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6020.Inecon_ModeloVanMedicion\Code\"/>
    </mc:Choice>
  </mc:AlternateContent>
  <xr:revisionPtr revIDLastSave="0" documentId="13_ncr:1_{D889CC1F-97CA-4369-BED4-FF29AACDCF3B}" xr6:coauthVersionLast="47" xr6:coauthVersionMax="47" xr10:uidLastSave="{00000000-0000-0000-0000-000000000000}"/>
  <bookViews>
    <workbookView xWindow="-108" yWindow="-108" windowWidth="23256" windowHeight="12576" tabRatio="875" xr2:uid="{00000000-000D-0000-FFFF-FFFF00000000}"/>
  </bookViews>
  <sheets>
    <sheet name="FLUJO E1" sheetId="33" r:id="rId1"/>
    <sheet name="Clase A" sheetId="51" state="hidden" r:id="rId2"/>
    <sheet name="Datos" sheetId="5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33" l="1"/>
  <c r="G126" i="33"/>
  <c r="H126" i="33"/>
  <c r="I126" i="33"/>
  <c r="I128" i="33" s="1"/>
  <c r="J126" i="33"/>
  <c r="J128" i="33" s="1"/>
  <c r="K126" i="33"/>
  <c r="K128" i="33" s="1"/>
  <c r="L126" i="33"/>
  <c r="M126" i="33"/>
  <c r="M128" i="33" s="1"/>
  <c r="N126" i="33"/>
  <c r="O126" i="33"/>
  <c r="P126" i="33"/>
  <c r="P128" i="33" s="1"/>
  <c r="Q126" i="33"/>
  <c r="R126" i="33"/>
  <c r="R128" i="33" s="1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F128" i="33"/>
  <c r="L129" i="33" s="1"/>
  <c r="L130" i="33" s="1"/>
  <c r="G128" i="33"/>
  <c r="H129" i="33" s="1"/>
  <c r="H130" i="33" s="1"/>
  <c r="H128" i="33"/>
  <c r="L128" i="33"/>
  <c r="N128" i="33"/>
  <c r="O128" i="33"/>
  <c r="Q128" i="33"/>
  <c r="F131" i="33"/>
  <c r="G131" i="33"/>
  <c r="H131" i="33"/>
  <c r="I131" i="33"/>
  <c r="J131" i="33"/>
  <c r="K131" i="33"/>
  <c r="L131" i="33"/>
  <c r="M131" i="33"/>
  <c r="N131" i="33"/>
  <c r="P131" i="33"/>
  <c r="Q131" i="33"/>
  <c r="R131" i="33"/>
  <c r="I129" i="33" l="1"/>
  <c r="I130" i="33" s="1"/>
  <c r="O131" i="33"/>
  <c r="K129" i="33"/>
  <c r="K130" i="33" s="1"/>
  <c r="J129" i="33"/>
  <c r="J130" i="33" s="1"/>
  <c r="G129" i="33"/>
  <c r="G130" i="33" s="1"/>
  <c r="F129" i="33"/>
  <c r="F130" i="33" s="1"/>
  <c r="R129" i="33"/>
  <c r="R130" i="33" s="1"/>
  <c r="Q129" i="33"/>
  <c r="Q130" i="33" s="1"/>
  <c r="P129" i="33"/>
  <c r="P130" i="33" s="1"/>
  <c r="O129" i="33"/>
  <c r="O130" i="33" s="1"/>
  <c r="N129" i="33"/>
  <c r="N130" i="33" s="1"/>
  <c r="M129" i="33"/>
  <c r="M130" i="33" s="1"/>
  <c r="D7" i="33" l="1"/>
  <c r="I7" i="33" s="1"/>
  <c r="E7" i="33"/>
  <c r="F7" i="33"/>
  <c r="G7" i="33"/>
  <c r="H7" i="33"/>
  <c r="C8" i="33"/>
  <c r="E8" i="33" s="1"/>
  <c r="C9" i="33"/>
  <c r="F9" i="33" s="1"/>
  <c r="C10" i="33"/>
  <c r="G10" i="33" s="1"/>
  <c r="C11" i="33"/>
  <c r="H11" i="33" s="1"/>
  <c r="C12" i="33"/>
  <c r="F12" i="33" s="1"/>
  <c r="C13" i="33"/>
  <c r="H13" i="33" s="1"/>
  <c r="D13" i="33"/>
  <c r="I13" i="33" s="1"/>
  <c r="C14" i="33"/>
  <c r="F14" i="33" s="1"/>
  <c r="D14" i="33" l="1"/>
  <c r="I14" i="33" s="1"/>
  <c r="F10" i="33"/>
  <c r="F13" i="33"/>
  <c r="E14" i="33"/>
  <c r="G13" i="33"/>
  <c r="E10" i="33"/>
  <c r="D10" i="33"/>
  <c r="I10" i="33" s="1"/>
  <c r="E12" i="33"/>
  <c r="D12" i="33"/>
  <c r="I12" i="33" s="1"/>
  <c r="E11" i="33"/>
  <c r="H14" i="33"/>
  <c r="G14" i="33"/>
  <c r="G11" i="33"/>
  <c r="E9" i="33"/>
  <c r="E13" i="33"/>
  <c r="D9" i="33"/>
  <c r="I9" i="33" s="1"/>
  <c r="F11" i="33"/>
  <c r="D11" i="33"/>
  <c r="I11" i="33" s="1"/>
  <c r="H12" i="33"/>
  <c r="G12" i="33"/>
  <c r="D8" i="33"/>
  <c r="I8" i="33" s="1"/>
  <c r="H8" i="33"/>
  <c r="H9" i="33"/>
  <c r="G8" i="33"/>
  <c r="H10" i="33"/>
  <c r="G9" i="33"/>
  <c r="F8" i="33"/>
  <c r="C78" i="33" l="1"/>
  <c r="C79" i="33"/>
  <c r="C80" i="33"/>
  <c r="C81" i="33"/>
  <c r="C82" i="33"/>
  <c r="C83" i="33"/>
  <c r="C84" i="33"/>
  <c r="C69" i="33"/>
  <c r="C70" i="33"/>
  <c r="C71" i="33"/>
  <c r="C72" i="33"/>
  <c r="C73" i="33"/>
  <c r="C74" i="33"/>
  <c r="C75" i="33"/>
  <c r="B145" i="33"/>
  <c r="G155" i="33" s="1"/>
  <c r="B146" i="33"/>
  <c r="H155" i="33" s="1"/>
  <c r="B147" i="33"/>
  <c r="I155" i="33" s="1"/>
  <c r="B148" i="33"/>
  <c r="J155" i="33" s="1"/>
  <c r="B149" i="33"/>
  <c r="K155" i="33" s="1"/>
  <c r="B150" i="33"/>
  <c r="T150" i="33" s="1"/>
  <c r="G150" i="33" s="1"/>
  <c r="G64" i="33" s="1"/>
  <c r="B151" i="33"/>
  <c r="T151" i="33" s="1"/>
  <c r="F151" i="33" s="1"/>
  <c r="F65" i="33" s="1"/>
  <c r="F155" i="33"/>
  <c r="C59" i="33"/>
  <c r="C60" i="33"/>
  <c r="C61" i="33"/>
  <c r="C62" i="33"/>
  <c r="C63" i="33"/>
  <c r="C64" i="33"/>
  <c r="C65" i="33"/>
  <c r="C49" i="33"/>
  <c r="C50" i="33"/>
  <c r="C51" i="33"/>
  <c r="C52" i="33"/>
  <c r="C53" i="33"/>
  <c r="C54" i="33"/>
  <c r="C55" i="33"/>
  <c r="C38" i="33"/>
  <c r="C39" i="33"/>
  <c r="C40" i="33"/>
  <c r="C41" i="33"/>
  <c r="C42" i="33"/>
  <c r="C43" i="33"/>
  <c r="C44" i="33"/>
  <c r="L155" i="33" l="1"/>
  <c r="M155" i="33"/>
  <c r="R151" i="33"/>
  <c r="R65" i="33" s="1"/>
  <c r="J151" i="33"/>
  <c r="J65" i="33" s="1"/>
  <c r="K150" i="33"/>
  <c r="K64" i="33" s="1"/>
  <c r="C150" i="33"/>
  <c r="M151" i="33"/>
  <c r="M65" i="33" s="1"/>
  <c r="E151" i="33"/>
  <c r="E65" i="33" s="1"/>
  <c r="N150" i="33"/>
  <c r="N64" i="33" s="1"/>
  <c r="F150" i="33"/>
  <c r="F64" i="33" s="1"/>
  <c r="L151" i="33"/>
  <c r="L65" i="33" s="1"/>
  <c r="D151" i="33"/>
  <c r="M150" i="33"/>
  <c r="M64" i="33" s="1"/>
  <c r="E150" i="33"/>
  <c r="E64" i="33" s="1"/>
  <c r="K151" i="33"/>
  <c r="K65" i="33" s="1"/>
  <c r="C151" i="33"/>
  <c r="L150" i="33"/>
  <c r="L64" i="33" s="1"/>
  <c r="D150" i="33"/>
  <c r="Q151" i="33"/>
  <c r="Q65" i="33" s="1"/>
  <c r="I151" i="33"/>
  <c r="I65" i="33" s="1"/>
  <c r="R150" i="33"/>
  <c r="R64" i="33" s="1"/>
  <c r="J150" i="33"/>
  <c r="J64" i="33" s="1"/>
  <c r="P151" i="33"/>
  <c r="P65" i="33" s="1"/>
  <c r="H151" i="33"/>
  <c r="H65" i="33" s="1"/>
  <c r="Q150" i="33"/>
  <c r="Q64" i="33" s="1"/>
  <c r="I150" i="33"/>
  <c r="I64" i="33" s="1"/>
  <c r="O151" i="33"/>
  <c r="O65" i="33" s="1"/>
  <c r="G151" i="33"/>
  <c r="G65" i="33" s="1"/>
  <c r="P150" i="33"/>
  <c r="P64" i="33" s="1"/>
  <c r="H150" i="33"/>
  <c r="H64" i="33" s="1"/>
  <c r="N151" i="33"/>
  <c r="N65" i="33" s="1"/>
  <c r="O150" i="33"/>
  <c r="O64" i="33" s="1"/>
  <c r="R153" i="33" l="1"/>
  <c r="Q153" i="33"/>
  <c r="P153" i="33"/>
  <c r="O153" i="33"/>
  <c r="N153" i="33"/>
  <c r="S152" i="33" l="1"/>
  <c r="S151" i="33" s="1"/>
  <c r="S65" i="33" s="1"/>
  <c r="S150" i="33" l="1"/>
  <c r="S64" i="33" s="1"/>
  <c r="T145" i="33" l="1"/>
  <c r="T146" i="33"/>
  <c r="T147" i="33"/>
  <c r="T148" i="33"/>
  <c r="T149" i="33"/>
  <c r="T144" i="33"/>
  <c r="G146" i="33" l="1"/>
  <c r="G60" i="33" s="1"/>
  <c r="O146" i="33"/>
  <c r="O60" i="33" s="1"/>
  <c r="H146" i="33"/>
  <c r="H60" i="33" s="1"/>
  <c r="I146" i="33"/>
  <c r="I60" i="33" s="1"/>
  <c r="Q146" i="33"/>
  <c r="Q60" i="33" s="1"/>
  <c r="J146" i="33"/>
  <c r="J60" i="33" s="1"/>
  <c r="R146" i="33"/>
  <c r="R60" i="33" s="1"/>
  <c r="C146" i="33"/>
  <c r="K146" i="33"/>
  <c r="K60" i="33" s="1"/>
  <c r="S146" i="33"/>
  <c r="S60" i="33" s="1"/>
  <c r="D146" i="33"/>
  <c r="L146" i="33"/>
  <c r="L60" i="33" s="1"/>
  <c r="E146" i="33"/>
  <c r="E60" i="33" s="1"/>
  <c r="M146" i="33"/>
  <c r="M60" i="33" s="1"/>
  <c r="F146" i="33"/>
  <c r="F60" i="33" s="1"/>
  <c r="N146" i="33"/>
  <c r="N60" i="33" s="1"/>
  <c r="P146" i="33"/>
  <c r="P60" i="33" s="1"/>
  <c r="H145" i="33"/>
  <c r="H59" i="33" s="1"/>
  <c r="P145" i="33"/>
  <c r="P59" i="33" s="1"/>
  <c r="J145" i="33"/>
  <c r="J59" i="33" s="1"/>
  <c r="R145" i="33"/>
  <c r="R59" i="33" s="1"/>
  <c r="C145" i="33"/>
  <c r="K145" i="33"/>
  <c r="K59" i="33" s="1"/>
  <c r="S145" i="33"/>
  <c r="S59" i="33" s="1"/>
  <c r="Q145" i="33"/>
  <c r="Q59" i="33" s="1"/>
  <c r="D145" i="33"/>
  <c r="L145" i="33"/>
  <c r="L59" i="33" s="1"/>
  <c r="E145" i="33"/>
  <c r="E59" i="33" s="1"/>
  <c r="M145" i="33"/>
  <c r="M59" i="33" s="1"/>
  <c r="F145" i="33"/>
  <c r="F59" i="33" s="1"/>
  <c r="N145" i="33"/>
  <c r="N59" i="33" s="1"/>
  <c r="G145" i="33"/>
  <c r="G59" i="33" s="1"/>
  <c r="O145" i="33"/>
  <c r="O59" i="33" s="1"/>
  <c r="I145" i="33"/>
  <c r="I59" i="33" s="1"/>
  <c r="D149" i="33"/>
  <c r="L149" i="33"/>
  <c r="L63" i="33" s="1"/>
  <c r="E149" i="33"/>
  <c r="E63" i="33" s="1"/>
  <c r="F149" i="33"/>
  <c r="F63" i="33" s="1"/>
  <c r="N149" i="33"/>
  <c r="N63" i="33" s="1"/>
  <c r="G149" i="33"/>
  <c r="G63" i="33" s="1"/>
  <c r="O149" i="33"/>
  <c r="O63" i="33" s="1"/>
  <c r="M149" i="33"/>
  <c r="M63" i="33" s="1"/>
  <c r="H149" i="33"/>
  <c r="H63" i="33" s="1"/>
  <c r="P149" i="33"/>
  <c r="P63" i="33" s="1"/>
  <c r="I149" i="33"/>
  <c r="I63" i="33" s="1"/>
  <c r="Q149" i="33"/>
  <c r="Q63" i="33" s="1"/>
  <c r="J149" i="33"/>
  <c r="J63" i="33" s="1"/>
  <c r="R149" i="33"/>
  <c r="R63" i="33" s="1"/>
  <c r="C149" i="33"/>
  <c r="K149" i="33"/>
  <c r="K63" i="33" s="1"/>
  <c r="S149" i="33"/>
  <c r="S63" i="33" s="1"/>
  <c r="E148" i="33"/>
  <c r="E62" i="33" s="1"/>
  <c r="M148" i="33"/>
  <c r="M62" i="33" s="1"/>
  <c r="G148" i="33"/>
  <c r="G62" i="33" s="1"/>
  <c r="O148" i="33"/>
  <c r="O62" i="33" s="1"/>
  <c r="H148" i="33"/>
  <c r="H62" i="33" s="1"/>
  <c r="P148" i="33"/>
  <c r="P62" i="33" s="1"/>
  <c r="F148" i="33"/>
  <c r="F62" i="33" s="1"/>
  <c r="I148" i="33"/>
  <c r="I62" i="33" s="1"/>
  <c r="Q148" i="33"/>
  <c r="Q62" i="33" s="1"/>
  <c r="J148" i="33"/>
  <c r="J62" i="33" s="1"/>
  <c r="R148" i="33"/>
  <c r="R62" i="33" s="1"/>
  <c r="C148" i="33"/>
  <c r="K148" i="33"/>
  <c r="K62" i="33" s="1"/>
  <c r="S148" i="33"/>
  <c r="S62" i="33" s="1"/>
  <c r="D148" i="33"/>
  <c r="L148" i="33"/>
  <c r="L62" i="33" s="1"/>
  <c r="N148" i="33"/>
  <c r="N62" i="33" s="1"/>
  <c r="F147" i="33"/>
  <c r="F61" i="33" s="1"/>
  <c r="N147" i="33"/>
  <c r="N61" i="33" s="1"/>
  <c r="H147" i="33"/>
  <c r="H61" i="33" s="1"/>
  <c r="P147" i="33"/>
  <c r="P61" i="33" s="1"/>
  <c r="I147" i="33"/>
  <c r="I61" i="33" s="1"/>
  <c r="Q147" i="33"/>
  <c r="Q61" i="33" s="1"/>
  <c r="G147" i="33"/>
  <c r="G61" i="33" s="1"/>
  <c r="O147" i="33"/>
  <c r="O61" i="33" s="1"/>
  <c r="J147" i="33"/>
  <c r="J61" i="33" s="1"/>
  <c r="R147" i="33"/>
  <c r="R61" i="33" s="1"/>
  <c r="C147" i="33"/>
  <c r="K147" i="33"/>
  <c r="K61" i="33" s="1"/>
  <c r="S147" i="33"/>
  <c r="S61" i="33" s="1"/>
  <c r="D147" i="33"/>
  <c r="L147" i="33"/>
  <c r="L61" i="33" s="1"/>
  <c r="E147" i="33"/>
  <c r="E61" i="33" s="1"/>
  <c r="M147" i="33"/>
  <c r="M61" i="33" s="1"/>
  <c r="F144" i="33"/>
  <c r="N144" i="33"/>
  <c r="P144" i="33"/>
  <c r="Q144" i="33"/>
  <c r="L144" i="33"/>
  <c r="M144" i="33"/>
  <c r="G144" i="33"/>
  <c r="O144" i="33"/>
  <c r="H144" i="33"/>
  <c r="I144" i="33"/>
  <c r="D144" i="33"/>
  <c r="E144" i="33"/>
  <c r="J144" i="33"/>
  <c r="R144" i="33"/>
  <c r="C144" i="33"/>
  <c r="K144" i="33"/>
  <c r="S144" i="33"/>
  <c r="E4" i="51" l="1"/>
  <c r="E5" i="51"/>
  <c r="E6" i="51"/>
  <c r="E7" i="51"/>
  <c r="E8" i="51"/>
  <c r="E9" i="51"/>
  <c r="E10" i="51"/>
  <c r="E11" i="51"/>
  <c r="E3" i="51"/>
  <c r="E12" i="51" l="1"/>
  <c r="E14" i="51"/>
  <c r="H5" i="51" s="1"/>
  <c r="E138" i="33" s="1"/>
  <c r="E13" i="51"/>
  <c r="F3" i="51"/>
  <c r="F9" i="51"/>
  <c r="F10" i="51"/>
  <c r="G3" i="51" l="1"/>
  <c r="G4" i="51"/>
  <c r="G5" i="51"/>
  <c r="G6" i="51"/>
  <c r="F8" i="51"/>
  <c r="F5" i="51"/>
  <c r="F7" i="51"/>
  <c r="F6" i="51"/>
  <c r="F4" i="51"/>
  <c r="H4" i="51"/>
  <c r="D138" i="33" s="1"/>
  <c r="H3" i="51"/>
  <c r="C138" i="33" s="1"/>
  <c r="F11" i="51"/>
  <c r="G7" i="51"/>
  <c r="F12" i="51" l="1"/>
  <c r="G12" i="51"/>
  <c r="M176" i="33" l="1"/>
  <c r="M177" i="33"/>
  <c r="M178" i="33"/>
  <c r="M179" i="33"/>
  <c r="M180" i="33"/>
  <c r="M175" i="33"/>
  <c r="M174" i="33"/>
  <c r="M181" i="33" l="1"/>
  <c r="H181" i="33"/>
  <c r="I181" i="33"/>
  <c r="G181" i="33"/>
  <c r="B157" i="33" l="1"/>
  <c r="C157" i="33" l="1"/>
  <c r="B158" i="33"/>
  <c r="B159" i="33" s="1"/>
  <c r="D155" i="33"/>
  <c r="C156" i="33"/>
  <c r="C158" i="33" l="1"/>
  <c r="B160" i="33"/>
  <c r="C159" i="33"/>
  <c r="E58" i="33" l="1"/>
  <c r="B161" i="33"/>
  <c r="C160" i="33"/>
  <c r="B162" i="33" l="1"/>
  <c r="C161" i="33"/>
  <c r="F58" i="33"/>
  <c r="G58" i="33" l="1"/>
  <c r="B163" i="33"/>
  <c r="C162" i="33"/>
  <c r="E21" i="33"/>
  <c r="F21" i="33"/>
  <c r="D21" i="33"/>
  <c r="E20" i="33"/>
  <c r="F20" i="33"/>
  <c r="D20" i="33"/>
  <c r="B164" i="33" l="1"/>
  <c r="C163" i="33"/>
  <c r="H58" i="33"/>
  <c r="I58" i="33" l="1"/>
  <c r="B165" i="33"/>
  <c r="C164" i="33"/>
  <c r="B166" i="33" l="1"/>
  <c r="C165" i="33"/>
  <c r="J58" i="33"/>
  <c r="B167" i="33" l="1"/>
  <c r="C166" i="33"/>
  <c r="K58" i="33"/>
  <c r="L58" i="33" l="1"/>
  <c r="B168" i="33"/>
  <c r="C167" i="33"/>
  <c r="D24" i="33"/>
  <c r="F22" i="33"/>
  <c r="E24" i="33"/>
  <c r="E22" i="33"/>
  <c r="F24" i="33"/>
  <c r="D22" i="33"/>
  <c r="M58" i="33" l="1"/>
  <c r="B169" i="33"/>
  <c r="C168" i="33"/>
  <c r="E137" i="33"/>
  <c r="F25" i="33"/>
  <c r="F26" i="33" s="1"/>
  <c r="F28" i="33" s="1"/>
  <c r="F23" i="33"/>
  <c r="C137" i="33"/>
  <c r="D23" i="33"/>
  <c r="D25" i="33"/>
  <c r="D26" i="33" s="1"/>
  <c r="D137" i="33"/>
  <c r="E25" i="33"/>
  <c r="E26" i="33" s="1"/>
  <c r="E28" i="33" s="1"/>
  <c r="E23" i="33"/>
  <c r="D28" i="33" l="1"/>
  <c r="H138" i="33"/>
  <c r="N58" i="33"/>
  <c r="B170" i="33"/>
  <c r="C170" i="33" s="1"/>
  <c r="C169" i="33"/>
  <c r="O58" i="33" l="1"/>
  <c r="P58" i="33" l="1"/>
  <c r="Q58" i="33" l="1"/>
  <c r="S58" i="33" l="1"/>
  <c r="R58" i="33"/>
  <c r="E98" i="33" l="1"/>
  <c r="F98" i="33" s="1"/>
  <c r="G98" i="33" s="1"/>
  <c r="H98" i="33" s="1"/>
  <c r="I98" i="33" s="1"/>
  <c r="J98" i="33" s="1"/>
  <c r="K98" i="33" s="1"/>
  <c r="L98" i="33" s="1"/>
  <c r="M98" i="33" s="1"/>
  <c r="N98" i="33" s="1"/>
  <c r="O98" i="33" s="1"/>
  <c r="P98" i="33" s="1"/>
  <c r="Q98" i="33" s="1"/>
  <c r="R98" i="33" s="1"/>
  <c r="S98" i="33" s="1"/>
  <c r="E97" i="33"/>
  <c r="I47" i="33"/>
  <c r="J47" i="33" s="1"/>
  <c r="K47" i="33" s="1"/>
  <c r="L47" i="33" s="1"/>
  <c r="M47" i="33" s="1"/>
  <c r="N47" i="33" s="1"/>
  <c r="O47" i="33" s="1"/>
  <c r="P47" i="33" s="1"/>
  <c r="Q47" i="33" s="1"/>
  <c r="R47" i="33" s="1"/>
  <c r="S47" i="33" s="1"/>
  <c r="F97" i="33" l="1"/>
  <c r="G97" i="33" l="1"/>
  <c r="H97" i="33" l="1"/>
  <c r="I97" i="33" l="1"/>
  <c r="J97" i="33" l="1"/>
  <c r="K97" i="33" l="1"/>
  <c r="L97" i="33" l="1"/>
  <c r="M97" i="33" l="1"/>
  <c r="N97" i="33" l="1"/>
  <c r="O97" i="33" l="1"/>
  <c r="P97" i="33" l="1"/>
  <c r="Q97" i="33" l="1"/>
  <c r="R97" i="33" l="1"/>
  <c r="S97" i="33" l="1"/>
  <c r="O110" i="33" l="1"/>
  <c r="P110" i="33"/>
  <c r="L110" i="33"/>
  <c r="R110" i="33"/>
  <c r="Q110" i="33"/>
  <c r="I110" i="33"/>
  <c r="J110" i="33"/>
  <c r="N110" i="33"/>
  <c r="K110" i="33"/>
  <c r="M110" i="33"/>
  <c r="D42" i="33" l="1"/>
  <c r="D37" i="33"/>
  <c r="D38" i="33"/>
  <c r="D39" i="33"/>
  <c r="D41" i="33"/>
  <c r="D40" i="33"/>
  <c r="D44" i="33"/>
  <c r="D43" i="33"/>
  <c r="D164" i="33" l="1"/>
  <c r="D160" i="33"/>
  <c r="D166" i="33"/>
  <c r="N54" i="33"/>
  <c r="N74" i="33" s="1"/>
  <c r="N83" i="33" s="1"/>
  <c r="Q54" i="33"/>
  <c r="Q74" i="33" s="1"/>
  <c r="Q83" i="33" s="1"/>
  <c r="I55" i="33"/>
  <c r="I75" i="33" s="1"/>
  <c r="I84" i="33" s="1"/>
  <c r="E55" i="33"/>
  <c r="E75" i="33" s="1"/>
  <c r="E84" i="33" s="1"/>
  <c r="G54" i="33"/>
  <c r="G74" i="33" s="1"/>
  <c r="G83" i="33" s="1"/>
  <c r="S55" i="33"/>
  <c r="S75" i="33" s="1"/>
  <c r="S84" i="33" s="1"/>
  <c r="S54" i="33"/>
  <c r="S74" i="33" s="1"/>
  <c r="S83" i="33" s="1"/>
  <c r="E54" i="33"/>
  <c r="E74" i="33" s="1"/>
  <c r="E83" i="33" s="1"/>
  <c r="G55" i="33"/>
  <c r="G75" i="33" s="1"/>
  <c r="G84" i="33" s="1"/>
  <c r="D99" i="33" l="1"/>
  <c r="K55" i="33"/>
  <c r="K75" i="33" s="1"/>
  <c r="K84" i="33" s="1"/>
  <c r="H54" i="33"/>
  <c r="H74" i="33" s="1"/>
  <c r="H83" i="33" s="1"/>
  <c r="R54" i="33"/>
  <c r="R74" i="33" s="1"/>
  <c r="R83" i="33" s="1"/>
  <c r="F55" i="33"/>
  <c r="F75" i="33" s="1"/>
  <c r="F84" i="33" s="1"/>
  <c r="M55" i="33"/>
  <c r="M75" i="33" s="1"/>
  <c r="M84" i="33" s="1"/>
  <c r="R55" i="33"/>
  <c r="R75" i="33" s="1"/>
  <c r="R84" i="33" s="1"/>
  <c r="H55" i="33"/>
  <c r="H75" i="33" s="1"/>
  <c r="H84" i="33" s="1"/>
  <c r="O54" i="33"/>
  <c r="O74" i="33" s="1"/>
  <c r="O83" i="33" s="1"/>
  <c r="J55" i="33"/>
  <c r="J75" i="33" s="1"/>
  <c r="J84" i="33" s="1"/>
  <c r="J54" i="33"/>
  <c r="J74" i="33" s="1"/>
  <c r="J83" i="33" s="1"/>
  <c r="K54" i="33"/>
  <c r="K74" i="33" s="1"/>
  <c r="K83" i="33" s="1"/>
  <c r="E51" i="33" a="1"/>
  <c r="O51" i="33" s="1"/>
  <c r="O71" i="33" s="1"/>
  <c r="O80" i="33" s="1"/>
  <c r="L55" i="33"/>
  <c r="L75" i="33" s="1"/>
  <c r="L84" i="33" s="1"/>
  <c r="L54" i="33"/>
  <c r="L74" i="33" s="1"/>
  <c r="L83" i="33" s="1"/>
  <c r="F54" i="33"/>
  <c r="F74" i="33" s="1"/>
  <c r="F83" i="33" s="1"/>
  <c r="M54" i="33"/>
  <c r="M74" i="33" s="1"/>
  <c r="M83" i="33" s="1"/>
  <c r="O55" i="33"/>
  <c r="O75" i="33" s="1"/>
  <c r="O84" i="33" s="1"/>
  <c r="N55" i="33"/>
  <c r="N75" i="33" s="1"/>
  <c r="N84" i="33" s="1"/>
  <c r="P55" i="33"/>
  <c r="P75" i="33" s="1"/>
  <c r="P84" i="33" s="1"/>
  <c r="E52" i="33" a="1"/>
  <c r="J52" i="33" s="1"/>
  <c r="J72" i="33" s="1"/>
  <c r="J81" i="33" s="1"/>
  <c r="P54" i="33"/>
  <c r="P74" i="33" s="1"/>
  <c r="P83" i="33" s="1"/>
  <c r="Q55" i="33"/>
  <c r="Q75" i="33" s="1"/>
  <c r="Q84" i="33" s="1"/>
  <c r="I54" i="33"/>
  <c r="I74" i="33" s="1"/>
  <c r="I83" i="33" s="1"/>
  <c r="E49" i="33" a="1"/>
  <c r="G49" i="33" s="1"/>
  <c r="G69" i="33" s="1"/>
  <c r="G78" i="33" s="1"/>
  <c r="E50" i="33" a="1"/>
  <c r="I50" i="33" s="1"/>
  <c r="I70" i="33" s="1"/>
  <c r="I79" i="33" s="1"/>
  <c r="E53" i="33" a="1"/>
  <c r="K53" i="33" s="1"/>
  <c r="K73" i="33" s="1"/>
  <c r="K82" i="33" s="1"/>
  <c r="D162" i="33"/>
  <c r="H162" i="33" s="1"/>
  <c r="D169" i="33"/>
  <c r="M169" i="33" s="1"/>
  <c r="D163" i="33"/>
  <c r="I163" i="33" s="1"/>
  <c r="D168" i="33"/>
  <c r="H168" i="33" s="1"/>
  <c r="D158" i="33"/>
  <c r="K158" i="33" s="1"/>
  <c r="D167" i="33"/>
  <c r="M167" i="33" s="1"/>
  <c r="D156" i="33"/>
  <c r="J166" i="33"/>
  <c r="I166" i="33"/>
  <c r="M166" i="33"/>
  <c r="H166" i="33"/>
  <c r="G166" i="33"/>
  <c r="K166" i="33"/>
  <c r="L166" i="33"/>
  <c r="F166" i="33"/>
  <c r="K160" i="33"/>
  <c r="M160" i="33"/>
  <c r="I160" i="33"/>
  <c r="J160" i="33"/>
  <c r="L160" i="33"/>
  <c r="F160" i="33"/>
  <c r="H160" i="33"/>
  <c r="G160" i="33"/>
  <c r="D165" i="33"/>
  <c r="L164" i="33"/>
  <c r="M164" i="33"/>
  <c r="J164" i="33"/>
  <c r="I164" i="33"/>
  <c r="K164" i="33"/>
  <c r="H164" i="33"/>
  <c r="F164" i="33"/>
  <c r="G164" i="33"/>
  <c r="D159" i="33"/>
  <c r="E104" i="33" l="1"/>
  <c r="E110" i="33"/>
  <c r="F104" i="33"/>
  <c r="F105" i="33" s="1"/>
  <c r="R104" i="33"/>
  <c r="R105" i="33" s="1"/>
  <c r="Q104" i="33"/>
  <c r="H104" i="33"/>
  <c r="H105" i="33" s="1"/>
  <c r="G104" i="33"/>
  <c r="G105" i="33" s="1"/>
  <c r="S104" i="33"/>
  <c r="S105" i="33" s="1"/>
  <c r="P104" i="33"/>
  <c r="O104" i="33"/>
  <c r="N104" i="33"/>
  <c r="N105" i="33" s="1"/>
  <c r="M104" i="33"/>
  <c r="M105" i="33" s="1"/>
  <c r="L104" i="33"/>
  <c r="K104" i="33"/>
  <c r="K105" i="33" s="1"/>
  <c r="J104" i="33"/>
  <c r="J105" i="33" s="1"/>
  <c r="I104" i="33"/>
  <c r="I105" i="33" s="1"/>
  <c r="P105" i="33"/>
  <c r="L105" i="33"/>
  <c r="O105" i="33"/>
  <c r="Q105" i="33"/>
  <c r="E105" i="33"/>
  <c r="S109" i="33"/>
  <c r="E109" i="33"/>
  <c r="R101" i="33"/>
  <c r="D120" i="33"/>
  <c r="D115" i="33"/>
  <c r="D116" i="33" s="1"/>
  <c r="S110" i="33"/>
  <c r="F110" i="33"/>
  <c r="G110" i="33"/>
  <c r="R51" i="33"/>
  <c r="R71" i="33" s="1"/>
  <c r="R80" i="33" s="1"/>
  <c r="L51" i="33"/>
  <c r="L71" i="33" s="1"/>
  <c r="L80" i="33" s="1"/>
  <c r="F51" i="33"/>
  <c r="F71" i="33" s="1"/>
  <c r="F80" i="33" s="1"/>
  <c r="N51" i="33"/>
  <c r="N71" i="33" s="1"/>
  <c r="N80" i="33" s="1"/>
  <c r="M51" i="33"/>
  <c r="M71" i="33" s="1"/>
  <c r="M80" i="33" s="1"/>
  <c r="J51" i="33"/>
  <c r="J71" i="33" s="1"/>
  <c r="J80" i="33" s="1"/>
  <c r="K51" i="33"/>
  <c r="K71" i="33" s="1"/>
  <c r="K80" i="33" s="1"/>
  <c r="S51" i="33"/>
  <c r="S71" i="33" s="1"/>
  <c r="S80" i="33" s="1"/>
  <c r="H51" i="33"/>
  <c r="H71" i="33" s="1"/>
  <c r="H80" i="33" s="1"/>
  <c r="G51" i="33"/>
  <c r="G71" i="33" s="1"/>
  <c r="G80" i="33" s="1"/>
  <c r="I51" i="33"/>
  <c r="I71" i="33" s="1"/>
  <c r="I80" i="33" s="1"/>
  <c r="E51" i="33"/>
  <c r="E71" i="33" s="1"/>
  <c r="E80" i="33" s="1"/>
  <c r="P51" i="33"/>
  <c r="P71" i="33" s="1"/>
  <c r="P80" i="33" s="1"/>
  <c r="Q51" i="33"/>
  <c r="Q71" i="33" s="1"/>
  <c r="Q80" i="33" s="1"/>
  <c r="F52" i="33"/>
  <c r="F72" i="33" s="1"/>
  <c r="F81" i="33" s="1"/>
  <c r="N52" i="33"/>
  <c r="N72" i="33" s="1"/>
  <c r="N81" i="33" s="1"/>
  <c r="Q52" i="33"/>
  <c r="Q72" i="33" s="1"/>
  <c r="Q81" i="33" s="1"/>
  <c r="E52" i="33"/>
  <c r="E72" i="33" s="1"/>
  <c r="E81" i="33" s="1"/>
  <c r="L52" i="33"/>
  <c r="L72" i="33" s="1"/>
  <c r="L81" i="33" s="1"/>
  <c r="H52" i="33"/>
  <c r="H72" i="33" s="1"/>
  <c r="H81" i="33" s="1"/>
  <c r="P52" i="33"/>
  <c r="P72" i="33" s="1"/>
  <c r="P81" i="33" s="1"/>
  <c r="G52" i="33"/>
  <c r="G72" i="33" s="1"/>
  <c r="G81" i="33" s="1"/>
  <c r="O52" i="33"/>
  <c r="O72" i="33" s="1"/>
  <c r="O81" i="33" s="1"/>
  <c r="K52" i="33"/>
  <c r="K72" i="33" s="1"/>
  <c r="K81" i="33" s="1"/>
  <c r="M52" i="33"/>
  <c r="M72" i="33" s="1"/>
  <c r="M81" i="33" s="1"/>
  <c r="R52" i="33"/>
  <c r="R72" i="33" s="1"/>
  <c r="R81" i="33" s="1"/>
  <c r="S52" i="33"/>
  <c r="S72" i="33" s="1"/>
  <c r="S81" i="33" s="1"/>
  <c r="I52" i="33"/>
  <c r="I72" i="33" s="1"/>
  <c r="I81" i="33" s="1"/>
  <c r="R49" i="33"/>
  <c r="R69" i="33" s="1"/>
  <c r="R78" i="33" s="1"/>
  <c r="L49" i="33"/>
  <c r="L69" i="33" s="1"/>
  <c r="L78" i="33" s="1"/>
  <c r="D170" i="33"/>
  <c r="I170" i="33" s="1"/>
  <c r="E48" i="33" a="1"/>
  <c r="H48" i="33" s="1"/>
  <c r="P49" i="33"/>
  <c r="P69" i="33" s="1"/>
  <c r="P78" i="33" s="1"/>
  <c r="G53" i="33"/>
  <c r="G73" i="33" s="1"/>
  <c r="G82" i="33" s="1"/>
  <c r="H49" i="33"/>
  <c r="H69" i="33" s="1"/>
  <c r="H78" i="33" s="1"/>
  <c r="Q49" i="33"/>
  <c r="Q69" i="33" s="1"/>
  <c r="Q78" i="33" s="1"/>
  <c r="I49" i="33"/>
  <c r="I69" i="33" s="1"/>
  <c r="I78" i="33" s="1"/>
  <c r="S49" i="33"/>
  <c r="S69" i="33" s="1"/>
  <c r="S78" i="33" s="1"/>
  <c r="F49" i="33"/>
  <c r="F69" i="33" s="1"/>
  <c r="F78" i="33" s="1"/>
  <c r="J49" i="33"/>
  <c r="J69" i="33" s="1"/>
  <c r="J78" i="33" s="1"/>
  <c r="R53" i="33"/>
  <c r="R73" i="33" s="1"/>
  <c r="R82" i="33" s="1"/>
  <c r="N49" i="33"/>
  <c r="N69" i="33" s="1"/>
  <c r="N78" i="33" s="1"/>
  <c r="H53" i="33"/>
  <c r="H73" i="33" s="1"/>
  <c r="H82" i="33" s="1"/>
  <c r="E49" i="33"/>
  <c r="E69" i="33" s="1"/>
  <c r="E78" i="33" s="1"/>
  <c r="M49" i="33"/>
  <c r="M69" i="33" s="1"/>
  <c r="M78" i="33" s="1"/>
  <c r="K49" i="33"/>
  <c r="K69" i="33" s="1"/>
  <c r="K78" i="33" s="1"/>
  <c r="O49" i="33"/>
  <c r="O69" i="33" s="1"/>
  <c r="O78" i="33" s="1"/>
  <c r="D157" i="33"/>
  <c r="L157" i="33" s="1"/>
  <c r="R50" i="33"/>
  <c r="R70" i="33" s="1"/>
  <c r="R79" i="33" s="1"/>
  <c r="O50" i="33"/>
  <c r="O70" i="33" s="1"/>
  <c r="O79" i="33" s="1"/>
  <c r="H50" i="33"/>
  <c r="H70" i="33" s="1"/>
  <c r="H79" i="33" s="1"/>
  <c r="Q50" i="33"/>
  <c r="Q70" i="33" s="1"/>
  <c r="Q79" i="33" s="1"/>
  <c r="P50" i="33"/>
  <c r="P70" i="33" s="1"/>
  <c r="P79" i="33" s="1"/>
  <c r="G50" i="33"/>
  <c r="G70" i="33" s="1"/>
  <c r="G79" i="33" s="1"/>
  <c r="E50" i="33"/>
  <c r="E70" i="33" s="1"/>
  <c r="E79" i="33" s="1"/>
  <c r="J50" i="33"/>
  <c r="J70" i="33" s="1"/>
  <c r="J79" i="33" s="1"/>
  <c r="K50" i="33"/>
  <c r="K70" i="33" s="1"/>
  <c r="K79" i="33" s="1"/>
  <c r="F50" i="33"/>
  <c r="F70" i="33" s="1"/>
  <c r="F79" i="33" s="1"/>
  <c r="M50" i="33"/>
  <c r="M70" i="33" s="1"/>
  <c r="M79" i="33" s="1"/>
  <c r="L50" i="33"/>
  <c r="L70" i="33" s="1"/>
  <c r="L79" i="33" s="1"/>
  <c r="S50" i="33"/>
  <c r="S70" i="33" s="1"/>
  <c r="S79" i="33" s="1"/>
  <c r="N50" i="33"/>
  <c r="N70" i="33" s="1"/>
  <c r="N79" i="33" s="1"/>
  <c r="D161" i="33"/>
  <c r="K161" i="33" s="1"/>
  <c r="M53" i="33"/>
  <c r="M73" i="33" s="1"/>
  <c r="M82" i="33" s="1"/>
  <c r="S53" i="33"/>
  <c r="S73" i="33" s="1"/>
  <c r="S82" i="33" s="1"/>
  <c r="O53" i="33"/>
  <c r="O73" i="33" s="1"/>
  <c r="O82" i="33" s="1"/>
  <c r="I53" i="33"/>
  <c r="I73" i="33" s="1"/>
  <c r="I82" i="33" s="1"/>
  <c r="F53" i="33"/>
  <c r="F73" i="33" s="1"/>
  <c r="F82" i="33" s="1"/>
  <c r="J53" i="33"/>
  <c r="J73" i="33" s="1"/>
  <c r="J82" i="33" s="1"/>
  <c r="P53" i="33"/>
  <c r="P73" i="33" s="1"/>
  <c r="P82" i="33" s="1"/>
  <c r="N53" i="33"/>
  <c r="N73" i="33" s="1"/>
  <c r="N82" i="33" s="1"/>
  <c r="L53" i="33"/>
  <c r="L73" i="33" s="1"/>
  <c r="L82" i="33" s="1"/>
  <c r="E53" i="33"/>
  <c r="E73" i="33" s="1"/>
  <c r="E82" i="33" s="1"/>
  <c r="Q53" i="33"/>
  <c r="Q73" i="33" s="1"/>
  <c r="Q82" i="33" s="1"/>
  <c r="I162" i="33"/>
  <c r="J162" i="33"/>
  <c r="M162" i="33"/>
  <c r="L162" i="33"/>
  <c r="K162" i="33"/>
  <c r="G162" i="33"/>
  <c r="F162" i="33"/>
  <c r="L158" i="33"/>
  <c r="F169" i="33"/>
  <c r="G169" i="33"/>
  <c r="H169" i="33"/>
  <c r="L169" i="33"/>
  <c r="J169" i="33"/>
  <c r="I169" i="33"/>
  <c r="K169" i="33"/>
  <c r="H163" i="33"/>
  <c r="M163" i="33"/>
  <c r="L163" i="33"/>
  <c r="J163" i="33"/>
  <c r="F163" i="33"/>
  <c r="K163" i="33"/>
  <c r="G163" i="33"/>
  <c r="I168" i="33"/>
  <c r="L168" i="33"/>
  <c r="K168" i="33"/>
  <c r="F168" i="33"/>
  <c r="H158" i="33"/>
  <c r="J168" i="33"/>
  <c r="I158" i="33"/>
  <c r="M158" i="33"/>
  <c r="F158" i="33"/>
  <c r="G168" i="33"/>
  <c r="J158" i="33"/>
  <c r="M168" i="33"/>
  <c r="G158" i="33"/>
  <c r="G167" i="33"/>
  <c r="F167" i="33"/>
  <c r="H167" i="33"/>
  <c r="I167" i="33"/>
  <c r="L167" i="33"/>
  <c r="J167" i="33"/>
  <c r="K167" i="33"/>
  <c r="I159" i="33"/>
  <c r="G159" i="33"/>
  <c r="L159" i="33"/>
  <c r="F159" i="33"/>
  <c r="J159" i="33"/>
  <c r="H159" i="33"/>
  <c r="K159" i="33"/>
  <c r="M159" i="33"/>
  <c r="I165" i="33"/>
  <c r="M165" i="33"/>
  <c r="F165" i="33"/>
  <c r="J165" i="33"/>
  <c r="L165" i="33"/>
  <c r="G165" i="33"/>
  <c r="K165" i="33"/>
  <c r="H165" i="33"/>
  <c r="F156" i="33"/>
  <c r="K156" i="33"/>
  <c r="H156" i="33"/>
  <c r="I156" i="33"/>
  <c r="M156" i="33"/>
  <c r="J156" i="33"/>
  <c r="L156" i="33"/>
  <c r="G156" i="33"/>
  <c r="S127" i="33" l="1"/>
  <c r="S131" i="33" s="1"/>
  <c r="S126" i="33"/>
  <c r="S128" i="33" s="1"/>
  <c r="S129" i="33" s="1"/>
  <c r="S130" i="33" s="1"/>
  <c r="E112" i="33"/>
  <c r="H110" i="33"/>
  <c r="F109" i="33"/>
  <c r="I48" i="33"/>
  <c r="G48" i="33"/>
  <c r="N48" i="33"/>
  <c r="S48" i="33"/>
  <c r="S68" i="33" s="1"/>
  <c r="S77" i="33" s="1"/>
  <c r="F48" i="33"/>
  <c r="F68" i="33" s="1"/>
  <c r="F77" i="33" s="1"/>
  <c r="M48" i="33"/>
  <c r="M68" i="33" s="1"/>
  <c r="M77" i="33" s="1"/>
  <c r="K48" i="33"/>
  <c r="K68" i="33" s="1"/>
  <c r="K77" i="33" s="1"/>
  <c r="E48" i="33"/>
  <c r="E68" i="33" s="1"/>
  <c r="E77" i="33" s="1"/>
  <c r="L48" i="33"/>
  <c r="L68" i="33" s="1"/>
  <c r="L77" i="33" s="1"/>
  <c r="J48" i="33"/>
  <c r="Q48" i="33"/>
  <c r="R48" i="33"/>
  <c r="R68" i="33" s="1"/>
  <c r="R77" i="33" s="1"/>
  <c r="O48" i="33"/>
  <c r="P48" i="33"/>
  <c r="G170" i="33"/>
  <c r="M170" i="33"/>
  <c r="J170" i="33"/>
  <c r="F170" i="33"/>
  <c r="K170" i="33"/>
  <c r="H170" i="33"/>
  <c r="L170" i="33"/>
  <c r="M157" i="33"/>
  <c r="I157" i="33"/>
  <c r="K157" i="33"/>
  <c r="J157" i="33"/>
  <c r="G157" i="33"/>
  <c r="F157" i="33"/>
  <c r="H157" i="33"/>
  <c r="L161" i="33"/>
  <c r="F161" i="33"/>
  <c r="H161" i="33"/>
  <c r="M161" i="33"/>
  <c r="G161" i="33"/>
  <c r="J161" i="33"/>
  <c r="I161" i="33"/>
  <c r="H68" i="33"/>
  <c r="H77" i="33" s="1"/>
  <c r="F112" i="33" l="1"/>
  <c r="G109" i="33"/>
  <c r="G68" i="33"/>
  <c r="G77" i="33" s="1"/>
  <c r="O68" i="33"/>
  <c r="O77" i="33" s="1"/>
  <c r="I68" i="33"/>
  <c r="I77" i="33" s="1"/>
  <c r="J68" i="33"/>
  <c r="J77" i="33" s="1"/>
  <c r="N68" i="33"/>
  <c r="N77" i="33" s="1"/>
  <c r="Q68" i="33"/>
  <c r="Q77" i="33" s="1"/>
  <c r="P68" i="33"/>
  <c r="P77" i="33" s="1"/>
  <c r="H109" i="33" l="1"/>
  <c r="H112" i="33" s="1"/>
  <c r="G112" i="33"/>
  <c r="I109" i="33"/>
  <c r="I112" i="33" s="1"/>
  <c r="J109" i="33" l="1"/>
  <c r="J112" i="33" s="1"/>
  <c r="E113" i="33"/>
  <c r="K109" i="33" l="1"/>
  <c r="K112" i="33" s="1"/>
  <c r="E111" i="33"/>
  <c r="E115" i="33" s="1"/>
  <c r="F113" i="33"/>
  <c r="L109" i="33" l="1"/>
  <c r="L112" i="33" s="1"/>
  <c r="G113" i="33"/>
  <c r="F111" i="33"/>
  <c r="F115" i="33" s="1"/>
  <c r="E116" i="33"/>
  <c r="M109" i="33" l="1"/>
  <c r="M112" i="33" s="1"/>
  <c r="F116" i="33"/>
  <c r="G111" i="33"/>
  <c r="G115" i="33" s="1"/>
  <c r="H113" i="33"/>
  <c r="N109" i="33" l="1"/>
  <c r="N112" i="33" s="1"/>
  <c r="G116" i="33"/>
  <c r="H111" i="33"/>
  <c r="H115" i="33" s="1"/>
  <c r="I113" i="33"/>
  <c r="O109" i="33" l="1"/>
  <c r="O112" i="33" s="1"/>
  <c r="H116" i="33"/>
  <c r="I111" i="33"/>
  <c r="I115" i="33" s="1"/>
  <c r="J113" i="33"/>
  <c r="P109" i="33" l="1"/>
  <c r="P112" i="33" s="1"/>
  <c r="I116" i="33"/>
  <c r="J111" i="33"/>
  <c r="J115" i="33" s="1"/>
  <c r="K113" i="33"/>
  <c r="Q109" i="33" l="1"/>
  <c r="Q112" i="33" s="1"/>
  <c r="J116" i="33"/>
  <c r="L113" i="33"/>
  <c r="K111" i="33"/>
  <c r="K115" i="33" s="1"/>
  <c r="R109" i="33" l="1"/>
  <c r="M113" i="33"/>
  <c r="L111" i="33"/>
  <c r="L115" i="33" s="1"/>
  <c r="K116" i="33"/>
  <c r="R112" i="33" l="1"/>
  <c r="S108" i="33"/>
  <c r="S112" i="33" s="1"/>
  <c r="N113" i="33"/>
  <c r="M111" i="33"/>
  <c r="M115" i="33" s="1"/>
  <c r="L116" i="33"/>
  <c r="N111" i="33" l="1"/>
  <c r="N115" i="33" s="1"/>
  <c r="O113" i="33"/>
  <c r="M116" i="33"/>
  <c r="N116" i="33" l="1"/>
  <c r="O111" i="33"/>
  <c r="O115" i="33" s="1"/>
  <c r="P113" i="33"/>
  <c r="O116" i="33" l="1"/>
  <c r="Q113" i="33"/>
  <c r="P111" i="33"/>
  <c r="P115" i="33" s="1"/>
  <c r="Q111" i="33" l="1"/>
  <c r="Q115" i="33" s="1"/>
  <c r="R113" i="33"/>
  <c r="P116" i="33" l="1"/>
  <c r="S113" i="33"/>
  <c r="R111" i="33"/>
  <c r="R115" i="33" s="1"/>
  <c r="Q116" i="33" l="1"/>
  <c r="S111" i="33"/>
  <c r="S115" i="33" s="1"/>
  <c r="R116" i="33" l="1"/>
  <c r="S116" i="33" l="1"/>
  <c r="D118" i="33"/>
  <c r="D119" i="33"/>
  <c r="R117" i="33"/>
  <c r="D121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F34900CD-41F4-4E57-816B-96DA1ABB3CE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<sst xmlns="http://schemas.openxmlformats.org/spreadsheetml/2006/main" count="335" uniqueCount="155">
  <si>
    <t>ARAUCO</t>
  </si>
  <si>
    <t>CAUQUENES</t>
  </si>
  <si>
    <t>CHILLAN</t>
  </si>
  <si>
    <t>CHIMBARONGO</t>
  </si>
  <si>
    <t>COINCO</t>
  </si>
  <si>
    <t>COLTAUCO</t>
  </si>
  <si>
    <t>CONSTITUCION</t>
  </si>
  <si>
    <t>CORONEL</t>
  </si>
  <si>
    <t>COYA</t>
  </si>
  <si>
    <t>CURANIPE</t>
  </si>
  <si>
    <t>CURICO</t>
  </si>
  <si>
    <t>DOÑIHUE</t>
  </si>
  <si>
    <t>EMPEDRADO</t>
  </si>
  <si>
    <t>FLORIDA</t>
  </si>
  <si>
    <t>GUALLECO</t>
  </si>
  <si>
    <t>ILOCA</t>
  </si>
  <si>
    <t>LAJA</t>
  </si>
  <si>
    <t>LEBU</t>
  </si>
  <si>
    <t>LINARES</t>
  </si>
  <si>
    <t>LO MIRANDA</t>
  </si>
  <si>
    <t>LONGAVI</t>
  </si>
  <si>
    <t>LOS ANGELES</t>
  </si>
  <si>
    <t>LOS QUEÑES</t>
  </si>
  <si>
    <t>LOTA</t>
  </si>
  <si>
    <t>NANCAGUA</t>
  </si>
  <si>
    <t>NINHUE</t>
  </si>
  <si>
    <t>ÑIPAS</t>
  </si>
  <si>
    <t>PELARCO</t>
  </si>
  <si>
    <t>PELLUHUE</t>
  </si>
  <si>
    <t>PICHILEMU</t>
  </si>
  <si>
    <t>PUENTE NEGRO</t>
  </si>
  <si>
    <t>QUILACO</t>
  </si>
  <si>
    <t>YERBAS BUENAS</t>
  </si>
  <si>
    <t>TOME</t>
  </si>
  <si>
    <t>TENO</t>
  </si>
  <si>
    <t>TALCA</t>
  </si>
  <si>
    <t>SANTA JUANA</t>
  </si>
  <si>
    <t>SANTA CLARA</t>
  </si>
  <si>
    <t>SAN VICENTE DE TAGUA TAGUA</t>
  </si>
  <si>
    <t>SAN ROSENDO</t>
  </si>
  <si>
    <t>SAN RAFAEL</t>
  </si>
  <si>
    <t>SAN PEDRO DE LA PAZ</t>
  </si>
  <si>
    <t>SAN JAVIER</t>
  </si>
  <si>
    <t>SAN FRANCISCO DE MOSTAZAL</t>
  </si>
  <si>
    <t>SAN FERNANDO</t>
  </si>
  <si>
    <t>ROSARIO</t>
  </si>
  <si>
    <t>QUILLON</t>
  </si>
  <si>
    <t>QUINTA DE TILCOCO</t>
  </si>
  <si>
    <t>QUIRIHUE</t>
  </si>
  <si>
    <t>ROMERAL</t>
  </si>
  <si>
    <t>RENGO</t>
  </si>
  <si>
    <t>REQUINOA</t>
  </si>
  <si>
    <t>RETIRO</t>
  </si>
  <si>
    <t>CODEGUA - LA PUNTA</t>
  </si>
  <si>
    <t>CONCEPCION - TALCAHUANO</t>
  </si>
  <si>
    <t>PENCO - LIRQUEN</t>
  </si>
  <si>
    <t>RANCAGUA - MACHALI</t>
  </si>
  <si>
    <t>SANTA CRUZ - PALMILLA</t>
  </si>
  <si>
    <t>SI</t>
  </si>
  <si>
    <t>TOTAL</t>
  </si>
  <si>
    <t>Suministro + Instalación (UF)</t>
  </si>
  <si>
    <t xml:space="preserve">Inversión </t>
  </si>
  <si>
    <t>Tarfia Media $/m3</t>
  </si>
  <si>
    <t>Plan de Acción Priorizado</t>
  </si>
  <si>
    <t>Tipo Gasto</t>
  </si>
  <si>
    <t>1. REPOSICIÓN DE MICROMEDIDORES</t>
  </si>
  <si>
    <t xml:space="preserve">Inversión Micromedidores </t>
  </si>
  <si>
    <t>Ingreso por Mayor Facturación</t>
  </si>
  <si>
    <t>Costo Elasticidad Precio/Demanda</t>
  </si>
  <si>
    <t>Desfase Inversión</t>
  </si>
  <si>
    <t>Valor residual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</si>
  <si>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</si>
  <si>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</si>
  <si>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</si>
  <si>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</si>
  <si>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</si>
  <si>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</si>
  <si>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</si>
  <si>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</si>
  <si>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UF</t>
  </si>
  <si>
    <t>CONSUMO PROYECTADO</t>
  </si>
  <si>
    <t>Elasticidad</t>
  </si>
  <si>
    <t>PAYBACK</t>
  </si>
  <si>
    <t>Reposición Equipos</t>
  </si>
  <si>
    <t>% MEDIDORES CLASE A</t>
  </si>
  <si>
    <t>Suministro + Instalación ($)</t>
  </si>
  <si>
    <t>Instalación %</t>
  </si>
  <si>
    <t>Suministro  UF</t>
  </si>
  <si>
    <t>Instalación UF</t>
  </si>
  <si>
    <t>Suministro  $</t>
  </si>
  <si>
    <t>Instalación $</t>
  </si>
  <si>
    <t>% Problema de Acceso o Negación</t>
  </si>
  <si>
    <t>% Sobrecosto de instalación</t>
  </si>
  <si>
    <t>Sobrecosto</t>
  </si>
  <si>
    <t>%</t>
  </si>
  <si>
    <t>% Medidores con sobrecosto de instalación</t>
  </si>
  <si>
    <t>Depreciación Reposición (Acelerada)</t>
  </si>
  <si>
    <t>Depreciación Reposición (Técnica)</t>
  </si>
  <si>
    <t>Depreciación Reposición (Acelerada) Final</t>
  </si>
  <si>
    <t>Valor Residual</t>
  </si>
  <si>
    <t>Clase C</t>
  </si>
  <si>
    <t>SANCHINA</t>
  </si>
  <si>
    <t>MEM-BAQ</t>
  </si>
  <si>
    <t>SANTA JULIA</t>
  </si>
  <si>
    <t>CORFO</t>
  </si>
  <si>
    <t>NOGALES</t>
  </si>
  <si>
    <t>MIR DE NOG-QUEBRADA</t>
  </si>
  <si>
    <t>EL MANZANO-NH-SNJUAN-12 FEB</t>
  </si>
  <si>
    <t>Margen inferior</t>
  </si>
  <si>
    <t>Margen intemedio 1</t>
  </si>
  <si>
    <t>Margen Restricción Presupuestaria</t>
  </si>
  <si>
    <t>Essbio</t>
  </si>
  <si>
    <t>Nuevosur</t>
  </si>
  <si>
    <t>Proyección Consumo</t>
  </si>
  <si>
    <t>Auxiliar contador Payback:</t>
  </si>
  <si>
    <t>Tarifa</t>
  </si>
  <si>
    <t>Grupos</t>
  </si>
  <si>
    <t>Localidad</t>
  </si>
  <si>
    <t>Region</t>
  </si>
  <si>
    <t>Tarifa ($)</t>
  </si>
  <si>
    <t>Maule</t>
  </si>
  <si>
    <t>Bio Bio - Ñuble</t>
  </si>
  <si>
    <t>O’Higgins</t>
  </si>
  <si>
    <t>Suministro (UF)</t>
  </si>
  <si>
    <t>Instalación (UF)</t>
  </si>
  <si>
    <t>RANCAGUA</t>
  </si>
  <si>
    <t>CODEGUA</t>
  </si>
  <si>
    <t>LA PUNTA</t>
  </si>
  <si>
    <t>MACHALI</t>
  </si>
  <si>
    <t>DOÃ‘IHUE</t>
  </si>
  <si>
    <t>SANTA CRUZ</t>
  </si>
  <si>
    <t>SAN VICENTE</t>
  </si>
  <si>
    <t>SAN FRANCISCO</t>
  </si>
  <si>
    <t>PALMILLA</t>
  </si>
  <si>
    <t>TALCAHUANO</t>
  </si>
  <si>
    <t>LIRQUEN</t>
  </si>
  <si>
    <t>CONCEPCION</t>
  </si>
  <si>
    <t>SAN PEDRO</t>
  </si>
  <si>
    <t>PENCO</t>
  </si>
  <si>
    <t>Ã‘IPAS</t>
  </si>
  <si>
    <t>LOS QUEÃ‘ES</t>
  </si>
  <si>
    <t>Base</t>
  </si>
  <si>
    <t>Modelo</t>
  </si>
  <si>
    <t>CANTIDAD DE MEDIDORES POR DIAMETRO*</t>
  </si>
  <si>
    <t>Suministro + Instalación (UF) Adicional MO**</t>
  </si>
  <si>
    <t>Suministro + Instalación (UF) Adicional OOCC**</t>
  </si>
  <si>
    <t>**Puede ser suficiente con un solo parámetro de % de casos con sobrecosto de instalación (20% en este caso) y monto asociado a ese sobrecosto (4 UF en este caso)</t>
  </si>
  <si>
    <t>*En este archivo solo están medidores hasta 25 mm y hay otro para los superiores pero la idea es unificar todo en un solo modelo</t>
  </si>
  <si>
    <t>Año reposición</t>
  </si>
  <si>
    <t>FLUJO ESCENARIO VAN &gt; 0</t>
  </si>
  <si>
    <t>Depreaciación técnica</t>
  </si>
  <si>
    <t>Vida útil técnica</t>
  </si>
  <si>
    <t>PETORCA</t>
  </si>
  <si>
    <t>test</t>
  </si>
  <si>
    <t>Ponderado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</si>
</sst>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$&quot;* #,##0_ ;_ &quot;$&quot;* \-#,##0_ ;_ &quot;$&quot;* &quot;-&quot;_ ;_ @_ "/>
    <numFmt numFmtId="165" formatCode="_ * #,##0_ ;_ * \-#,##0_ ;_ * &quot;-&quot;_ ;_ @_ "/>
    <numFmt numFmtId="166" formatCode="_ * #,##0.00_ ;_ * \-#,##0.00_ ;_ * &quot;-&quot;??_ ;_ @_ "/>
    <numFmt numFmtId="167" formatCode="0.0%"/>
    <numFmt numFmtId="168" formatCode="_ * #,##0.0_ ;_ * \-#,##0.0_ ;_ * &quot;-&quot;_ ;_ @_ "/>
    <numFmt numFmtId="169" formatCode="_ * #,##0.00_ ;_ * \-#,##0.00_ ;_ * &quot;-&quot;_ ;_ @_ "/>
    <numFmt numFmtId="170" formatCode="_ * #,##0.000_ ;_ * \-#,##0.000_ ;_ * &quot;-&quot;_ ;_ @_ "/>
    <numFmt numFmtId="171" formatCode="_ * #,##0.000000000_ ;_ * \-#,##0.000000000_ ;_ * &quot;-&quot;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sz val="11"/>
      <color theme="1"/>
      <name val="Univers"/>
      <family val="2"/>
    </font>
    <font>
      <b/>
      <sz val="12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9"/>
      <color theme="1"/>
      <name val="Univers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</font>
    <font>
      <i/>
      <sz val="11"/>
      <color theme="1"/>
      <name val="Univer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0">
    <xf numFmtId="0" fontId="0" fillId="0" borderId="0" xfId="0"/>
    <xf numFmtId="9" fontId="0" fillId="0" borderId="0" xfId="2" applyFont="1"/>
    <xf numFmtId="0" fontId="5" fillId="0" borderId="0" xfId="0" applyFont="1"/>
    <xf numFmtId="167" fontId="0" fillId="0" borderId="0" xfId="2" applyNumberFormat="1" applyFont="1"/>
    <xf numFmtId="0" fontId="8" fillId="0" borderId="0" xfId="0" applyFont="1"/>
    <xf numFmtId="0" fontId="9" fillId="0" borderId="0" xfId="0" applyFont="1"/>
    <xf numFmtId="0" fontId="8" fillId="0" borderId="4" xfId="0" applyFont="1" applyBorder="1"/>
    <xf numFmtId="165" fontId="8" fillId="0" borderId="4" xfId="1" applyFont="1" applyBorder="1"/>
    <xf numFmtId="165" fontId="8" fillId="0" borderId="0" xfId="1" applyFont="1"/>
    <xf numFmtId="0" fontId="5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165" fontId="5" fillId="0" borderId="1" xfId="1" applyFont="1" applyBorder="1" applyAlignment="1">
      <alignment horizontal="center"/>
    </xf>
    <xf numFmtId="0" fontId="5" fillId="0" borderId="0" xfId="0" applyFont="1" applyAlignment="1">
      <alignment horizontal="left"/>
    </xf>
    <xf numFmtId="165" fontId="5" fillId="0" borderId="8" xfId="1" applyFont="1" applyBorder="1" applyAlignment="1">
      <alignment horizontal="center"/>
    </xf>
    <xf numFmtId="165" fontId="5" fillId="0" borderId="8" xfId="1" applyFont="1" applyFill="1" applyBorder="1" applyAlignment="1">
      <alignment horizontal="center"/>
    </xf>
    <xf numFmtId="0" fontId="5" fillId="0" borderId="9" xfId="0" applyFont="1" applyBorder="1"/>
    <xf numFmtId="165" fontId="5" fillId="0" borderId="6" xfId="1" applyFont="1" applyFill="1" applyBorder="1" applyAlignment="1">
      <alignment horizontal="center"/>
    </xf>
    <xf numFmtId="0" fontId="5" fillId="0" borderId="8" xfId="0" applyFont="1" applyBorder="1" applyAlignment="1">
      <alignment horizontal="left"/>
    </xf>
    <xf numFmtId="9" fontId="4" fillId="0" borderId="0" xfId="0" applyNumberFormat="1" applyFont="1"/>
    <xf numFmtId="0" fontId="5" fillId="0" borderId="6" xfId="0" applyFont="1" applyBorder="1" applyAlignment="1">
      <alignment horizontal="left"/>
    </xf>
    <xf numFmtId="0" fontId="11" fillId="0" borderId="0" xfId="0" applyFont="1"/>
    <xf numFmtId="165" fontId="11" fillId="0" borderId="0" xfId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5" fontId="11" fillId="0" borderId="0" xfId="1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165" fontId="5" fillId="0" borderId="0" xfId="1" applyFont="1" applyFill="1" applyBorder="1" applyAlignment="1">
      <alignment horizontal="center"/>
    </xf>
    <xf numFmtId="0" fontId="5" fillId="0" borderId="2" xfId="0" applyFont="1" applyBorder="1"/>
    <xf numFmtId="9" fontId="12" fillId="0" borderId="2" xfId="0" applyNumberFormat="1" applyFont="1" applyBorder="1" applyAlignment="1">
      <alignment horizontal="center"/>
    </xf>
    <xf numFmtId="167" fontId="12" fillId="0" borderId="2" xfId="0" applyNumberFormat="1" applyFont="1" applyBorder="1" applyAlignment="1">
      <alignment horizontal="center"/>
    </xf>
    <xf numFmtId="165" fontId="5" fillId="0" borderId="0" xfId="1" applyFont="1" applyBorder="1" applyAlignment="1">
      <alignment horizontal="center"/>
    </xf>
    <xf numFmtId="164" fontId="12" fillId="0" borderId="2" xfId="4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165" fontId="12" fillId="0" borderId="2" xfId="1" applyFont="1" applyBorder="1" applyAlignment="1">
      <alignment horizontal="center"/>
    </xf>
    <xf numFmtId="167" fontId="8" fillId="0" borderId="0" xfId="2" applyNumberFormat="1" applyFont="1"/>
    <xf numFmtId="0" fontId="6" fillId="3" borderId="10" xfId="0" applyFont="1" applyFill="1" applyBorder="1"/>
    <xf numFmtId="0" fontId="13" fillId="0" borderId="0" xfId="0" applyFont="1" applyAlignment="1">
      <alignment vertical="center"/>
    </xf>
    <xf numFmtId="165" fontId="8" fillId="0" borderId="0" xfId="0" applyNumberFormat="1" applyFont="1"/>
    <xf numFmtId="9" fontId="7" fillId="3" borderId="10" xfId="2" applyFont="1" applyFill="1" applyBorder="1" applyAlignment="1">
      <alignment horizontal="center"/>
    </xf>
    <xf numFmtId="169" fontId="12" fillId="0" borderId="2" xfId="1" applyNumberFormat="1" applyFont="1" applyBorder="1" applyAlignment="1">
      <alignment horizontal="center"/>
    </xf>
    <xf numFmtId="9" fontId="8" fillId="0" borderId="0" xfId="2" applyFont="1"/>
    <xf numFmtId="169" fontId="8" fillId="0" borderId="0" xfId="0" applyNumberFormat="1" applyFont="1"/>
    <xf numFmtId="9" fontId="8" fillId="0" borderId="0" xfId="0" applyNumberFormat="1" applyFont="1"/>
    <xf numFmtId="0" fontId="8" fillId="0" borderId="0" xfId="0" applyFont="1" applyAlignment="1">
      <alignment horizontal="center"/>
    </xf>
    <xf numFmtId="168" fontId="8" fillId="0" borderId="0" xfId="1" applyNumberFormat="1" applyFont="1"/>
    <xf numFmtId="170" fontId="5" fillId="0" borderId="6" xfId="1" applyNumberFormat="1" applyFont="1" applyFill="1" applyBorder="1" applyAlignment="1">
      <alignment horizontal="center"/>
    </xf>
    <xf numFmtId="166" fontId="10" fillId="0" borderId="0" xfId="0" applyNumberFormat="1" applyFont="1"/>
    <xf numFmtId="165" fontId="10" fillId="0" borderId="0" xfId="0" applyNumberFormat="1" applyFont="1"/>
    <xf numFmtId="0" fontId="10" fillId="0" borderId="0" xfId="0" applyFont="1"/>
    <xf numFmtId="9" fontId="8" fillId="2" borderId="0" xfId="2" applyFont="1" applyFill="1"/>
    <xf numFmtId="165" fontId="5" fillId="0" borderId="0" xfId="1" applyFont="1"/>
    <xf numFmtId="0" fontId="5" fillId="0" borderId="4" xfId="0" applyFont="1" applyBorder="1"/>
    <xf numFmtId="165" fontId="5" fillId="0" borderId="4" xfId="1" applyFont="1" applyBorder="1"/>
    <xf numFmtId="2" fontId="8" fillId="0" borderId="0" xfId="0" applyNumberFormat="1" applyFont="1"/>
    <xf numFmtId="9" fontId="8" fillId="0" borderId="4" xfId="2" applyFont="1" applyBorder="1"/>
    <xf numFmtId="10" fontId="8" fillId="0" borderId="0" xfId="2" applyNumberFormat="1" applyFont="1"/>
    <xf numFmtId="0" fontId="7" fillId="5" borderId="1" xfId="0" applyFont="1" applyFill="1" applyBorder="1" applyAlignment="1">
      <alignment horizontal="center" vertical="center" wrapText="1"/>
    </xf>
    <xf numFmtId="167" fontId="8" fillId="0" borderId="0" xfId="0" applyNumberFormat="1" applyFont="1"/>
    <xf numFmtId="165" fontId="8" fillId="6" borderId="0" xfId="0" applyNumberFormat="1" applyFont="1" applyFill="1"/>
    <xf numFmtId="10" fontId="8" fillId="6" borderId="0" xfId="2" applyNumberFormat="1" applyFont="1" applyFill="1"/>
    <xf numFmtId="169" fontId="8" fillId="7" borderId="0" xfId="1" applyNumberFormat="1" applyFont="1" applyFill="1"/>
    <xf numFmtId="0" fontId="0" fillId="0" borderId="0" xfId="0" applyAlignment="1">
      <alignment horizontal="center"/>
    </xf>
    <xf numFmtId="2" fontId="8" fillId="0" borderId="0" xfId="0" applyNumberFormat="1" applyFont="1" applyAlignment="1">
      <alignment horizontal="center"/>
    </xf>
    <xf numFmtId="166" fontId="8" fillId="0" borderId="0" xfId="0" applyNumberFormat="1" applyFont="1"/>
    <xf numFmtId="169" fontId="8" fillId="0" borderId="0" xfId="1" applyNumberFormat="1" applyFont="1" applyFill="1"/>
    <xf numFmtId="9" fontId="8" fillId="0" borderId="0" xfId="2" applyFont="1" applyFill="1"/>
    <xf numFmtId="165" fontId="8" fillId="7" borderId="0" xfId="1" applyFont="1" applyFill="1"/>
    <xf numFmtId="171" fontId="5" fillId="0" borderId="0" xfId="1" applyNumberFormat="1" applyFont="1" applyFill="1" applyBorder="1" applyAlignment="1">
      <alignment horizontal="center"/>
    </xf>
    <xf numFmtId="169" fontId="8" fillId="0" borderId="0" xfId="1" applyNumberFormat="1" applyFont="1"/>
    <xf numFmtId="165" fontId="14" fillId="0" borderId="0" xfId="1" applyFont="1" applyFill="1" applyBorder="1" applyAlignment="1">
      <alignment horizontal="center"/>
    </xf>
    <xf numFmtId="0" fontId="14" fillId="2" borderId="0" xfId="1" applyNumberFormat="1" applyFont="1" applyFill="1" applyBorder="1" applyAlignment="1">
      <alignment horizontal="center"/>
    </xf>
    <xf numFmtId="168" fontId="5" fillId="0" borderId="0" xfId="1" applyNumberFormat="1" applyFont="1" applyBorder="1" applyAlignment="1">
      <alignment horizontal="center"/>
    </xf>
    <xf numFmtId="165" fontId="5" fillId="2" borderId="0" xfId="1" applyFont="1" applyFill="1" applyBorder="1" applyAlignment="1">
      <alignment horizontal="left"/>
    </xf>
    <xf numFmtId="165" fontId="5" fillId="2" borderId="0" xfId="1" applyFont="1" applyFill="1" applyBorder="1" applyAlignment="1">
      <alignment horizontal="center"/>
    </xf>
    <xf numFmtId="166" fontId="8" fillId="8" borderId="0" xfId="0" applyNumberFormat="1" applyFont="1" applyFill="1"/>
    <xf numFmtId="165" fontId="5" fillId="0" borderId="0" xfId="0" applyNumberFormat="1" applyFont="1"/>
    <xf numFmtId="0" fontId="15" fillId="5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 applyAlignment="1">
      <alignment horizontal="center"/>
    </xf>
    <xf numFmtId="0" fontId="2" fillId="0" borderId="0" xfId="0" applyFont="1"/>
    <xf numFmtId="4" fontId="0" fillId="0" borderId="3" xfId="0" applyNumberFormat="1" applyBorder="1" applyAlignment="1">
      <alignment horizontal="left"/>
    </xf>
    <xf numFmtId="4" fontId="0" fillId="0" borderId="3" xfId="0" applyNumberFormat="1" applyBorder="1" applyAlignment="1">
      <alignment horizontal="center"/>
    </xf>
    <xf numFmtId="0" fontId="16" fillId="0" borderId="0" xfId="0" applyFont="1"/>
    <xf numFmtId="0" fontId="4" fillId="0" borderId="0" xfId="0" applyFont="1" applyAlignment="1">
      <alignment horizontal="center"/>
    </xf>
    <xf numFmtId="3" fontId="5" fillId="0" borderId="0" xfId="0" applyNumberFormat="1" applyFont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8">
    <cellStyle name="Comma [0]" xfId="1" builtinId="6"/>
    <cellStyle name="Currency [0]" xfId="4" builtinId="7"/>
    <cellStyle name="Millares [0] 2" xfId="5" xr:uid="{1E277F5F-BD55-44D4-BF54-CDE5D9B7AA74}"/>
    <cellStyle name="Millares [0] 4" xfId="7" xr:uid="{9C5B4D04-2C45-473D-BCBE-C7809DC77070}"/>
    <cellStyle name="Moneda [0] 2" xfId="6" xr:uid="{09C00F9E-81ED-49A5-A13D-055B25AC1987}"/>
    <cellStyle name="Normal" xfId="0" builtinId="0"/>
    <cellStyle name="Normal 2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00B050"/>
  </sheetPr>
  <dimension ref="A3:V181"/>
  <sheetViews>
    <sheetView showGridLines="0" tabSelected="1" zoomScale="85" zoomScaleNormal="85" workbookViewId="0">
      <selection activeCell="C27" sqref="C27"/>
    </sheetView>
  </sheetViews>
  <sheetFormatPr defaultColWidth="11.5546875" defaultRowHeight="14.4" outlineLevelRow="1" x14ac:dyDescent="0.3"/>
  <cols>
    <col min="1" max="1" width="4.33203125" style="4" customWidth="1"/>
    <col min="2" max="2" width="16" style="4" customWidth="1"/>
    <col min="3" max="3" width="48.33203125" style="4" bestFit="1" customWidth="1"/>
    <col min="4" max="4" width="14.5546875" style="4" customWidth="1"/>
    <col min="5" max="5" width="20.5546875" style="4" customWidth="1"/>
    <col min="6" max="6" width="14.44140625" style="4" bestFit="1" customWidth="1"/>
    <col min="7" max="7" width="14.5546875" style="4" bestFit="1" customWidth="1"/>
    <col min="8" max="8" width="14.44140625" style="4" bestFit="1" customWidth="1"/>
    <col min="9" max="12" width="12.6640625" style="4" bestFit="1" customWidth="1"/>
    <col min="13" max="18" width="12.77734375" style="4" bestFit="1" customWidth="1"/>
    <col min="19" max="19" width="16.109375" style="4" customWidth="1"/>
    <col min="20" max="16384" width="11.5546875" style="4"/>
  </cols>
  <sheetData>
    <row r="3" spans="3:10" ht="15.6" x14ac:dyDescent="0.3">
      <c r="C3" s="5" t="s">
        <v>143</v>
      </c>
    </row>
    <row r="4" spans="3:10" ht="15.6" x14ac:dyDescent="0.3">
      <c r="C4" s="5"/>
    </row>
    <row r="5" spans="3:10" x14ac:dyDescent="0.3">
      <c r="D5" s="44">
        <v>2</v>
      </c>
      <c r="E5" s="44">
        <v>3</v>
      </c>
      <c r="F5" s="44">
        <v>4</v>
      </c>
      <c r="G5" s="44">
        <v>5</v>
      </c>
      <c r="H5" s="44">
        <v>6</v>
      </c>
    </row>
    <row r="6" spans="3:10" x14ac:dyDescent="0.3">
      <c r="C6" s="4" t="s">
        <v>58</v>
      </c>
      <c r="D6" s="6">
        <v>13</v>
      </c>
      <c r="E6" s="6">
        <v>19</v>
      </c>
      <c r="F6" s="6">
        <v>25</v>
      </c>
      <c r="G6" s="6">
        <v>38</v>
      </c>
      <c r="H6" s="6">
        <v>50</v>
      </c>
      <c r="J6" s="92" t="s">
        <v>147</v>
      </c>
    </row>
    <row r="7" spans="3:10" hidden="1" x14ac:dyDescent="0.3">
      <c r="C7" s="4" t="s">
        <v>49</v>
      </c>
      <c r="D7" s="4" t="e">
        <f>+COUNTIFS(#REF!,'FLUJO E1'!$C$6,#REF!,'FLUJO E1'!D$6,#REF!,'FLUJO E1'!$C7)</f>
        <v>#REF!</v>
      </c>
      <c r="E7" s="4" t="e">
        <f>+COUNTIFS(#REF!,'FLUJO E1'!$C$6,#REF!,'FLUJO E1'!E$6,#REF!,'FLUJO E1'!$C7)</f>
        <v>#REF!</v>
      </c>
      <c r="F7" s="4" t="e">
        <f>+COUNTIFS(#REF!,'FLUJO E1'!$C$6,#REF!,'FLUJO E1'!F$6,#REF!,'FLUJO E1'!$C7)</f>
        <v>#REF!</v>
      </c>
      <c r="G7" s="4" t="e">
        <f>+COUNTIFS(#REF!,'FLUJO E1'!$C$6,#REF!,'FLUJO E1'!G$6,#REF!,'FLUJO E1'!$C7)</f>
        <v>#REF!</v>
      </c>
      <c r="H7" s="4" t="e">
        <f>+COUNTIFS(#REF!,'FLUJO E1'!$C$6,#REF!,'FLUJO E1'!H$6,#REF!,'FLUJO E1'!$C7)</f>
        <v>#REF!</v>
      </c>
      <c r="I7" s="4" t="e">
        <f>+SUM(D7:H7)</f>
        <v>#REF!</v>
      </c>
    </row>
    <row r="8" spans="3:10" hidden="1" x14ac:dyDescent="0.3">
      <c r="C8" s="4" t="e">
        <f>#REF!</f>
        <v>#REF!</v>
      </c>
      <c r="D8" s="4" t="e">
        <f>+COUNTIFS(#REF!,'FLUJO E1'!$C$6,#REF!,'FLUJO E1'!D$6,#REF!,'FLUJO E1'!$C8)</f>
        <v>#REF!</v>
      </c>
      <c r="E8" s="4" t="e">
        <f>+COUNTIFS(#REF!,'FLUJO E1'!$C$6,#REF!,'FLUJO E1'!E$6,#REF!,'FLUJO E1'!$C8)</f>
        <v>#REF!</v>
      </c>
      <c r="F8" s="4" t="e">
        <f>+COUNTIFS(#REF!,'FLUJO E1'!$C$6,#REF!,'FLUJO E1'!F$6,#REF!,'FLUJO E1'!$C8)</f>
        <v>#REF!</v>
      </c>
      <c r="G8" s="4" t="e">
        <f>+COUNTIFS(#REF!,'FLUJO E1'!$C$6,#REF!,'FLUJO E1'!G$6,#REF!,'FLUJO E1'!$C8)</f>
        <v>#REF!</v>
      </c>
      <c r="H8" s="4" t="e">
        <f>+COUNTIFS(#REF!,'FLUJO E1'!$C$6,#REF!,'FLUJO E1'!H$6,#REF!,'FLUJO E1'!$C8)</f>
        <v>#REF!</v>
      </c>
      <c r="I8" s="4" t="e">
        <f t="shared" ref="I8:I12" si="0">+SUM(D8:H8)</f>
        <v>#REF!</v>
      </c>
    </row>
    <row r="9" spans="3:10" hidden="1" x14ac:dyDescent="0.3">
      <c r="C9" s="4" t="e">
        <f>#REF!</f>
        <v>#REF!</v>
      </c>
      <c r="D9" s="4" t="e">
        <f>+COUNTIFS(#REF!,'FLUJO E1'!$C$6,#REF!,'FLUJO E1'!D$6,#REF!,'FLUJO E1'!$C9)</f>
        <v>#REF!</v>
      </c>
      <c r="E9" s="4" t="e">
        <f>+COUNTIFS(#REF!,'FLUJO E1'!$C$6,#REF!,'FLUJO E1'!E$6,#REF!,'FLUJO E1'!$C9)</f>
        <v>#REF!</v>
      </c>
      <c r="F9" s="4" t="e">
        <f>+COUNTIFS(#REF!,'FLUJO E1'!$C$6,#REF!,'FLUJO E1'!F$6,#REF!,'FLUJO E1'!$C9)</f>
        <v>#REF!</v>
      </c>
      <c r="G9" s="4" t="e">
        <f>+COUNTIFS(#REF!,'FLUJO E1'!$C$6,#REF!,'FLUJO E1'!G$6,#REF!,'FLUJO E1'!$C9)</f>
        <v>#REF!</v>
      </c>
      <c r="H9" s="4" t="e">
        <f>+COUNTIFS(#REF!,'FLUJO E1'!$C$6,#REF!,'FLUJO E1'!H$6,#REF!,'FLUJO E1'!$C9)</f>
        <v>#REF!</v>
      </c>
      <c r="I9" s="4" t="e">
        <f t="shared" si="0"/>
        <v>#REF!</v>
      </c>
    </row>
    <row r="10" spans="3:10" hidden="1" x14ac:dyDescent="0.3">
      <c r="C10" s="4" t="e">
        <f>#REF!</f>
        <v>#REF!</v>
      </c>
      <c r="D10" s="4" t="e">
        <f>+COUNTIFS(#REF!,'FLUJO E1'!$C$6,#REF!,'FLUJO E1'!D$6,#REF!,'FLUJO E1'!$C10)</f>
        <v>#REF!</v>
      </c>
      <c r="E10" s="4" t="e">
        <f>+COUNTIFS(#REF!,'FLUJO E1'!$C$6,#REF!,'FLUJO E1'!E$6,#REF!,'FLUJO E1'!$C10)</f>
        <v>#REF!</v>
      </c>
      <c r="F10" s="4" t="e">
        <f>+COUNTIFS(#REF!,'FLUJO E1'!$C$6,#REF!,'FLUJO E1'!F$6,#REF!,'FLUJO E1'!$C10)</f>
        <v>#REF!</v>
      </c>
      <c r="G10" s="4" t="e">
        <f>+COUNTIFS(#REF!,'FLUJO E1'!$C$6,#REF!,'FLUJO E1'!G$6,#REF!,'FLUJO E1'!$C10)</f>
        <v>#REF!</v>
      </c>
      <c r="H10" s="4" t="e">
        <f>+COUNTIFS(#REF!,'FLUJO E1'!$C$6,#REF!,'FLUJO E1'!H$6,#REF!,'FLUJO E1'!$C10)</f>
        <v>#REF!</v>
      </c>
      <c r="I10" s="4" t="e">
        <f t="shared" si="0"/>
        <v>#REF!</v>
      </c>
    </row>
    <row r="11" spans="3:10" hidden="1" x14ac:dyDescent="0.3">
      <c r="C11" s="4" t="e">
        <f>#REF!</f>
        <v>#REF!</v>
      </c>
      <c r="D11" s="4" t="e">
        <f>+COUNTIFS(#REF!,'FLUJO E1'!$C$6,#REF!,'FLUJO E1'!D$6,#REF!,'FLUJO E1'!$C11)</f>
        <v>#REF!</v>
      </c>
      <c r="E11" s="4" t="e">
        <f>+COUNTIFS(#REF!,'FLUJO E1'!$C$6,#REF!,'FLUJO E1'!E$6,#REF!,'FLUJO E1'!$C11)</f>
        <v>#REF!</v>
      </c>
      <c r="F11" s="4" t="e">
        <f>+COUNTIFS(#REF!,'FLUJO E1'!$C$6,#REF!,'FLUJO E1'!F$6,#REF!,'FLUJO E1'!$C11)</f>
        <v>#REF!</v>
      </c>
      <c r="G11" s="4" t="e">
        <f>+COUNTIFS(#REF!,'FLUJO E1'!$C$6,#REF!,'FLUJO E1'!G$6,#REF!,'FLUJO E1'!$C11)</f>
        <v>#REF!</v>
      </c>
      <c r="H11" s="4" t="e">
        <f>+COUNTIFS(#REF!,'FLUJO E1'!$C$6,#REF!,'FLUJO E1'!H$6,#REF!,'FLUJO E1'!$C11)</f>
        <v>#REF!</v>
      </c>
      <c r="I11" s="4" t="e">
        <f t="shared" si="0"/>
        <v>#REF!</v>
      </c>
    </row>
    <row r="12" spans="3:10" hidden="1" x14ac:dyDescent="0.3">
      <c r="C12" s="4" t="e">
        <f>#REF!</f>
        <v>#REF!</v>
      </c>
      <c r="D12" s="4" t="e">
        <f>+COUNTIFS(#REF!,'FLUJO E1'!$C$6,#REF!,'FLUJO E1'!D$6,#REF!,'FLUJO E1'!$C12)</f>
        <v>#REF!</v>
      </c>
      <c r="E12" s="4" t="e">
        <f>+COUNTIFS(#REF!,'FLUJO E1'!$C$6,#REF!,'FLUJO E1'!E$6,#REF!,'FLUJO E1'!$C12)</f>
        <v>#REF!</v>
      </c>
      <c r="F12" s="4" t="e">
        <f>+COUNTIFS(#REF!,'FLUJO E1'!$C$6,#REF!,'FLUJO E1'!F$6,#REF!,'FLUJO E1'!$C12)</f>
        <v>#REF!</v>
      </c>
      <c r="G12" s="4" t="e">
        <f>+COUNTIFS(#REF!,'FLUJO E1'!$C$6,#REF!,'FLUJO E1'!G$6,#REF!,'FLUJO E1'!$C12)</f>
        <v>#REF!</v>
      </c>
      <c r="H12" s="4" t="e">
        <f>+COUNTIFS(#REF!,'FLUJO E1'!$C$6,#REF!,'FLUJO E1'!H$6,#REF!,'FLUJO E1'!$C12)</f>
        <v>#REF!</v>
      </c>
      <c r="I12" s="4" t="e">
        <f t="shared" si="0"/>
        <v>#REF!</v>
      </c>
    </row>
    <row r="13" spans="3:10" hidden="1" x14ac:dyDescent="0.3">
      <c r="C13" s="4" t="e">
        <f>#REF!</f>
        <v>#REF!</v>
      </c>
      <c r="D13" s="4" t="e">
        <f>+COUNTIFS(#REF!,'FLUJO E1'!$C$6,#REF!,'FLUJO E1'!D$6,#REF!,'FLUJO E1'!$C13)</f>
        <v>#REF!</v>
      </c>
      <c r="E13" s="4" t="e">
        <f>+COUNTIFS(#REF!,'FLUJO E1'!$C$6,#REF!,'FLUJO E1'!E$6,#REF!,'FLUJO E1'!$C13)</f>
        <v>#REF!</v>
      </c>
      <c r="F13" s="4" t="e">
        <f>+COUNTIFS(#REF!,'FLUJO E1'!$C$6,#REF!,'FLUJO E1'!F$6,#REF!,'FLUJO E1'!$C13)</f>
        <v>#REF!</v>
      </c>
      <c r="G13" s="4" t="e">
        <f>+COUNTIFS(#REF!,'FLUJO E1'!$C$6,#REF!,'FLUJO E1'!G$6,#REF!,'FLUJO E1'!$C13)</f>
        <v>#REF!</v>
      </c>
      <c r="H13" s="4" t="e">
        <f>+COUNTIFS(#REF!,'FLUJO E1'!$C$6,#REF!,'FLUJO E1'!H$6,#REF!,'FLUJO E1'!$C13)</f>
        <v>#REF!</v>
      </c>
      <c r="I13" s="4" t="e">
        <f t="shared" ref="I13:I14" si="1">+SUM(D13:H13)</f>
        <v>#REF!</v>
      </c>
    </row>
    <row r="14" spans="3:10" hidden="1" x14ac:dyDescent="0.3">
      <c r="C14" s="4" t="e">
        <f>#REF!</f>
        <v>#REF!</v>
      </c>
      <c r="D14" s="4" t="e">
        <f>+COUNTIFS(#REF!,'FLUJO E1'!$C$6,#REF!,'FLUJO E1'!D$6,#REF!,'FLUJO E1'!$C14)</f>
        <v>#REF!</v>
      </c>
      <c r="E14" s="4" t="e">
        <f>+COUNTIFS(#REF!,'FLUJO E1'!$C$6,#REF!,'FLUJO E1'!E$6,#REF!,'FLUJO E1'!$C14)</f>
        <v>#REF!</v>
      </c>
      <c r="F14" s="4" t="e">
        <f>+COUNTIFS(#REF!,'FLUJO E1'!$C$6,#REF!,'FLUJO E1'!F$6,#REF!,'FLUJO E1'!$C14)</f>
        <v>#REF!</v>
      </c>
      <c r="G14" s="4" t="e">
        <f>+COUNTIFS(#REF!,'FLUJO E1'!$C$6,#REF!,'FLUJO E1'!G$6,#REF!,'FLUJO E1'!$C14)</f>
        <v>#REF!</v>
      </c>
      <c r="H14" s="4" t="e">
        <f>+COUNTIFS(#REF!,'FLUJO E1'!$C$6,#REF!,'FLUJO E1'!H$6,#REF!,'FLUJO E1'!$C14)</f>
        <v>#REF!</v>
      </c>
      <c r="I14" s="4" t="e">
        <f t="shared" si="1"/>
        <v>#REF!</v>
      </c>
    </row>
    <row r="15" spans="3:10" hidden="1" x14ac:dyDescent="0.3"/>
    <row r="16" spans="3:10" hidden="1" x14ac:dyDescent="0.3"/>
    <row r="17" spans="3:13" x14ac:dyDescent="0.3">
      <c r="C17" s="4" t="s">
        <v>87</v>
      </c>
      <c r="D17" s="68">
        <v>0.51851638533364042</v>
      </c>
      <c r="E17" s="68">
        <v>0.63671103836798548</v>
      </c>
      <c r="F17" s="68">
        <v>3.6735393096672793</v>
      </c>
      <c r="G17" s="72"/>
      <c r="H17" s="72"/>
      <c r="K17" s="70"/>
      <c r="L17" s="70"/>
      <c r="M17" s="70"/>
    </row>
    <row r="18" spans="3:13" x14ac:dyDescent="0.3">
      <c r="C18" s="4" t="s">
        <v>86</v>
      </c>
      <c r="D18" s="48">
        <v>0.22209999999999999</v>
      </c>
      <c r="E18" s="48">
        <v>0.18279999999999999</v>
      </c>
      <c r="F18" s="48">
        <v>0.1588</v>
      </c>
      <c r="G18" s="73"/>
      <c r="H18" s="73"/>
      <c r="J18" s="71"/>
      <c r="K18" s="71"/>
      <c r="L18" s="71"/>
      <c r="M18" s="71"/>
    </row>
    <row r="19" spans="3:13" x14ac:dyDescent="0.3">
      <c r="C19" s="4" t="s">
        <v>88</v>
      </c>
      <c r="D19" s="68">
        <v>0.61520456741054219</v>
      </c>
      <c r="E19" s="68">
        <v>0.84398391313298304</v>
      </c>
      <c r="F19" s="68">
        <v>1.1054458381491326</v>
      </c>
      <c r="G19" s="72"/>
      <c r="H19" s="72"/>
      <c r="K19" s="70"/>
      <c r="L19" s="70"/>
      <c r="M19" s="70"/>
    </row>
    <row r="20" spans="3:13" x14ac:dyDescent="0.3">
      <c r="C20" s="4" t="s">
        <v>60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" t="s">
        <v>89</v>
      </c>
      <c r="D21" s="45">
        <f>+D17*$D$87*(1+$D$27)</f>
        <v>16069.724999999999</v>
      </c>
      <c r="E21" s="45">
        <f>+E17*$D$87*(1+$D$27)</f>
        <v>19732.782956230632</v>
      </c>
      <c r="F21" s="45">
        <f>+F17*$D$87*(1+$D$27)</f>
        <v>113849.37516498781</v>
      </c>
      <c r="G21" s="45"/>
      <c r="H21" s="45"/>
    </row>
    <row r="22" spans="3:13" x14ac:dyDescent="0.3">
      <c r="C22" s="4" t="s">
        <v>90</v>
      </c>
      <c r="D22" s="45">
        <f t="shared" ref="D22:F23" si="2">+D19*$D$87</f>
        <v>19066.259999999998</v>
      </c>
      <c r="E22" s="45">
        <f t="shared" si="2"/>
        <v>26156.53</v>
      </c>
      <c r="F22" s="45">
        <f t="shared" si="2"/>
        <v>34259.69</v>
      </c>
      <c r="G22" s="45"/>
      <c r="H22" s="45"/>
    </row>
    <row r="23" spans="3:13" x14ac:dyDescent="0.3">
      <c r="C23" s="4" t="s">
        <v>85</v>
      </c>
      <c r="D23" s="55">
        <f t="shared" si="2"/>
        <v>35135.984999999993</v>
      </c>
      <c r="E23" s="55">
        <f t="shared" si="2"/>
        <v>45889.312956230628</v>
      </c>
      <c r="F23" s="55">
        <f t="shared" si="2"/>
        <v>148109.06516498781</v>
      </c>
      <c r="G23" s="55"/>
      <c r="H23" s="55"/>
    </row>
    <row r="24" spans="3:13" x14ac:dyDescent="0.3">
      <c r="C24" s="4" t="s">
        <v>144</v>
      </c>
      <c r="D24" s="49">
        <f>+D17+D19*(1+$D$33)</f>
        <v>1.1337209527441825</v>
      </c>
      <c r="E24" s="49">
        <f>+E17+E19*(1+$D$33)</f>
        <v>1.4806949515009684</v>
      </c>
      <c r="F24" s="49">
        <f>+F17+F19*(1+$D$33)</f>
        <v>4.778985147816412</v>
      </c>
      <c r="G24" s="49"/>
      <c r="H24" s="49"/>
    </row>
    <row r="25" spans="3:13" x14ac:dyDescent="0.3">
      <c r="C25" s="4" t="s">
        <v>145</v>
      </c>
      <c r="D25" s="49">
        <f>+D20+$E$33</f>
        <v>5.1337209527441825</v>
      </c>
      <c r="E25" s="49">
        <f>+E20+$E$33</f>
        <v>5.4806949515009684</v>
      </c>
      <c r="F25" s="49">
        <f>+F20+$E$33</f>
        <v>8.778985147816412</v>
      </c>
      <c r="G25" s="49"/>
      <c r="H25" s="49"/>
    </row>
    <row r="26" spans="3:13" x14ac:dyDescent="0.3">
      <c r="C26" s="4" t="s">
        <v>154</v>
      </c>
      <c r="D26" s="82">
        <f>D20*0.8+D25*0.2</f>
        <v>1.9337209527441828</v>
      </c>
      <c r="E26" s="82">
        <f t="shared" ref="E26:F26" si="3">E20*0.8+E25*0.2</f>
        <v>2.2806949515009682</v>
      </c>
      <c r="F26" s="82">
        <f t="shared" si="3"/>
        <v>5.5789851478164127</v>
      </c>
      <c r="H26" s="92" t="s">
        <v>146</v>
      </c>
    </row>
    <row r="27" spans="3:13" x14ac:dyDescent="0.3">
      <c r="C27" s="4" t="s">
        <v>100</v>
      </c>
      <c r="D27" s="57">
        <v>0</v>
      </c>
    </row>
    <row r="28" spans="3:13" x14ac:dyDescent="0.3">
      <c r="D28" s="8">
        <f>D26*$D$87</f>
        <v>59929.377</v>
      </c>
      <c r="E28" s="8">
        <f t="shared" ref="E28:F28" si="4">E26*$D$87</f>
        <v>70682.70495623062</v>
      </c>
      <c r="F28" s="8">
        <f t="shared" si="4"/>
        <v>172902.45716498783</v>
      </c>
    </row>
    <row r="30" spans="3:13" x14ac:dyDescent="0.3">
      <c r="D30" s="51" t="s">
        <v>94</v>
      </c>
      <c r="E30" s="51" t="s">
        <v>93</v>
      </c>
    </row>
    <row r="31" spans="3:13" x14ac:dyDescent="0.3">
      <c r="C31" s="4" t="s">
        <v>95</v>
      </c>
      <c r="D31" s="48">
        <v>0.4</v>
      </c>
    </row>
    <row r="32" spans="3:13" x14ac:dyDescent="0.3">
      <c r="C32" s="4" t="s">
        <v>91</v>
      </c>
      <c r="D32" s="48">
        <v>0.5</v>
      </c>
      <c r="E32" s="50">
        <v>0.5</v>
      </c>
    </row>
    <row r="33" spans="2:19" x14ac:dyDescent="0.3">
      <c r="C33" s="4" t="s">
        <v>92</v>
      </c>
      <c r="D33" s="57">
        <v>0</v>
      </c>
      <c r="E33" s="4">
        <v>4</v>
      </c>
      <c r="F33" s="4" t="s">
        <v>79</v>
      </c>
    </row>
    <row r="36" spans="2:19" hidden="1" x14ac:dyDescent="0.3">
      <c r="D36" s="4" t="s">
        <v>61</v>
      </c>
      <c r="E36" s="4" t="s">
        <v>62</v>
      </c>
    </row>
    <row r="37" spans="2:19" hidden="1" x14ac:dyDescent="0.3">
      <c r="B37" s="4">
        <v>1</v>
      </c>
      <c r="C37" s="4" t="s">
        <v>49</v>
      </c>
      <c r="D37" s="52" t="e">
        <f t="shared" ref="D37:D44" si="5">+(SUMPRODUCT(D7:H7,$D$20:$H$20)*(1-$D$31)+SUMPRODUCT(D7:H7,$D$25:$H$25)*$D$31*(1-$D$32)+SUMPRODUCT(D7:H7,$D$24:$H$24)*$D$31*$D$32)</f>
        <v>#REF!</v>
      </c>
      <c r="E37" s="74"/>
    </row>
    <row r="38" spans="2:19" hidden="1" x14ac:dyDescent="0.3">
      <c r="B38" s="4">
        <v>2</v>
      </c>
      <c r="C38" s="4" t="e">
        <f>#REF!</f>
        <v>#REF!</v>
      </c>
      <c r="D38" s="52" t="e">
        <f t="shared" si="5"/>
        <v>#REF!</v>
      </c>
      <c r="E38" s="74"/>
    </row>
    <row r="39" spans="2:19" hidden="1" x14ac:dyDescent="0.3">
      <c r="B39" s="4">
        <v>3</v>
      </c>
      <c r="C39" s="4" t="e">
        <f>#REF!</f>
        <v>#REF!</v>
      </c>
      <c r="D39" s="52" t="e">
        <f t="shared" si="5"/>
        <v>#REF!</v>
      </c>
      <c r="E39" s="74"/>
    </row>
    <row r="40" spans="2:19" hidden="1" x14ac:dyDescent="0.3">
      <c r="B40" s="4">
        <v>4</v>
      </c>
      <c r="C40" s="4" t="e">
        <f>#REF!</f>
        <v>#REF!</v>
      </c>
      <c r="D40" s="52" t="e">
        <f t="shared" si="5"/>
        <v>#REF!</v>
      </c>
      <c r="E40" s="74"/>
    </row>
    <row r="41" spans="2:19" hidden="1" x14ac:dyDescent="0.3">
      <c r="B41" s="4">
        <v>5</v>
      </c>
      <c r="C41" s="4" t="e">
        <f>#REF!</f>
        <v>#REF!</v>
      </c>
      <c r="D41" s="52" t="e">
        <f t="shared" si="5"/>
        <v>#REF!</v>
      </c>
      <c r="E41" s="74"/>
    </row>
    <row r="42" spans="2:19" hidden="1" x14ac:dyDescent="0.3">
      <c r="B42" s="4">
        <v>6</v>
      </c>
      <c r="C42" s="4" t="e">
        <f>#REF!</f>
        <v>#REF!</v>
      </c>
      <c r="D42" s="52" t="e">
        <f t="shared" si="5"/>
        <v>#REF!</v>
      </c>
      <c r="E42" s="74"/>
    </row>
    <row r="43" spans="2:19" hidden="1" x14ac:dyDescent="0.3">
      <c r="B43" s="4">
        <v>7</v>
      </c>
      <c r="C43" s="4" t="e">
        <f>#REF!</f>
        <v>#REF!</v>
      </c>
      <c r="D43" s="52" t="e">
        <f t="shared" si="5"/>
        <v>#REF!</v>
      </c>
      <c r="E43" s="74"/>
    </row>
    <row r="44" spans="2:19" hidden="1" x14ac:dyDescent="0.3">
      <c r="B44" s="4">
        <v>8</v>
      </c>
      <c r="C44" s="4" t="e">
        <f>#REF!</f>
        <v>#REF!</v>
      </c>
      <c r="D44" s="52" t="e">
        <f t="shared" si="5"/>
        <v>#REF!</v>
      </c>
      <c r="E44" s="74"/>
    </row>
    <row r="45" spans="2:19" hidden="1" x14ac:dyDescent="0.3">
      <c r="D45" s="52"/>
      <c r="E45" s="8"/>
    </row>
    <row r="46" spans="2:19" hidden="1" x14ac:dyDescent="0.3">
      <c r="E46" s="13">
        <v>2022</v>
      </c>
      <c r="F46" s="13">
        <v>2023</v>
      </c>
      <c r="G46" s="13">
        <v>2024</v>
      </c>
      <c r="H46" s="13">
        <v>2025</v>
      </c>
      <c r="I46" s="13">
        <v>2026</v>
      </c>
      <c r="J46" s="13">
        <v>2027</v>
      </c>
      <c r="K46" s="13">
        <v>2028</v>
      </c>
      <c r="L46" s="13">
        <v>2029</v>
      </c>
      <c r="M46" s="13">
        <v>2030</v>
      </c>
      <c r="N46" s="13">
        <v>2031</v>
      </c>
      <c r="O46" s="13">
        <v>2032</v>
      </c>
      <c r="P46" s="13">
        <v>2033</v>
      </c>
      <c r="Q46" s="13">
        <v>2034</v>
      </c>
      <c r="R46" s="13">
        <v>2035</v>
      </c>
      <c r="S46" s="13">
        <v>2036</v>
      </c>
    </row>
    <row r="47" spans="2:19" hidden="1" x14ac:dyDescent="0.3">
      <c r="E47" s="4">
        <v>1</v>
      </c>
      <c r="F47" s="4">
        <v>2</v>
      </c>
      <c r="G47" s="4">
        <v>3</v>
      </c>
      <c r="H47" s="4">
        <v>4</v>
      </c>
      <c r="I47" s="4">
        <f>+H47+1</f>
        <v>5</v>
      </c>
      <c r="J47" s="4">
        <f t="shared" ref="J47:S47" si="6">+I47+1</f>
        <v>6</v>
      </c>
      <c r="K47" s="4">
        <f t="shared" si="6"/>
        <v>7</v>
      </c>
      <c r="L47" s="4">
        <f t="shared" si="6"/>
        <v>8</v>
      </c>
      <c r="M47" s="4">
        <f t="shared" si="6"/>
        <v>9</v>
      </c>
      <c r="N47" s="4">
        <f t="shared" si="6"/>
        <v>10</v>
      </c>
      <c r="O47" s="4">
        <f t="shared" si="6"/>
        <v>11</v>
      </c>
      <c r="P47" s="4">
        <f t="shared" si="6"/>
        <v>12</v>
      </c>
      <c r="Q47" s="4">
        <f t="shared" si="6"/>
        <v>13</v>
      </c>
      <c r="R47" s="4">
        <f>+Q47+1</f>
        <v>14</v>
      </c>
      <c r="S47" s="4">
        <f t="shared" si="6"/>
        <v>15</v>
      </c>
    </row>
    <row r="48" spans="2:19" hidden="1" x14ac:dyDescent="0.3">
      <c r="C48" s="4" t="s">
        <v>49</v>
      </c>
      <c r="E48" s="8" t="e">
        <f t="array" ref="E48:S48">+TRANSPOSE(#REF!)</f>
        <v>#REF!</v>
      </c>
      <c r="F48" s="8" t="e">
        <v>#REF!</v>
      </c>
      <c r="G48" s="8" t="e">
        <v>#REF!</v>
      </c>
      <c r="H48" s="8" t="e">
        <v>#REF!</v>
      </c>
      <c r="I48" s="8" t="e">
        <v>#REF!</v>
      </c>
      <c r="J48" s="8" t="e">
        <v>#REF!</v>
      </c>
      <c r="K48" s="8" t="e">
        <v>#REF!</v>
      </c>
      <c r="L48" s="8" t="e">
        <v>#REF!</v>
      </c>
      <c r="M48" s="8" t="e">
        <v>#REF!</v>
      </c>
      <c r="N48" s="8" t="e">
        <v>#REF!</v>
      </c>
      <c r="O48" s="8" t="e">
        <v>#REF!</v>
      </c>
      <c r="P48" s="8" t="e">
        <v>#REF!</v>
      </c>
      <c r="Q48" s="8" t="e">
        <v>#REF!</v>
      </c>
      <c r="R48" s="8" t="e">
        <v>#REF!</v>
      </c>
      <c r="S48" s="8" t="e">
        <v>#REF!</v>
      </c>
    </row>
    <row r="49" spans="3:19" hidden="1" x14ac:dyDescent="0.3">
      <c r="C49" s="4" t="e">
        <f>#REF!</f>
        <v>#REF!</v>
      </c>
      <c r="E49" s="8" t="e">
        <f t="array" ref="E49:S49">+TRANSPOSE(#REF!)</f>
        <v>#REF!</v>
      </c>
      <c r="F49" s="8" t="e">
        <v>#REF!</v>
      </c>
      <c r="G49" s="8" t="e">
        <v>#REF!</v>
      </c>
      <c r="H49" s="8" t="e">
        <v>#REF!</v>
      </c>
      <c r="I49" s="8" t="e">
        <v>#REF!</v>
      </c>
      <c r="J49" s="8" t="e">
        <v>#REF!</v>
      </c>
      <c r="K49" s="8" t="e">
        <v>#REF!</v>
      </c>
      <c r="L49" s="8" t="e">
        <v>#REF!</v>
      </c>
      <c r="M49" s="8" t="e">
        <v>#REF!</v>
      </c>
      <c r="N49" s="8" t="e">
        <v>#REF!</v>
      </c>
      <c r="O49" s="8" t="e">
        <v>#REF!</v>
      </c>
      <c r="P49" s="8" t="e">
        <v>#REF!</v>
      </c>
      <c r="Q49" s="8" t="e">
        <v>#REF!</v>
      </c>
      <c r="R49" s="8" t="e">
        <v>#REF!</v>
      </c>
      <c r="S49" s="8" t="e">
        <v>#REF!</v>
      </c>
    </row>
    <row r="50" spans="3:19" hidden="1" x14ac:dyDescent="0.3">
      <c r="C50" s="4" t="e">
        <f>#REF!</f>
        <v>#REF!</v>
      </c>
      <c r="E50" s="8" t="e">
        <f t="array" ref="E50:S50">+TRANSPOSE(#REF!)</f>
        <v>#REF!</v>
      </c>
      <c r="F50" s="8" t="e">
        <v>#REF!</v>
      </c>
      <c r="G50" s="8" t="e">
        <v>#REF!</v>
      </c>
      <c r="H50" s="8" t="e">
        <v>#REF!</v>
      </c>
      <c r="I50" s="8" t="e">
        <v>#REF!</v>
      </c>
      <c r="J50" s="8" t="e">
        <v>#REF!</v>
      </c>
      <c r="K50" s="8" t="e">
        <v>#REF!</v>
      </c>
      <c r="L50" s="8" t="e">
        <v>#REF!</v>
      </c>
      <c r="M50" s="8" t="e">
        <v>#REF!</v>
      </c>
      <c r="N50" s="8" t="e">
        <v>#REF!</v>
      </c>
      <c r="O50" s="8" t="e">
        <v>#REF!</v>
      </c>
      <c r="P50" s="8" t="e">
        <v>#REF!</v>
      </c>
      <c r="Q50" s="8" t="e">
        <v>#REF!</v>
      </c>
      <c r="R50" s="8" t="e">
        <v>#REF!</v>
      </c>
      <c r="S50" s="8" t="e">
        <v>#REF!</v>
      </c>
    </row>
    <row r="51" spans="3:19" hidden="1" x14ac:dyDescent="0.3">
      <c r="C51" s="4" t="e">
        <f>#REF!</f>
        <v>#REF!</v>
      </c>
      <c r="E51" s="8" t="e">
        <f t="array" ref="E51:S51">+TRANSPOSE(#REF!)</f>
        <v>#REF!</v>
      </c>
      <c r="F51" s="8" t="e">
        <v>#REF!</v>
      </c>
      <c r="G51" s="8" t="e">
        <v>#REF!</v>
      </c>
      <c r="H51" s="8" t="e">
        <v>#REF!</v>
      </c>
      <c r="I51" s="8" t="e">
        <v>#REF!</v>
      </c>
      <c r="J51" s="8" t="e">
        <v>#REF!</v>
      </c>
      <c r="K51" s="8" t="e">
        <v>#REF!</v>
      </c>
      <c r="L51" s="8" t="e">
        <v>#REF!</v>
      </c>
      <c r="M51" s="8" t="e">
        <v>#REF!</v>
      </c>
      <c r="N51" s="8" t="e">
        <v>#REF!</v>
      </c>
      <c r="O51" s="8" t="e">
        <v>#REF!</v>
      </c>
      <c r="P51" s="8" t="e">
        <v>#REF!</v>
      </c>
      <c r="Q51" s="8" t="e">
        <v>#REF!</v>
      </c>
      <c r="R51" s="8" t="e">
        <v>#REF!</v>
      </c>
      <c r="S51" s="8" t="e">
        <v>#REF!</v>
      </c>
    </row>
    <row r="52" spans="3:19" hidden="1" x14ac:dyDescent="0.3">
      <c r="C52" s="4" t="e">
        <f>#REF!</f>
        <v>#REF!</v>
      </c>
      <c r="E52" s="8" t="e">
        <f t="array" ref="E52:S52">+TRANSPOSE(#REF!)</f>
        <v>#REF!</v>
      </c>
      <c r="F52" s="8" t="e">
        <v>#REF!</v>
      </c>
      <c r="G52" s="8" t="e">
        <v>#REF!</v>
      </c>
      <c r="H52" s="8" t="e">
        <v>#REF!</v>
      </c>
      <c r="I52" s="8" t="e">
        <v>#REF!</v>
      </c>
      <c r="J52" s="8" t="e">
        <v>#REF!</v>
      </c>
      <c r="K52" s="8" t="e">
        <v>#REF!</v>
      </c>
      <c r="L52" s="8" t="e">
        <v>#REF!</v>
      </c>
      <c r="M52" s="8" t="e">
        <v>#REF!</v>
      </c>
      <c r="N52" s="8" t="e">
        <v>#REF!</v>
      </c>
      <c r="O52" s="8" t="e">
        <v>#REF!</v>
      </c>
      <c r="P52" s="8" t="e">
        <v>#REF!</v>
      </c>
      <c r="Q52" s="8" t="e">
        <v>#REF!</v>
      </c>
      <c r="R52" s="8" t="e">
        <v>#REF!</v>
      </c>
      <c r="S52" s="8" t="e">
        <v>#REF!</v>
      </c>
    </row>
    <row r="53" spans="3:19" hidden="1" x14ac:dyDescent="0.3">
      <c r="C53" s="4" t="e">
        <f>#REF!</f>
        <v>#REF!</v>
      </c>
      <c r="E53" s="8" t="e">
        <f t="array" ref="E53:S53">+TRANSPOSE(#REF!)</f>
        <v>#REF!</v>
      </c>
      <c r="F53" s="8" t="e">
        <v>#REF!</v>
      </c>
      <c r="G53" s="8" t="e">
        <v>#REF!</v>
      </c>
      <c r="H53" s="8" t="e">
        <v>#REF!</v>
      </c>
      <c r="I53" s="8" t="e">
        <v>#REF!</v>
      </c>
      <c r="J53" s="8" t="e">
        <v>#REF!</v>
      </c>
      <c r="K53" s="8" t="e">
        <v>#REF!</v>
      </c>
      <c r="L53" s="8" t="e">
        <v>#REF!</v>
      </c>
      <c r="M53" s="8" t="e">
        <v>#REF!</v>
      </c>
      <c r="N53" s="8" t="e">
        <v>#REF!</v>
      </c>
      <c r="O53" s="8" t="e">
        <v>#REF!</v>
      </c>
      <c r="P53" s="8" t="e">
        <v>#REF!</v>
      </c>
      <c r="Q53" s="8" t="e">
        <v>#REF!</v>
      </c>
      <c r="R53" s="8" t="e">
        <v>#REF!</v>
      </c>
      <c r="S53" s="8" t="e">
        <v>#REF!</v>
      </c>
    </row>
    <row r="54" spans="3:19" hidden="1" x14ac:dyDescent="0.3">
      <c r="C54" s="4" t="e">
        <f>#REF!</f>
        <v>#REF!</v>
      </c>
      <c r="E54" s="8" t="e">
        <f>VLOOKUP(E47,#REF!,12,0)</f>
        <v>#REF!</v>
      </c>
      <c r="F54" s="8" t="e">
        <f>VLOOKUP(F47,#REF!,12,0)</f>
        <v>#REF!</v>
      </c>
      <c r="G54" s="8" t="e">
        <f>VLOOKUP(G47,#REF!,12,0)</f>
        <v>#REF!</v>
      </c>
      <c r="H54" s="8" t="e">
        <f>VLOOKUP(H47,#REF!,12,0)</f>
        <v>#REF!</v>
      </c>
      <c r="I54" s="8" t="e">
        <f>VLOOKUP(I47,#REF!,12,0)</f>
        <v>#REF!</v>
      </c>
      <c r="J54" s="8" t="e">
        <f>VLOOKUP(J47,#REF!,12,0)</f>
        <v>#REF!</v>
      </c>
      <c r="K54" s="8" t="e">
        <f>VLOOKUP(K47,#REF!,12,0)</f>
        <v>#REF!</v>
      </c>
      <c r="L54" s="8" t="e">
        <f>VLOOKUP(L47,#REF!,12,0)</f>
        <v>#REF!</v>
      </c>
      <c r="M54" s="8" t="e">
        <f>VLOOKUP(M47,#REF!,12,0)</f>
        <v>#REF!</v>
      </c>
      <c r="N54" s="8" t="e">
        <f>VLOOKUP(N47,#REF!,12,0)</f>
        <v>#REF!</v>
      </c>
      <c r="O54" s="8" t="e">
        <f>VLOOKUP(O47,#REF!,12,0)</f>
        <v>#REF!</v>
      </c>
      <c r="P54" s="8" t="e">
        <f>VLOOKUP(P47,#REF!,12,0)</f>
        <v>#REF!</v>
      </c>
      <c r="Q54" s="8" t="e">
        <f>VLOOKUP(Q47,#REF!,12,0)</f>
        <v>#REF!</v>
      </c>
      <c r="R54" s="8" t="e">
        <f>VLOOKUP(R47,#REF!,12,0)</f>
        <v>#REF!</v>
      </c>
      <c r="S54" s="8" t="e">
        <f>VLOOKUP(S47,#REF!,12,0)</f>
        <v>#REF!</v>
      </c>
    </row>
    <row r="55" spans="3:19" hidden="1" x14ac:dyDescent="0.3">
      <c r="C55" s="4" t="e">
        <f>#REF!</f>
        <v>#REF!</v>
      </c>
      <c r="E55" s="8" t="e">
        <f>VLOOKUP(E47,#REF!,12,0)</f>
        <v>#REF!</v>
      </c>
      <c r="F55" s="8" t="e">
        <f>VLOOKUP(F47,#REF!,12,0)</f>
        <v>#REF!</v>
      </c>
      <c r="G55" s="8" t="e">
        <f>VLOOKUP(G47,#REF!,12,0)</f>
        <v>#REF!</v>
      </c>
      <c r="H55" s="8" t="e">
        <f>VLOOKUP(H47,#REF!,12,0)</f>
        <v>#REF!</v>
      </c>
      <c r="I55" s="8" t="e">
        <f>VLOOKUP(I47,#REF!,12,0)</f>
        <v>#REF!</v>
      </c>
      <c r="J55" s="8" t="e">
        <f>VLOOKUP(J47,#REF!,12,0)</f>
        <v>#REF!</v>
      </c>
      <c r="K55" s="8" t="e">
        <f>VLOOKUP(K47,#REF!,12,0)</f>
        <v>#REF!</v>
      </c>
      <c r="L55" s="8" t="e">
        <f>VLOOKUP(L47,#REF!,12,0)</f>
        <v>#REF!</v>
      </c>
      <c r="M55" s="8" t="e">
        <f>VLOOKUP(M47,#REF!,12,0)</f>
        <v>#REF!</v>
      </c>
      <c r="N55" s="8" t="e">
        <f>VLOOKUP(N47,#REF!,12,0)</f>
        <v>#REF!</v>
      </c>
      <c r="O55" s="8" t="e">
        <f>VLOOKUP(O47,#REF!,12,0)</f>
        <v>#REF!</v>
      </c>
      <c r="P55" s="8" t="e">
        <f>VLOOKUP(P47,#REF!,12,0)</f>
        <v>#REF!</v>
      </c>
      <c r="Q55" s="8" t="e">
        <f>VLOOKUP(Q47,#REF!,12,0)</f>
        <v>#REF!</v>
      </c>
      <c r="R55" s="8" t="e">
        <f>VLOOKUP(R47,#REF!,12,0)</f>
        <v>#REF!</v>
      </c>
      <c r="S55" s="8" t="e">
        <f>VLOOKUP(S47,#REF!,12,0)</f>
        <v>#REF!</v>
      </c>
    </row>
    <row r="56" spans="3:19" hidden="1" x14ac:dyDescent="0.3"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3:19" hidden="1" x14ac:dyDescent="0.3">
      <c r="C57" s="56" t="s">
        <v>80</v>
      </c>
      <c r="E57" s="8"/>
      <c r="F57" s="8"/>
      <c r="G57" s="8"/>
      <c r="H57" s="8"/>
      <c r="I57" s="63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3:19" hidden="1" x14ac:dyDescent="0.3">
      <c r="C58" s="4" t="s">
        <v>49</v>
      </c>
      <c r="E58" s="8" t="e">
        <f>+E144</f>
        <v>#REF!</v>
      </c>
      <c r="F58" s="8" t="e">
        <f t="shared" ref="F58:S58" si="7">+F144</f>
        <v>#REF!</v>
      </c>
      <c r="G58" s="8" t="e">
        <f t="shared" si="7"/>
        <v>#REF!</v>
      </c>
      <c r="H58" s="8" t="e">
        <f t="shared" si="7"/>
        <v>#REF!</v>
      </c>
      <c r="I58" s="8" t="e">
        <f t="shared" si="7"/>
        <v>#REF!</v>
      </c>
      <c r="J58" s="8" t="e">
        <f t="shared" si="7"/>
        <v>#REF!</v>
      </c>
      <c r="K58" s="8" t="e">
        <f t="shared" si="7"/>
        <v>#REF!</v>
      </c>
      <c r="L58" s="8" t="e">
        <f t="shared" si="7"/>
        <v>#REF!</v>
      </c>
      <c r="M58" s="8" t="e">
        <f t="shared" si="7"/>
        <v>#REF!</v>
      </c>
      <c r="N58" s="8" t="e">
        <f t="shared" si="7"/>
        <v>#REF!</v>
      </c>
      <c r="O58" s="8" t="e">
        <f t="shared" si="7"/>
        <v>#REF!</v>
      </c>
      <c r="P58" s="8" t="e">
        <f t="shared" si="7"/>
        <v>#REF!</v>
      </c>
      <c r="Q58" s="8" t="e">
        <f t="shared" si="7"/>
        <v>#REF!</v>
      </c>
      <c r="R58" s="8" t="e">
        <f t="shared" si="7"/>
        <v>#REF!</v>
      </c>
      <c r="S58" s="8" t="e">
        <f t="shared" si="7"/>
        <v>#REF!</v>
      </c>
    </row>
    <row r="59" spans="3:19" hidden="1" x14ac:dyDescent="0.3">
      <c r="C59" s="4" t="e">
        <f>#REF!</f>
        <v>#REF!</v>
      </c>
      <c r="E59" s="8" t="e">
        <f t="shared" ref="E59:S59" si="8">+E145</f>
        <v>#REF!</v>
      </c>
      <c r="F59" s="8" t="e">
        <f t="shared" si="8"/>
        <v>#REF!</v>
      </c>
      <c r="G59" s="8" t="e">
        <f t="shared" si="8"/>
        <v>#REF!</v>
      </c>
      <c r="H59" s="8" t="e">
        <f t="shared" si="8"/>
        <v>#REF!</v>
      </c>
      <c r="I59" s="8" t="e">
        <f t="shared" si="8"/>
        <v>#REF!</v>
      </c>
      <c r="J59" s="8" t="e">
        <f t="shared" si="8"/>
        <v>#REF!</v>
      </c>
      <c r="K59" s="8" t="e">
        <f t="shared" si="8"/>
        <v>#REF!</v>
      </c>
      <c r="L59" s="8" t="e">
        <f t="shared" si="8"/>
        <v>#REF!</v>
      </c>
      <c r="M59" s="8" t="e">
        <f t="shared" si="8"/>
        <v>#REF!</v>
      </c>
      <c r="N59" s="8" t="e">
        <f t="shared" si="8"/>
        <v>#REF!</v>
      </c>
      <c r="O59" s="8" t="e">
        <f t="shared" si="8"/>
        <v>#REF!</v>
      </c>
      <c r="P59" s="8" t="e">
        <f t="shared" si="8"/>
        <v>#REF!</v>
      </c>
      <c r="Q59" s="8" t="e">
        <f t="shared" si="8"/>
        <v>#REF!</v>
      </c>
      <c r="R59" s="8" t="e">
        <f t="shared" si="8"/>
        <v>#REF!</v>
      </c>
      <c r="S59" s="8" t="e">
        <f t="shared" si="8"/>
        <v>#REF!</v>
      </c>
    </row>
    <row r="60" spans="3:19" hidden="1" x14ac:dyDescent="0.3">
      <c r="C60" s="4" t="e">
        <f>#REF!</f>
        <v>#REF!</v>
      </c>
      <c r="E60" s="8" t="e">
        <f t="shared" ref="E60:S60" si="9">+E146</f>
        <v>#REF!</v>
      </c>
      <c r="F60" s="8" t="e">
        <f t="shared" si="9"/>
        <v>#REF!</v>
      </c>
      <c r="G60" s="8" t="e">
        <f t="shared" si="9"/>
        <v>#REF!</v>
      </c>
      <c r="H60" s="8" t="e">
        <f t="shared" si="9"/>
        <v>#REF!</v>
      </c>
      <c r="I60" s="8" t="e">
        <f t="shared" si="9"/>
        <v>#REF!</v>
      </c>
      <c r="J60" s="8" t="e">
        <f t="shared" si="9"/>
        <v>#REF!</v>
      </c>
      <c r="K60" s="8" t="e">
        <f t="shared" si="9"/>
        <v>#REF!</v>
      </c>
      <c r="L60" s="8" t="e">
        <f t="shared" si="9"/>
        <v>#REF!</v>
      </c>
      <c r="M60" s="8" t="e">
        <f t="shared" si="9"/>
        <v>#REF!</v>
      </c>
      <c r="N60" s="8" t="e">
        <f t="shared" si="9"/>
        <v>#REF!</v>
      </c>
      <c r="O60" s="8" t="e">
        <f t="shared" si="9"/>
        <v>#REF!</v>
      </c>
      <c r="P60" s="8" t="e">
        <f t="shared" si="9"/>
        <v>#REF!</v>
      </c>
      <c r="Q60" s="8" t="e">
        <f t="shared" si="9"/>
        <v>#REF!</v>
      </c>
      <c r="R60" s="8" t="e">
        <f t="shared" si="9"/>
        <v>#REF!</v>
      </c>
      <c r="S60" s="8" t="e">
        <f t="shared" si="9"/>
        <v>#REF!</v>
      </c>
    </row>
    <row r="61" spans="3:19" hidden="1" x14ac:dyDescent="0.3">
      <c r="C61" s="4" t="e">
        <f>#REF!</f>
        <v>#REF!</v>
      </c>
      <c r="E61" s="8" t="e">
        <f t="shared" ref="E61:S61" si="10">+E147</f>
        <v>#REF!</v>
      </c>
      <c r="F61" s="8" t="e">
        <f t="shared" si="10"/>
        <v>#REF!</v>
      </c>
      <c r="G61" s="8" t="e">
        <f t="shared" si="10"/>
        <v>#REF!</v>
      </c>
      <c r="H61" s="8" t="e">
        <f t="shared" si="10"/>
        <v>#REF!</v>
      </c>
      <c r="I61" s="8" t="e">
        <f t="shared" si="10"/>
        <v>#REF!</v>
      </c>
      <c r="J61" s="8" t="e">
        <f t="shared" si="10"/>
        <v>#REF!</v>
      </c>
      <c r="K61" s="8" t="e">
        <f t="shared" si="10"/>
        <v>#REF!</v>
      </c>
      <c r="L61" s="8" t="e">
        <f t="shared" si="10"/>
        <v>#REF!</v>
      </c>
      <c r="M61" s="8" t="e">
        <f t="shared" si="10"/>
        <v>#REF!</v>
      </c>
      <c r="N61" s="8" t="e">
        <f t="shared" si="10"/>
        <v>#REF!</v>
      </c>
      <c r="O61" s="8" t="e">
        <f t="shared" si="10"/>
        <v>#REF!</v>
      </c>
      <c r="P61" s="8" t="e">
        <f t="shared" si="10"/>
        <v>#REF!</v>
      </c>
      <c r="Q61" s="8" t="e">
        <f t="shared" si="10"/>
        <v>#REF!</v>
      </c>
      <c r="R61" s="8" t="e">
        <f t="shared" si="10"/>
        <v>#REF!</v>
      </c>
      <c r="S61" s="8" t="e">
        <f t="shared" si="10"/>
        <v>#REF!</v>
      </c>
    </row>
    <row r="62" spans="3:19" hidden="1" x14ac:dyDescent="0.3">
      <c r="C62" s="4" t="e">
        <f>#REF!</f>
        <v>#REF!</v>
      </c>
      <c r="E62" s="8" t="e">
        <f t="shared" ref="E62:S62" si="11">+E148</f>
        <v>#REF!</v>
      </c>
      <c r="F62" s="8" t="e">
        <f t="shared" si="11"/>
        <v>#REF!</v>
      </c>
      <c r="G62" s="8" t="e">
        <f t="shared" si="11"/>
        <v>#REF!</v>
      </c>
      <c r="H62" s="8" t="e">
        <f t="shared" si="11"/>
        <v>#REF!</v>
      </c>
      <c r="I62" s="8" t="e">
        <f t="shared" si="11"/>
        <v>#REF!</v>
      </c>
      <c r="J62" s="8" t="e">
        <f t="shared" si="11"/>
        <v>#REF!</v>
      </c>
      <c r="K62" s="8" t="e">
        <f t="shared" si="11"/>
        <v>#REF!</v>
      </c>
      <c r="L62" s="8" t="e">
        <f t="shared" si="11"/>
        <v>#REF!</v>
      </c>
      <c r="M62" s="8" t="e">
        <f t="shared" si="11"/>
        <v>#REF!</v>
      </c>
      <c r="N62" s="8" t="e">
        <f t="shared" si="11"/>
        <v>#REF!</v>
      </c>
      <c r="O62" s="8" t="e">
        <f t="shared" si="11"/>
        <v>#REF!</v>
      </c>
      <c r="P62" s="8" t="e">
        <f t="shared" si="11"/>
        <v>#REF!</v>
      </c>
      <c r="Q62" s="8" t="e">
        <f t="shared" si="11"/>
        <v>#REF!</v>
      </c>
      <c r="R62" s="8" t="e">
        <f t="shared" si="11"/>
        <v>#REF!</v>
      </c>
      <c r="S62" s="8" t="e">
        <f t="shared" si="11"/>
        <v>#REF!</v>
      </c>
    </row>
    <row r="63" spans="3:19" hidden="1" x14ac:dyDescent="0.3">
      <c r="C63" s="4" t="e">
        <f>#REF!</f>
        <v>#REF!</v>
      </c>
      <c r="E63" s="8" t="e">
        <f t="shared" ref="E63:S63" si="12">+E149</f>
        <v>#REF!</v>
      </c>
      <c r="F63" s="8" t="e">
        <f t="shared" si="12"/>
        <v>#REF!</v>
      </c>
      <c r="G63" s="8" t="e">
        <f t="shared" si="12"/>
        <v>#REF!</v>
      </c>
      <c r="H63" s="8" t="e">
        <f t="shared" si="12"/>
        <v>#REF!</v>
      </c>
      <c r="I63" s="8" t="e">
        <f t="shared" si="12"/>
        <v>#REF!</v>
      </c>
      <c r="J63" s="8" t="e">
        <f t="shared" si="12"/>
        <v>#REF!</v>
      </c>
      <c r="K63" s="8" t="e">
        <f t="shared" si="12"/>
        <v>#REF!</v>
      </c>
      <c r="L63" s="8" t="e">
        <f t="shared" si="12"/>
        <v>#REF!</v>
      </c>
      <c r="M63" s="8" t="e">
        <f t="shared" si="12"/>
        <v>#REF!</v>
      </c>
      <c r="N63" s="8" t="e">
        <f t="shared" si="12"/>
        <v>#REF!</v>
      </c>
      <c r="O63" s="8" t="e">
        <f t="shared" si="12"/>
        <v>#REF!</v>
      </c>
      <c r="P63" s="8" t="e">
        <f t="shared" si="12"/>
        <v>#REF!</v>
      </c>
      <c r="Q63" s="8" t="e">
        <f t="shared" si="12"/>
        <v>#REF!</v>
      </c>
      <c r="R63" s="8" t="e">
        <f t="shared" si="12"/>
        <v>#REF!</v>
      </c>
      <c r="S63" s="8" t="e">
        <f t="shared" si="12"/>
        <v>#REF!</v>
      </c>
    </row>
    <row r="64" spans="3:19" hidden="1" x14ac:dyDescent="0.3">
      <c r="C64" s="4" t="e">
        <f>#REF!</f>
        <v>#REF!</v>
      </c>
      <c r="E64" s="8" t="e">
        <f t="shared" ref="E64:S64" si="13">+E150</f>
        <v>#REF!</v>
      </c>
      <c r="F64" s="8" t="e">
        <f t="shared" si="13"/>
        <v>#REF!</v>
      </c>
      <c r="G64" s="8" t="e">
        <f t="shared" si="13"/>
        <v>#REF!</v>
      </c>
      <c r="H64" s="8" t="e">
        <f t="shared" si="13"/>
        <v>#REF!</v>
      </c>
      <c r="I64" s="8" t="e">
        <f t="shared" si="13"/>
        <v>#REF!</v>
      </c>
      <c r="J64" s="8" t="e">
        <f t="shared" si="13"/>
        <v>#REF!</v>
      </c>
      <c r="K64" s="8" t="e">
        <f t="shared" si="13"/>
        <v>#REF!</v>
      </c>
      <c r="L64" s="8" t="e">
        <f t="shared" si="13"/>
        <v>#REF!</v>
      </c>
      <c r="M64" s="8" t="e">
        <f t="shared" si="13"/>
        <v>#REF!</v>
      </c>
      <c r="N64" s="8" t="e">
        <f t="shared" si="13"/>
        <v>#REF!</v>
      </c>
      <c r="O64" s="8" t="e">
        <f t="shared" si="13"/>
        <v>#REF!</v>
      </c>
      <c r="P64" s="8" t="e">
        <f t="shared" si="13"/>
        <v>#REF!</v>
      </c>
      <c r="Q64" s="8" t="e">
        <f t="shared" si="13"/>
        <v>#REF!</v>
      </c>
      <c r="R64" s="8" t="e">
        <f t="shared" si="13"/>
        <v>#REF!</v>
      </c>
      <c r="S64" s="8" t="e">
        <f t="shared" si="13"/>
        <v>#REF!</v>
      </c>
    </row>
    <row r="65" spans="3:19" hidden="1" x14ac:dyDescent="0.3">
      <c r="C65" s="4" t="e">
        <f>#REF!</f>
        <v>#REF!</v>
      </c>
      <c r="E65" s="8" t="e">
        <f t="shared" ref="E65:S65" si="14">+E151</f>
        <v>#REF!</v>
      </c>
      <c r="F65" s="8" t="e">
        <f t="shared" si="14"/>
        <v>#REF!</v>
      </c>
      <c r="G65" s="8" t="e">
        <f t="shared" si="14"/>
        <v>#REF!</v>
      </c>
      <c r="H65" s="8" t="e">
        <f t="shared" si="14"/>
        <v>#REF!</v>
      </c>
      <c r="I65" s="8" t="e">
        <f t="shared" si="14"/>
        <v>#REF!</v>
      </c>
      <c r="J65" s="8" t="e">
        <f t="shared" si="14"/>
        <v>#REF!</v>
      </c>
      <c r="K65" s="8" t="e">
        <f t="shared" si="14"/>
        <v>#REF!</v>
      </c>
      <c r="L65" s="8" t="e">
        <f t="shared" si="14"/>
        <v>#REF!</v>
      </c>
      <c r="M65" s="8" t="e">
        <f t="shared" si="14"/>
        <v>#REF!</v>
      </c>
      <c r="N65" s="8" t="e">
        <f t="shared" si="14"/>
        <v>#REF!</v>
      </c>
      <c r="O65" s="8" t="e">
        <f t="shared" si="14"/>
        <v>#REF!</v>
      </c>
      <c r="P65" s="8" t="e">
        <f t="shared" si="14"/>
        <v>#REF!</v>
      </c>
      <c r="Q65" s="8" t="e">
        <f t="shared" si="14"/>
        <v>#REF!</v>
      </c>
      <c r="R65" s="8" t="e">
        <f t="shared" si="14"/>
        <v>#REF!</v>
      </c>
      <c r="S65" s="8" t="e">
        <f t="shared" si="14"/>
        <v>#REF!</v>
      </c>
    </row>
    <row r="66" spans="3:19" hidden="1" x14ac:dyDescent="0.3"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3:19" hidden="1" x14ac:dyDescent="0.3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3:19" hidden="1" x14ac:dyDescent="0.3">
      <c r="C68" s="4" t="s">
        <v>49</v>
      </c>
      <c r="E68" s="42" t="e">
        <f t="shared" ref="E68:S68" si="15">+E48/E58</f>
        <v>#REF!</v>
      </c>
      <c r="F68" s="42" t="e">
        <f t="shared" si="15"/>
        <v>#REF!</v>
      </c>
      <c r="G68" s="42" t="e">
        <f t="shared" si="15"/>
        <v>#REF!</v>
      </c>
      <c r="H68" s="42" t="e">
        <f t="shared" si="15"/>
        <v>#REF!</v>
      </c>
      <c r="I68" s="42" t="e">
        <f t="shared" si="15"/>
        <v>#REF!</v>
      </c>
      <c r="J68" s="42" t="e">
        <f t="shared" si="15"/>
        <v>#REF!</v>
      </c>
      <c r="K68" s="42" t="e">
        <f t="shared" si="15"/>
        <v>#REF!</v>
      </c>
      <c r="L68" s="42" t="e">
        <f t="shared" si="15"/>
        <v>#REF!</v>
      </c>
      <c r="M68" s="42" t="e">
        <f t="shared" si="15"/>
        <v>#REF!</v>
      </c>
      <c r="N68" s="42" t="e">
        <f t="shared" si="15"/>
        <v>#REF!</v>
      </c>
      <c r="O68" s="42" t="e">
        <f t="shared" si="15"/>
        <v>#REF!</v>
      </c>
      <c r="P68" s="42" t="e">
        <f t="shared" si="15"/>
        <v>#REF!</v>
      </c>
      <c r="Q68" s="42" t="e">
        <f t="shared" si="15"/>
        <v>#REF!</v>
      </c>
      <c r="R68" s="42" t="e">
        <f t="shared" si="15"/>
        <v>#REF!</v>
      </c>
      <c r="S68" s="42" t="e">
        <f t="shared" si="15"/>
        <v>#REF!</v>
      </c>
    </row>
    <row r="69" spans="3:19" hidden="1" x14ac:dyDescent="0.3">
      <c r="C69" s="4" t="e">
        <f>#REF!</f>
        <v>#REF!</v>
      </c>
      <c r="E69" s="42" t="e">
        <f t="shared" ref="E69:S69" si="16">+E49/E59</f>
        <v>#REF!</v>
      </c>
      <c r="F69" s="42" t="e">
        <f t="shared" si="16"/>
        <v>#REF!</v>
      </c>
      <c r="G69" s="42" t="e">
        <f t="shared" si="16"/>
        <v>#REF!</v>
      </c>
      <c r="H69" s="42" t="e">
        <f t="shared" si="16"/>
        <v>#REF!</v>
      </c>
      <c r="I69" s="42" t="e">
        <f t="shared" si="16"/>
        <v>#REF!</v>
      </c>
      <c r="J69" s="42" t="e">
        <f t="shared" si="16"/>
        <v>#REF!</v>
      </c>
      <c r="K69" s="42" t="e">
        <f t="shared" si="16"/>
        <v>#REF!</v>
      </c>
      <c r="L69" s="42" t="e">
        <f t="shared" si="16"/>
        <v>#REF!</v>
      </c>
      <c r="M69" s="42" t="e">
        <f t="shared" si="16"/>
        <v>#REF!</v>
      </c>
      <c r="N69" s="42" t="e">
        <f t="shared" si="16"/>
        <v>#REF!</v>
      </c>
      <c r="O69" s="42" t="e">
        <f t="shared" si="16"/>
        <v>#REF!</v>
      </c>
      <c r="P69" s="42" t="e">
        <f t="shared" si="16"/>
        <v>#REF!</v>
      </c>
      <c r="Q69" s="42" t="e">
        <f t="shared" si="16"/>
        <v>#REF!</v>
      </c>
      <c r="R69" s="42" t="e">
        <f t="shared" si="16"/>
        <v>#REF!</v>
      </c>
      <c r="S69" s="42" t="e">
        <f t="shared" si="16"/>
        <v>#REF!</v>
      </c>
    </row>
    <row r="70" spans="3:19" hidden="1" x14ac:dyDescent="0.3">
      <c r="C70" s="4" t="e">
        <f>#REF!</f>
        <v>#REF!</v>
      </c>
      <c r="E70" s="42" t="e">
        <f t="shared" ref="E70:S70" si="17">+E50/E60</f>
        <v>#REF!</v>
      </c>
      <c r="F70" s="42" t="e">
        <f t="shared" si="17"/>
        <v>#REF!</v>
      </c>
      <c r="G70" s="42" t="e">
        <f t="shared" si="17"/>
        <v>#REF!</v>
      </c>
      <c r="H70" s="42" t="e">
        <f t="shared" si="17"/>
        <v>#REF!</v>
      </c>
      <c r="I70" s="42" t="e">
        <f t="shared" si="17"/>
        <v>#REF!</v>
      </c>
      <c r="J70" s="42" t="e">
        <f t="shared" si="17"/>
        <v>#REF!</v>
      </c>
      <c r="K70" s="42" t="e">
        <f t="shared" si="17"/>
        <v>#REF!</v>
      </c>
      <c r="L70" s="42" t="e">
        <f t="shared" si="17"/>
        <v>#REF!</v>
      </c>
      <c r="M70" s="42" t="e">
        <f t="shared" si="17"/>
        <v>#REF!</v>
      </c>
      <c r="N70" s="42" t="e">
        <f t="shared" si="17"/>
        <v>#REF!</v>
      </c>
      <c r="O70" s="42" t="e">
        <f t="shared" si="17"/>
        <v>#REF!</v>
      </c>
      <c r="P70" s="42" t="e">
        <f t="shared" si="17"/>
        <v>#REF!</v>
      </c>
      <c r="Q70" s="42" t="e">
        <f t="shared" si="17"/>
        <v>#REF!</v>
      </c>
      <c r="R70" s="42" t="e">
        <f t="shared" si="17"/>
        <v>#REF!</v>
      </c>
      <c r="S70" s="42" t="e">
        <f t="shared" si="17"/>
        <v>#REF!</v>
      </c>
    </row>
    <row r="71" spans="3:19" hidden="1" x14ac:dyDescent="0.3">
      <c r="C71" s="4" t="e">
        <f>#REF!</f>
        <v>#REF!</v>
      </c>
      <c r="E71" s="42" t="e">
        <f t="shared" ref="E71:S71" si="18">+E51/E61</f>
        <v>#REF!</v>
      </c>
      <c r="F71" s="42" t="e">
        <f t="shared" si="18"/>
        <v>#REF!</v>
      </c>
      <c r="G71" s="42" t="e">
        <f t="shared" si="18"/>
        <v>#REF!</v>
      </c>
      <c r="H71" s="42" t="e">
        <f t="shared" si="18"/>
        <v>#REF!</v>
      </c>
      <c r="I71" s="42" t="e">
        <f t="shared" si="18"/>
        <v>#REF!</v>
      </c>
      <c r="J71" s="42" t="e">
        <f t="shared" si="18"/>
        <v>#REF!</v>
      </c>
      <c r="K71" s="42" t="e">
        <f t="shared" si="18"/>
        <v>#REF!</v>
      </c>
      <c r="L71" s="42" t="e">
        <f t="shared" si="18"/>
        <v>#REF!</v>
      </c>
      <c r="M71" s="42" t="e">
        <f t="shared" si="18"/>
        <v>#REF!</v>
      </c>
      <c r="N71" s="42" t="e">
        <f t="shared" si="18"/>
        <v>#REF!</v>
      </c>
      <c r="O71" s="42" t="e">
        <f t="shared" si="18"/>
        <v>#REF!</v>
      </c>
      <c r="P71" s="42" t="e">
        <f t="shared" si="18"/>
        <v>#REF!</v>
      </c>
      <c r="Q71" s="42" t="e">
        <f t="shared" si="18"/>
        <v>#REF!</v>
      </c>
      <c r="R71" s="42" t="e">
        <f t="shared" si="18"/>
        <v>#REF!</v>
      </c>
      <c r="S71" s="42" t="e">
        <f t="shared" si="18"/>
        <v>#REF!</v>
      </c>
    </row>
    <row r="72" spans="3:19" hidden="1" x14ac:dyDescent="0.3">
      <c r="C72" s="4" t="e">
        <f>#REF!</f>
        <v>#REF!</v>
      </c>
      <c r="E72" s="42" t="e">
        <f t="shared" ref="E72:S72" si="19">+E52/E62</f>
        <v>#REF!</v>
      </c>
      <c r="F72" s="42" t="e">
        <f t="shared" si="19"/>
        <v>#REF!</v>
      </c>
      <c r="G72" s="42" t="e">
        <f t="shared" si="19"/>
        <v>#REF!</v>
      </c>
      <c r="H72" s="42" t="e">
        <f t="shared" si="19"/>
        <v>#REF!</v>
      </c>
      <c r="I72" s="42" t="e">
        <f t="shared" si="19"/>
        <v>#REF!</v>
      </c>
      <c r="J72" s="42" t="e">
        <f t="shared" si="19"/>
        <v>#REF!</v>
      </c>
      <c r="K72" s="42" t="e">
        <f t="shared" si="19"/>
        <v>#REF!</v>
      </c>
      <c r="L72" s="42" t="e">
        <f t="shared" si="19"/>
        <v>#REF!</v>
      </c>
      <c r="M72" s="42" t="e">
        <f t="shared" si="19"/>
        <v>#REF!</v>
      </c>
      <c r="N72" s="42" t="e">
        <f t="shared" si="19"/>
        <v>#REF!</v>
      </c>
      <c r="O72" s="42" t="e">
        <f t="shared" si="19"/>
        <v>#REF!</v>
      </c>
      <c r="P72" s="42" t="e">
        <f t="shared" si="19"/>
        <v>#REF!</v>
      </c>
      <c r="Q72" s="42" t="e">
        <f t="shared" si="19"/>
        <v>#REF!</v>
      </c>
      <c r="R72" s="42" t="e">
        <f t="shared" si="19"/>
        <v>#REF!</v>
      </c>
      <c r="S72" s="42" t="e">
        <f t="shared" si="19"/>
        <v>#REF!</v>
      </c>
    </row>
    <row r="73" spans="3:19" hidden="1" x14ac:dyDescent="0.3">
      <c r="C73" s="4" t="e">
        <f>#REF!</f>
        <v>#REF!</v>
      </c>
      <c r="E73" s="42" t="e">
        <f t="shared" ref="E73:S73" si="20">+E53/E63</f>
        <v>#REF!</v>
      </c>
      <c r="F73" s="42" t="e">
        <f t="shared" si="20"/>
        <v>#REF!</v>
      </c>
      <c r="G73" s="42" t="e">
        <f t="shared" si="20"/>
        <v>#REF!</v>
      </c>
      <c r="H73" s="42" t="e">
        <f t="shared" si="20"/>
        <v>#REF!</v>
      </c>
      <c r="I73" s="42" t="e">
        <f t="shared" si="20"/>
        <v>#REF!</v>
      </c>
      <c r="J73" s="42" t="e">
        <f t="shared" si="20"/>
        <v>#REF!</v>
      </c>
      <c r="K73" s="42" t="e">
        <f t="shared" si="20"/>
        <v>#REF!</v>
      </c>
      <c r="L73" s="42" t="e">
        <f t="shared" si="20"/>
        <v>#REF!</v>
      </c>
      <c r="M73" s="42" t="e">
        <f t="shared" si="20"/>
        <v>#REF!</v>
      </c>
      <c r="N73" s="42" t="e">
        <f t="shared" si="20"/>
        <v>#REF!</v>
      </c>
      <c r="O73" s="42" t="e">
        <f t="shared" si="20"/>
        <v>#REF!</v>
      </c>
      <c r="P73" s="42" t="e">
        <f t="shared" si="20"/>
        <v>#REF!</v>
      </c>
      <c r="Q73" s="42" t="e">
        <f t="shared" si="20"/>
        <v>#REF!</v>
      </c>
      <c r="R73" s="42" t="e">
        <f t="shared" si="20"/>
        <v>#REF!</v>
      </c>
      <c r="S73" s="42" t="e">
        <f t="shared" si="20"/>
        <v>#REF!</v>
      </c>
    </row>
    <row r="74" spans="3:19" hidden="1" x14ac:dyDescent="0.3">
      <c r="C74" s="4" t="e">
        <f>#REF!</f>
        <v>#REF!</v>
      </c>
      <c r="E74" s="42" t="e">
        <f t="shared" ref="E74:S74" si="21">+E54/E64</f>
        <v>#REF!</v>
      </c>
      <c r="F74" s="42" t="e">
        <f t="shared" si="21"/>
        <v>#REF!</v>
      </c>
      <c r="G74" s="42" t="e">
        <f t="shared" si="21"/>
        <v>#REF!</v>
      </c>
      <c r="H74" s="42" t="e">
        <f t="shared" si="21"/>
        <v>#REF!</v>
      </c>
      <c r="I74" s="42" t="e">
        <f t="shared" si="21"/>
        <v>#REF!</v>
      </c>
      <c r="J74" s="42" t="e">
        <f t="shared" si="21"/>
        <v>#REF!</v>
      </c>
      <c r="K74" s="42" t="e">
        <f t="shared" si="21"/>
        <v>#REF!</v>
      </c>
      <c r="L74" s="42" t="e">
        <f t="shared" si="21"/>
        <v>#REF!</v>
      </c>
      <c r="M74" s="42" t="e">
        <f t="shared" si="21"/>
        <v>#REF!</v>
      </c>
      <c r="N74" s="42" t="e">
        <f t="shared" si="21"/>
        <v>#REF!</v>
      </c>
      <c r="O74" s="42" t="e">
        <f t="shared" si="21"/>
        <v>#REF!</v>
      </c>
      <c r="P74" s="42" t="e">
        <f t="shared" si="21"/>
        <v>#REF!</v>
      </c>
      <c r="Q74" s="42" t="e">
        <f t="shared" si="21"/>
        <v>#REF!</v>
      </c>
      <c r="R74" s="42" t="e">
        <f t="shared" si="21"/>
        <v>#REF!</v>
      </c>
      <c r="S74" s="42" t="e">
        <f t="shared" si="21"/>
        <v>#REF!</v>
      </c>
    </row>
    <row r="75" spans="3:19" hidden="1" x14ac:dyDescent="0.3">
      <c r="C75" s="4" t="e">
        <f>#REF!</f>
        <v>#REF!</v>
      </c>
      <c r="E75" s="42" t="e">
        <f t="shared" ref="E75:S75" si="22">+E55/E65</f>
        <v>#REF!</v>
      </c>
      <c r="F75" s="42" t="e">
        <f t="shared" si="22"/>
        <v>#REF!</v>
      </c>
      <c r="G75" s="42" t="e">
        <f t="shared" si="22"/>
        <v>#REF!</v>
      </c>
      <c r="H75" s="42" t="e">
        <f t="shared" si="22"/>
        <v>#REF!</v>
      </c>
      <c r="I75" s="42" t="e">
        <f t="shared" si="22"/>
        <v>#REF!</v>
      </c>
      <c r="J75" s="42" t="e">
        <f t="shared" si="22"/>
        <v>#REF!</v>
      </c>
      <c r="K75" s="42" t="e">
        <f t="shared" si="22"/>
        <v>#REF!</v>
      </c>
      <c r="L75" s="42" t="e">
        <f t="shared" si="22"/>
        <v>#REF!</v>
      </c>
      <c r="M75" s="42" t="e">
        <f t="shared" si="22"/>
        <v>#REF!</v>
      </c>
      <c r="N75" s="42" t="e">
        <f t="shared" si="22"/>
        <v>#REF!</v>
      </c>
      <c r="O75" s="42" t="e">
        <f t="shared" si="22"/>
        <v>#REF!</v>
      </c>
      <c r="P75" s="42" t="e">
        <f t="shared" si="22"/>
        <v>#REF!</v>
      </c>
      <c r="Q75" s="42" t="e">
        <f t="shared" si="22"/>
        <v>#REF!</v>
      </c>
      <c r="R75" s="42" t="e">
        <f t="shared" si="22"/>
        <v>#REF!</v>
      </c>
      <c r="S75" s="42" t="e">
        <f t="shared" si="22"/>
        <v>#REF!</v>
      </c>
    </row>
    <row r="76" spans="3:19" hidden="1" x14ac:dyDescent="0.3"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3:19" hidden="1" x14ac:dyDescent="0.3">
      <c r="C77" s="4" t="s">
        <v>49</v>
      </c>
      <c r="E77" s="8" t="e">
        <f t="shared" ref="E77:S77" si="23">+$E37-(1+E68*$D$88)*$E37</f>
        <v>#REF!</v>
      </c>
      <c r="F77" s="8" t="e">
        <f t="shared" si="23"/>
        <v>#REF!</v>
      </c>
      <c r="G77" s="8" t="e">
        <f t="shared" si="23"/>
        <v>#REF!</v>
      </c>
      <c r="H77" s="8" t="e">
        <f t="shared" si="23"/>
        <v>#REF!</v>
      </c>
      <c r="I77" s="8" t="e">
        <f t="shared" si="23"/>
        <v>#REF!</v>
      </c>
      <c r="J77" s="8" t="e">
        <f t="shared" si="23"/>
        <v>#REF!</v>
      </c>
      <c r="K77" s="8" t="e">
        <f t="shared" si="23"/>
        <v>#REF!</v>
      </c>
      <c r="L77" s="8" t="e">
        <f t="shared" si="23"/>
        <v>#REF!</v>
      </c>
      <c r="M77" s="8" t="e">
        <f t="shared" si="23"/>
        <v>#REF!</v>
      </c>
      <c r="N77" s="8" t="e">
        <f t="shared" si="23"/>
        <v>#REF!</v>
      </c>
      <c r="O77" s="8" t="e">
        <f t="shared" si="23"/>
        <v>#REF!</v>
      </c>
      <c r="P77" s="8" t="e">
        <f t="shared" si="23"/>
        <v>#REF!</v>
      </c>
      <c r="Q77" s="8" t="e">
        <f t="shared" si="23"/>
        <v>#REF!</v>
      </c>
      <c r="R77" s="8" t="e">
        <f t="shared" si="23"/>
        <v>#REF!</v>
      </c>
      <c r="S77" s="8" t="e">
        <f t="shared" si="23"/>
        <v>#REF!</v>
      </c>
    </row>
    <row r="78" spans="3:19" hidden="1" x14ac:dyDescent="0.3">
      <c r="C78" s="4" t="e">
        <f>#REF!</f>
        <v>#REF!</v>
      </c>
      <c r="E78" s="8" t="e">
        <f t="shared" ref="E78:S78" si="24">+$E38-(1+E69*$D$88)*$E38</f>
        <v>#REF!</v>
      </c>
      <c r="F78" s="8" t="e">
        <f t="shared" si="24"/>
        <v>#REF!</v>
      </c>
      <c r="G78" s="8" t="e">
        <f t="shared" si="24"/>
        <v>#REF!</v>
      </c>
      <c r="H78" s="8" t="e">
        <f t="shared" si="24"/>
        <v>#REF!</v>
      </c>
      <c r="I78" s="8" t="e">
        <f t="shared" si="24"/>
        <v>#REF!</v>
      </c>
      <c r="J78" s="8" t="e">
        <f t="shared" si="24"/>
        <v>#REF!</v>
      </c>
      <c r="K78" s="8" t="e">
        <f t="shared" si="24"/>
        <v>#REF!</v>
      </c>
      <c r="L78" s="8" t="e">
        <f t="shared" si="24"/>
        <v>#REF!</v>
      </c>
      <c r="M78" s="8" t="e">
        <f t="shared" si="24"/>
        <v>#REF!</v>
      </c>
      <c r="N78" s="8" t="e">
        <f t="shared" si="24"/>
        <v>#REF!</v>
      </c>
      <c r="O78" s="8" t="e">
        <f t="shared" si="24"/>
        <v>#REF!</v>
      </c>
      <c r="P78" s="8" t="e">
        <f t="shared" si="24"/>
        <v>#REF!</v>
      </c>
      <c r="Q78" s="8" t="e">
        <f t="shared" si="24"/>
        <v>#REF!</v>
      </c>
      <c r="R78" s="8" t="e">
        <f t="shared" si="24"/>
        <v>#REF!</v>
      </c>
      <c r="S78" s="8" t="e">
        <f t="shared" si="24"/>
        <v>#REF!</v>
      </c>
    </row>
    <row r="79" spans="3:19" hidden="1" x14ac:dyDescent="0.3">
      <c r="C79" s="4" t="e">
        <f>#REF!</f>
        <v>#REF!</v>
      </c>
      <c r="E79" s="8" t="e">
        <f t="shared" ref="E79:S79" si="25">+$E39-(1+E70*$D$88)*$E39</f>
        <v>#REF!</v>
      </c>
      <c r="F79" s="8" t="e">
        <f t="shared" si="25"/>
        <v>#REF!</v>
      </c>
      <c r="G79" s="8" t="e">
        <f t="shared" si="25"/>
        <v>#REF!</v>
      </c>
      <c r="H79" s="8" t="e">
        <f t="shared" si="25"/>
        <v>#REF!</v>
      </c>
      <c r="I79" s="8" t="e">
        <f t="shared" si="25"/>
        <v>#REF!</v>
      </c>
      <c r="J79" s="8" t="e">
        <f t="shared" si="25"/>
        <v>#REF!</v>
      </c>
      <c r="K79" s="8" t="e">
        <f t="shared" si="25"/>
        <v>#REF!</v>
      </c>
      <c r="L79" s="8" t="e">
        <f t="shared" si="25"/>
        <v>#REF!</v>
      </c>
      <c r="M79" s="8" t="e">
        <f t="shared" si="25"/>
        <v>#REF!</v>
      </c>
      <c r="N79" s="8" t="e">
        <f t="shared" si="25"/>
        <v>#REF!</v>
      </c>
      <c r="O79" s="8" t="e">
        <f t="shared" si="25"/>
        <v>#REF!</v>
      </c>
      <c r="P79" s="8" t="e">
        <f t="shared" si="25"/>
        <v>#REF!</v>
      </c>
      <c r="Q79" s="8" t="e">
        <f t="shared" si="25"/>
        <v>#REF!</v>
      </c>
      <c r="R79" s="8" t="e">
        <f t="shared" si="25"/>
        <v>#REF!</v>
      </c>
      <c r="S79" s="8" t="e">
        <f t="shared" si="25"/>
        <v>#REF!</v>
      </c>
    </row>
    <row r="80" spans="3:19" hidden="1" x14ac:dyDescent="0.3">
      <c r="C80" s="4" t="e">
        <f>#REF!</f>
        <v>#REF!</v>
      </c>
      <c r="E80" s="8" t="e">
        <f t="shared" ref="E80:S80" si="26">+$E40-(1+E71*$D$88)*$E40</f>
        <v>#REF!</v>
      </c>
      <c r="F80" s="8" t="e">
        <f t="shared" si="26"/>
        <v>#REF!</v>
      </c>
      <c r="G80" s="8" t="e">
        <f t="shared" si="26"/>
        <v>#REF!</v>
      </c>
      <c r="H80" s="8" t="e">
        <f t="shared" si="26"/>
        <v>#REF!</v>
      </c>
      <c r="I80" s="8" t="e">
        <f t="shared" si="26"/>
        <v>#REF!</v>
      </c>
      <c r="J80" s="8" t="e">
        <f t="shared" si="26"/>
        <v>#REF!</v>
      </c>
      <c r="K80" s="8" t="e">
        <f t="shared" si="26"/>
        <v>#REF!</v>
      </c>
      <c r="L80" s="8" t="e">
        <f t="shared" si="26"/>
        <v>#REF!</v>
      </c>
      <c r="M80" s="8" t="e">
        <f t="shared" si="26"/>
        <v>#REF!</v>
      </c>
      <c r="N80" s="8" t="e">
        <f t="shared" si="26"/>
        <v>#REF!</v>
      </c>
      <c r="O80" s="8" t="e">
        <f t="shared" si="26"/>
        <v>#REF!</v>
      </c>
      <c r="P80" s="8" t="e">
        <f t="shared" si="26"/>
        <v>#REF!</v>
      </c>
      <c r="Q80" s="8" t="e">
        <f t="shared" si="26"/>
        <v>#REF!</v>
      </c>
      <c r="R80" s="8" t="e">
        <f t="shared" si="26"/>
        <v>#REF!</v>
      </c>
      <c r="S80" s="8" t="e">
        <f t="shared" si="26"/>
        <v>#REF!</v>
      </c>
    </row>
    <row r="81" spans="3:19" hidden="1" x14ac:dyDescent="0.3">
      <c r="C81" s="4" t="e">
        <f>#REF!</f>
        <v>#REF!</v>
      </c>
      <c r="E81" s="8" t="e">
        <f t="shared" ref="E81:S81" si="27">+$E41-(1+E72*$D$88)*$E41</f>
        <v>#REF!</v>
      </c>
      <c r="F81" s="8" t="e">
        <f t="shared" si="27"/>
        <v>#REF!</v>
      </c>
      <c r="G81" s="8" t="e">
        <f t="shared" si="27"/>
        <v>#REF!</v>
      </c>
      <c r="H81" s="8" t="e">
        <f t="shared" si="27"/>
        <v>#REF!</v>
      </c>
      <c r="I81" s="8" t="e">
        <f t="shared" si="27"/>
        <v>#REF!</v>
      </c>
      <c r="J81" s="8" t="e">
        <f t="shared" si="27"/>
        <v>#REF!</v>
      </c>
      <c r="K81" s="8" t="e">
        <f t="shared" si="27"/>
        <v>#REF!</v>
      </c>
      <c r="L81" s="8" t="e">
        <f t="shared" si="27"/>
        <v>#REF!</v>
      </c>
      <c r="M81" s="8" t="e">
        <f t="shared" si="27"/>
        <v>#REF!</v>
      </c>
      <c r="N81" s="8" t="e">
        <f t="shared" si="27"/>
        <v>#REF!</v>
      </c>
      <c r="O81" s="8" t="e">
        <f t="shared" si="27"/>
        <v>#REF!</v>
      </c>
      <c r="P81" s="8" t="e">
        <f t="shared" si="27"/>
        <v>#REF!</v>
      </c>
      <c r="Q81" s="8" t="e">
        <f t="shared" si="27"/>
        <v>#REF!</v>
      </c>
      <c r="R81" s="8" t="e">
        <f t="shared" si="27"/>
        <v>#REF!</v>
      </c>
      <c r="S81" s="8" t="e">
        <f t="shared" si="27"/>
        <v>#REF!</v>
      </c>
    </row>
    <row r="82" spans="3:19" hidden="1" x14ac:dyDescent="0.3">
      <c r="C82" s="4" t="e">
        <f>#REF!</f>
        <v>#REF!</v>
      </c>
      <c r="E82" s="8" t="e">
        <f t="shared" ref="E82:S82" si="28">+$E42-(1+E73*$D$88)*$E42</f>
        <v>#REF!</v>
      </c>
      <c r="F82" s="8" t="e">
        <f t="shared" si="28"/>
        <v>#REF!</v>
      </c>
      <c r="G82" s="8" t="e">
        <f t="shared" si="28"/>
        <v>#REF!</v>
      </c>
      <c r="H82" s="8" t="e">
        <f t="shared" si="28"/>
        <v>#REF!</v>
      </c>
      <c r="I82" s="8" t="e">
        <f t="shared" si="28"/>
        <v>#REF!</v>
      </c>
      <c r="J82" s="8" t="e">
        <f t="shared" si="28"/>
        <v>#REF!</v>
      </c>
      <c r="K82" s="8" t="e">
        <f t="shared" si="28"/>
        <v>#REF!</v>
      </c>
      <c r="L82" s="8" t="e">
        <f t="shared" si="28"/>
        <v>#REF!</v>
      </c>
      <c r="M82" s="8" t="e">
        <f t="shared" si="28"/>
        <v>#REF!</v>
      </c>
      <c r="N82" s="8" t="e">
        <f t="shared" si="28"/>
        <v>#REF!</v>
      </c>
      <c r="O82" s="8" t="e">
        <f t="shared" si="28"/>
        <v>#REF!</v>
      </c>
      <c r="P82" s="8" t="e">
        <f t="shared" si="28"/>
        <v>#REF!</v>
      </c>
      <c r="Q82" s="8" t="e">
        <f t="shared" si="28"/>
        <v>#REF!</v>
      </c>
      <c r="R82" s="8" t="e">
        <f t="shared" si="28"/>
        <v>#REF!</v>
      </c>
      <c r="S82" s="8" t="e">
        <f t="shared" si="28"/>
        <v>#REF!</v>
      </c>
    </row>
    <row r="83" spans="3:19" hidden="1" x14ac:dyDescent="0.3">
      <c r="C83" s="4" t="e">
        <f>#REF!</f>
        <v>#REF!</v>
      </c>
      <c r="E83" s="8" t="e">
        <f t="shared" ref="E83:S83" si="29">+$E43-(1+E74*$D$88)*$E43</f>
        <v>#REF!</v>
      </c>
      <c r="F83" s="8" t="e">
        <f t="shared" si="29"/>
        <v>#REF!</v>
      </c>
      <c r="G83" s="8" t="e">
        <f t="shared" si="29"/>
        <v>#REF!</v>
      </c>
      <c r="H83" s="8" t="e">
        <f t="shared" si="29"/>
        <v>#REF!</v>
      </c>
      <c r="I83" s="8" t="e">
        <f t="shared" si="29"/>
        <v>#REF!</v>
      </c>
      <c r="J83" s="8" t="e">
        <f t="shared" si="29"/>
        <v>#REF!</v>
      </c>
      <c r="K83" s="8" t="e">
        <f t="shared" si="29"/>
        <v>#REF!</v>
      </c>
      <c r="L83" s="8" t="e">
        <f t="shared" si="29"/>
        <v>#REF!</v>
      </c>
      <c r="M83" s="8" t="e">
        <f t="shared" si="29"/>
        <v>#REF!</v>
      </c>
      <c r="N83" s="8" t="e">
        <f t="shared" si="29"/>
        <v>#REF!</v>
      </c>
      <c r="O83" s="8" t="e">
        <f t="shared" si="29"/>
        <v>#REF!</v>
      </c>
      <c r="P83" s="8" t="e">
        <f t="shared" si="29"/>
        <v>#REF!</v>
      </c>
      <c r="Q83" s="8" t="e">
        <f t="shared" si="29"/>
        <v>#REF!</v>
      </c>
      <c r="R83" s="8" t="e">
        <f t="shared" si="29"/>
        <v>#REF!</v>
      </c>
      <c r="S83" s="8" t="e">
        <f t="shared" si="29"/>
        <v>#REF!</v>
      </c>
    </row>
    <row r="84" spans="3:19" hidden="1" x14ac:dyDescent="0.3">
      <c r="C84" s="4" t="e">
        <f>#REF!</f>
        <v>#REF!</v>
      </c>
      <c r="E84" s="8" t="e">
        <f t="shared" ref="E84:S84" si="30">+$E44-(1+E75*$D$88)*$E44</f>
        <v>#REF!</v>
      </c>
      <c r="F84" s="8" t="e">
        <f t="shared" si="30"/>
        <v>#REF!</v>
      </c>
      <c r="G84" s="8" t="e">
        <f t="shared" si="30"/>
        <v>#REF!</v>
      </c>
      <c r="H84" s="8" t="e">
        <f t="shared" si="30"/>
        <v>#REF!</v>
      </c>
      <c r="I84" s="8" t="e">
        <f t="shared" si="30"/>
        <v>#REF!</v>
      </c>
      <c r="J84" s="8" t="e">
        <f t="shared" si="30"/>
        <v>#REF!</v>
      </c>
      <c r="K84" s="8" t="e">
        <f t="shared" si="30"/>
        <v>#REF!</v>
      </c>
      <c r="L84" s="8" t="e">
        <f t="shared" si="30"/>
        <v>#REF!</v>
      </c>
      <c r="M84" s="8" t="e">
        <f t="shared" si="30"/>
        <v>#REF!</v>
      </c>
      <c r="N84" s="8" t="e">
        <f t="shared" si="30"/>
        <v>#REF!</v>
      </c>
      <c r="O84" s="8" t="e">
        <f t="shared" si="30"/>
        <v>#REF!</v>
      </c>
      <c r="P84" s="8" t="e">
        <f t="shared" si="30"/>
        <v>#REF!</v>
      </c>
      <c r="Q84" s="8" t="e">
        <f t="shared" si="30"/>
        <v>#REF!</v>
      </c>
      <c r="R84" s="8" t="e">
        <f t="shared" si="30"/>
        <v>#REF!</v>
      </c>
      <c r="S84" s="8" t="e">
        <f t="shared" si="30"/>
        <v>#REF!</v>
      </c>
    </row>
    <row r="85" spans="3:19" hidden="1" x14ac:dyDescent="0.3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3:19" hidden="1" x14ac:dyDescent="0.3"/>
    <row r="87" spans="3:19" x14ac:dyDescent="0.3">
      <c r="C87" s="4" t="s">
        <v>79</v>
      </c>
      <c r="D87" s="8">
        <v>30991.74</v>
      </c>
    </row>
    <row r="88" spans="3:19" x14ac:dyDescent="0.3">
      <c r="C88" s="4" t="s">
        <v>81</v>
      </c>
      <c r="D88" s="4">
        <v>-0.45</v>
      </c>
    </row>
    <row r="90" spans="3:19" x14ac:dyDescent="0.3">
      <c r="C90" s="4" t="s">
        <v>148</v>
      </c>
      <c r="D90" s="4">
        <v>14</v>
      </c>
    </row>
    <row r="91" spans="3:19" x14ac:dyDescent="0.3">
      <c r="C91" s="4" t="s">
        <v>115</v>
      </c>
    </row>
    <row r="92" spans="3:19" x14ac:dyDescent="0.3">
      <c r="C92" s="4" t="s">
        <v>151</v>
      </c>
      <c r="D92" s="4">
        <v>10</v>
      </c>
    </row>
    <row r="96" spans="3:19" x14ac:dyDescent="0.3">
      <c r="E96" s="45"/>
    </row>
    <row r="97" spans="1:22" s="9" customFormat="1" ht="13.8" x14ac:dyDescent="0.3">
      <c r="C97" s="93" t="s">
        <v>149</v>
      </c>
      <c r="D97" s="10">
        <v>0</v>
      </c>
      <c r="E97" s="10">
        <f>+D97+1</f>
        <v>1</v>
      </c>
      <c r="F97" s="10">
        <f t="shared" ref="F97:S98" si="31">+E97+1</f>
        <v>2</v>
      </c>
      <c r="G97" s="10">
        <f t="shared" si="31"/>
        <v>3</v>
      </c>
      <c r="H97" s="10">
        <f t="shared" si="31"/>
        <v>4</v>
      </c>
      <c r="I97" s="10">
        <f t="shared" si="31"/>
        <v>5</v>
      </c>
      <c r="J97" s="10">
        <f t="shared" si="31"/>
        <v>6</v>
      </c>
      <c r="K97" s="10">
        <f t="shared" si="31"/>
        <v>7</v>
      </c>
      <c r="L97" s="10">
        <f t="shared" si="31"/>
        <v>8</v>
      </c>
      <c r="M97" s="10">
        <f t="shared" si="31"/>
        <v>9</v>
      </c>
      <c r="N97" s="10">
        <f t="shared" si="31"/>
        <v>10</v>
      </c>
      <c r="O97" s="10">
        <f t="shared" si="31"/>
        <v>11</v>
      </c>
      <c r="P97" s="10">
        <f t="shared" si="31"/>
        <v>12</v>
      </c>
      <c r="Q97" s="10">
        <f t="shared" si="31"/>
        <v>13</v>
      </c>
      <c r="R97" s="10">
        <f t="shared" si="31"/>
        <v>14</v>
      </c>
      <c r="S97" s="10">
        <f t="shared" si="31"/>
        <v>15</v>
      </c>
    </row>
    <row r="98" spans="1:22" s="11" customFormat="1" ht="23.25" customHeight="1" x14ac:dyDescent="0.3">
      <c r="B98" s="40" t="s">
        <v>63</v>
      </c>
      <c r="C98" s="12" t="s">
        <v>64</v>
      </c>
      <c r="D98" s="13">
        <v>2021</v>
      </c>
      <c r="E98" s="13">
        <f>+D98+1</f>
        <v>2022</v>
      </c>
      <c r="F98" s="13">
        <f t="shared" si="31"/>
        <v>2023</v>
      </c>
      <c r="G98" s="13">
        <f t="shared" si="31"/>
        <v>2024</v>
      </c>
      <c r="H98" s="13">
        <f t="shared" si="31"/>
        <v>2025</v>
      </c>
      <c r="I98" s="13">
        <f t="shared" si="31"/>
        <v>2026</v>
      </c>
      <c r="J98" s="13">
        <f t="shared" si="31"/>
        <v>2027</v>
      </c>
      <c r="K98" s="13">
        <f t="shared" si="31"/>
        <v>2028</v>
      </c>
      <c r="L98" s="13">
        <f t="shared" si="31"/>
        <v>2029</v>
      </c>
      <c r="M98" s="13">
        <f t="shared" si="31"/>
        <v>2030</v>
      </c>
      <c r="N98" s="13">
        <f t="shared" si="31"/>
        <v>2031</v>
      </c>
      <c r="O98" s="13">
        <f t="shared" si="31"/>
        <v>2032</v>
      </c>
      <c r="P98" s="13">
        <f t="shared" si="31"/>
        <v>2033</v>
      </c>
      <c r="Q98" s="13">
        <f t="shared" si="31"/>
        <v>2034</v>
      </c>
      <c r="R98" s="13">
        <f t="shared" si="31"/>
        <v>2035</v>
      </c>
      <c r="S98" s="13">
        <f t="shared" si="31"/>
        <v>2036</v>
      </c>
      <c r="V98" s="14"/>
    </row>
    <row r="99" spans="1:22" s="2" customFormat="1" ht="13.8" customHeight="1" x14ac:dyDescent="0.3">
      <c r="B99" s="97" t="s">
        <v>65</v>
      </c>
      <c r="C99" s="15" t="s">
        <v>66</v>
      </c>
      <c r="D99" s="16" t="e">
        <f>SUMIF(#REF!,"&gt;"&amp;0,#REF!)</f>
        <v>#REF!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1:22" s="2" customFormat="1" ht="13.8" x14ac:dyDescent="0.3">
      <c r="B100" s="98"/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22" s="2" customFormat="1" ht="13.8" x14ac:dyDescent="0.3">
      <c r="B101" s="98"/>
      <c r="C101" s="2" t="s">
        <v>83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 t="e">
        <f>D99</f>
        <v>#REF!</v>
      </c>
      <c r="S101" s="18"/>
    </row>
    <row r="102" spans="1:22" s="2" customFormat="1" ht="13.8" x14ac:dyDescent="0.3">
      <c r="B102" s="9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22" s="2" customFormat="1" ht="13.8" x14ac:dyDescent="0.3">
      <c r="B103" s="9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22" s="2" customFormat="1" ht="13.8" x14ac:dyDescent="0.3">
      <c r="B104" s="98"/>
      <c r="C104" s="17" t="s">
        <v>67</v>
      </c>
      <c r="D104" s="19"/>
      <c r="E104" s="19" t="e">
        <f>#REF!</f>
        <v>#REF!</v>
      </c>
      <c r="F104" s="19" t="e">
        <f>#REF!</f>
        <v>#REF!</v>
      </c>
      <c r="G104" s="19" t="e">
        <f>#REF!</f>
        <v>#REF!</v>
      </c>
      <c r="H104" s="19" t="e">
        <f>#REF!</f>
        <v>#REF!</v>
      </c>
      <c r="I104" s="19" t="e">
        <f>#REF!</f>
        <v>#REF!</v>
      </c>
      <c r="J104" s="19" t="e">
        <f>#REF!</f>
        <v>#REF!</v>
      </c>
      <c r="K104" s="19" t="e">
        <f>#REF!</f>
        <v>#REF!</v>
      </c>
      <c r="L104" s="19" t="e">
        <f>#REF!</f>
        <v>#REF!</v>
      </c>
      <c r="M104" s="19" t="e">
        <f>#REF!</f>
        <v>#REF!</v>
      </c>
      <c r="N104" s="19" t="e">
        <f>#REF!</f>
        <v>#REF!</v>
      </c>
      <c r="O104" s="19" t="e">
        <f>#REF!</f>
        <v>#REF!</v>
      </c>
      <c r="P104" s="19" t="e">
        <f>#REF!</f>
        <v>#REF!</v>
      </c>
      <c r="Q104" s="19" t="e">
        <f>#REF!</f>
        <v>#REF!</v>
      </c>
      <c r="R104" s="19" t="e">
        <f>#REF!</f>
        <v>#REF!</v>
      </c>
      <c r="S104" s="19" t="e">
        <f>#REF!</f>
        <v>#REF!</v>
      </c>
      <c r="U104" s="94"/>
    </row>
    <row r="105" spans="1:22" s="2" customFormat="1" ht="13.8" x14ac:dyDescent="0.3">
      <c r="A105" s="2">
        <v>1</v>
      </c>
      <c r="B105" s="98"/>
      <c r="C105" s="2" t="s">
        <v>68</v>
      </c>
      <c r="D105" s="19"/>
      <c r="E105" s="19" t="e">
        <f>E104*$D$88</f>
        <v>#REF!</v>
      </c>
      <c r="F105" s="19" t="e">
        <f t="shared" ref="F105:S105" si="32">F104*$D$88</f>
        <v>#REF!</v>
      </c>
      <c r="G105" s="19" t="e">
        <f t="shared" si="32"/>
        <v>#REF!</v>
      </c>
      <c r="H105" s="19" t="e">
        <f t="shared" si="32"/>
        <v>#REF!</v>
      </c>
      <c r="I105" s="19" t="e">
        <f t="shared" si="32"/>
        <v>#REF!</v>
      </c>
      <c r="J105" s="19" t="e">
        <f t="shared" si="32"/>
        <v>#REF!</v>
      </c>
      <c r="K105" s="19" t="e">
        <f t="shared" si="32"/>
        <v>#REF!</v>
      </c>
      <c r="L105" s="19" t="e">
        <f t="shared" si="32"/>
        <v>#REF!</v>
      </c>
      <c r="M105" s="19" t="e">
        <f t="shared" si="32"/>
        <v>#REF!</v>
      </c>
      <c r="N105" s="19" t="e">
        <f t="shared" si="32"/>
        <v>#REF!</v>
      </c>
      <c r="O105" s="19" t="e">
        <f t="shared" si="32"/>
        <v>#REF!</v>
      </c>
      <c r="P105" s="19" t="e">
        <f t="shared" si="32"/>
        <v>#REF!</v>
      </c>
      <c r="Q105" s="19" t="e">
        <f t="shared" si="32"/>
        <v>#REF!</v>
      </c>
      <c r="R105" s="19" t="e">
        <f t="shared" si="32"/>
        <v>#REF!</v>
      </c>
      <c r="S105" s="19" t="e">
        <f t="shared" si="32"/>
        <v>#REF!</v>
      </c>
      <c r="U105" s="94"/>
    </row>
    <row r="106" spans="1:22" s="2" customFormat="1" ht="13.8" x14ac:dyDescent="0.3">
      <c r="B106" s="98"/>
      <c r="C106" s="20"/>
      <c r="D106" s="21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</row>
    <row r="107" spans="1:22" s="2" customFormat="1" ht="13.8" x14ac:dyDescent="0.3">
      <c r="B107" s="98"/>
      <c r="C107" s="2" t="s">
        <v>69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 spans="1:22" s="2" customFormat="1" ht="13.8" x14ac:dyDescent="0.3">
      <c r="B108" s="98"/>
      <c r="C108" s="22" t="s">
        <v>70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 t="e">
        <f>-SUM(D99:S101)+SUM(E109:S109)</f>
        <v>#REF!</v>
      </c>
      <c r="T108" s="83"/>
    </row>
    <row r="109" spans="1:22" s="2" customFormat="1" ht="13.8" x14ac:dyDescent="0.3">
      <c r="B109" s="98"/>
      <c r="C109" s="22" t="s">
        <v>150</v>
      </c>
      <c r="D109" s="19"/>
      <c r="E109" s="19" t="e">
        <f>D99/D92</f>
        <v>#REF!</v>
      </c>
      <c r="F109" s="19" t="e">
        <f>IF(F97&lt;=$D$90,IF(-SUM($E109:E109)&lt;-$D$99,$D$99/$D$92,0),$D$99/10)</f>
        <v>#REF!</v>
      </c>
      <c r="G109" s="19" t="e">
        <f>IF(G97&lt;=$D$90,IF(-SUM($E109:F109)&lt;-$D$99,$D$99/$D$92,0),$D$99/10)</f>
        <v>#REF!</v>
      </c>
      <c r="H109" s="19" t="e">
        <f>IF(H97&lt;=$D$90,IF(-SUM($E109:G109)&lt;-$D$99,$D$99/$D$92,0),$D$99/10)</f>
        <v>#REF!</v>
      </c>
      <c r="I109" s="19" t="e">
        <f>IF(I97&lt;=$D$90,IF(-SUM($E109:H109)&lt;-$D$99,$D$99/$D$92,0),$D$99/10)</f>
        <v>#REF!</v>
      </c>
      <c r="J109" s="19" t="e">
        <f>IF(J97&lt;=$D$90,IF(-SUM($E109:I109)&lt;-$D$99,$D$99/$D$92,0),$D$99/10)</f>
        <v>#REF!</v>
      </c>
      <c r="K109" s="19" t="e">
        <f>IF(K97&lt;=$D$90,IF(-SUM($E109:J109)&lt;-$D$99,$D$99/$D$92,0),$D$99/10)</f>
        <v>#REF!</v>
      </c>
      <c r="L109" s="19" t="e">
        <f>IF(L97&lt;=$D$90,IF(-SUM($E109:K109)&lt;-$D$99,$D$99/$D$92,0),$D$99/10)</f>
        <v>#REF!</v>
      </c>
      <c r="M109" s="19" t="e">
        <f>IF(M97&lt;=$D$90,IF(-SUM($E109:L109)&lt;-$D$99,$D$99/$D$92,0),$D$99/10)</f>
        <v>#REF!</v>
      </c>
      <c r="N109" s="19" t="e">
        <f>IF(N97&lt;=$D$90,IF(-SUM($E109:M109)&lt;-$D$99,$D$99/$D$92,0),$D$99/10)</f>
        <v>#REF!</v>
      </c>
      <c r="O109" s="19" t="e">
        <f>IF(O97&lt;=$D$90,IF(-SUM($E109:N109)&lt;-$D$99,$D$99/$D$92,0),$D$99/10)</f>
        <v>#REF!</v>
      </c>
      <c r="P109" s="19" t="e">
        <f>IF(P97&lt;=$D$90,IF(-SUM($E109:O109)&lt;-$D$99,$D$99/$D$92,0),$D$99/10)</f>
        <v>#REF!</v>
      </c>
      <c r="Q109" s="19" t="e">
        <f>IF(Q97&lt;=$D$90,IF(-SUM($E109:P109)&lt;-$D$99,$D$99/$D$92,0),$D$99/10)</f>
        <v>#REF!</v>
      </c>
      <c r="R109" s="19" t="e">
        <f>IF(R97&lt;=$D$90,IF(-SUM($E109:Q109)&lt;-$D$99,$D$99/$D$92,0),$D$99/10)</f>
        <v>#REF!</v>
      </c>
      <c r="S109" s="19" t="e">
        <f>IF(S97&lt;=$D$90,IF(-SUM($E109:R109)&lt;-$D$99,$D$99/$D$92,0),$D$99/10)</f>
        <v>#REF!</v>
      </c>
      <c r="T109" s="83"/>
    </row>
    <row r="110" spans="1:22" s="2" customFormat="1" ht="13.8" x14ac:dyDescent="0.3">
      <c r="A110" s="2">
        <v>10</v>
      </c>
      <c r="B110" s="98"/>
      <c r="C110" s="22" t="s">
        <v>71</v>
      </c>
      <c r="D110" s="19"/>
      <c r="E110" s="19" t="e">
        <f>+$D$99/(3.33333333333333)</f>
        <v>#REF!</v>
      </c>
      <c r="F110" s="19" t="e">
        <f>+$D$99/(3.33333333333333)+F130</f>
        <v>#REF!</v>
      </c>
      <c r="G110" s="19" t="e">
        <f>+$D$99/(3.33333333333333)+G130</f>
        <v>#REF!</v>
      </c>
      <c r="H110" s="19" t="e">
        <f>+D99-SUM(E110:G110)+H130</f>
        <v>#REF!</v>
      </c>
      <c r="I110" s="19">
        <f t="shared" ref="I110:R110" si="33">+I130</f>
        <v>0</v>
      </c>
      <c r="J110" s="19">
        <f t="shared" si="33"/>
        <v>0</v>
      </c>
      <c r="K110" s="19">
        <f t="shared" si="33"/>
        <v>0</v>
      </c>
      <c r="L110" s="19">
        <f t="shared" si="33"/>
        <v>0</v>
      </c>
      <c r="M110" s="19">
        <f t="shared" si="33"/>
        <v>0</v>
      </c>
      <c r="N110" s="19">
        <f t="shared" si="33"/>
        <v>0</v>
      </c>
      <c r="O110" s="19">
        <f t="shared" si="33"/>
        <v>0</v>
      </c>
      <c r="P110" s="19">
        <f t="shared" si="33"/>
        <v>0</v>
      </c>
      <c r="Q110" s="19">
        <f t="shared" si="33"/>
        <v>0</v>
      </c>
      <c r="R110" s="19">
        <f t="shared" si="33"/>
        <v>0</v>
      </c>
      <c r="S110" s="19" t="e">
        <f>E110</f>
        <v>#REF!</v>
      </c>
    </row>
    <row r="111" spans="1:22" s="2" customFormat="1" ht="13.8" x14ac:dyDescent="0.3">
      <c r="A111" s="23">
        <v>0.27</v>
      </c>
      <c r="B111" s="99"/>
      <c r="C111" s="24" t="s">
        <v>72</v>
      </c>
      <c r="D111" s="21"/>
      <c r="E111" s="21" t="e">
        <f>+IF(E113&lt;0,0,-E113*$A111)</f>
        <v>#REF!</v>
      </c>
      <c r="F111" s="21" t="e">
        <f t="shared" ref="F111:S111" si="34">+IF(F113&lt;0,0,-F113*$A111)</f>
        <v>#REF!</v>
      </c>
      <c r="G111" s="21" t="e">
        <f t="shared" si="34"/>
        <v>#REF!</v>
      </c>
      <c r="H111" s="21" t="e">
        <f t="shared" si="34"/>
        <v>#REF!</v>
      </c>
      <c r="I111" s="21" t="e">
        <f t="shared" si="34"/>
        <v>#REF!</v>
      </c>
      <c r="J111" s="21" t="e">
        <f t="shared" si="34"/>
        <v>#REF!</v>
      </c>
      <c r="K111" s="21" t="e">
        <f t="shared" si="34"/>
        <v>#REF!</v>
      </c>
      <c r="L111" s="21" t="e">
        <f t="shared" si="34"/>
        <v>#REF!</v>
      </c>
      <c r="M111" s="21" t="e">
        <f t="shared" si="34"/>
        <v>#REF!</v>
      </c>
      <c r="N111" s="21" t="e">
        <f t="shared" si="34"/>
        <v>#REF!</v>
      </c>
      <c r="O111" s="21" t="e">
        <f t="shared" si="34"/>
        <v>#REF!</v>
      </c>
      <c r="P111" s="21" t="e">
        <f t="shared" si="34"/>
        <v>#REF!</v>
      </c>
      <c r="Q111" s="21" t="e">
        <f t="shared" si="34"/>
        <v>#REF!</v>
      </c>
      <c r="R111" s="21" t="e">
        <f t="shared" si="34"/>
        <v>#REF!</v>
      </c>
      <c r="S111" s="21" t="e">
        <f t="shared" si="34"/>
        <v>#REF!</v>
      </c>
    </row>
    <row r="112" spans="1:22" s="25" customFormat="1" ht="12" outlineLevel="1" x14ac:dyDescent="0.25">
      <c r="C112" s="38" t="s">
        <v>73</v>
      </c>
      <c r="D112" s="26"/>
      <c r="E112" s="26" t="e">
        <f>SUM(E102:E110)-E109</f>
        <v>#REF!</v>
      </c>
      <c r="F112" s="26" t="e">
        <f t="shared" ref="F112:S112" si="35">SUM(F102:F110)-F109</f>
        <v>#REF!</v>
      </c>
      <c r="G112" s="26" t="e">
        <f t="shared" si="35"/>
        <v>#REF!</v>
      </c>
      <c r="H112" s="26" t="e">
        <f t="shared" si="35"/>
        <v>#REF!</v>
      </c>
      <c r="I112" s="26" t="e">
        <f t="shared" si="35"/>
        <v>#REF!</v>
      </c>
      <c r="J112" s="26" t="e">
        <f t="shared" si="35"/>
        <v>#REF!</v>
      </c>
      <c r="K112" s="26" t="e">
        <f t="shared" si="35"/>
        <v>#REF!</v>
      </c>
      <c r="L112" s="26" t="e">
        <f t="shared" si="35"/>
        <v>#REF!</v>
      </c>
      <c r="M112" s="26" t="e">
        <f t="shared" si="35"/>
        <v>#REF!</v>
      </c>
      <c r="N112" s="26" t="e">
        <f t="shared" si="35"/>
        <v>#REF!</v>
      </c>
      <c r="O112" s="26" t="e">
        <f t="shared" si="35"/>
        <v>#REF!</v>
      </c>
      <c r="P112" s="26" t="e">
        <f t="shared" si="35"/>
        <v>#REF!</v>
      </c>
      <c r="Q112" s="26" t="e">
        <f t="shared" si="35"/>
        <v>#REF!</v>
      </c>
      <c r="R112" s="26" t="e">
        <f t="shared" si="35"/>
        <v>#REF!</v>
      </c>
      <c r="S112" s="26" t="e">
        <f t="shared" si="35"/>
        <v>#REF!</v>
      </c>
      <c r="V112" s="26"/>
    </row>
    <row r="113" spans="3:22" s="25" customFormat="1" ht="12" customHeight="1" outlineLevel="1" x14ac:dyDescent="0.25">
      <c r="C113" s="39"/>
      <c r="D113" s="26"/>
      <c r="E113" s="26" t="e">
        <f>E112</f>
        <v>#REF!</v>
      </c>
      <c r="F113" s="26" t="e">
        <f>IF(E113&lt;0,F112+E113,F112)</f>
        <v>#REF!</v>
      </c>
      <c r="G113" s="26" t="e">
        <f t="shared" ref="G113:S113" si="36">IF(F113&lt;0,G112+F113,G112)</f>
        <v>#REF!</v>
      </c>
      <c r="H113" s="26" t="e">
        <f t="shared" si="36"/>
        <v>#REF!</v>
      </c>
      <c r="I113" s="26" t="e">
        <f t="shared" si="36"/>
        <v>#REF!</v>
      </c>
      <c r="J113" s="26" t="e">
        <f t="shared" si="36"/>
        <v>#REF!</v>
      </c>
      <c r="K113" s="26" t="e">
        <f t="shared" si="36"/>
        <v>#REF!</v>
      </c>
      <c r="L113" s="26" t="e">
        <f t="shared" si="36"/>
        <v>#REF!</v>
      </c>
      <c r="M113" s="26" t="e">
        <f t="shared" si="36"/>
        <v>#REF!</v>
      </c>
      <c r="N113" s="26" t="e">
        <f t="shared" si="36"/>
        <v>#REF!</v>
      </c>
      <c r="O113" s="26" t="e">
        <f t="shared" si="36"/>
        <v>#REF!</v>
      </c>
      <c r="P113" s="26" t="e">
        <f t="shared" si="36"/>
        <v>#REF!</v>
      </c>
      <c r="Q113" s="26" t="e">
        <f t="shared" si="36"/>
        <v>#REF!</v>
      </c>
      <c r="R113" s="26" t="e">
        <f t="shared" si="36"/>
        <v>#REF!</v>
      </c>
      <c r="S113" s="26" t="e">
        <f t="shared" si="36"/>
        <v>#REF!</v>
      </c>
      <c r="V113" s="27"/>
    </row>
    <row r="114" spans="3:22" s="25" customFormat="1" ht="12" x14ac:dyDescent="0.25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</row>
    <row r="115" spans="3:22" s="29" customFormat="1" ht="13.8" x14ac:dyDescent="0.3">
      <c r="C115" s="30" t="s">
        <v>74</v>
      </c>
      <c r="D115" s="31" t="e">
        <f>SUM(D99:D111)-D110</f>
        <v>#REF!</v>
      </c>
      <c r="E115" s="31" t="e">
        <f>SUM(E99:E111)-E110-E109</f>
        <v>#REF!</v>
      </c>
      <c r="F115" s="31" t="e">
        <f t="shared" ref="F115:S115" si="37">SUM(F99:F111)-F110-F109</f>
        <v>#REF!</v>
      </c>
      <c r="G115" s="31" t="e">
        <f t="shared" si="37"/>
        <v>#REF!</v>
      </c>
      <c r="H115" s="31" t="e">
        <f t="shared" si="37"/>
        <v>#REF!</v>
      </c>
      <c r="I115" s="31" t="e">
        <f t="shared" si="37"/>
        <v>#REF!</v>
      </c>
      <c r="J115" s="31" t="e">
        <f t="shared" si="37"/>
        <v>#REF!</v>
      </c>
      <c r="K115" s="31" t="e">
        <f t="shared" si="37"/>
        <v>#REF!</v>
      </c>
      <c r="L115" s="31" t="e">
        <f t="shared" si="37"/>
        <v>#REF!</v>
      </c>
      <c r="M115" s="31" t="e">
        <f t="shared" si="37"/>
        <v>#REF!</v>
      </c>
      <c r="N115" s="31" t="e">
        <f t="shared" si="37"/>
        <v>#REF!</v>
      </c>
      <c r="O115" s="31" t="e">
        <f t="shared" si="37"/>
        <v>#REF!</v>
      </c>
      <c r="P115" s="31" t="e">
        <f t="shared" si="37"/>
        <v>#REF!</v>
      </c>
      <c r="Q115" s="31" t="e">
        <f t="shared" si="37"/>
        <v>#REF!</v>
      </c>
      <c r="R115" s="31" t="e">
        <f t="shared" si="37"/>
        <v>#REF!</v>
      </c>
      <c r="S115" s="31" t="e">
        <f t="shared" si="37"/>
        <v>#REF!</v>
      </c>
    </row>
    <row r="116" spans="3:22" s="2" customFormat="1" ht="13.8" x14ac:dyDescent="0.3">
      <c r="C116" s="17"/>
      <c r="D116" s="77" t="e">
        <f>+D115</f>
        <v>#REF!</v>
      </c>
      <c r="E116" s="77" t="e">
        <f>+D116+E115</f>
        <v>#REF!</v>
      </c>
      <c r="F116" s="77" t="e">
        <f t="shared" ref="F116:S116" si="38">+E116+F115</f>
        <v>#REF!</v>
      </c>
      <c r="G116" s="77" t="e">
        <f t="shared" si="38"/>
        <v>#REF!</v>
      </c>
      <c r="H116" s="77" t="e">
        <f t="shared" si="38"/>
        <v>#REF!</v>
      </c>
      <c r="I116" s="77" t="e">
        <f t="shared" si="38"/>
        <v>#REF!</v>
      </c>
      <c r="J116" s="77" t="e">
        <f t="shared" si="38"/>
        <v>#REF!</v>
      </c>
      <c r="K116" s="77" t="e">
        <f t="shared" si="38"/>
        <v>#REF!</v>
      </c>
      <c r="L116" s="77" t="e">
        <f t="shared" si="38"/>
        <v>#REF!</v>
      </c>
      <c r="M116" s="77" t="e">
        <f t="shared" si="38"/>
        <v>#REF!</v>
      </c>
      <c r="N116" s="77" t="e">
        <f t="shared" si="38"/>
        <v>#REF!</v>
      </c>
      <c r="O116" s="77" t="e">
        <f t="shared" si="38"/>
        <v>#REF!</v>
      </c>
      <c r="P116" s="77" t="e">
        <f t="shared" si="38"/>
        <v>#REF!</v>
      </c>
      <c r="Q116" s="77" t="e">
        <f t="shared" si="38"/>
        <v>#REF!</v>
      </c>
      <c r="R116" s="77" t="e">
        <f t="shared" si="38"/>
        <v>#REF!</v>
      </c>
      <c r="S116" s="77" t="e">
        <f t="shared" si="38"/>
        <v>#REF!</v>
      </c>
    </row>
    <row r="117" spans="3:22" s="2" customFormat="1" ht="13.8" x14ac:dyDescent="0.3">
      <c r="C117" s="33" t="s">
        <v>75</v>
      </c>
      <c r="D117" s="34">
        <v>7.0000000000000007E-2</v>
      </c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80" t="s">
        <v>114</v>
      </c>
      <c r="Q117" s="81"/>
      <c r="R117" s="78" t="e">
        <f>IF(COUNTIF(E116:S116,"&lt;0")&lt;14,IF(R116&lt;0,1,0),0)</f>
        <v>#REF!</v>
      </c>
      <c r="S117" s="32"/>
      <c r="T117" s="83"/>
    </row>
    <row r="118" spans="3:22" s="2" customFormat="1" ht="13.8" x14ac:dyDescent="0.3">
      <c r="C118" s="33" t="s">
        <v>76</v>
      </c>
      <c r="D118" s="41" t="e">
        <f>+NPV(D117,E115:S115)+D115</f>
        <v>#REF!</v>
      </c>
      <c r="E118" s="75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3:22" s="2" customFormat="1" ht="13.8" x14ac:dyDescent="0.3">
      <c r="C119" s="33" t="s">
        <v>77</v>
      </c>
      <c r="D119" s="35" t="e">
        <f>+IRR(D115:S115)</f>
        <v>#VALUE!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79"/>
    </row>
    <row r="120" spans="3:22" s="2" customFormat="1" ht="13.8" x14ac:dyDescent="0.3">
      <c r="C120" s="33" t="s">
        <v>78</v>
      </c>
      <c r="D120" s="37" t="e">
        <f>+D99*-1</f>
        <v>#REF!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 spans="3:22" x14ac:dyDescent="0.3">
      <c r="C121" s="33" t="s">
        <v>82</v>
      </c>
      <c r="D121" s="47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76"/>
    </row>
    <row r="123" spans="3:22" x14ac:dyDescent="0.3">
      <c r="D123" s="49"/>
      <c r="E123" s="76"/>
    </row>
    <row r="124" spans="3:22" x14ac:dyDescent="0.3">
      <c r="D124" s="8"/>
      <c r="E124" s="8"/>
    </row>
    <row r="125" spans="3:22" ht="34.200000000000003" customHeight="1" x14ac:dyDescent="0.3"/>
    <row r="126" spans="3:22" x14ac:dyDescent="0.3">
      <c r="C126" s="4" t="s">
        <v>96</v>
      </c>
      <c r="F126" s="8">
        <f>+SUM($E$101:E101)/(10/3)</f>
        <v>0</v>
      </c>
      <c r="G126" s="8">
        <f>+SUM($E$101:F101)/(10/3)</f>
        <v>0</v>
      </c>
      <c r="H126" s="8">
        <f>+SUM($E$101:G101)/(10/3)</f>
        <v>0</v>
      </c>
      <c r="I126" s="8">
        <f>+SUM($E$101:H101)/(10/3)</f>
        <v>0</v>
      </c>
      <c r="J126" s="8">
        <f>+SUM($E$101:I101)/(10/3)</f>
        <v>0</v>
      </c>
      <c r="K126" s="8">
        <f>+SUM($E$101:J101)/(10/3)</f>
        <v>0</v>
      </c>
      <c r="L126" s="8">
        <f>+SUM($E$101:K101)/(10/3)</f>
        <v>0</v>
      </c>
      <c r="M126" s="8">
        <f>+SUM($E$101:L101)/(10/3)</f>
        <v>0</v>
      </c>
      <c r="N126" s="8">
        <f>+SUM($E$101:M101)/(10/3)</f>
        <v>0</v>
      </c>
      <c r="O126" s="8">
        <f>+SUM($E$101:N101)/(10/3)</f>
        <v>0</v>
      </c>
      <c r="P126" s="8">
        <f>+SUM($E$101:O101)/(10/3)</f>
        <v>0</v>
      </c>
      <c r="Q126" s="8">
        <f>+SUM($E$101:P101)/(10/3)</f>
        <v>0</v>
      </c>
      <c r="R126" s="8">
        <f>+SUM($E$101:Q101)/(10/3)</f>
        <v>0</v>
      </c>
      <c r="S126" s="8" t="e">
        <f>+SUM($E$101:R101)/(10/3)</f>
        <v>#REF!</v>
      </c>
    </row>
    <row r="127" spans="3:22" x14ac:dyDescent="0.3">
      <c r="C127" s="4" t="s">
        <v>97</v>
      </c>
      <c r="F127" s="8">
        <f>+SUM($E$101:E101)/10</f>
        <v>0</v>
      </c>
      <c r="G127" s="8">
        <f>+SUM($E$101:F101)/10</f>
        <v>0</v>
      </c>
      <c r="H127" s="8">
        <f>+SUM($E$101:G101)/10</f>
        <v>0</v>
      </c>
      <c r="I127" s="8">
        <f>+SUM($E$101:H101)/10</f>
        <v>0</v>
      </c>
      <c r="J127" s="8">
        <f>+SUM($E$101:I101)/10</f>
        <v>0</v>
      </c>
      <c r="K127" s="8">
        <f>+SUM($E$101:J101)/10</f>
        <v>0</v>
      </c>
      <c r="L127" s="8">
        <f>+SUM($E$101:K101)/10</f>
        <v>0</v>
      </c>
      <c r="M127" s="8">
        <f>+SUM($E$101:L101)/10</f>
        <v>0</v>
      </c>
      <c r="N127" s="8">
        <f>+SUM($E$101:M101)/10</f>
        <v>0</v>
      </c>
      <c r="O127" s="8">
        <f>+SUM($E$101:N101)/10</f>
        <v>0</v>
      </c>
      <c r="P127" s="8">
        <f>+SUM($E$101:O101)/10</f>
        <v>0</v>
      </c>
      <c r="Q127" s="8">
        <f>+SUM($E$101:P101)/10</f>
        <v>0</v>
      </c>
      <c r="R127" s="8">
        <f>+SUM($E$101:Q101)/10</f>
        <v>0</v>
      </c>
      <c r="S127" s="8" t="e">
        <f>+SUM($E$101:R101)/10</f>
        <v>#REF!</v>
      </c>
    </row>
    <row r="128" spans="3:22" x14ac:dyDescent="0.3">
      <c r="F128" s="8">
        <f t="shared" ref="F128:S128" si="39">+IF(F126=0,0,1)</f>
        <v>0</v>
      </c>
      <c r="G128" s="8">
        <f t="shared" si="39"/>
        <v>0</v>
      </c>
      <c r="H128" s="8">
        <f t="shared" si="39"/>
        <v>0</v>
      </c>
      <c r="I128" s="8">
        <f t="shared" si="39"/>
        <v>0</v>
      </c>
      <c r="J128" s="8">
        <f t="shared" si="39"/>
        <v>0</v>
      </c>
      <c r="K128" s="8">
        <f t="shared" si="39"/>
        <v>0</v>
      </c>
      <c r="L128" s="8">
        <f t="shared" si="39"/>
        <v>0</v>
      </c>
      <c r="M128" s="8">
        <f t="shared" si="39"/>
        <v>0</v>
      </c>
      <c r="N128" s="8">
        <f t="shared" si="39"/>
        <v>0</v>
      </c>
      <c r="O128" s="8">
        <f t="shared" si="39"/>
        <v>0</v>
      </c>
      <c r="P128" s="8">
        <f t="shared" si="39"/>
        <v>0</v>
      </c>
      <c r="Q128" s="8">
        <f t="shared" si="39"/>
        <v>0</v>
      </c>
      <c r="R128" s="8">
        <f t="shared" si="39"/>
        <v>0</v>
      </c>
      <c r="S128" s="8" t="e">
        <f t="shared" si="39"/>
        <v>#REF!</v>
      </c>
    </row>
    <row r="129" spans="2:20" x14ac:dyDescent="0.3">
      <c r="F129" s="8">
        <f>+COUNTIF($E$128:F128,1)</f>
        <v>0</v>
      </c>
      <c r="G129" s="8">
        <f>+COUNTIF($E$128:G128,1)</f>
        <v>0</v>
      </c>
      <c r="H129" s="8">
        <f>+COUNTIF($E$128:H128,1)</f>
        <v>0</v>
      </c>
      <c r="I129" s="8">
        <f>+COUNTIF($E$128:I128,1)</f>
        <v>0</v>
      </c>
      <c r="J129" s="8">
        <f>+COUNTIF($E$128:J128,1)</f>
        <v>0</v>
      </c>
      <c r="K129" s="8">
        <f>+COUNTIF($E$128:K128,1)</f>
        <v>0</v>
      </c>
      <c r="L129" s="8">
        <f>+COUNTIF($E$128:L128,1)</f>
        <v>0</v>
      </c>
      <c r="M129" s="8">
        <f>+COUNTIF($E$128:M128,1)</f>
        <v>0</v>
      </c>
      <c r="N129" s="8">
        <f>+COUNTIF($E$128:N128,1)</f>
        <v>0</v>
      </c>
      <c r="O129" s="8">
        <f>+COUNTIF($E$128:O128,1)</f>
        <v>0</v>
      </c>
      <c r="P129" s="8">
        <f>+COUNTIF($E$128:P128,1)</f>
        <v>0</v>
      </c>
      <c r="Q129" s="8">
        <f>+COUNTIF($E$128:Q128,1)</f>
        <v>0</v>
      </c>
      <c r="R129" s="8">
        <f>+COUNTIF($E$128:R128,1)</f>
        <v>0</v>
      </c>
      <c r="S129" s="8">
        <f>+COUNTIF($E$128:S128,1)</f>
        <v>0</v>
      </c>
    </row>
    <row r="130" spans="2:20" x14ac:dyDescent="0.3">
      <c r="C130" s="4" t="s">
        <v>98</v>
      </c>
      <c r="F130" s="8">
        <f>+IF(F129=4,$D$99-SUM($E$126:E126),IF(F129&gt;=5,0,F126))</f>
        <v>0</v>
      </c>
      <c r="G130" s="8">
        <f>+IF(G129=4,$D$99-SUM($E$126:F126),IF(G129&gt;=5,0,G126))</f>
        <v>0</v>
      </c>
      <c r="H130" s="8">
        <f>+IF(H129=4,$D$99-SUM($E$126:G126),IF(H129&gt;=5,0,H126))</f>
        <v>0</v>
      </c>
      <c r="I130" s="8">
        <f>+IF(I129=4,$D$99-SUM($E$126:H126),IF(I129&gt;=5,0,I126))</f>
        <v>0</v>
      </c>
      <c r="J130" s="8">
        <f>+IF(J129=4,$D$99-SUM($E$126:I126),IF(J129&gt;=5,0,J126))</f>
        <v>0</v>
      </c>
      <c r="K130" s="8">
        <f>+IF(K129=4,$D$99-SUM($E$126:J126),IF(K129&gt;=5,0,K126))</f>
        <v>0</v>
      </c>
      <c r="L130" s="8">
        <f>+IF(L129=4,$D$99-SUM($E$126:K126),IF(L129&gt;=5,0,L126))</f>
        <v>0</v>
      </c>
      <c r="M130" s="8">
        <f>+IF(M129=4,$D$99-SUM($E$126:L126),IF(M129&gt;=5,0,M126))</f>
        <v>0</v>
      </c>
      <c r="N130" s="8">
        <f>+IF(N129=4,$D$99-SUM($E$126:M126),IF(N129&gt;=5,0,N126))</f>
        <v>0</v>
      </c>
      <c r="O130" s="8">
        <f>+IF(O129=4,$D$99-SUM($E$126:N126),IF(O129&gt;=5,0,O126))</f>
        <v>0</v>
      </c>
      <c r="P130" s="8">
        <f>+IF(P129=4,$D$99-SUM($E$126:O126),IF(P129&gt;=5,0,P126))</f>
        <v>0</v>
      </c>
      <c r="Q130" s="8">
        <f>+IF(Q129=4,$D$99-SUM($E$126:P126),IF(Q129&gt;=5,0,Q126))</f>
        <v>0</v>
      </c>
      <c r="R130" s="8">
        <f>+IF(R129=4,$D$99-SUM($E$126:Q126),IF(R129&gt;=5,0,R126))</f>
        <v>0</v>
      </c>
      <c r="S130" s="8" t="e">
        <f>+IF(S129=4,$D$99-SUM($E$126:R126),IF(S129&gt;=5,0,S126))</f>
        <v>#REF!</v>
      </c>
    </row>
    <row r="131" spans="2:20" x14ac:dyDescent="0.3">
      <c r="C131" s="4" t="s">
        <v>99</v>
      </c>
      <c r="F131" s="8">
        <f>+IF(F127=0,0,$D$99-SUM($F$127:F127))</f>
        <v>0</v>
      </c>
      <c r="G131" s="8">
        <f>+IF(G127=0,0,$D$99-SUM($F$127:G127))</f>
        <v>0</v>
      </c>
      <c r="H131" s="8">
        <f>+IF(H127=0,0,$D$99-SUM($F$127:H127))</f>
        <v>0</v>
      </c>
      <c r="I131" s="8">
        <f>+IF(I127=0,0,$D$99-SUM($F$127:I127))</f>
        <v>0</v>
      </c>
      <c r="J131" s="8">
        <f>+IF(J127=0,0,$D$99-SUM($F$127:J127))</f>
        <v>0</v>
      </c>
      <c r="K131" s="8">
        <f>+IF(K127=0,0,$D$99-SUM($F$127:K127))</f>
        <v>0</v>
      </c>
      <c r="L131" s="8">
        <f>+IF(L127=0,0,$D$99-SUM($F$127:L127))</f>
        <v>0</v>
      </c>
      <c r="M131" s="8">
        <f>+IF(M127=0,0,$D$99-SUM($F$127:M127))</f>
        <v>0</v>
      </c>
      <c r="N131" s="8">
        <f>+IF(N127=0,0,$D$99-SUM($F$127:N127))</f>
        <v>0</v>
      </c>
      <c r="O131" s="8">
        <f>+IF(O127=0,0,$D$99-SUM($F$127:O127))</f>
        <v>0</v>
      </c>
      <c r="P131" s="8">
        <f>+IF(P127=0,0,$D$99-SUM($F$127:P127))</f>
        <v>0</v>
      </c>
      <c r="Q131" s="8">
        <f>+IF(Q127=0,0,$D$99-SUM($F$127:Q127))</f>
        <v>0</v>
      </c>
      <c r="R131" s="8">
        <f>+IF(R127=0,0,$D$99-SUM($F$127:R127))</f>
        <v>0</v>
      </c>
      <c r="S131" s="8" t="e">
        <f>+IF(S127=0,0,$D$99-SUM($F$127:S127))</f>
        <v>#REF!</v>
      </c>
    </row>
    <row r="134" spans="2:20" x14ac:dyDescent="0.3">
      <c r="C134" s="43" t="s">
        <v>84</v>
      </c>
      <c r="D134" s="46">
        <v>1</v>
      </c>
    </row>
    <row r="136" spans="2:20" x14ac:dyDescent="0.3">
      <c r="C136" s="4">
        <v>13</v>
      </c>
      <c r="D136" s="4">
        <v>19</v>
      </c>
      <c r="E136" s="4">
        <v>25</v>
      </c>
    </row>
    <row r="137" spans="2:20" x14ac:dyDescent="0.3">
      <c r="C137" s="61">
        <f>+D20</f>
        <v>1.1337209527441825</v>
      </c>
      <c r="D137" s="61">
        <f>+E20</f>
        <v>1.4806949515009684</v>
      </c>
      <c r="E137" s="61">
        <f>+F20</f>
        <v>4.778985147816412</v>
      </c>
      <c r="F137" s="61"/>
      <c r="G137" s="61"/>
    </row>
    <row r="138" spans="2:20" x14ac:dyDescent="0.3">
      <c r="C138" s="3">
        <f>VLOOKUP(C136,'Clase A'!$B$3:$H411,7,0)</f>
        <v>0.76519457804984692</v>
      </c>
      <c r="D138" s="3">
        <f>VLOOKUP(D136,'Clase A'!$B$3:$H411,7,0)</f>
        <v>0.19575863576738084</v>
      </c>
      <c r="E138" s="3">
        <f>VLOOKUP(E136,'Clase A'!$B$3:$H411,7,0)</f>
        <v>3.9046786182772193E-2</v>
      </c>
      <c r="F138" s="3"/>
      <c r="G138" s="3"/>
      <c r="H138" s="4">
        <f>+SUMPRODUCT(C137:G137,C138:G138)</f>
        <v>1.3439799609922642</v>
      </c>
    </row>
    <row r="139" spans="2:20" x14ac:dyDescent="0.3">
      <c r="G139" s="65"/>
    </row>
    <row r="140" spans="2:20" x14ac:dyDescent="0.3">
      <c r="B140" s="56" t="s">
        <v>113</v>
      </c>
    </row>
    <row r="142" spans="2:20" x14ac:dyDescent="0.3">
      <c r="B142" s="6"/>
      <c r="C142" s="6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</row>
    <row r="143" spans="2:20" x14ac:dyDescent="0.3">
      <c r="B143" s="6"/>
      <c r="C143" s="6">
        <v>2020</v>
      </c>
      <c r="D143" s="6">
        <v>2021</v>
      </c>
      <c r="E143" s="6">
        <v>2022</v>
      </c>
      <c r="F143" s="6">
        <v>2023</v>
      </c>
      <c r="G143" s="6">
        <v>2024</v>
      </c>
      <c r="H143" s="6">
        <v>2025</v>
      </c>
      <c r="I143" s="6">
        <v>2026</v>
      </c>
      <c r="J143" s="6">
        <v>2027</v>
      </c>
      <c r="K143" s="6">
        <v>2028</v>
      </c>
      <c r="L143" s="6">
        <v>2029</v>
      </c>
      <c r="M143" s="6">
        <v>2030</v>
      </c>
      <c r="N143" s="6">
        <v>2031</v>
      </c>
      <c r="O143" s="6">
        <v>2032</v>
      </c>
      <c r="P143" s="6">
        <v>2033</v>
      </c>
      <c r="Q143" s="6">
        <v>2034</v>
      </c>
      <c r="R143" s="6">
        <v>2035</v>
      </c>
      <c r="S143" s="6">
        <v>2036</v>
      </c>
    </row>
    <row r="144" spans="2:20" x14ac:dyDescent="0.3">
      <c r="B144" s="4" t="s">
        <v>49</v>
      </c>
      <c r="C144" s="7" t="e">
        <f t="shared" ref="C144:S144" si="40">C$152*$T144</f>
        <v>#REF!</v>
      </c>
      <c r="D144" s="7" t="e">
        <f t="shared" si="40"/>
        <v>#REF!</v>
      </c>
      <c r="E144" s="7" t="e">
        <f t="shared" si="40"/>
        <v>#REF!</v>
      </c>
      <c r="F144" s="7" t="e">
        <f t="shared" si="40"/>
        <v>#REF!</v>
      </c>
      <c r="G144" s="7" t="e">
        <f t="shared" si="40"/>
        <v>#REF!</v>
      </c>
      <c r="H144" s="7" t="e">
        <f t="shared" si="40"/>
        <v>#REF!</v>
      </c>
      <c r="I144" s="7" t="e">
        <f t="shared" si="40"/>
        <v>#REF!</v>
      </c>
      <c r="J144" s="7" t="e">
        <f t="shared" si="40"/>
        <v>#REF!</v>
      </c>
      <c r="K144" s="7" t="e">
        <f t="shared" si="40"/>
        <v>#REF!</v>
      </c>
      <c r="L144" s="7" t="e">
        <f t="shared" si="40"/>
        <v>#REF!</v>
      </c>
      <c r="M144" s="7" t="e">
        <f t="shared" si="40"/>
        <v>#REF!</v>
      </c>
      <c r="N144" s="7" t="e">
        <f t="shared" si="40"/>
        <v>#REF!</v>
      </c>
      <c r="O144" s="7" t="e">
        <f t="shared" si="40"/>
        <v>#REF!</v>
      </c>
      <c r="P144" s="7" t="e">
        <f t="shared" si="40"/>
        <v>#REF!</v>
      </c>
      <c r="Q144" s="7" t="e">
        <f t="shared" si="40"/>
        <v>#REF!</v>
      </c>
      <c r="R144" s="7" t="e">
        <f t="shared" si="40"/>
        <v>#REF!</v>
      </c>
      <c r="S144" s="7" t="e">
        <f t="shared" si="40"/>
        <v>#REF!</v>
      </c>
      <c r="T144" s="42" t="e">
        <f>SUMIFS(#REF!,#REF!,'FLUJO E1'!B144)/SUM(#REF!)</f>
        <v>#REF!</v>
      </c>
    </row>
    <row r="145" spans="2:20" x14ac:dyDescent="0.3">
      <c r="B145" s="6" t="e">
        <f>#REF!</f>
        <v>#REF!</v>
      </c>
      <c r="C145" s="7" t="e">
        <f t="shared" ref="C145:R151" si="41">C$152*$T145</f>
        <v>#REF!</v>
      </c>
      <c r="D145" s="7" t="e">
        <f t="shared" si="41"/>
        <v>#REF!</v>
      </c>
      <c r="E145" s="7" t="e">
        <f t="shared" si="41"/>
        <v>#REF!</v>
      </c>
      <c r="F145" s="7" t="e">
        <f t="shared" si="41"/>
        <v>#REF!</v>
      </c>
      <c r="G145" s="7" t="e">
        <f t="shared" si="41"/>
        <v>#REF!</v>
      </c>
      <c r="H145" s="7" t="e">
        <f t="shared" si="41"/>
        <v>#REF!</v>
      </c>
      <c r="I145" s="7" t="e">
        <f t="shared" si="41"/>
        <v>#REF!</v>
      </c>
      <c r="J145" s="7" t="e">
        <f t="shared" si="41"/>
        <v>#REF!</v>
      </c>
      <c r="K145" s="7" t="e">
        <f t="shared" si="41"/>
        <v>#REF!</v>
      </c>
      <c r="L145" s="7" t="e">
        <f t="shared" si="41"/>
        <v>#REF!</v>
      </c>
      <c r="M145" s="7" t="e">
        <f t="shared" si="41"/>
        <v>#REF!</v>
      </c>
      <c r="N145" s="7" t="e">
        <f t="shared" si="41"/>
        <v>#REF!</v>
      </c>
      <c r="O145" s="7" t="e">
        <f t="shared" si="41"/>
        <v>#REF!</v>
      </c>
      <c r="P145" s="7" t="e">
        <f t="shared" si="41"/>
        <v>#REF!</v>
      </c>
      <c r="Q145" s="7" t="e">
        <f t="shared" si="41"/>
        <v>#REF!</v>
      </c>
      <c r="R145" s="7" t="e">
        <f t="shared" si="41"/>
        <v>#REF!</v>
      </c>
      <c r="S145" s="7" t="e">
        <f t="shared" ref="S145:S151" si="42">S$152*$T145</f>
        <v>#REF!</v>
      </c>
      <c r="T145" s="42" t="e">
        <f>SUMIFS(#REF!,#REF!,'FLUJO E1'!B145)/SUM(#REF!)</f>
        <v>#REF!</v>
      </c>
    </row>
    <row r="146" spans="2:20" x14ac:dyDescent="0.3">
      <c r="B146" s="6" t="e">
        <f>#REF!</f>
        <v>#REF!</v>
      </c>
      <c r="C146" s="7" t="e">
        <f t="shared" si="41"/>
        <v>#REF!</v>
      </c>
      <c r="D146" s="7" t="e">
        <f t="shared" si="41"/>
        <v>#REF!</v>
      </c>
      <c r="E146" s="7" t="e">
        <f t="shared" si="41"/>
        <v>#REF!</v>
      </c>
      <c r="F146" s="7" t="e">
        <f t="shared" si="41"/>
        <v>#REF!</v>
      </c>
      <c r="G146" s="7" t="e">
        <f t="shared" si="41"/>
        <v>#REF!</v>
      </c>
      <c r="H146" s="7" t="e">
        <f t="shared" si="41"/>
        <v>#REF!</v>
      </c>
      <c r="I146" s="7" t="e">
        <f t="shared" si="41"/>
        <v>#REF!</v>
      </c>
      <c r="J146" s="7" t="e">
        <f t="shared" si="41"/>
        <v>#REF!</v>
      </c>
      <c r="K146" s="7" t="e">
        <f t="shared" si="41"/>
        <v>#REF!</v>
      </c>
      <c r="L146" s="7" t="e">
        <f t="shared" si="41"/>
        <v>#REF!</v>
      </c>
      <c r="M146" s="7" t="e">
        <f t="shared" si="41"/>
        <v>#REF!</v>
      </c>
      <c r="N146" s="7" t="e">
        <f t="shared" si="41"/>
        <v>#REF!</v>
      </c>
      <c r="O146" s="7" t="e">
        <f t="shared" si="41"/>
        <v>#REF!</v>
      </c>
      <c r="P146" s="7" t="e">
        <f t="shared" si="41"/>
        <v>#REF!</v>
      </c>
      <c r="Q146" s="7" t="e">
        <f t="shared" si="41"/>
        <v>#REF!</v>
      </c>
      <c r="R146" s="7" t="e">
        <f t="shared" si="41"/>
        <v>#REF!</v>
      </c>
      <c r="S146" s="7" t="e">
        <f t="shared" si="42"/>
        <v>#REF!</v>
      </c>
      <c r="T146" s="42" t="e">
        <f>SUMIFS(#REF!,#REF!,'FLUJO E1'!B146)/SUM(#REF!)</f>
        <v>#REF!</v>
      </c>
    </row>
    <row r="147" spans="2:20" x14ac:dyDescent="0.3">
      <c r="B147" s="6" t="e">
        <f>#REF!</f>
        <v>#REF!</v>
      </c>
      <c r="C147" s="7" t="e">
        <f t="shared" si="41"/>
        <v>#REF!</v>
      </c>
      <c r="D147" s="7" t="e">
        <f t="shared" si="41"/>
        <v>#REF!</v>
      </c>
      <c r="E147" s="7" t="e">
        <f t="shared" si="41"/>
        <v>#REF!</v>
      </c>
      <c r="F147" s="7" t="e">
        <f t="shared" si="41"/>
        <v>#REF!</v>
      </c>
      <c r="G147" s="7" t="e">
        <f t="shared" si="41"/>
        <v>#REF!</v>
      </c>
      <c r="H147" s="7" t="e">
        <f t="shared" si="41"/>
        <v>#REF!</v>
      </c>
      <c r="I147" s="7" t="e">
        <f t="shared" si="41"/>
        <v>#REF!</v>
      </c>
      <c r="J147" s="7" t="e">
        <f t="shared" si="41"/>
        <v>#REF!</v>
      </c>
      <c r="K147" s="7" t="e">
        <f t="shared" si="41"/>
        <v>#REF!</v>
      </c>
      <c r="L147" s="7" t="e">
        <f t="shared" si="41"/>
        <v>#REF!</v>
      </c>
      <c r="M147" s="7" t="e">
        <f t="shared" si="41"/>
        <v>#REF!</v>
      </c>
      <c r="N147" s="7" t="e">
        <f t="shared" si="41"/>
        <v>#REF!</v>
      </c>
      <c r="O147" s="7" t="e">
        <f t="shared" si="41"/>
        <v>#REF!</v>
      </c>
      <c r="P147" s="7" t="e">
        <f t="shared" si="41"/>
        <v>#REF!</v>
      </c>
      <c r="Q147" s="7" t="e">
        <f t="shared" si="41"/>
        <v>#REF!</v>
      </c>
      <c r="R147" s="7" t="e">
        <f t="shared" si="41"/>
        <v>#REF!</v>
      </c>
      <c r="S147" s="7" t="e">
        <f t="shared" si="42"/>
        <v>#REF!</v>
      </c>
      <c r="T147" s="42" t="e">
        <f>SUMIFS(#REF!,#REF!,'FLUJO E1'!B147)/SUM(#REF!)</f>
        <v>#REF!</v>
      </c>
    </row>
    <row r="148" spans="2:20" x14ac:dyDescent="0.3">
      <c r="B148" s="6" t="e">
        <f>#REF!</f>
        <v>#REF!</v>
      </c>
      <c r="C148" s="7" t="e">
        <f t="shared" si="41"/>
        <v>#REF!</v>
      </c>
      <c r="D148" s="7" t="e">
        <f t="shared" si="41"/>
        <v>#REF!</v>
      </c>
      <c r="E148" s="7" t="e">
        <f t="shared" si="41"/>
        <v>#REF!</v>
      </c>
      <c r="F148" s="7" t="e">
        <f t="shared" si="41"/>
        <v>#REF!</v>
      </c>
      <c r="G148" s="7" t="e">
        <f t="shared" si="41"/>
        <v>#REF!</v>
      </c>
      <c r="H148" s="7" t="e">
        <f t="shared" si="41"/>
        <v>#REF!</v>
      </c>
      <c r="I148" s="7" t="e">
        <f t="shared" si="41"/>
        <v>#REF!</v>
      </c>
      <c r="J148" s="7" t="e">
        <f t="shared" si="41"/>
        <v>#REF!</v>
      </c>
      <c r="K148" s="7" t="e">
        <f t="shared" si="41"/>
        <v>#REF!</v>
      </c>
      <c r="L148" s="7" t="e">
        <f t="shared" si="41"/>
        <v>#REF!</v>
      </c>
      <c r="M148" s="7" t="e">
        <f t="shared" si="41"/>
        <v>#REF!</v>
      </c>
      <c r="N148" s="7" t="e">
        <f t="shared" si="41"/>
        <v>#REF!</v>
      </c>
      <c r="O148" s="7" t="e">
        <f t="shared" si="41"/>
        <v>#REF!</v>
      </c>
      <c r="P148" s="7" t="e">
        <f t="shared" si="41"/>
        <v>#REF!</v>
      </c>
      <c r="Q148" s="7" t="e">
        <f t="shared" si="41"/>
        <v>#REF!</v>
      </c>
      <c r="R148" s="7" t="e">
        <f t="shared" si="41"/>
        <v>#REF!</v>
      </c>
      <c r="S148" s="7" t="e">
        <f t="shared" si="42"/>
        <v>#REF!</v>
      </c>
      <c r="T148" s="42" t="e">
        <f>SUMIFS(#REF!,#REF!,'FLUJO E1'!B148)/SUM(#REF!)</f>
        <v>#REF!</v>
      </c>
    </row>
    <row r="149" spans="2:20" x14ac:dyDescent="0.3">
      <c r="B149" s="6" t="e">
        <f>#REF!</f>
        <v>#REF!</v>
      </c>
      <c r="C149" s="7" t="e">
        <f t="shared" si="41"/>
        <v>#REF!</v>
      </c>
      <c r="D149" s="7" t="e">
        <f t="shared" si="41"/>
        <v>#REF!</v>
      </c>
      <c r="E149" s="7" t="e">
        <f t="shared" si="41"/>
        <v>#REF!</v>
      </c>
      <c r="F149" s="7" t="e">
        <f t="shared" si="41"/>
        <v>#REF!</v>
      </c>
      <c r="G149" s="7" t="e">
        <f t="shared" si="41"/>
        <v>#REF!</v>
      </c>
      <c r="H149" s="7" t="e">
        <f t="shared" si="41"/>
        <v>#REF!</v>
      </c>
      <c r="I149" s="7" t="e">
        <f t="shared" si="41"/>
        <v>#REF!</v>
      </c>
      <c r="J149" s="7" t="e">
        <f t="shared" si="41"/>
        <v>#REF!</v>
      </c>
      <c r="K149" s="7" t="e">
        <f t="shared" si="41"/>
        <v>#REF!</v>
      </c>
      <c r="L149" s="7" t="e">
        <f t="shared" si="41"/>
        <v>#REF!</v>
      </c>
      <c r="M149" s="7" t="e">
        <f t="shared" si="41"/>
        <v>#REF!</v>
      </c>
      <c r="N149" s="7" t="e">
        <f t="shared" si="41"/>
        <v>#REF!</v>
      </c>
      <c r="O149" s="7" t="e">
        <f t="shared" si="41"/>
        <v>#REF!</v>
      </c>
      <c r="P149" s="7" t="e">
        <f t="shared" si="41"/>
        <v>#REF!</v>
      </c>
      <c r="Q149" s="7" t="e">
        <f t="shared" si="41"/>
        <v>#REF!</v>
      </c>
      <c r="R149" s="7" t="e">
        <f t="shared" si="41"/>
        <v>#REF!</v>
      </c>
      <c r="S149" s="7" t="e">
        <f t="shared" si="42"/>
        <v>#REF!</v>
      </c>
      <c r="T149" s="42" t="e">
        <f>SUMIFS(#REF!,#REF!,'FLUJO E1'!B149)/SUM(#REF!)</f>
        <v>#REF!</v>
      </c>
    </row>
    <row r="150" spans="2:20" x14ac:dyDescent="0.3">
      <c r="B150" s="6" t="e">
        <f>#REF!</f>
        <v>#REF!</v>
      </c>
      <c r="C150" s="7" t="e">
        <f t="shared" si="41"/>
        <v>#REF!</v>
      </c>
      <c r="D150" s="7" t="e">
        <f t="shared" si="41"/>
        <v>#REF!</v>
      </c>
      <c r="E150" s="7" t="e">
        <f t="shared" si="41"/>
        <v>#REF!</v>
      </c>
      <c r="F150" s="7" t="e">
        <f t="shared" si="41"/>
        <v>#REF!</v>
      </c>
      <c r="G150" s="7" t="e">
        <f t="shared" si="41"/>
        <v>#REF!</v>
      </c>
      <c r="H150" s="7" t="e">
        <f t="shared" si="41"/>
        <v>#REF!</v>
      </c>
      <c r="I150" s="7" t="e">
        <f t="shared" si="41"/>
        <v>#REF!</v>
      </c>
      <c r="J150" s="7" t="e">
        <f t="shared" si="41"/>
        <v>#REF!</v>
      </c>
      <c r="K150" s="7" t="e">
        <f t="shared" si="41"/>
        <v>#REF!</v>
      </c>
      <c r="L150" s="7" t="e">
        <f t="shared" si="41"/>
        <v>#REF!</v>
      </c>
      <c r="M150" s="7" t="e">
        <f t="shared" si="41"/>
        <v>#REF!</v>
      </c>
      <c r="N150" s="7" t="e">
        <f t="shared" si="41"/>
        <v>#REF!</v>
      </c>
      <c r="O150" s="7" t="e">
        <f t="shared" si="41"/>
        <v>#REF!</v>
      </c>
      <c r="P150" s="7" t="e">
        <f t="shared" si="41"/>
        <v>#REF!</v>
      </c>
      <c r="Q150" s="7" t="e">
        <f t="shared" si="41"/>
        <v>#REF!</v>
      </c>
      <c r="R150" s="7" t="e">
        <f t="shared" si="41"/>
        <v>#REF!</v>
      </c>
      <c r="S150" s="7" t="e">
        <f t="shared" si="42"/>
        <v>#REF!</v>
      </c>
      <c r="T150" s="42" t="e">
        <f>SUMIFS(#REF!,#REF!,'FLUJO E1'!B150)/SUM(#REF!)</f>
        <v>#REF!</v>
      </c>
    </row>
    <row r="151" spans="2:20" x14ac:dyDescent="0.3">
      <c r="B151" s="6" t="e">
        <f>#REF!</f>
        <v>#REF!</v>
      </c>
      <c r="C151" s="7" t="e">
        <f t="shared" si="41"/>
        <v>#REF!</v>
      </c>
      <c r="D151" s="7" t="e">
        <f t="shared" si="41"/>
        <v>#REF!</v>
      </c>
      <c r="E151" s="7" t="e">
        <f t="shared" si="41"/>
        <v>#REF!</v>
      </c>
      <c r="F151" s="7" t="e">
        <f t="shared" si="41"/>
        <v>#REF!</v>
      </c>
      <c r="G151" s="7" t="e">
        <f t="shared" si="41"/>
        <v>#REF!</v>
      </c>
      <c r="H151" s="7" t="e">
        <f t="shared" si="41"/>
        <v>#REF!</v>
      </c>
      <c r="I151" s="7" t="e">
        <f t="shared" si="41"/>
        <v>#REF!</v>
      </c>
      <c r="J151" s="7" t="e">
        <f t="shared" si="41"/>
        <v>#REF!</v>
      </c>
      <c r="K151" s="7" t="e">
        <f t="shared" si="41"/>
        <v>#REF!</v>
      </c>
      <c r="L151" s="7" t="e">
        <f t="shared" si="41"/>
        <v>#REF!</v>
      </c>
      <c r="M151" s="7" t="e">
        <f t="shared" si="41"/>
        <v>#REF!</v>
      </c>
      <c r="N151" s="7" t="e">
        <f t="shared" si="41"/>
        <v>#REF!</v>
      </c>
      <c r="O151" s="7" t="e">
        <f t="shared" si="41"/>
        <v>#REF!</v>
      </c>
      <c r="P151" s="7" t="e">
        <f t="shared" si="41"/>
        <v>#REF!</v>
      </c>
      <c r="Q151" s="7" t="e">
        <f t="shared" si="41"/>
        <v>#REF!</v>
      </c>
      <c r="R151" s="7" t="e">
        <f t="shared" si="41"/>
        <v>#REF!</v>
      </c>
      <c r="S151" s="7" t="e">
        <f t="shared" si="42"/>
        <v>#REF!</v>
      </c>
      <c r="T151" s="42" t="e">
        <f>SUMIFS(#REF!,#REF!,'FLUJO E1'!B151)/SUM(#REF!)</f>
        <v>#REF!</v>
      </c>
    </row>
    <row r="152" spans="2:20" x14ac:dyDescent="0.3">
      <c r="C152" s="74">
        <v>461215.59574351693</v>
      </c>
      <c r="D152" s="74">
        <v>466993.03291566949</v>
      </c>
      <c r="E152" s="74">
        <v>498984.97823854059</v>
      </c>
      <c r="F152" s="74">
        <v>525993.43391907902</v>
      </c>
      <c r="G152" s="74">
        <v>545672.8642284798</v>
      </c>
      <c r="H152" s="74">
        <v>566462.60548088199</v>
      </c>
      <c r="I152" s="74">
        <v>586389.05378498521</v>
      </c>
      <c r="J152" s="74">
        <v>606703.14540000306</v>
      </c>
      <c r="K152" s="74">
        <v>627526.75338115124</v>
      </c>
      <c r="L152" s="74">
        <v>648076.9924326418</v>
      </c>
      <c r="M152" s="74">
        <v>668890.34935409215</v>
      </c>
      <c r="N152" s="74">
        <v>689983.16635361302</v>
      </c>
      <c r="O152" s="74">
        <v>711049.08982799889</v>
      </c>
      <c r="P152" s="74">
        <v>732315.08470575756</v>
      </c>
      <c r="Q152" s="74">
        <v>753774.50121432776</v>
      </c>
      <c r="R152" s="74">
        <v>775309.12770475238</v>
      </c>
      <c r="S152" s="66">
        <f>R152*(1+AVERAGE(N153:R153))</f>
        <v>798544.46176535299</v>
      </c>
    </row>
    <row r="153" spans="2:20" x14ac:dyDescent="0.3">
      <c r="N153" s="67">
        <f t="shared" ref="N153:Q153" si="43">(N152-M152)/M152</f>
        <v>3.1534042941251818E-2</v>
      </c>
      <c r="O153" s="67">
        <f t="shared" si="43"/>
        <v>3.0531068729856062E-2</v>
      </c>
      <c r="P153" s="67">
        <f t="shared" si="43"/>
        <v>2.9907913788206751E-2</v>
      </c>
      <c r="Q153" s="67">
        <f t="shared" si="43"/>
        <v>2.9303529255023525E-2</v>
      </c>
      <c r="R153" s="67">
        <f>(R152-Q152)/Q152</f>
        <v>2.8569056734782647E-2</v>
      </c>
    </row>
    <row r="155" spans="2:20" x14ac:dyDescent="0.3">
      <c r="C155" s="4" t="s">
        <v>49</v>
      </c>
      <c r="D155" s="2" t="str">
        <f>+C155</f>
        <v>ROMERAL</v>
      </c>
      <c r="F155" s="59" t="str">
        <f>B144</f>
        <v>ROMERAL</v>
      </c>
      <c r="G155" s="59" t="e">
        <f>B145</f>
        <v>#REF!</v>
      </c>
      <c r="H155" s="59" t="e">
        <f>B146</f>
        <v>#REF!</v>
      </c>
      <c r="I155" s="59" t="e">
        <f>B147</f>
        <v>#REF!</v>
      </c>
      <c r="J155" s="59" t="e">
        <f>B148</f>
        <v>#REF!</v>
      </c>
      <c r="K155" s="59" t="e">
        <f>B149</f>
        <v>#REF!</v>
      </c>
      <c r="L155" s="59" t="e">
        <f>B150</f>
        <v>#REF!</v>
      </c>
      <c r="M155" s="59" t="e">
        <f>B150</f>
        <v>#REF!</v>
      </c>
    </row>
    <row r="156" spans="2:20" x14ac:dyDescent="0.3">
      <c r="B156" s="2">
        <v>1</v>
      </c>
      <c r="C156" s="2" t="str">
        <f>+B156&amp;$C$155</f>
        <v>1ROMERAL</v>
      </c>
      <c r="D156" s="58" t="e">
        <f>+VLOOKUP(C156,#REF!,2,0)</f>
        <v>#REF!</v>
      </c>
      <c r="F156" s="60" t="e">
        <f>$D156</f>
        <v>#REF!</v>
      </c>
      <c r="G156" s="60" t="e">
        <f t="shared" ref="G156:M170" si="44">$D156</f>
        <v>#REF!</v>
      </c>
      <c r="H156" s="60" t="e">
        <f t="shared" si="44"/>
        <v>#REF!</v>
      </c>
      <c r="I156" s="60" t="e">
        <f t="shared" si="44"/>
        <v>#REF!</v>
      </c>
      <c r="J156" s="60" t="e">
        <f t="shared" si="44"/>
        <v>#REF!</v>
      </c>
      <c r="K156" s="60" t="e">
        <f t="shared" si="44"/>
        <v>#REF!</v>
      </c>
      <c r="L156" s="60" t="e">
        <f t="shared" si="44"/>
        <v>#REF!</v>
      </c>
      <c r="M156" s="60" t="e">
        <f t="shared" si="44"/>
        <v>#REF!</v>
      </c>
    </row>
    <row r="157" spans="2:20" x14ac:dyDescent="0.3">
      <c r="B157" s="2">
        <f>+B156+1</f>
        <v>2</v>
      </c>
      <c r="C157" s="2" t="str">
        <f t="shared" ref="C157:C170" si="45">+B157&amp;$C$155</f>
        <v>2ROMERAL</v>
      </c>
      <c r="D157" s="58" t="e">
        <f>+VLOOKUP(C157,#REF!,2,0)</f>
        <v>#REF!</v>
      </c>
      <c r="F157" s="60" t="e">
        <f t="shared" ref="F157:F170" si="46">$D157</f>
        <v>#REF!</v>
      </c>
      <c r="G157" s="60" t="e">
        <f t="shared" si="44"/>
        <v>#REF!</v>
      </c>
      <c r="H157" s="60" t="e">
        <f t="shared" si="44"/>
        <v>#REF!</v>
      </c>
      <c r="I157" s="60" t="e">
        <f t="shared" si="44"/>
        <v>#REF!</v>
      </c>
      <c r="J157" s="60" t="e">
        <f t="shared" si="44"/>
        <v>#REF!</v>
      </c>
      <c r="K157" s="60" t="e">
        <f t="shared" si="44"/>
        <v>#REF!</v>
      </c>
      <c r="L157" s="60" t="e">
        <f t="shared" si="44"/>
        <v>#REF!</v>
      </c>
      <c r="M157" s="60" t="e">
        <f t="shared" si="44"/>
        <v>#REF!</v>
      </c>
    </row>
    <row r="158" spans="2:20" x14ac:dyDescent="0.3">
      <c r="B158" s="2">
        <f t="shared" ref="B158:B170" si="47">+B157+1</f>
        <v>3</v>
      </c>
      <c r="C158" s="2" t="str">
        <f t="shared" si="45"/>
        <v>3ROMERAL</v>
      </c>
      <c r="D158" s="58" t="e">
        <f>+VLOOKUP(C158,#REF!,2,0)</f>
        <v>#REF!</v>
      </c>
      <c r="F158" s="60" t="e">
        <f t="shared" si="46"/>
        <v>#REF!</v>
      </c>
      <c r="G158" s="60" t="e">
        <f t="shared" si="44"/>
        <v>#REF!</v>
      </c>
      <c r="H158" s="60" t="e">
        <f t="shared" si="44"/>
        <v>#REF!</v>
      </c>
      <c r="I158" s="60" t="e">
        <f t="shared" si="44"/>
        <v>#REF!</v>
      </c>
      <c r="J158" s="60" t="e">
        <f t="shared" si="44"/>
        <v>#REF!</v>
      </c>
      <c r="K158" s="60" t="e">
        <f t="shared" si="44"/>
        <v>#REF!</v>
      </c>
      <c r="L158" s="60" t="e">
        <f t="shared" si="44"/>
        <v>#REF!</v>
      </c>
      <c r="M158" s="60" t="e">
        <f t="shared" si="44"/>
        <v>#REF!</v>
      </c>
    </row>
    <row r="159" spans="2:20" x14ac:dyDescent="0.3">
      <c r="B159" s="2">
        <f t="shared" si="47"/>
        <v>4</v>
      </c>
      <c r="C159" s="2" t="str">
        <f t="shared" si="45"/>
        <v>4ROMERAL</v>
      </c>
      <c r="D159" s="58" t="e">
        <f>+VLOOKUP(C159,#REF!,2,0)</f>
        <v>#REF!</v>
      </c>
      <c r="F159" s="60" t="e">
        <f t="shared" si="46"/>
        <v>#REF!</v>
      </c>
      <c r="G159" s="60" t="e">
        <f t="shared" si="44"/>
        <v>#REF!</v>
      </c>
      <c r="H159" s="60" t="e">
        <f t="shared" si="44"/>
        <v>#REF!</v>
      </c>
      <c r="I159" s="60" t="e">
        <f t="shared" si="44"/>
        <v>#REF!</v>
      </c>
      <c r="J159" s="60" t="e">
        <f t="shared" si="44"/>
        <v>#REF!</v>
      </c>
      <c r="K159" s="60" t="e">
        <f t="shared" si="44"/>
        <v>#REF!</v>
      </c>
      <c r="L159" s="60" t="e">
        <f t="shared" si="44"/>
        <v>#REF!</v>
      </c>
      <c r="M159" s="60" t="e">
        <f t="shared" si="44"/>
        <v>#REF!</v>
      </c>
    </row>
    <row r="160" spans="2:20" x14ac:dyDescent="0.3">
      <c r="B160" s="2">
        <f t="shared" si="47"/>
        <v>5</v>
      </c>
      <c r="C160" s="2" t="str">
        <f t="shared" si="45"/>
        <v>5ROMERAL</v>
      </c>
      <c r="D160" s="58" t="e">
        <f>+VLOOKUP(C160,#REF!,2,0)</f>
        <v>#REF!</v>
      </c>
      <c r="F160" s="60" t="e">
        <f t="shared" si="46"/>
        <v>#REF!</v>
      </c>
      <c r="G160" s="60" t="e">
        <f t="shared" si="44"/>
        <v>#REF!</v>
      </c>
      <c r="H160" s="60" t="e">
        <f t="shared" si="44"/>
        <v>#REF!</v>
      </c>
      <c r="I160" s="60" t="e">
        <f t="shared" si="44"/>
        <v>#REF!</v>
      </c>
      <c r="J160" s="60" t="e">
        <f t="shared" si="44"/>
        <v>#REF!</v>
      </c>
      <c r="K160" s="60" t="e">
        <f t="shared" si="44"/>
        <v>#REF!</v>
      </c>
      <c r="L160" s="60" t="e">
        <f t="shared" si="44"/>
        <v>#REF!</v>
      </c>
      <c r="M160" s="60" t="e">
        <f t="shared" si="44"/>
        <v>#REF!</v>
      </c>
    </row>
    <row r="161" spans="2:13" x14ac:dyDescent="0.3">
      <c r="B161" s="2">
        <f t="shared" si="47"/>
        <v>6</v>
      </c>
      <c r="C161" s="2" t="str">
        <f t="shared" si="45"/>
        <v>6ROMERAL</v>
      </c>
      <c r="D161" s="58" t="e">
        <f>+VLOOKUP(C161,#REF!,2,0)</f>
        <v>#REF!</v>
      </c>
      <c r="F161" s="60" t="e">
        <f t="shared" si="46"/>
        <v>#REF!</v>
      </c>
      <c r="G161" s="60" t="e">
        <f t="shared" si="44"/>
        <v>#REF!</v>
      </c>
      <c r="H161" s="60" t="e">
        <f t="shared" si="44"/>
        <v>#REF!</v>
      </c>
      <c r="I161" s="60" t="e">
        <f t="shared" si="44"/>
        <v>#REF!</v>
      </c>
      <c r="J161" s="60" t="e">
        <f t="shared" si="44"/>
        <v>#REF!</v>
      </c>
      <c r="K161" s="60" t="e">
        <f t="shared" si="44"/>
        <v>#REF!</v>
      </c>
      <c r="L161" s="60" t="e">
        <f t="shared" si="44"/>
        <v>#REF!</v>
      </c>
      <c r="M161" s="60" t="e">
        <f t="shared" si="44"/>
        <v>#REF!</v>
      </c>
    </row>
    <row r="162" spans="2:13" x14ac:dyDescent="0.3">
      <c r="B162" s="2">
        <f t="shared" si="47"/>
        <v>7</v>
      </c>
      <c r="C162" s="2" t="str">
        <f t="shared" si="45"/>
        <v>7ROMERAL</v>
      </c>
      <c r="D162" s="58" t="e">
        <f>+VLOOKUP(C162,#REF!,2,0)</f>
        <v>#REF!</v>
      </c>
      <c r="F162" s="60" t="e">
        <f t="shared" si="46"/>
        <v>#REF!</v>
      </c>
      <c r="G162" s="60" t="e">
        <f t="shared" si="44"/>
        <v>#REF!</v>
      </c>
      <c r="H162" s="60" t="e">
        <f t="shared" si="44"/>
        <v>#REF!</v>
      </c>
      <c r="I162" s="60" t="e">
        <f t="shared" si="44"/>
        <v>#REF!</v>
      </c>
      <c r="J162" s="60" t="e">
        <f t="shared" si="44"/>
        <v>#REF!</v>
      </c>
      <c r="K162" s="60" t="e">
        <f t="shared" si="44"/>
        <v>#REF!</v>
      </c>
      <c r="L162" s="60" t="e">
        <f t="shared" si="44"/>
        <v>#REF!</v>
      </c>
      <c r="M162" s="60" t="e">
        <f t="shared" si="44"/>
        <v>#REF!</v>
      </c>
    </row>
    <row r="163" spans="2:13" x14ac:dyDescent="0.3">
      <c r="B163" s="2">
        <f t="shared" si="47"/>
        <v>8</v>
      </c>
      <c r="C163" s="2" t="str">
        <f t="shared" si="45"/>
        <v>8ROMERAL</v>
      </c>
      <c r="D163" s="58" t="e">
        <f>+VLOOKUP(C163,#REF!,2,0)</f>
        <v>#REF!</v>
      </c>
      <c r="F163" s="60" t="e">
        <f t="shared" si="46"/>
        <v>#REF!</v>
      </c>
      <c r="G163" s="60" t="e">
        <f t="shared" si="44"/>
        <v>#REF!</v>
      </c>
      <c r="H163" s="60" t="e">
        <f t="shared" si="44"/>
        <v>#REF!</v>
      </c>
      <c r="I163" s="60" t="e">
        <f t="shared" si="44"/>
        <v>#REF!</v>
      </c>
      <c r="J163" s="60" t="e">
        <f t="shared" si="44"/>
        <v>#REF!</v>
      </c>
      <c r="K163" s="60" t="e">
        <f t="shared" si="44"/>
        <v>#REF!</v>
      </c>
      <c r="L163" s="60" t="e">
        <f t="shared" si="44"/>
        <v>#REF!</v>
      </c>
      <c r="M163" s="60" t="e">
        <f t="shared" si="44"/>
        <v>#REF!</v>
      </c>
    </row>
    <row r="164" spans="2:13" x14ac:dyDescent="0.3">
      <c r="B164" s="2">
        <f t="shared" si="47"/>
        <v>9</v>
      </c>
      <c r="C164" s="2" t="str">
        <f t="shared" si="45"/>
        <v>9ROMERAL</v>
      </c>
      <c r="D164" s="58" t="e">
        <f>+VLOOKUP(C164,#REF!,2,0)</f>
        <v>#REF!</v>
      </c>
      <c r="F164" s="60" t="e">
        <f t="shared" si="46"/>
        <v>#REF!</v>
      </c>
      <c r="G164" s="60" t="e">
        <f t="shared" si="44"/>
        <v>#REF!</v>
      </c>
      <c r="H164" s="60" t="e">
        <f t="shared" si="44"/>
        <v>#REF!</v>
      </c>
      <c r="I164" s="60" t="e">
        <f t="shared" si="44"/>
        <v>#REF!</v>
      </c>
      <c r="J164" s="60" t="e">
        <f t="shared" si="44"/>
        <v>#REF!</v>
      </c>
      <c r="K164" s="60" t="e">
        <f t="shared" si="44"/>
        <v>#REF!</v>
      </c>
      <c r="L164" s="60" t="e">
        <f t="shared" si="44"/>
        <v>#REF!</v>
      </c>
      <c r="M164" s="60" t="e">
        <f t="shared" si="44"/>
        <v>#REF!</v>
      </c>
    </row>
    <row r="165" spans="2:13" x14ac:dyDescent="0.3">
      <c r="B165" s="2">
        <f t="shared" si="47"/>
        <v>10</v>
      </c>
      <c r="C165" s="2" t="str">
        <f t="shared" si="45"/>
        <v>10ROMERAL</v>
      </c>
      <c r="D165" s="58" t="e">
        <f>+VLOOKUP(C165,#REF!,2,0)</f>
        <v>#REF!</v>
      </c>
      <c r="F165" s="60" t="e">
        <f t="shared" si="46"/>
        <v>#REF!</v>
      </c>
      <c r="G165" s="60" t="e">
        <f t="shared" si="44"/>
        <v>#REF!</v>
      </c>
      <c r="H165" s="60" t="e">
        <f t="shared" si="44"/>
        <v>#REF!</v>
      </c>
      <c r="I165" s="60" t="e">
        <f t="shared" si="44"/>
        <v>#REF!</v>
      </c>
      <c r="J165" s="60" t="e">
        <f t="shared" si="44"/>
        <v>#REF!</v>
      </c>
      <c r="K165" s="60" t="e">
        <f t="shared" si="44"/>
        <v>#REF!</v>
      </c>
      <c r="L165" s="60" t="e">
        <f t="shared" si="44"/>
        <v>#REF!</v>
      </c>
      <c r="M165" s="60" t="e">
        <f t="shared" si="44"/>
        <v>#REF!</v>
      </c>
    </row>
    <row r="166" spans="2:13" x14ac:dyDescent="0.3">
      <c r="B166" s="2">
        <f t="shared" si="47"/>
        <v>11</v>
      </c>
      <c r="C166" s="2" t="str">
        <f t="shared" si="45"/>
        <v>11ROMERAL</v>
      </c>
      <c r="D166" s="58" t="e">
        <f>+VLOOKUP(C166,#REF!,2,0)</f>
        <v>#REF!</v>
      </c>
      <c r="F166" s="60" t="e">
        <f t="shared" si="46"/>
        <v>#REF!</v>
      </c>
      <c r="G166" s="60" t="e">
        <f t="shared" si="44"/>
        <v>#REF!</v>
      </c>
      <c r="H166" s="60" t="e">
        <f t="shared" si="44"/>
        <v>#REF!</v>
      </c>
      <c r="I166" s="60" t="e">
        <f t="shared" si="44"/>
        <v>#REF!</v>
      </c>
      <c r="J166" s="60" t="e">
        <f t="shared" si="44"/>
        <v>#REF!</v>
      </c>
      <c r="K166" s="60" t="e">
        <f t="shared" si="44"/>
        <v>#REF!</v>
      </c>
      <c r="L166" s="60" t="e">
        <f t="shared" si="44"/>
        <v>#REF!</v>
      </c>
      <c r="M166" s="60" t="e">
        <f t="shared" si="44"/>
        <v>#REF!</v>
      </c>
    </row>
    <row r="167" spans="2:13" x14ac:dyDescent="0.3">
      <c r="B167" s="2">
        <f t="shared" si="47"/>
        <v>12</v>
      </c>
      <c r="C167" s="2" t="str">
        <f t="shared" si="45"/>
        <v>12ROMERAL</v>
      </c>
      <c r="D167" s="58" t="e">
        <f>+VLOOKUP(C167,#REF!,2,0)</f>
        <v>#REF!</v>
      </c>
      <c r="F167" s="60" t="e">
        <f t="shared" si="46"/>
        <v>#REF!</v>
      </c>
      <c r="G167" s="60" t="e">
        <f t="shared" si="44"/>
        <v>#REF!</v>
      </c>
      <c r="H167" s="60" t="e">
        <f t="shared" si="44"/>
        <v>#REF!</v>
      </c>
      <c r="I167" s="60" t="e">
        <f t="shared" si="44"/>
        <v>#REF!</v>
      </c>
      <c r="J167" s="60" t="e">
        <f t="shared" si="44"/>
        <v>#REF!</v>
      </c>
      <c r="K167" s="60" t="e">
        <f t="shared" si="44"/>
        <v>#REF!</v>
      </c>
      <c r="L167" s="60" t="e">
        <f t="shared" si="44"/>
        <v>#REF!</v>
      </c>
      <c r="M167" s="60" t="e">
        <f t="shared" si="44"/>
        <v>#REF!</v>
      </c>
    </row>
    <row r="168" spans="2:13" x14ac:dyDescent="0.3">
      <c r="B168" s="2">
        <f t="shared" si="47"/>
        <v>13</v>
      </c>
      <c r="C168" s="2" t="str">
        <f t="shared" si="45"/>
        <v>13ROMERAL</v>
      </c>
      <c r="D168" s="58" t="e">
        <f>+VLOOKUP(C168,#REF!,2,0)</f>
        <v>#REF!</v>
      </c>
      <c r="F168" s="60" t="e">
        <f t="shared" si="46"/>
        <v>#REF!</v>
      </c>
      <c r="G168" s="60" t="e">
        <f t="shared" si="44"/>
        <v>#REF!</v>
      </c>
      <c r="H168" s="60" t="e">
        <f t="shared" si="44"/>
        <v>#REF!</v>
      </c>
      <c r="I168" s="60" t="e">
        <f t="shared" si="44"/>
        <v>#REF!</v>
      </c>
      <c r="J168" s="60" t="e">
        <f t="shared" si="44"/>
        <v>#REF!</v>
      </c>
      <c r="K168" s="60" t="e">
        <f t="shared" si="44"/>
        <v>#REF!</v>
      </c>
      <c r="L168" s="60" t="e">
        <f t="shared" si="44"/>
        <v>#REF!</v>
      </c>
      <c r="M168" s="60" t="e">
        <f t="shared" si="44"/>
        <v>#REF!</v>
      </c>
    </row>
    <row r="169" spans="2:13" x14ac:dyDescent="0.3">
      <c r="B169" s="2">
        <f t="shared" si="47"/>
        <v>14</v>
      </c>
      <c r="C169" s="2" t="str">
        <f t="shared" si="45"/>
        <v>14ROMERAL</v>
      </c>
      <c r="D169" s="58" t="e">
        <f>+VLOOKUP(C169,#REF!,2,0)</f>
        <v>#REF!</v>
      </c>
      <c r="F169" s="60" t="e">
        <f t="shared" si="46"/>
        <v>#REF!</v>
      </c>
      <c r="G169" s="60" t="e">
        <f t="shared" si="44"/>
        <v>#REF!</v>
      </c>
      <c r="H169" s="60" t="e">
        <f t="shared" si="44"/>
        <v>#REF!</v>
      </c>
      <c r="I169" s="60" t="e">
        <f t="shared" si="44"/>
        <v>#REF!</v>
      </c>
      <c r="J169" s="60" t="e">
        <f t="shared" si="44"/>
        <v>#REF!</v>
      </c>
      <c r="K169" s="60" t="e">
        <f t="shared" si="44"/>
        <v>#REF!</v>
      </c>
      <c r="L169" s="60" t="e">
        <f t="shared" si="44"/>
        <v>#REF!</v>
      </c>
      <c r="M169" s="60" t="e">
        <f t="shared" si="44"/>
        <v>#REF!</v>
      </c>
    </row>
    <row r="170" spans="2:13" x14ac:dyDescent="0.3">
      <c r="B170" s="2">
        <f t="shared" si="47"/>
        <v>15</v>
      </c>
      <c r="C170" s="2" t="str">
        <f t="shared" si="45"/>
        <v>15ROMERAL</v>
      </c>
      <c r="D170" s="58" t="e">
        <f>+VLOOKUP(C170,#REF!,2,0)</f>
        <v>#REF!</v>
      </c>
      <c r="F170" s="60" t="e">
        <f t="shared" si="46"/>
        <v>#REF!</v>
      </c>
      <c r="G170" s="60" t="e">
        <f t="shared" si="44"/>
        <v>#REF!</v>
      </c>
      <c r="H170" s="60" t="e">
        <f t="shared" si="44"/>
        <v>#REF!</v>
      </c>
      <c r="I170" s="60" t="e">
        <f t="shared" si="44"/>
        <v>#REF!</v>
      </c>
      <c r="J170" s="60" t="e">
        <f t="shared" si="44"/>
        <v>#REF!</v>
      </c>
      <c r="K170" s="60" t="e">
        <f t="shared" si="44"/>
        <v>#REF!</v>
      </c>
      <c r="L170" s="60" t="e">
        <f t="shared" si="44"/>
        <v>#REF!</v>
      </c>
      <c r="M170" s="60" t="e">
        <f t="shared" si="44"/>
        <v>#REF!</v>
      </c>
    </row>
    <row r="173" spans="2:13" ht="57.6" x14ac:dyDescent="0.3">
      <c r="F173"/>
      <c r="G173" s="64" t="s">
        <v>110</v>
      </c>
      <c r="H173" s="64" t="s">
        <v>108</v>
      </c>
      <c r="I173" s="64" t="s">
        <v>109</v>
      </c>
    </row>
    <row r="174" spans="2:13" x14ac:dyDescent="0.3">
      <c r="E174" s="6" t="s">
        <v>104</v>
      </c>
      <c r="G174" s="8">
        <v>6132.9572415134908</v>
      </c>
      <c r="H174" s="8">
        <v>17314.747043266241</v>
      </c>
      <c r="I174" s="8">
        <v>39477.394641646577</v>
      </c>
      <c r="K174" s="8">
        <v>22986.530307610876</v>
      </c>
      <c r="L174" s="8">
        <v>111878.10551973293</v>
      </c>
      <c r="M174" s="45">
        <f>+L174-K174</f>
        <v>88891.575212122058</v>
      </c>
    </row>
    <row r="175" spans="2:13" x14ac:dyDescent="0.3">
      <c r="E175" s="6" t="s">
        <v>107</v>
      </c>
      <c r="G175" s="8">
        <v>8529.355007103477</v>
      </c>
      <c r="H175" s="8">
        <v>25161.409359724828</v>
      </c>
      <c r="I175" s="8">
        <v>33168.775194417729</v>
      </c>
      <c r="K175" s="8">
        <v>15185.177458825592</v>
      </c>
      <c r="L175" s="8">
        <v>92158.433067118138</v>
      </c>
      <c r="M175" s="45">
        <f>+L175-K175</f>
        <v>76973.255608292544</v>
      </c>
    </row>
    <row r="176" spans="2:13" x14ac:dyDescent="0.3">
      <c r="E176" s="6" t="s">
        <v>102</v>
      </c>
      <c r="G176" s="8">
        <v>31123.904488844928</v>
      </c>
      <c r="H176" s="8">
        <v>71892.450724640395</v>
      </c>
      <c r="I176" s="8">
        <v>180404.90972483339</v>
      </c>
      <c r="K176" s="8">
        <v>46760.196937043118</v>
      </c>
      <c r="L176" s="8">
        <v>326759.86051046429</v>
      </c>
      <c r="M176" s="45">
        <f t="shared" ref="M176:M180" si="48">+L176-K176</f>
        <v>279999.66357342119</v>
      </c>
    </row>
    <row r="177" spans="5:13" x14ac:dyDescent="0.3">
      <c r="E177" s="6" t="s">
        <v>106</v>
      </c>
      <c r="G177" s="8">
        <v>1972.0214522433257</v>
      </c>
      <c r="H177" s="8">
        <v>2798.9634141696642</v>
      </c>
      <c r="I177" s="8">
        <v>5724.8977841331189</v>
      </c>
      <c r="K177" s="8">
        <v>1268.7009721526636</v>
      </c>
      <c r="L177" s="8">
        <v>10083.090066761457</v>
      </c>
      <c r="M177" s="45">
        <f t="shared" si="48"/>
        <v>8814.389094608794</v>
      </c>
    </row>
    <row r="178" spans="5:13" x14ac:dyDescent="0.3">
      <c r="E178" s="6" t="s">
        <v>105</v>
      </c>
      <c r="G178" s="8">
        <v>6476.3917477160767</v>
      </c>
      <c r="H178" s="8">
        <v>12526.263392858735</v>
      </c>
      <c r="I178" s="8">
        <v>23897.335511760055</v>
      </c>
      <c r="K178" s="8">
        <v>22168.579522832526</v>
      </c>
      <c r="L178" s="8">
        <v>110224.94593188829</v>
      </c>
      <c r="M178" s="45">
        <f t="shared" si="48"/>
        <v>88056.366409055758</v>
      </c>
    </row>
    <row r="179" spans="5:13" x14ac:dyDescent="0.3">
      <c r="E179" s="6" t="s">
        <v>101</v>
      </c>
      <c r="G179" s="8">
        <v>31686.480802910119</v>
      </c>
      <c r="H179" s="8">
        <v>143472.96127458068</v>
      </c>
      <c r="I179" s="8">
        <v>212068.32196637202</v>
      </c>
      <c r="K179" s="8">
        <v>61748.569238136384</v>
      </c>
      <c r="L179" s="8">
        <v>401699.8649370232</v>
      </c>
      <c r="M179" s="45">
        <f t="shared" si="48"/>
        <v>339951.2956988868</v>
      </c>
    </row>
    <row r="180" spans="5:13" x14ac:dyDescent="0.3">
      <c r="E180" s="6" t="s">
        <v>103</v>
      </c>
      <c r="G180" s="8">
        <v>10939.898092201387</v>
      </c>
      <c r="H180" s="8">
        <v>48837.41422609787</v>
      </c>
      <c r="I180" s="8">
        <v>50615.904511049746</v>
      </c>
      <c r="K180" s="8">
        <v>18490.135025284028</v>
      </c>
      <c r="L180" s="8">
        <v>91991.387918446067</v>
      </c>
      <c r="M180" s="45">
        <f t="shared" si="48"/>
        <v>73501.252893162047</v>
      </c>
    </row>
    <row r="181" spans="5:13" x14ac:dyDescent="0.3">
      <c r="G181" s="8">
        <f>SUM(G174:G180)</f>
        <v>96861.008832532796</v>
      </c>
      <c r="H181" s="8">
        <f>SUM(H174:H180)</f>
        <v>322004.20943533839</v>
      </c>
      <c r="I181" s="8">
        <f>SUM(I174:I180)</f>
        <v>545357.53933421266</v>
      </c>
      <c r="M181" s="4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4"/>
  <sheetViews>
    <sheetView workbookViewId="0">
      <selection activeCell="C5" sqref="C5"/>
    </sheetView>
  </sheetViews>
  <sheetFormatPr defaultColWidth="11.5546875" defaultRowHeight="14.4" x14ac:dyDescent="0.3"/>
  <sheetData>
    <row r="2" spans="2:8" x14ac:dyDescent="0.3">
      <c r="C2" t="s">
        <v>111</v>
      </c>
      <c r="D2" t="s">
        <v>112</v>
      </c>
      <c r="E2" t="s">
        <v>59</v>
      </c>
    </row>
    <row r="3" spans="2:8" x14ac:dyDescent="0.3">
      <c r="B3">
        <v>13</v>
      </c>
      <c r="C3">
        <v>14740</v>
      </c>
      <c r="D3">
        <v>2760</v>
      </c>
      <c r="E3">
        <f>D3+C3</f>
        <v>17500</v>
      </c>
      <c r="F3" s="3">
        <f>E3/E$12</f>
        <v>0.74827895839568992</v>
      </c>
      <c r="G3" s="3">
        <f>E3/E$13</f>
        <v>0.75175050474676752</v>
      </c>
      <c r="H3" s="1">
        <f>E3/E$14</f>
        <v>0.76519457804984692</v>
      </c>
    </row>
    <row r="4" spans="2:8" x14ac:dyDescent="0.3">
      <c r="B4">
        <v>19</v>
      </c>
      <c r="C4">
        <v>3358</v>
      </c>
      <c r="D4">
        <v>1119</v>
      </c>
      <c r="E4">
        <f t="shared" ref="E4:E11" si="0">D4+C4</f>
        <v>4477</v>
      </c>
      <c r="F4" s="3">
        <f t="shared" ref="F4:F11" si="1">E4/E$12</f>
        <v>0.1914311369564288</v>
      </c>
      <c r="G4" s="3">
        <f t="shared" ref="G4:G7" si="2">E4/E$13</f>
        <v>0.19231925770007302</v>
      </c>
      <c r="H4" s="1">
        <f t="shared" ref="H4:H5" si="3">E4/E$14</f>
        <v>0.19575863576738084</v>
      </c>
    </row>
    <row r="5" spans="2:8" x14ac:dyDescent="0.3">
      <c r="B5">
        <v>25</v>
      </c>
      <c r="C5">
        <v>730</v>
      </c>
      <c r="D5">
        <v>163</v>
      </c>
      <c r="E5">
        <f t="shared" si="0"/>
        <v>893</v>
      </c>
      <c r="F5" s="3">
        <f t="shared" si="1"/>
        <v>3.8183606276991494E-2</v>
      </c>
      <c r="G5" s="3">
        <f t="shared" si="2"/>
        <v>3.8360754327935051E-2</v>
      </c>
      <c r="H5" s="1">
        <f t="shared" si="3"/>
        <v>3.9046786182772193E-2</v>
      </c>
    </row>
    <row r="6" spans="2:8" x14ac:dyDescent="0.3">
      <c r="B6">
        <v>38</v>
      </c>
      <c r="C6">
        <v>41</v>
      </c>
      <c r="D6">
        <v>11</v>
      </c>
      <c r="E6">
        <f t="shared" si="0"/>
        <v>52</v>
      </c>
      <c r="F6" s="3">
        <f t="shared" si="1"/>
        <v>2.2234574763757642E-3</v>
      </c>
      <c r="G6" s="3">
        <f t="shared" si="2"/>
        <v>2.2337729283903947E-3</v>
      </c>
    </row>
    <row r="7" spans="2:8" x14ac:dyDescent="0.3">
      <c r="B7">
        <v>50</v>
      </c>
      <c r="C7">
        <v>347</v>
      </c>
      <c r="D7">
        <v>10</v>
      </c>
      <c r="E7">
        <f t="shared" si="0"/>
        <v>357</v>
      </c>
      <c r="F7" s="3">
        <f t="shared" si="1"/>
        <v>1.5264890751272074E-2</v>
      </c>
      <c r="G7" s="3">
        <f t="shared" si="2"/>
        <v>1.5335710296834056E-2</v>
      </c>
    </row>
    <row r="8" spans="2:8" x14ac:dyDescent="0.3">
      <c r="B8">
        <v>75</v>
      </c>
      <c r="C8">
        <v>15</v>
      </c>
      <c r="D8">
        <v>5</v>
      </c>
      <c r="E8">
        <f t="shared" si="0"/>
        <v>20</v>
      </c>
      <c r="F8" s="3">
        <f t="shared" si="1"/>
        <v>8.5517595245221704E-4</v>
      </c>
    </row>
    <row r="9" spans="2:8" x14ac:dyDescent="0.3">
      <c r="B9">
        <v>80</v>
      </c>
      <c r="C9">
        <v>48</v>
      </c>
      <c r="E9">
        <f t="shared" si="0"/>
        <v>48</v>
      </c>
      <c r="F9" s="3">
        <f t="shared" si="1"/>
        <v>2.052422285885321E-3</v>
      </c>
    </row>
    <row r="10" spans="2:8" x14ac:dyDescent="0.3">
      <c r="B10">
        <v>100</v>
      </c>
      <c r="C10">
        <v>26</v>
      </c>
      <c r="D10">
        <v>7</v>
      </c>
      <c r="E10">
        <f t="shared" si="0"/>
        <v>33</v>
      </c>
      <c r="F10" s="3">
        <f t="shared" si="1"/>
        <v>1.4110403215461581E-3</v>
      </c>
    </row>
    <row r="11" spans="2:8" x14ac:dyDescent="0.3">
      <c r="B11">
        <v>150</v>
      </c>
      <c r="C11">
        <v>6</v>
      </c>
      <c r="D11">
        <v>1</v>
      </c>
      <c r="E11">
        <f t="shared" si="0"/>
        <v>7</v>
      </c>
      <c r="F11" s="3">
        <f t="shared" si="1"/>
        <v>2.9931158335827599E-4</v>
      </c>
    </row>
    <row r="12" spans="2:8" x14ac:dyDescent="0.3">
      <c r="E12">
        <f>SUM(E3:E11)</f>
        <v>23387</v>
      </c>
      <c r="F12" s="3" t="b">
        <f>SUM(F3:F11)=1</f>
        <v>1</v>
      </c>
      <c r="G12" s="3" t="b">
        <f>SUM(G3:G11)=1</f>
        <v>1</v>
      </c>
    </row>
    <row r="13" spans="2:8" x14ac:dyDescent="0.3">
      <c r="E13">
        <f>SUM(E3:E7)</f>
        <v>23279</v>
      </c>
    </row>
    <row r="14" spans="2:8" x14ac:dyDescent="0.3">
      <c r="E14">
        <f>SUM(E3:E5)</f>
        <v>22870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7BD1-ED74-44AA-A2BD-2DA470982308}">
  <dimension ref="A1:Q64"/>
  <sheetViews>
    <sheetView showGridLines="0" topLeftCell="A43" workbookViewId="0">
      <selection activeCell="D63" sqref="D63"/>
    </sheetView>
  </sheetViews>
  <sheetFormatPr defaultColWidth="11.5546875" defaultRowHeight="14.4" x14ac:dyDescent="0.3"/>
  <cols>
    <col min="1" max="1" width="9" style="69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84" t="s">
        <v>116</v>
      </c>
      <c r="B1" s="84" t="s">
        <v>117</v>
      </c>
      <c r="C1" s="85" t="s">
        <v>118</v>
      </c>
      <c r="D1" s="85" t="s">
        <v>119</v>
      </c>
      <c r="F1" s="84" t="s">
        <v>141</v>
      </c>
      <c r="G1" s="84" t="s">
        <v>142</v>
      </c>
      <c r="I1" s="89" t="s">
        <v>123</v>
      </c>
      <c r="J1" s="84">
        <v>13</v>
      </c>
      <c r="K1" s="84">
        <v>19</v>
      </c>
      <c r="L1" s="84">
        <v>25</v>
      </c>
      <c r="N1" s="89" t="s">
        <v>124</v>
      </c>
      <c r="O1" s="84">
        <v>13</v>
      </c>
      <c r="P1" s="84">
        <v>19</v>
      </c>
      <c r="Q1" s="84">
        <v>25</v>
      </c>
    </row>
    <row r="2" spans="1:17" x14ac:dyDescent="0.3">
      <c r="A2" s="86">
        <v>1</v>
      </c>
      <c r="B2" s="87" t="s">
        <v>9</v>
      </c>
      <c r="C2" s="87" t="s">
        <v>120</v>
      </c>
      <c r="D2" s="88">
        <v>1759.7890044861028</v>
      </c>
      <c r="F2" s="87" t="s">
        <v>0</v>
      </c>
      <c r="G2" s="87" t="s">
        <v>0</v>
      </c>
      <c r="I2" s="90" t="s">
        <v>122</v>
      </c>
      <c r="J2" s="91">
        <v>0.51851638533364042</v>
      </c>
      <c r="K2" s="91">
        <v>0.63671103836798548</v>
      </c>
      <c r="L2" s="91">
        <v>3.6735393096672793</v>
      </c>
      <c r="N2" s="90" t="s">
        <v>122</v>
      </c>
      <c r="O2" s="91">
        <v>0.61520456741054219</v>
      </c>
      <c r="P2" s="91">
        <v>0.84398391313298304</v>
      </c>
      <c r="Q2" s="91">
        <v>1.1054458381491326</v>
      </c>
    </row>
    <row r="3" spans="1:17" x14ac:dyDescent="0.3">
      <c r="A3" s="86">
        <v>1</v>
      </c>
      <c r="B3" s="87" t="s">
        <v>15</v>
      </c>
      <c r="C3" s="87" t="s">
        <v>120</v>
      </c>
      <c r="D3" s="88">
        <v>1759.7890044861028</v>
      </c>
      <c r="F3" s="87" t="s">
        <v>1</v>
      </c>
      <c r="G3" s="87" t="s">
        <v>1</v>
      </c>
      <c r="I3" s="90" t="s">
        <v>120</v>
      </c>
      <c r="J3" s="91">
        <v>0.51851638533364042</v>
      </c>
      <c r="K3" s="91">
        <v>0.66197734941433417</v>
      </c>
      <c r="L3" s="91">
        <v>3.6769104444290792</v>
      </c>
      <c r="N3" s="90" t="s">
        <v>120</v>
      </c>
      <c r="O3" s="91">
        <v>0.71133018023512073</v>
      </c>
      <c r="P3" s="91">
        <v>1.0189327866070119</v>
      </c>
      <c r="Q3" s="91">
        <v>1.2111840122561688</v>
      </c>
    </row>
    <row r="4" spans="1:17" x14ac:dyDescent="0.3">
      <c r="A4" s="86">
        <v>1</v>
      </c>
      <c r="B4" s="87" t="s">
        <v>18</v>
      </c>
      <c r="C4" s="87" t="s">
        <v>120</v>
      </c>
      <c r="D4" s="88">
        <v>1094.0834376633352</v>
      </c>
      <c r="F4" s="87" t="s">
        <v>2</v>
      </c>
      <c r="G4" s="87" t="s">
        <v>2</v>
      </c>
      <c r="I4" s="90" t="s">
        <v>121</v>
      </c>
      <c r="J4" s="91">
        <v>0.51851638533364042</v>
      </c>
      <c r="K4" s="91">
        <v>0.65585082797477701</v>
      </c>
      <c r="L4" s="91">
        <v>3.7219735723674274</v>
      </c>
      <c r="N4" s="90" t="s">
        <v>121</v>
      </c>
      <c r="O4" s="91">
        <v>0.58890433386444252</v>
      </c>
      <c r="P4" s="91">
        <v>0.58890433386444252</v>
      </c>
      <c r="Q4" s="91">
        <v>1.1777709157343212</v>
      </c>
    </row>
    <row r="5" spans="1:17" x14ac:dyDescent="0.3">
      <c r="A5" s="86">
        <v>1</v>
      </c>
      <c r="B5" s="87" t="s">
        <v>21</v>
      </c>
      <c r="C5" s="87" t="s">
        <v>121</v>
      </c>
      <c r="D5" s="88">
        <v>1056.7596910360717</v>
      </c>
      <c r="F5" s="87" t="s">
        <v>3</v>
      </c>
      <c r="G5" s="87" t="s">
        <v>3</v>
      </c>
    </row>
    <row r="6" spans="1:17" x14ac:dyDescent="0.3">
      <c r="A6" s="86">
        <v>1</v>
      </c>
      <c r="B6" s="87" t="s">
        <v>28</v>
      </c>
      <c r="C6" s="87" t="s">
        <v>120</v>
      </c>
      <c r="D6" s="88">
        <v>1759.7890044861028</v>
      </c>
      <c r="F6" s="87" t="s">
        <v>126</v>
      </c>
      <c r="G6" s="87" t="s">
        <v>53</v>
      </c>
    </row>
    <row r="7" spans="1:17" x14ac:dyDescent="0.3">
      <c r="A7" s="86">
        <v>1</v>
      </c>
      <c r="B7" s="87" t="s">
        <v>56</v>
      </c>
      <c r="C7" s="87" t="s">
        <v>122</v>
      </c>
      <c r="D7" s="88">
        <v>1128.6646199616048</v>
      </c>
      <c r="F7" s="87" t="s">
        <v>127</v>
      </c>
      <c r="G7" s="87" t="s">
        <v>53</v>
      </c>
    </row>
    <row r="8" spans="1:17" x14ac:dyDescent="0.3">
      <c r="A8" s="86">
        <v>1</v>
      </c>
      <c r="B8" s="87" t="s">
        <v>51</v>
      </c>
      <c r="C8" s="87" t="s">
        <v>122</v>
      </c>
      <c r="D8" s="88">
        <v>1372.1337611196966</v>
      </c>
      <c r="F8" s="87" t="s">
        <v>4</v>
      </c>
      <c r="G8" s="87" t="s">
        <v>4</v>
      </c>
    </row>
    <row r="9" spans="1:17" x14ac:dyDescent="0.3">
      <c r="A9" s="86">
        <v>1</v>
      </c>
      <c r="B9" s="87" t="s">
        <v>49</v>
      </c>
      <c r="C9" s="87" t="s">
        <v>120</v>
      </c>
      <c r="D9" s="88">
        <v>1645.5464470395568</v>
      </c>
      <c r="F9" s="87" t="s">
        <v>5</v>
      </c>
      <c r="G9" s="87" t="s">
        <v>5</v>
      </c>
    </row>
    <row r="10" spans="1:17" x14ac:dyDescent="0.3">
      <c r="A10" s="86">
        <v>1</v>
      </c>
      <c r="B10" s="87" t="s">
        <v>45</v>
      </c>
      <c r="C10" s="87" t="s">
        <v>122</v>
      </c>
      <c r="D10" s="88">
        <v>1372.1337611196966</v>
      </c>
      <c r="F10" s="87" t="s">
        <v>136</v>
      </c>
      <c r="G10" s="87" t="s">
        <v>54</v>
      </c>
    </row>
    <row r="11" spans="1:17" x14ac:dyDescent="0.3">
      <c r="A11" s="86">
        <v>1</v>
      </c>
      <c r="B11" s="87" t="s">
        <v>57</v>
      </c>
      <c r="C11" s="87" t="s">
        <v>122</v>
      </c>
      <c r="D11" s="88">
        <v>1509.8622494360493</v>
      </c>
      <c r="F11" s="87" t="s">
        <v>134</v>
      </c>
      <c r="G11" s="87" t="s">
        <v>54</v>
      </c>
    </row>
    <row r="12" spans="1:17" x14ac:dyDescent="0.3">
      <c r="A12" s="86">
        <v>1</v>
      </c>
      <c r="B12" s="87" t="s">
        <v>35</v>
      </c>
      <c r="C12" s="87" t="s">
        <v>120</v>
      </c>
      <c r="D12" s="88">
        <v>1280.7942581472241</v>
      </c>
      <c r="F12" s="87" t="s">
        <v>6</v>
      </c>
      <c r="G12" s="87" t="s">
        <v>6</v>
      </c>
    </row>
    <row r="13" spans="1:17" x14ac:dyDescent="0.3">
      <c r="A13" s="86">
        <v>1</v>
      </c>
      <c r="B13" s="87" t="s">
        <v>34</v>
      </c>
      <c r="C13" s="87" t="s">
        <v>120</v>
      </c>
      <c r="D13" s="88">
        <v>1645.5464470395568</v>
      </c>
      <c r="F13" s="87" t="s">
        <v>7</v>
      </c>
      <c r="G13" s="87" t="s">
        <v>7</v>
      </c>
    </row>
    <row r="14" spans="1:17" x14ac:dyDescent="0.3">
      <c r="A14" s="86">
        <v>2</v>
      </c>
      <c r="B14" s="87" t="s">
        <v>1</v>
      </c>
      <c r="C14" s="87" t="s">
        <v>120</v>
      </c>
      <c r="D14" s="88">
        <v>1280.7942581472241</v>
      </c>
      <c r="F14" s="87" t="s">
        <v>8</v>
      </c>
      <c r="G14" s="87" t="s">
        <v>8</v>
      </c>
    </row>
    <row r="15" spans="1:17" x14ac:dyDescent="0.3">
      <c r="A15" s="86">
        <v>2</v>
      </c>
      <c r="B15" s="87" t="s">
        <v>2</v>
      </c>
      <c r="C15" s="87" t="s">
        <v>121</v>
      </c>
      <c r="D15" s="88">
        <v>1438.5432708929466</v>
      </c>
      <c r="F15" s="87" t="s">
        <v>9</v>
      </c>
      <c r="G15" s="87" t="s">
        <v>9</v>
      </c>
    </row>
    <row r="16" spans="1:17" x14ac:dyDescent="0.3">
      <c r="A16" s="86">
        <v>2</v>
      </c>
      <c r="B16" s="87" t="s">
        <v>53</v>
      </c>
      <c r="C16" s="87" t="s">
        <v>122</v>
      </c>
      <c r="D16" s="88">
        <v>1372.1337611196966</v>
      </c>
      <c r="F16" s="87" t="s">
        <v>10</v>
      </c>
      <c r="G16" s="87" t="s">
        <v>10</v>
      </c>
    </row>
    <row r="17" spans="1:7" x14ac:dyDescent="0.3">
      <c r="A17" s="86">
        <v>2</v>
      </c>
      <c r="B17" s="87" t="s">
        <v>54</v>
      </c>
      <c r="C17" s="87" t="s">
        <v>121</v>
      </c>
      <c r="D17" s="88">
        <v>1056.7596910360717</v>
      </c>
      <c r="F17" s="87" t="s">
        <v>129</v>
      </c>
      <c r="G17" s="87" t="s">
        <v>11</v>
      </c>
    </row>
    <row r="18" spans="1:7" x14ac:dyDescent="0.3">
      <c r="A18" s="86">
        <v>2</v>
      </c>
      <c r="B18" s="87" t="s">
        <v>6</v>
      </c>
      <c r="C18" s="87" t="s">
        <v>120</v>
      </c>
      <c r="D18" s="88">
        <v>1759.7890044861028</v>
      </c>
      <c r="F18" s="87" t="s">
        <v>12</v>
      </c>
      <c r="G18" s="87" t="s">
        <v>12</v>
      </c>
    </row>
    <row r="19" spans="1:7" x14ac:dyDescent="0.3">
      <c r="A19" s="86">
        <v>2</v>
      </c>
      <c r="B19" s="87" t="s">
        <v>10</v>
      </c>
      <c r="C19" s="87" t="s">
        <v>120</v>
      </c>
      <c r="D19" s="88">
        <v>1155.5587003118246</v>
      </c>
      <c r="F19" s="87" t="s">
        <v>13</v>
      </c>
      <c r="G19" s="87" t="s">
        <v>13</v>
      </c>
    </row>
    <row r="20" spans="1:7" x14ac:dyDescent="0.3">
      <c r="A20" s="86">
        <v>2</v>
      </c>
      <c r="B20" s="87" t="s">
        <v>13</v>
      </c>
      <c r="C20" s="87" t="s">
        <v>121</v>
      </c>
      <c r="D20" s="88">
        <v>1308.779718369919</v>
      </c>
      <c r="F20" s="87" t="s">
        <v>14</v>
      </c>
      <c r="G20" s="87" t="s">
        <v>14</v>
      </c>
    </row>
    <row r="21" spans="1:7" x14ac:dyDescent="0.3">
      <c r="A21" s="86">
        <v>2</v>
      </c>
      <c r="B21" s="87" t="s">
        <v>23</v>
      </c>
      <c r="C21" s="87" t="s">
        <v>121</v>
      </c>
      <c r="D21" s="88">
        <v>1056.7596910360717</v>
      </c>
      <c r="F21" s="87" t="s">
        <v>15</v>
      </c>
      <c r="G21" s="87" t="s">
        <v>15</v>
      </c>
    </row>
    <row r="22" spans="1:7" x14ac:dyDescent="0.3">
      <c r="A22" s="86">
        <v>2</v>
      </c>
      <c r="B22" s="87" t="s">
        <v>46</v>
      </c>
      <c r="C22" s="87" t="s">
        <v>121</v>
      </c>
      <c r="D22" s="88">
        <v>1438.5432708929466</v>
      </c>
      <c r="F22" s="87" t="s">
        <v>16</v>
      </c>
      <c r="G22" s="87" t="s">
        <v>16</v>
      </c>
    </row>
    <row r="23" spans="1:7" x14ac:dyDescent="0.3">
      <c r="A23" s="86">
        <v>3</v>
      </c>
      <c r="B23" s="87" t="s">
        <v>3</v>
      </c>
      <c r="C23" s="87" t="s">
        <v>122</v>
      </c>
      <c r="D23" s="88">
        <v>1509.8622494360493</v>
      </c>
      <c r="F23" s="87" t="s">
        <v>17</v>
      </c>
      <c r="G23" s="87" t="s">
        <v>17</v>
      </c>
    </row>
    <row r="24" spans="1:7" x14ac:dyDescent="0.3">
      <c r="A24" s="86">
        <v>3</v>
      </c>
      <c r="B24" s="87" t="s">
        <v>5</v>
      </c>
      <c r="C24" s="87" t="s">
        <v>122</v>
      </c>
      <c r="D24" s="88">
        <v>1372.1337611196966</v>
      </c>
      <c r="F24" s="87" t="s">
        <v>18</v>
      </c>
      <c r="G24" s="87" t="s">
        <v>18</v>
      </c>
    </row>
    <row r="25" spans="1:7" x14ac:dyDescent="0.3">
      <c r="A25" s="86">
        <v>3</v>
      </c>
      <c r="B25" s="87" t="s">
        <v>7</v>
      </c>
      <c r="C25" s="87" t="s">
        <v>121</v>
      </c>
      <c r="D25" s="88">
        <v>1056.7596910360717</v>
      </c>
      <c r="F25" s="87" t="s">
        <v>19</v>
      </c>
      <c r="G25" s="87" t="s">
        <v>19</v>
      </c>
    </row>
    <row r="26" spans="1:7" x14ac:dyDescent="0.3">
      <c r="A26" s="86">
        <v>3</v>
      </c>
      <c r="B26" s="87" t="s">
        <v>11</v>
      </c>
      <c r="C26" s="87" t="s">
        <v>122</v>
      </c>
      <c r="D26" s="88">
        <v>1372.1337611196966</v>
      </c>
      <c r="F26" s="87" t="s">
        <v>20</v>
      </c>
      <c r="G26" s="87" t="s">
        <v>20</v>
      </c>
    </row>
    <row r="27" spans="1:7" x14ac:dyDescent="0.3">
      <c r="A27" s="86">
        <v>3</v>
      </c>
      <c r="B27" s="87" t="s">
        <v>17</v>
      </c>
      <c r="C27" s="87" t="s">
        <v>121</v>
      </c>
      <c r="D27" s="88">
        <v>1308.779718369919</v>
      </c>
      <c r="F27" s="87" t="s">
        <v>21</v>
      </c>
      <c r="G27" s="87" t="s">
        <v>21</v>
      </c>
    </row>
    <row r="28" spans="1:7" x14ac:dyDescent="0.3">
      <c r="A28" s="86">
        <v>3</v>
      </c>
      <c r="B28" s="87" t="s">
        <v>19</v>
      </c>
      <c r="C28" s="87" t="s">
        <v>122</v>
      </c>
      <c r="D28" s="88">
        <v>1372.1337611196966</v>
      </c>
      <c r="F28" s="87" t="s">
        <v>140</v>
      </c>
      <c r="G28" s="87" t="s">
        <v>22</v>
      </c>
    </row>
    <row r="29" spans="1:7" x14ac:dyDescent="0.3">
      <c r="A29" s="86">
        <v>3</v>
      </c>
      <c r="B29" s="87" t="s">
        <v>20</v>
      </c>
      <c r="C29" s="87" t="s">
        <v>120</v>
      </c>
      <c r="D29" s="88">
        <v>1584.0711843910672</v>
      </c>
      <c r="F29" s="87" t="s">
        <v>23</v>
      </c>
      <c r="G29" s="87" t="s">
        <v>23</v>
      </c>
    </row>
    <row r="30" spans="1:7" x14ac:dyDescent="0.3">
      <c r="A30" s="86">
        <v>3</v>
      </c>
      <c r="B30" s="87" t="s">
        <v>24</v>
      </c>
      <c r="C30" s="87" t="s">
        <v>122</v>
      </c>
      <c r="D30" s="88">
        <v>1509.8622494360493</v>
      </c>
      <c r="F30" s="87" t="s">
        <v>24</v>
      </c>
      <c r="G30" s="87" t="s">
        <v>24</v>
      </c>
    </row>
    <row r="31" spans="1:7" x14ac:dyDescent="0.3">
      <c r="A31" s="86">
        <v>3</v>
      </c>
      <c r="B31" s="87" t="s">
        <v>26</v>
      </c>
      <c r="C31" s="87" t="s">
        <v>121</v>
      </c>
      <c r="D31" s="88">
        <v>1438.5432708929466</v>
      </c>
      <c r="F31" s="87" t="s">
        <v>25</v>
      </c>
      <c r="G31" s="87" t="s">
        <v>25</v>
      </c>
    </row>
    <row r="32" spans="1:7" x14ac:dyDescent="0.3">
      <c r="A32" s="86">
        <v>3</v>
      </c>
      <c r="B32" s="87" t="s">
        <v>27</v>
      </c>
      <c r="C32" s="87" t="s">
        <v>120</v>
      </c>
      <c r="D32" s="88">
        <v>1584.0711843910672</v>
      </c>
      <c r="F32" s="87" t="s">
        <v>139</v>
      </c>
      <c r="G32" s="87" t="s">
        <v>26</v>
      </c>
    </row>
    <row r="33" spans="1:7" x14ac:dyDescent="0.3">
      <c r="A33" s="86">
        <v>3</v>
      </c>
      <c r="B33" s="87" t="s">
        <v>55</v>
      </c>
      <c r="C33" s="87" t="s">
        <v>121</v>
      </c>
      <c r="D33" s="88">
        <v>1056.7596910360717</v>
      </c>
      <c r="F33" s="87" t="s">
        <v>27</v>
      </c>
      <c r="G33" s="87" t="s">
        <v>27</v>
      </c>
    </row>
    <row r="34" spans="1:7" x14ac:dyDescent="0.3">
      <c r="A34" s="86">
        <v>3</v>
      </c>
      <c r="B34" s="87" t="s">
        <v>29</v>
      </c>
      <c r="C34" s="87" t="s">
        <v>122</v>
      </c>
      <c r="D34" s="88">
        <v>1509.8622494360493</v>
      </c>
      <c r="F34" s="87" t="s">
        <v>28</v>
      </c>
      <c r="G34" s="87" t="s">
        <v>28</v>
      </c>
    </row>
    <row r="35" spans="1:7" x14ac:dyDescent="0.3">
      <c r="A35" s="86">
        <v>3</v>
      </c>
      <c r="B35" s="87" t="s">
        <v>30</v>
      </c>
      <c r="C35" s="87" t="s">
        <v>122</v>
      </c>
      <c r="D35" s="88">
        <v>1509.8622494360493</v>
      </c>
      <c r="F35" s="87" t="s">
        <v>135</v>
      </c>
      <c r="G35" s="87" t="s">
        <v>55</v>
      </c>
    </row>
    <row r="36" spans="1:7" x14ac:dyDescent="0.3">
      <c r="A36" s="86">
        <v>3</v>
      </c>
      <c r="B36" s="87" t="s">
        <v>50</v>
      </c>
      <c r="C36" s="87" t="s">
        <v>122</v>
      </c>
      <c r="D36" s="88">
        <v>1128.6646199616048</v>
      </c>
      <c r="F36" s="87" t="s">
        <v>138</v>
      </c>
      <c r="G36" s="87" t="s">
        <v>55</v>
      </c>
    </row>
    <row r="37" spans="1:7" x14ac:dyDescent="0.3">
      <c r="A37" s="86">
        <v>3</v>
      </c>
      <c r="B37" s="87" t="s">
        <v>52</v>
      </c>
      <c r="C37" s="87" t="s">
        <v>120</v>
      </c>
      <c r="D37" s="88">
        <v>1584.0711843910672</v>
      </c>
      <c r="F37" s="87" t="s">
        <v>29</v>
      </c>
      <c r="G37" s="87" t="s">
        <v>29</v>
      </c>
    </row>
    <row r="38" spans="1:7" x14ac:dyDescent="0.3">
      <c r="A38" s="86">
        <v>3</v>
      </c>
      <c r="B38" s="87" t="s">
        <v>44</v>
      </c>
      <c r="C38" s="87" t="s">
        <v>122</v>
      </c>
      <c r="D38" s="88">
        <v>1266.3931082779577</v>
      </c>
      <c r="F38" s="87" t="s">
        <v>30</v>
      </c>
      <c r="G38" s="87" t="s">
        <v>30</v>
      </c>
    </row>
    <row r="39" spans="1:7" x14ac:dyDescent="0.3">
      <c r="A39" s="86">
        <v>3</v>
      </c>
      <c r="B39" s="87" t="s">
        <v>43</v>
      </c>
      <c r="C39" s="87" t="s">
        <v>122</v>
      </c>
      <c r="D39" s="88">
        <v>1372.1337611196966</v>
      </c>
      <c r="F39" s="87" t="s">
        <v>31</v>
      </c>
      <c r="G39" s="87" t="s">
        <v>31</v>
      </c>
    </row>
    <row r="40" spans="1:7" x14ac:dyDescent="0.3">
      <c r="A40" s="86">
        <v>3</v>
      </c>
      <c r="B40" s="87" t="s">
        <v>42</v>
      </c>
      <c r="C40" s="87" t="s">
        <v>120</v>
      </c>
      <c r="D40" s="88">
        <v>1584.0711843910672</v>
      </c>
      <c r="F40" s="87" t="s">
        <v>46</v>
      </c>
      <c r="G40" s="87" t="s">
        <v>46</v>
      </c>
    </row>
    <row r="41" spans="1:7" x14ac:dyDescent="0.3">
      <c r="A41" s="86">
        <v>3</v>
      </c>
      <c r="B41" s="87" t="s">
        <v>41</v>
      </c>
      <c r="C41" s="87" t="s">
        <v>121</v>
      </c>
      <c r="D41" s="88">
        <v>1056.7596910360717</v>
      </c>
      <c r="F41" s="87" t="s">
        <v>47</v>
      </c>
      <c r="G41" s="87" t="s">
        <v>47</v>
      </c>
    </row>
    <row r="42" spans="1:7" x14ac:dyDescent="0.3">
      <c r="A42" s="86">
        <v>3</v>
      </c>
      <c r="B42" s="87" t="s">
        <v>38</v>
      </c>
      <c r="C42" s="87" t="s">
        <v>122</v>
      </c>
      <c r="D42" s="88">
        <v>1372.1337611196966</v>
      </c>
      <c r="F42" s="87" t="s">
        <v>48</v>
      </c>
      <c r="G42" s="87" t="s">
        <v>48</v>
      </c>
    </row>
    <row r="43" spans="1:7" x14ac:dyDescent="0.3">
      <c r="A43" s="86">
        <v>4</v>
      </c>
      <c r="B43" s="87" t="s">
        <v>0</v>
      </c>
      <c r="C43" s="87" t="s">
        <v>121</v>
      </c>
      <c r="D43" s="88">
        <v>1308.779718369919</v>
      </c>
      <c r="F43" s="87" t="s">
        <v>128</v>
      </c>
      <c r="G43" s="87" t="s">
        <v>56</v>
      </c>
    </row>
    <row r="44" spans="1:7" x14ac:dyDescent="0.3">
      <c r="A44" s="86">
        <v>4</v>
      </c>
      <c r="B44" s="87" t="s">
        <v>4</v>
      </c>
      <c r="C44" s="87" t="s">
        <v>122</v>
      </c>
      <c r="D44" s="88">
        <v>1372.1337611196966</v>
      </c>
      <c r="F44" s="87" t="s">
        <v>125</v>
      </c>
      <c r="G44" s="87" t="s">
        <v>56</v>
      </c>
    </row>
    <row r="45" spans="1:7" x14ac:dyDescent="0.3">
      <c r="A45" s="86">
        <v>4</v>
      </c>
      <c r="B45" s="87" t="s">
        <v>8</v>
      </c>
      <c r="C45" s="87" t="s">
        <v>122</v>
      </c>
      <c r="D45" s="88">
        <v>1372.1337611196966</v>
      </c>
      <c r="F45" s="87" t="s">
        <v>50</v>
      </c>
      <c r="G45" s="87" t="s">
        <v>50</v>
      </c>
    </row>
    <row r="46" spans="1:7" x14ac:dyDescent="0.3">
      <c r="A46" s="86">
        <v>4</v>
      </c>
      <c r="B46" s="87" t="s">
        <v>12</v>
      </c>
      <c r="C46" s="87" t="s">
        <v>120</v>
      </c>
      <c r="D46" s="88">
        <v>1584.0711843910672</v>
      </c>
      <c r="F46" s="87" t="s">
        <v>51</v>
      </c>
      <c r="G46" s="87" t="s">
        <v>51</v>
      </c>
    </row>
    <row r="47" spans="1:7" x14ac:dyDescent="0.3">
      <c r="A47" s="86">
        <v>4</v>
      </c>
      <c r="B47" s="87" t="s">
        <v>14</v>
      </c>
      <c r="C47" s="87" t="s">
        <v>120</v>
      </c>
      <c r="D47" s="88">
        <v>1584.0711843910672</v>
      </c>
      <c r="F47" s="87" t="s">
        <v>52</v>
      </c>
      <c r="G47" s="87" t="s">
        <v>52</v>
      </c>
    </row>
    <row r="48" spans="1:7" x14ac:dyDescent="0.3">
      <c r="A48" s="86">
        <v>4</v>
      </c>
      <c r="B48" s="87" t="s">
        <v>16</v>
      </c>
      <c r="C48" s="87" t="s">
        <v>121</v>
      </c>
      <c r="D48" s="88">
        <v>1308.779718369919</v>
      </c>
      <c r="F48" s="87" t="s">
        <v>49</v>
      </c>
      <c r="G48" s="87" t="s">
        <v>49</v>
      </c>
    </row>
    <row r="49" spans="1:7" x14ac:dyDescent="0.3">
      <c r="A49" s="86">
        <v>4</v>
      </c>
      <c r="B49" s="87" t="s">
        <v>22</v>
      </c>
      <c r="C49" s="87" t="s">
        <v>120</v>
      </c>
      <c r="D49" s="88">
        <v>1645.5464470395568</v>
      </c>
      <c r="F49" s="87" t="s">
        <v>45</v>
      </c>
      <c r="G49" s="87" t="s">
        <v>45</v>
      </c>
    </row>
    <row r="50" spans="1:7" x14ac:dyDescent="0.3">
      <c r="A50" s="86">
        <v>4</v>
      </c>
      <c r="B50" s="87" t="s">
        <v>25</v>
      </c>
      <c r="C50" s="87" t="s">
        <v>121</v>
      </c>
      <c r="D50" s="88">
        <v>1438.5432708929466</v>
      </c>
      <c r="F50" s="87" t="s">
        <v>44</v>
      </c>
      <c r="G50" s="87" t="s">
        <v>44</v>
      </c>
    </row>
    <row r="51" spans="1:7" x14ac:dyDescent="0.3">
      <c r="A51" s="86">
        <v>4</v>
      </c>
      <c r="B51" s="87" t="s">
        <v>31</v>
      </c>
      <c r="C51" s="87" t="s">
        <v>121</v>
      </c>
      <c r="D51" s="88">
        <v>1308.779718369919</v>
      </c>
      <c r="F51" s="87" t="s">
        <v>132</v>
      </c>
      <c r="G51" s="87" t="s">
        <v>43</v>
      </c>
    </row>
    <row r="52" spans="1:7" x14ac:dyDescent="0.3">
      <c r="A52" s="86">
        <v>4</v>
      </c>
      <c r="B52" s="87" t="s">
        <v>47</v>
      </c>
      <c r="C52" s="87" t="s">
        <v>122</v>
      </c>
      <c r="D52" s="88">
        <v>1372.1337611196966</v>
      </c>
      <c r="F52" s="87" t="s">
        <v>42</v>
      </c>
      <c r="G52" s="87" t="s">
        <v>42</v>
      </c>
    </row>
    <row r="53" spans="1:7" x14ac:dyDescent="0.3">
      <c r="A53" s="86">
        <v>4</v>
      </c>
      <c r="B53" s="87" t="s">
        <v>48</v>
      </c>
      <c r="C53" s="87" t="s">
        <v>121</v>
      </c>
      <c r="D53" s="88">
        <v>1438.5432708929466</v>
      </c>
      <c r="F53" s="87" t="s">
        <v>137</v>
      </c>
      <c r="G53" s="87" t="s">
        <v>41</v>
      </c>
    </row>
    <row r="54" spans="1:7" x14ac:dyDescent="0.3">
      <c r="A54" s="86">
        <v>4</v>
      </c>
      <c r="B54" s="87" t="s">
        <v>40</v>
      </c>
      <c r="C54" s="87" t="s">
        <v>120</v>
      </c>
      <c r="D54" s="88">
        <v>1584.0711843910672</v>
      </c>
      <c r="F54" s="87" t="s">
        <v>40</v>
      </c>
      <c r="G54" s="87" t="s">
        <v>40</v>
      </c>
    </row>
    <row r="55" spans="1:7" x14ac:dyDescent="0.3">
      <c r="A55" s="86">
        <v>4</v>
      </c>
      <c r="B55" s="87" t="s">
        <v>39</v>
      </c>
      <c r="C55" s="87" t="s">
        <v>121</v>
      </c>
      <c r="D55" s="88">
        <v>1308.779718369919</v>
      </c>
      <c r="F55" s="87" t="s">
        <v>39</v>
      </c>
      <c r="G55" s="87" t="s">
        <v>39</v>
      </c>
    </row>
    <row r="56" spans="1:7" x14ac:dyDescent="0.3">
      <c r="A56" s="86">
        <v>4</v>
      </c>
      <c r="B56" s="87" t="s">
        <v>37</v>
      </c>
      <c r="C56" s="87" t="s">
        <v>121</v>
      </c>
      <c r="D56" s="88">
        <v>1438.5432708929466</v>
      </c>
      <c r="F56" s="87" t="s">
        <v>131</v>
      </c>
      <c r="G56" s="87" t="s">
        <v>38</v>
      </c>
    </row>
    <row r="57" spans="1:7" x14ac:dyDescent="0.3">
      <c r="A57" s="86">
        <v>4</v>
      </c>
      <c r="B57" s="87" t="s">
        <v>36</v>
      </c>
      <c r="C57" s="87" t="s">
        <v>121</v>
      </c>
      <c r="D57" s="88">
        <v>1308.779718369919</v>
      </c>
      <c r="F57" s="87" t="s">
        <v>37</v>
      </c>
      <c r="G57" s="87" t="s">
        <v>37</v>
      </c>
    </row>
    <row r="58" spans="1:7" x14ac:dyDescent="0.3">
      <c r="A58" s="86">
        <v>4</v>
      </c>
      <c r="B58" s="87" t="s">
        <v>33</v>
      </c>
      <c r="C58" s="87" t="s">
        <v>121</v>
      </c>
      <c r="D58" s="88">
        <v>1056.7596910360717</v>
      </c>
      <c r="F58" s="87" t="s">
        <v>133</v>
      </c>
      <c r="G58" s="87" t="s">
        <v>57</v>
      </c>
    </row>
    <row r="59" spans="1:7" x14ac:dyDescent="0.3">
      <c r="A59" s="86">
        <v>4</v>
      </c>
      <c r="B59" s="87" t="s">
        <v>32</v>
      </c>
      <c r="C59" s="87" t="s">
        <v>120</v>
      </c>
      <c r="D59" s="88">
        <v>1584.0711843910672</v>
      </c>
      <c r="F59" s="87" t="s">
        <v>130</v>
      </c>
      <c r="G59" s="87" t="s">
        <v>57</v>
      </c>
    </row>
    <row r="60" spans="1:7" x14ac:dyDescent="0.3">
      <c r="A60" s="95">
        <v>5</v>
      </c>
      <c r="B60" s="96" t="s">
        <v>152</v>
      </c>
      <c r="C60" s="96" t="s">
        <v>153</v>
      </c>
      <c r="D60" s="88">
        <v>1584.0711843910672</v>
      </c>
      <c r="F60" s="87" t="s">
        <v>36</v>
      </c>
      <c r="G60" s="87" t="s">
        <v>36</v>
      </c>
    </row>
    <row r="61" spans="1:7" x14ac:dyDescent="0.3">
      <c r="F61" s="87" t="s">
        <v>35</v>
      </c>
      <c r="G61" s="87" t="s">
        <v>35</v>
      </c>
    </row>
    <row r="62" spans="1:7" x14ac:dyDescent="0.3">
      <c r="F62" s="87" t="s">
        <v>34</v>
      </c>
      <c r="G62" s="87" t="s">
        <v>34</v>
      </c>
    </row>
    <row r="63" spans="1:7" x14ac:dyDescent="0.3">
      <c r="F63" s="87" t="s">
        <v>33</v>
      </c>
      <c r="G63" s="87" t="s">
        <v>33</v>
      </c>
    </row>
    <row r="64" spans="1:7" x14ac:dyDescent="0.3">
      <c r="F64" s="87" t="s">
        <v>32</v>
      </c>
      <c r="G64" s="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 E1</vt:lpstr>
      <vt:lpstr>Clase A</vt:lpstr>
      <vt:lpstr>Datos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Tomas Ibaceta</cp:lastModifiedBy>
  <cp:lastPrinted>2020-06-30T21:48:14Z</cp:lastPrinted>
  <dcterms:created xsi:type="dcterms:W3CDTF">2020-06-27T01:31:34Z</dcterms:created>
  <dcterms:modified xsi:type="dcterms:W3CDTF">2024-04-20T22:43:48Z</dcterms:modified>
</cp:coreProperties>
</file>