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sheetId="1" state="visible" r:id="rId2"/>
    <sheet name="Biomass_avg_univariate" sheetId="2" state="visible" r:id="rId3"/>
    <sheet name="Biomass_avg_multivariate_macro" sheetId="3" state="visible" r:id="rId4"/>
    <sheet name="Biomass_avg_Multivariate_meio" sheetId="4" state="visible" r:id="rId5"/>
    <sheet name="SCOC" sheetId="5" state="visible" r:id="rId6"/>
    <sheet name="Bacteria"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<sst xmlns="http://schemas.openxmlformats.org/spreadsheetml/2006/main" count="204" uniqueCount="96">
  <si>
    <t xml:space="preserve">Average values for Soft Sediment communities in Potter Cove at 3 sites</t>
  </si>
  <si>
    <t xml:space="preserve">Macrofauna</t>
  </si>
  <si>
    <t xml:space="preserve">Sampled by van veen grab, hence abundances to m2 have been recalculated based on the surface area that the vanveen itself sampled (272.25 cm2). Data are reported as mg Ash Free Dry Weight (coversion factor of 0.5 to C) per surface area</t>
  </si>
  <si>
    <t xml:space="preserve">Meiofauna</t>
  </si>
  <si>
    <t xml:space="preserve">Sampled by perspex push cores and sliced initially in vertical layers, here the data is given as bulk (0-5 cm sediment depth) and average in between replicates (a minimum of 3 replicates per site)</t>
  </si>
  <si>
    <t xml:space="preserve">SCOC</t>
  </si>
  <si>
    <t xml:space="preserve">Oxygen uptake measured within dark/transparent in situ chambers during incubations of 20-24h.</t>
  </si>
  <si>
    <t xml:space="preserve">Carbon remineralisation</t>
  </si>
  <si>
    <t xml:space="preserve">It has been recalculated from  SCOC based on an average O2/DIC conversion factor for Potter Cove sediments (more details in dedicated sheet)</t>
  </si>
  <si>
    <t xml:space="preserve">Prokaryotes biomass</t>
  </si>
  <si>
    <t xml:space="preserve">Data reported as average prokaryotic biomass to surface by converting the initial PBM to g of sediment (more details in tekst within the sheet)</t>
  </si>
  <si>
    <t xml:space="preserve">Macrofauna soft sediments</t>
  </si>
  <si>
    <t xml:space="preserve">Corrected Values without Pennatulids and nemerteans</t>
  </si>
  <si>
    <t xml:space="preserve">biomass mg AFDW m-2</t>
  </si>
  <si>
    <t xml:space="preserve">&lt;---</t>
  </si>
  <si>
    <t xml:space="preserve">Organic carbon (Corg%) can be assumed to be 50% of the AFDW (Wijsman et al. 1999)</t>
  </si>
  <si>
    <t xml:space="preserve">Ricky’s areas proportion of soft</t>
  </si>
  <si>
    <t xml:space="preserve">month</t>
  </si>
  <si>
    <t xml:space="preserve">year</t>
  </si>
  <si>
    <t xml:space="preserve">depth</t>
  </si>
  <si>
    <t xml:space="preserve">Creek</t>
  </si>
  <si>
    <t xml:space="preserve">Isla D</t>
  </si>
  <si>
    <t xml:space="preserve">Faro</t>
  </si>
  <si>
    <t xml:space="preserve">Depth</t>
  </si>
  <si>
    <t xml:space="preserve">AvgBio</t>
  </si>
  <si>
    <t xml:space="preserve">Area</t>
  </si>
  <si>
    <t xml:space="preserve">TotBio</t>
  </si>
  <si>
    <t xml:space="preserve">MaxBio</t>
  </si>
  <si>
    <t xml:space="preserve">MinBio</t>
  </si>
  <si>
    <t xml:space="preserve">February/March</t>
  </si>
  <si>
    <t xml:space="preserve">December</t>
  </si>
  <si>
    <t xml:space="preserve">g C m-2</t>
  </si>
  <si>
    <t xml:space="preserve">Meiofauna soft sediments</t>
  </si>
  <si>
    <t xml:space="preserve">µg C 10 cm-2</t>
  </si>
  <si>
    <t xml:space="preserve">Es Parbolacea, hay biomasa media por ind?</t>
  </si>
  <si>
    <t xml:space="preserve">STATION</t>
  </si>
  <si>
    <t xml:space="preserve">Month</t>
  </si>
  <si>
    <t xml:space="preserve">YEAR</t>
  </si>
  <si>
    <t xml:space="preserve">DEPTH (m)</t>
  </si>
  <si>
    <t xml:space="preserve">Yoldia</t>
  </si>
  <si>
    <t xml:space="preserve">Nucula_sp</t>
  </si>
  <si>
    <t xml:space="preserve">Thyasiridae</t>
  </si>
  <si>
    <t xml:space="preserve">Mysella</t>
  </si>
  <si>
    <t xml:space="preserve">Gastropoda</t>
  </si>
  <si>
    <t xml:space="preserve">Polynoidae</t>
  </si>
  <si>
    <t xml:space="preserve">Cirratulidae</t>
  </si>
  <si>
    <t xml:space="preserve">Maldanidae</t>
  </si>
  <si>
    <t xml:space="preserve">Ophelina</t>
  </si>
  <si>
    <t xml:space="preserve">Travisia</t>
  </si>
  <si>
    <t xml:space="preserve">Spionidae</t>
  </si>
  <si>
    <t xml:space="preserve">Orbinidae</t>
  </si>
  <si>
    <t xml:space="preserve">Terebellidae</t>
  </si>
  <si>
    <t xml:space="preserve">Nepthydae</t>
  </si>
  <si>
    <t xml:space="preserve">Nemertean_sp</t>
  </si>
  <si>
    <t xml:space="preserve">Oligochaetes</t>
  </si>
  <si>
    <t xml:space="preserve">Leuconidae</t>
  </si>
  <si>
    <t xml:space="preserve">Bodotriidae</t>
  </si>
  <si>
    <t xml:space="preserve">Nannastacidae</t>
  </si>
  <si>
    <t xml:space="preserve">Amphipoda</t>
  </si>
  <si>
    <t xml:space="preserve">Ostracoda</t>
  </si>
  <si>
    <t xml:space="preserve">Tanaidacea</t>
  </si>
  <si>
    <t xml:space="preserve">Isopoda</t>
  </si>
  <si>
    <t xml:space="preserve">Priapulidae</t>
  </si>
  <si>
    <t xml:space="preserve">Pennatularia</t>
  </si>
  <si>
    <t xml:space="preserve">Hydrozoa</t>
  </si>
  <si>
    <t xml:space="preserve">Totalbiomass</t>
  </si>
  <si>
    <t xml:space="preserve">Total biomass -(Pennatulids + Nemerteans)</t>
  </si>
  <si>
    <t xml:space="preserve">IslaD</t>
  </si>
  <si>
    <t xml:space="preserve">Biomass µg C 10 cm-2</t>
  </si>
  <si>
    <t xml:space="preserve">MONTH</t>
  </si>
  <si>
    <t xml:space="preserve">DEPTH</t>
  </si>
  <si>
    <t xml:space="preserve">Copepoda</t>
  </si>
  <si>
    <t xml:space="preserve">Cumacea</t>
  </si>
  <si>
    <t xml:space="preserve">Nematoda</t>
  </si>
  <si>
    <t xml:space="preserve">Polychaeta</t>
  </si>
  <si>
    <t xml:space="preserve">NA</t>
  </si>
  <si>
    <t xml:space="preserve">Na</t>
  </si>
  <si>
    <r>
      <rPr>
        <sz val="11"/>
        <color rgb="FF000000"/>
        <rFont val="Calibri"/>
        <family val="2"/>
        <charset val="1"/>
      </rPr>
      <t xml:space="preserve"># (mmol O</t>
    </r>
    <r>
      <rPr>
        <vertAlign val="subscript"/>
        <sz val="11"/>
        <color rgb="FF000000"/>
        <rFont val="Calibri"/>
        <family val="2"/>
        <charset val="1"/>
      </rPr>
      <t xml:space="preserve">2</t>
    </r>
    <r>
      <rPr>
        <sz val="11"/>
        <color rgb="FF000000"/>
        <rFont val="Calibri"/>
        <family val="2"/>
        <charset val="1"/>
      </rPr>
      <t xml:space="preserve">/m²/d)</t>
    </r>
  </si>
  <si>
    <t xml:space="preserve">C_remineralisation (mmol/m2/d)</t>
  </si>
  <si>
    <t xml:space="preserve">gC/m²/Day</t>
  </si>
  <si>
    <t xml:space="preserve">September</t>
  </si>
  <si>
    <t xml:space="preserve">The way to convert oxygen consumption to carbon mineralization is by means of the respiratory quotient (O2 cons/DIC prod). </t>
  </si>
  <si>
    <t xml:space="preserve">This ratio depends on the type of sediment: carbon mineralization in oxic sediments will be mainly through the consumption of oxygen, which is energetically</t>
  </si>
  <si>
    <t xml:space="preserve"> the most energy efficient electron acceptor. </t>
  </si>
  <si>
    <t xml:space="preserve">Then the O2/DIC ratio ~1 (for every mole of O2 consumed, 1 mole of CO2 is produced). However, in sediments with less oxygen, such as the muddy sediments in Potter Cove, </t>
  </si>
  <si>
    <t xml:space="preserve">also anaerobic processes take place, and other electron acceptors are used (nitrate, sulfate, …), so the O2/DIC ratio becomes &lt; 1.</t>
  </si>
  <si>
    <t xml:space="preserve">The preliminary data we have, show very variable O2/DIC ratio’s, on average 0.6. So one has to divide SCOC by 0.6 to get to carbon mineralization (mmol C/m²/d).</t>
  </si>
  <si>
    <t xml:space="preserve">avg. PBM ugC/g (0-5 cm)</t>
  </si>
  <si>
    <t xml:space="preserve">avg. Porosity (0-5cm)</t>
  </si>
  <si>
    <r>
      <rPr>
        <sz val="11"/>
        <color rgb="FF000000"/>
        <rFont val="Calibri"/>
        <family val="2"/>
        <charset val="1"/>
      </rPr>
      <t xml:space="preserve">avg. Sediment density g/cm</t>
    </r>
    <r>
      <rPr>
        <vertAlign val="superscript"/>
        <sz val="11"/>
        <color rgb="FF000000"/>
        <rFont val="Calibri"/>
        <family val="2"/>
        <charset val="1"/>
      </rPr>
      <t xml:space="preserve">3</t>
    </r>
  </si>
  <si>
    <r>
      <rPr>
        <sz val="11"/>
        <color rgb="FF000000"/>
        <rFont val="Calibri"/>
        <family val="2"/>
        <charset val="1"/>
      </rPr>
      <t xml:space="preserve">PBM µgC m</t>
    </r>
    <r>
      <rPr>
        <vertAlign val="superscript"/>
        <sz val="11"/>
        <color rgb="FF000000"/>
        <rFont val="Calibri"/>
        <family val="2"/>
        <charset val="1"/>
      </rPr>
      <t xml:space="preserve">-2</t>
    </r>
  </si>
  <si>
    <r>
      <rPr>
        <sz val="11"/>
        <color rgb="FF000000"/>
        <rFont val="Calibri"/>
        <family val="2"/>
        <charset val="1"/>
      </rPr>
      <t xml:space="preserve">PBM gC m</t>
    </r>
    <r>
      <rPr>
        <vertAlign val="superscript"/>
        <sz val="11"/>
        <color rgb="FF000000"/>
        <rFont val="Calibri"/>
        <family val="2"/>
        <charset val="1"/>
      </rPr>
      <t xml:space="preserve">-2</t>
    </r>
  </si>
  <si>
    <t xml:space="preserve">PBM = prokaryotic biomass average</t>
  </si>
  <si>
    <t xml:space="preserve">The conversion of weight of sediment to surface, is by using porosity of the sediment (Volume porewater/Volume sediment) </t>
  </si>
  <si>
    <t xml:space="preserve">and sediment density (2.5 g/cm³) and integrating over the sediment column (5 cm):</t>
  </si>
  <si>
    <t xml:space="preserve">Biomass/g of dry sediment * density [g/cm³]* (1 – porosity) [unitless]* height sediment column [cm] = biomass/cm² * 10 000 = biomass/m².</t>
  </si>
</sst>
</file>

<file path=xl/styles.xml><?xml version="1.0" encoding="utf-8"?>
<styleSheet xmlns="http://schemas.openxmlformats.org/spreadsheetml/2006/main">
  <numFmts count="2">
    <numFmt numFmtId="164" formatCode="General"/>
    <numFmt numFmtId="165" formatCode="0.00"/>
  </numFmts>
  <fonts count="13">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b val="true"/>
      <sz val="11"/>
      <color rgb="FF000000"/>
      <name val="Calibri"/>
      <family val="2"/>
      <charset val="1"/>
    </font>
    <font>
      <i val="true"/>
      <sz val="11"/>
      <color rgb="FF000000"/>
      <name val="Calibri"/>
      <family val="2"/>
      <charset val="1"/>
    </font>
    <font>
      <b val="true"/>
      <sz val="11"/>
      <color rgb="FFFF0000"/>
      <name val="Calibri"/>
      <family val="2"/>
      <charset val="1"/>
    </font>
    <font>
      <sz val="10"/>
      <name val="Arial"/>
      <family val="2"/>
      <charset val="1"/>
    </font>
    <font>
      <vertAlign val="subscript"/>
      <sz val="11"/>
      <color rgb="FF000000"/>
      <name val="Calibri"/>
      <family val="2"/>
      <charset val="1"/>
    </font>
    <font>
      <sz val="11"/>
      <name val="Calibri"/>
      <family val="2"/>
      <charset val="1"/>
    </font>
    <font>
      <vertAlign val="superscript"/>
      <sz val="11"/>
      <color rgb="FF000000"/>
      <name val="Calibri"/>
      <family val="2"/>
      <charset val="1"/>
    </font>
    <font>
      <sz val="11"/>
      <color rgb="FF1F497D"/>
      <name val="Calibri"/>
      <family val="2"/>
      <charset val="1"/>
    </font>
  </fonts>
  <fills count="3">
    <fill>
      <patternFill patternType="none"/>
    </fill>
    <fill>
      <patternFill patternType="gray125"/>
    </fill>
    <fill>
      <patternFill patternType="solid">
        <fgColor rgb="FFFFFF00"/>
        <bgColor rgb="FFFFFF00"/>
      </patternFill>
    </fill>
  </fills>
  <borders count="9">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10" fillId="2" borderId="4"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10" fillId="2" borderId="4" xfId="0" applyFont="true" applyBorder="true" applyAlignment="false" applyProtection="false">
      <alignment horizontal="general" vertical="bottom" textRotation="0" wrapText="false" indent="0" shrinkToFit="false"/>
      <protection locked="true" hidden="false"/>
    </xf>
    <xf numFmtId="164" fontId="10" fillId="2" borderId="6" xfId="0" applyFont="true" applyBorder="true" applyAlignment="true" applyProtection="false">
      <alignment horizontal="general" vertical="center" textRotation="0" wrapText="fals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0" fillId="2" borderId="8"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2" fillId="2" borderId="1" xfId="0" applyFont="true" applyBorder="true" applyAlignment="true" applyProtection="false">
      <alignment horizontal="general" vertical="center" textRotation="0" wrapText="false" indent="0" shrinkToFit="false"/>
      <protection locked="true" hidden="false"/>
    </xf>
    <xf numFmtId="164" fontId="12" fillId="2" borderId="4" xfId="0" applyFont="true" applyBorder="true" applyAlignment="true" applyProtection="false">
      <alignment horizontal="general" vertical="center" textRotation="0" wrapText="false" indent="0" shrinkToFit="false"/>
      <protection locked="true" hidden="false"/>
    </xf>
    <xf numFmtId="164" fontId="12" fillId="2" borderId="6"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5" zeroHeight="false" outlineLevelRow="0" outlineLevelCol="0"/>
  <cols>
    <col collapsed="false" customWidth="true" hidden="false" outlineLevel="0" max="1025" min="1" style="0" width="8.67"/>
  </cols>
  <sheetData>
    <row r="1" customFormat="false" ht="13.8" hidden="false" customHeight="false" outlineLevel="0" collapsed="false">
      <c r="A1" s="0" t="s">
        <v>0</v>
      </c>
    </row>
    <row r="2" customFormat="false" ht="13.8" hidden="false" customHeight="false" outlineLevel="0" collapsed="false"/>
    <row r="3" customFormat="false" ht="13.8" hidden="false" customHeight="false" outlineLevel="0" collapsed="false">
      <c r="A3" s="1" t="s">
        <v>1</v>
      </c>
    </row>
    <row r="4" customFormat="false" ht="13.8" hidden="false" customHeight="false" outlineLevel="0" collapsed="false"/>
    <row r="5" customFormat="false" ht="13.8" hidden="false" customHeight="false" outlineLevel="0" collapsed="false">
      <c r="A5" s="0" t="s">
        <v>2</v>
      </c>
    </row>
    <row r="6" customFormat="false" ht="13.8" hidden="false" customHeight="false" outlineLevel="0" collapsed="false"/>
    <row r="7" customFormat="false" ht="13.8" hidden="false" customHeight="false" outlineLevel="0" collapsed="false">
      <c r="A7" s="1" t="s">
        <v>3</v>
      </c>
    </row>
    <row r="8" customFormat="false" ht="13.8" hidden="false" customHeight="false" outlineLevel="0" collapsed="false"/>
    <row r="9" customFormat="false" ht="13.8" hidden="false" customHeight="false" outlineLevel="0" collapsed="false">
      <c r="A9" s="0" t="s">
        <v>4</v>
      </c>
    </row>
    <row r="10" customFormat="false" ht="13.8" hidden="false" customHeight="false" outlineLevel="0" collapsed="false"/>
    <row r="11" customFormat="false" ht="13.8" hidden="false" customHeight="false" outlineLevel="0" collapsed="false">
      <c r="A11" s="1" t="s">
        <v>5</v>
      </c>
    </row>
    <row r="12" customFormat="false" ht="13.8" hidden="false" customHeight="false" outlineLevel="0" collapsed="false"/>
    <row r="13" customFormat="false" ht="13.8" hidden="false" customHeight="false" outlineLevel="0" collapsed="false">
      <c r="A13" s="0" t="s">
        <v>6</v>
      </c>
    </row>
    <row r="14" customFormat="false" ht="13.8" hidden="false" customHeight="false" outlineLevel="0" collapsed="false"/>
    <row r="15" customFormat="false" ht="13.8" hidden="false" customHeight="false" outlineLevel="0" collapsed="false">
      <c r="A15" s="1" t="s">
        <v>7</v>
      </c>
    </row>
    <row r="16" customFormat="false" ht="13.8" hidden="false" customHeight="false" outlineLevel="0" collapsed="false"/>
    <row r="17" customFormat="false" ht="13.8" hidden="false" customHeight="false" outlineLevel="0" collapsed="false">
      <c r="A17" s="0" t="s">
        <v>8</v>
      </c>
    </row>
    <row r="18" customFormat="false" ht="13.8" hidden="false" customHeight="false" outlineLevel="0" collapsed="false"/>
    <row r="19" customFormat="false" ht="13.8" hidden="false" customHeight="false" outlineLevel="0" collapsed="false">
      <c r="A19" s="1" t="s">
        <v>9</v>
      </c>
    </row>
    <row r="20" customFormat="false" ht="13.8" hidden="false" customHeight="false" outlineLevel="0" collapsed="false"/>
    <row r="21" customFormat="false" ht="13.8" hidden="false" customHeight="false" outlineLevel="0" collapsed="false">
      <c r="A21" s="0" t="s">
        <v>10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6" activeCellId="0" sqref="L6"/>
    </sheetView>
  </sheetViews>
  <sheetFormatPr defaultRowHeight="15" zeroHeight="false" outlineLevelRow="0" outlineLevelCol="0"/>
  <cols>
    <col collapsed="false" customWidth="true" hidden="false" outlineLevel="0" max="1" min="1" style="0" width="21.71"/>
    <col collapsed="false" customWidth="true" hidden="false" outlineLevel="0" max="1025" min="2" style="0" width="8.67"/>
  </cols>
  <sheetData>
    <row r="1" customFormat="false" ht="13.8" hidden="false" customHeight="false" outlineLevel="0" collapsed="false">
      <c r="A1" s="0" t="s">
        <v>11</v>
      </c>
      <c r="C1" s="2" t="s">
        <v>12</v>
      </c>
      <c r="M1" s="3"/>
    </row>
    <row r="2" customFormat="false" ht="13.8" hidden="false" customHeight="false" outlineLevel="0" collapsed="false">
      <c r="A2" s="4" t="s">
        <v>13</v>
      </c>
      <c r="D2" s="0" t="s">
        <v>14</v>
      </c>
      <c r="E2" s="0" t="s">
        <v>15</v>
      </c>
      <c r="M2" s="3"/>
      <c r="O2" s="0" t="s">
        <v>16</v>
      </c>
      <c r="R2" s="0" t="n">
        <f aca="false">2.76/8.52</f>
        <v>0.323943661971831</v>
      </c>
    </row>
    <row r="3" customFormat="false" ht="13.8" hidden="false" customHeight="false" outlineLevel="0" collapsed="false">
      <c r="A3" s="2" t="s">
        <v>17</v>
      </c>
      <c r="B3" s="2" t="s">
        <v>18</v>
      </c>
      <c r="C3" s="2" t="s">
        <v>19</v>
      </c>
      <c r="D3" s="2" t="s">
        <v>20</v>
      </c>
      <c r="E3" s="2" t="s">
        <v>21</v>
      </c>
      <c r="F3" s="2" t="s">
        <v>22</v>
      </c>
      <c r="I3" s="0" t="s">
        <v>23</v>
      </c>
      <c r="J3" s="0" t="s">
        <v>24</v>
      </c>
      <c r="K3" s="0" t="s">
        <v>25</v>
      </c>
      <c r="L3" s="0" t="s">
        <v>26</v>
      </c>
      <c r="M3" s="3"/>
      <c r="O3" s="0" t="s">
        <v>24</v>
      </c>
      <c r="P3" s="0" t="s">
        <v>27</v>
      </c>
      <c r="Q3" s="0" t="s">
        <v>28</v>
      </c>
    </row>
    <row r="4" customFormat="false" ht="13.8" hidden="false" customHeight="false" outlineLevel="0" collapsed="false">
      <c r="A4" s="0" t="s">
        <v>29</v>
      </c>
      <c r="B4" s="0" t="n">
        <v>2011</v>
      </c>
      <c r="C4" s="0" t="n">
        <v>15</v>
      </c>
      <c r="D4" s="0" t="n">
        <v>48561.0145655321</v>
      </c>
      <c r="E4" s="0" t="n">
        <v>12338.9914931983</v>
      </c>
      <c r="F4" s="0" t="n">
        <v>48280.0287233261</v>
      </c>
      <c r="G4" s="5" t="n">
        <f aca="false">+AVERAGE(D4:F4)</f>
        <v>36393.3449273522</v>
      </c>
      <c r="I4" s="0" t="n">
        <v>15</v>
      </c>
      <c r="J4" s="0" t="n">
        <f aca="false">AVERAGE(G4,G7:G8)</f>
        <v>41486.0848666888</v>
      </c>
      <c r="K4" s="0" t="n">
        <v>5099450</v>
      </c>
      <c r="L4" s="0" t="n">
        <f aca="false">+K4*J4/2000</f>
        <v>105778107.736718</v>
      </c>
      <c r="M4" s="3"/>
      <c r="O4" s="0" t="n">
        <f aca="false">+AVERAGE(G4:G8)</f>
        <v>93594.328166734</v>
      </c>
      <c r="P4" s="0" t="n">
        <f aca="false">MAX(G4:G8)</f>
        <v>197315.469487808</v>
      </c>
      <c r="Q4" s="0" t="n">
        <f aca="false">MIN(G4:G8)</f>
        <v>36393.3449273522</v>
      </c>
    </row>
    <row r="5" customFormat="false" ht="13.8" hidden="false" customHeight="false" outlineLevel="0" collapsed="false">
      <c r="A5" s="0" t="s">
        <v>29</v>
      </c>
      <c r="B5" s="0" t="n">
        <v>2015</v>
      </c>
      <c r="C5" s="0" t="n">
        <v>9</v>
      </c>
      <c r="D5" s="0" t="n">
        <v>292834.209963272</v>
      </c>
      <c r="E5" s="0" t="n">
        <v>198513.356290174</v>
      </c>
      <c r="F5" s="0" t="n">
        <v>100598.842209979</v>
      </c>
      <c r="G5" s="5" t="n">
        <f aca="false">+AVERAGE(D5:F5)</f>
        <v>197315.469487808</v>
      </c>
      <c r="I5" s="0" t="n">
        <v>9</v>
      </c>
      <c r="J5" s="0" t="n">
        <f aca="false">AVERAGE(G5:G6)</f>
        <v>171756.693116802</v>
      </c>
      <c r="K5" s="5" t="n">
        <v>284900</v>
      </c>
      <c r="L5" s="0" t="n">
        <f aca="false">+K5*J5/2000</f>
        <v>24466740.9344884</v>
      </c>
      <c r="M5" s="3"/>
    </row>
    <row r="6" customFormat="false" ht="13.8" hidden="false" customHeight="false" outlineLevel="0" collapsed="false">
      <c r="A6" s="0" t="s">
        <v>30</v>
      </c>
      <c r="B6" s="0" t="n">
        <v>2015</v>
      </c>
      <c r="C6" s="0" t="n">
        <v>9</v>
      </c>
      <c r="D6" s="0" t="n">
        <v>172610.555887091</v>
      </c>
      <c r="E6" s="0" t="n">
        <v>69389.2352092352</v>
      </c>
      <c r="F6" s="0" t="n">
        <v>196593.95914106</v>
      </c>
      <c r="G6" s="5" t="n">
        <f aca="false">+AVERAGE(D6:F6)</f>
        <v>146197.916745795</v>
      </c>
      <c r="K6" s="5"/>
      <c r="L6" s="0" t="n">
        <f aca="false">SUM(L4:L5)/7844400</f>
        <v>16.6035450348282</v>
      </c>
      <c r="M6" s="3" t="s">
        <v>31</v>
      </c>
      <c r="O6" s="0" t="n">
        <f aca="false">+O4/2000*$R$2</f>
        <v>15.1596447030625</v>
      </c>
      <c r="P6" s="0" t="n">
        <f aca="false">+P4/2000*$R$2</f>
        <v>31.9595478747859</v>
      </c>
      <c r="Q6" s="0" t="n">
        <f aca="false">+Q4/2000*$R$2</f>
        <v>5.89469671358521</v>
      </c>
    </row>
    <row r="7" customFormat="false" ht="13.8" hidden="false" customHeight="false" outlineLevel="0" collapsed="false">
      <c r="A7" s="0" t="s">
        <v>29</v>
      </c>
      <c r="B7" s="0" t="n">
        <v>2016</v>
      </c>
      <c r="C7" s="0" t="n">
        <v>15</v>
      </c>
      <c r="D7" s="0" t="n">
        <v>30137.0445648306</v>
      </c>
      <c r="E7" s="0" t="n">
        <v>9771.86409550045</v>
      </c>
      <c r="F7" s="0" t="n">
        <v>93405.1018341926</v>
      </c>
      <c r="G7" s="5" t="n">
        <f aca="false">+AVERAGE(D7:F7)</f>
        <v>44438.0034981745</v>
      </c>
      <c r="M7" s="3"/>
    </row>
    <row r="8" customFormat="false" ht="13.8" hidden="false" customHeight="false" outlineLevel="0" collapsed="false">
      <c r="A8" s="0" t="s">
        <v>29</v>
      </c>
      <c r="B8" s="0" t="n">
        <v>2015</v>
      </c>
      <c r="C8" s="0" t="n">
        <v>15</v>
      </c>
      <c r="D8" s="0" t="n">
        <v>13908.3466930031</v>
      </c>
      <c r="E8" s="0" t="n">
        <v>31470.1153715416</v>
      </c>
      <c r="F8" s="0" t="n">
        <v>85502.2564590741</v>
      </c>
      <c r="G8" s="5" t="n">
        <f aca="false">+AVERAGE(D8:F8)</f>
        <v>43626.9061745396</v>
      </c>
      <c r="M8" s="3"/>
    </row>
    <row r="9" customFormat="false" ht="13.8" hidden="false" customHeight="false" outlineLevel="0" collapsed="false">
      <c r="M9" s="3"/>
    </row>
    <row r="10" customFormat="false" ht="13.8" hidden="false" customHeight="false" outlineLevel="0" collapsed="false">
      <c r="M10" s="3"/>
    </row>
    <row r="11" customFormat="false" ht="13.8" hidden="false" customHeight="false" outlineLevel="0" collapsed="false">
      <c r="A11" s="0" t="s">
        <v>32</v>
      </c>
      <c r="M11" s="3"/>
    </row>
    <row r="12" customFormat="false" ht="13.8" hidden="false" customHeight="false" outlineLevel="0" collapsed="false">
      <c r="A12" s="4" t="s">
        <v>33</v>
      </c>
      <c r="M12" s="3"/>
    </row>
    <row r="13" customFormat="false" ht="13.8" hidden="false" customHeight="false" outlineLevel="0" collapsed="false">
      <c r="A13" s="2" t="s">
        <v>17</v>
      </c>
      <c r="B13" s="2" t="s">
        <v>18</v>
      </c>
      <c r="C13" s="2" t="s">
        <v>19</v>
      </c>
      <c r="D13" s="2" t="s">
        <v>20</v>
      </c>
      <c r="E13" s="2" t="s">
        <v>21</v>
      </c>
      <c r="F13" s="2" t="s">
        <v>22</v>
      </c>
      <c r="M13" s="3"/>
    </row>
    <row r="14" customFormat="false" ht="13.8" hidden="false" customHeight="false" outlineLevel="0" collapsed="false">
      <c r="A14" s="0" t="s">
        <v>29</v>
      </c>
      <c r="B14" s="0" t="n">
        <v>2015</v>
      </c>
      <c r="C14" s="0" t="n">
        <v>15</v>
      </c>
      <c r="D14" s="0" t="n">
        <v>463.6771</v>
      </c>
      <c r="E14" s="0" t="n">
        <v>456.031196666667</v>
      </c>
      <c r="F14" s="0" t="n">
        <v>1897.66558666667</v>
      </c>
      <c r="G14" s="5" t="n">
        <f aca="false">+AVERAGE(D14:F14)</f>
        <v>939.124627777778</v>
      </c>
      <c r="I14" s="0" t="n">
        <v>15</v>
      </c>
      <c r="J14" s="0" t="n">
        <f aca="false">AVERAGE(G14)</f>
        <v>939.124627777778</v>
      </c>
      <c r="K14" s="0" t="n">
        <v>5099450</v>
      </c>
      <c r="L14" s="0" t="n">
        <f aca="false">+K14*J14/100</f>
        <v>47890190.8312139</v>
      </c>
      <c r="M14" s="3"/>
      <c r="O14" s="0" t="n">
        <f aca="false">AVERAGE(G14:G16)</f>
        <v>976.146211925926</v>
      </c>
      <c r="P14" s="0" t="n">
        <f aca="false">MAX(G14:G16)</f>
        <v>1029.091408</v>
      </c>
      <c r="Q14" s="0" t="n">
        <f aca="false">MIN(G14:G16)</f>
        <v>939.124627777778</v>
      </c>
    </row>
    <row r="15" customFormat="false" ht="13.8" hidden="false" customHeight="false" outlineLevel="0" collapsed="false">
      <c r="A15" s="0" t="s">
        <v>29</v>
      </c>
      <c r="B15" s="0" t="n">
        <v>2015</v>
      </c>
      <c r="C15" s="0" t="n">
        <v>9</v>
      </c>
      <c r="D15" s="0" t="n">
        <v>766.218304</v>
      </c>
      <c r="E15" s="0" t="n">
        <v>1482.108504</v>
      </c>
      <c r="F15" s="0" t="n">
        <v>838.947416</v>
      </c>
      <c r="G15" s="5" t="n">
        <f aca="false">+AVERAGE(D15:F15)</f>
        <v>1029.091408</v>
      </c>
      <c r="H15" s="5"/>
      <c r="I15" s="0" t="n">
        <v>9</v>
      </c>
      <c r="J15" s="0" t="n">
        <f aca="false">AVERAGE(G15:G16)</f>
        <v>994.657004</v>
      </c>
      <c r="K15" s="5" t="n">
        <v>284900</v>
      </c>
      <c r="L15" s="0" t="n">
        <f aca="false">+K15*J15/100</f>
        <v>2833777.804396</v>
      </c>
      <c r="M15" s="3"/>
    </row>
    <row r="16" customFormat="false" ht="13.8" hidden="false" customHeight="false" outlineLevel="0" collapsed="false">
      <c r="A16" s="0" t="s">
        <v>30</v>
      </c>
      <c r="B16" s="0" t="n">
        <v>2015</v>
      </c>
      <c r="C16" s="0" t="n">
        <v>9</v>
      </c>
      <c r="D16" s="0" t="n">
        <v>598.264356666667</v>
      </c>
      <c r="E16" s="0" t="n">
        <v>892.395823333333</v>
      </c>
      <c r="F16" s="0" t="n">
        <v>1390.00762</v>
      </c>
      <c r="G16" s="5" t="n">
        <f aca="false">+AVERAGE(D16:F16)</f>
        <v>960.2226</v>
      </c>
      <c r="H16" s="5"/>
      <c r="K16" s="5"/>
      <c r="L16" s="0" t="n">
        <f aca="false">SUM(L14:L15)/7844400</f>
        <v>6.46626493238615</v>
      </c>
      <c r="M16" s="3" t="s">
        <v>31</v>
      </c>
      <c r="O16" s="0" t="n">
        <f aca="false">+O14/100*$R$2</f>
        <v>3.16216378511215</v>
      </c>
      <c r="P16" s="0" t="n">
        <f aca="false">+P14/100*$R$2</f>
        <v>3.33367639211268</v>
      </c>
      <c r="Q16" s="0" t="n">
        <f aca="false">+Q14/100*$R$2</f>
        <v>3.04223470970266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F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2" topLeftCell="V3" activePane="bottomRight" state="frozen"/>
      <selection pane="topLeft" activeCell="A1" activeCellId="0" sqref="A1"/>
      <selection pane="topRight" activeCell="V1" activeCellId="0" sqref="V1"/>
      <selection pane="bottomLeft" activeCell="A3" activeCellId="0" sqref="A3"/>
      <selection pane="bottomRight" activeCell="AF2" activeCellId="0" sqref="AF2"/>
    </sheetView>
  </sheetViews>
  <sheetFormatPr defaultRowHeight="13.8" zeroHeight="false" outlineLevelRow="0" outlineLevelCol="0"/>
  <cols>
    <col collapsed="false" customWidth="true" hidden="false" outlineLevel="0" max="1" min="1" style="0" width="21.71"/>
    <col collapsed="false" customWidth="true" hidden="false" outlineLevel="0" max="2" min="2" style="0" width="15.29"/>
    <col collapsed="false" customWidth="true" hidden="false" outlineLevel="0" max="3" min="3" style="0" width="8.67"/>
    <col collapsed="false" customWidth="true" hidden="false" outlineLevel="0" max="4" min="4" style="0" width="13.86"/>
    <col collapsed="false" customWidth="true" hidden="false" outlineLevel="0" max="18" min="5" style="0" width="8.67"/>
    <col collapsed="false" customWidth="true" hidden="false" outlineLevel="0" max="19" min="19" style="6" width="8.67"/>
    <col collapsed="false" customWidth="true" hidden="false" outlineLevel="0" max="28" min="20" style="0" width="8.67"/>
    <col collapsed="false" customWidth="true" hidden="false" outlineLevel="0" max="29" min="29" style="6" width="8.67"/>
    <col collapsed="false" customWidth="true" hidden="false" outlineLevel="0" max="1025" min="30" style="0" width="8.67"/>
  </cols>
  <sheetData>
    <row r="1" customFormat="false" ht="13.8" hidden="false" customHeight="false" outlineLevel="0" collapsed="false">
      <c r="A1" s="4" t="s">
        <v>13</v>
      </c>
      <c r="C1" s="0" t="s">
        <v>14</v>
      </c>
      <c r="D1" s="0" t="s">
        <v>15</v>
      </c>
      <c r="S1" s="6" t="s">
        <v>34</v>
      </c>
    </row>
    <row r="2" customFormat="false" ht="13.8" hidden="false" customHeight="false" outlineLevel="0" collapsed="false">
      <c r="A2" s="0" t="s">
        <v>35</v>
      </c>
      <c r="B2" s="0" t="s">
        <v>36</v>
      </c>
      <c r="C2" s="0" t="s">
        <v>37</v>
      </c>
      <c r="D2" s="0" t="s">
        <v>38</v>
      </c>
      <c r="E2" s="0" t="s">
        <v>39</v>
      </c>
      <c r="F2" s="0" t="s">
        <v>40</v>
      </c>
      <c r="G2" s="0" t="s">
        <v>41</v>
      </c>
      <c r="H2" s="0" t="s">
        <v>42</v>
      </c>
      <c r="I2" s="0" t="s">
        <v>43</v>
      </c>
      <c r="J2" s="0" t="s">
        <v>44</v>
      </c>
      <c r="K2" s="0" t="s">
        <v>45</v>
      </c>
      <c r="L2" s="0" t="s">
        <v>46</v>
      </c>
      <c r="M2" s="0" t="s">
        <v>47</v>
      </c>
      <c r="N2" s="0" t="s">
        <v>48</v>
      </c>
      <c r="O2" s="0" t="s">
        <v>49</v>
      </c>
      <c r="P2" s="0" t="s">
        <v>50</v>
      </c>
      <c r="Q2" s="0" t="s">
        <v>51</v>
      </c>
      <c r="R2" s="0" t="s">
        <v>52</v>
      </c>
      <c r="S2" s="6" t="s">
        <v>53</v>
      </c>
      <c r="T2" s="0" t="s">
        <v>54</v>
      </c>
      <c r="U2" s="0" t="s">
        <v>55</v>
      </c>
      <c r="V2" s="0" t="s">
        <v>56</v>
      </c>
      <c r="W2" s="0" t="s">
        <v>57</v>
      </c>
      <c r="X2" s="0" t="s">
        <v>58</v>
      </c>
      <c r="Y2" s="0" t="s">
        <v>59</v>
      </c>
      <c r="Z2" s="0" t="s">
        <v>60</v>
      </c>
      <c r="AA2" s="0" t="s">
        <v>61</v>
      </c>
      <c r="AB2" s="0" t="s">
        <v>62</v>
      </c>
      <c r="AC2" s="6" t="s">
        <v>63</v>
      </c>
      <c r="AD2" s="0" t="s">
        <v>64</v>
      </c>
      <c r="AE2" s="0" t="s">
        <v>65</v>
      </c>
      <c r="AF2" s="0" t="s">
        <v>66</v>
      </c>
    </row>
    <row r="3" customFormat="false" ht="13.8" hidden="false" customHeight="false" outlineLevel="0" collapsed="false">
      <c r="A3" s="0" t="s">
        <v>20</v>
      </c>
      <c r="B3" s="0" t="s">
        <v>29</v>
      </c>
      <c r="C3" s="0" t="n">
        <v>2011</v>
      </c>
      <c r="D3" s="0" t="n">
        <v>15</v>
      </c>
      <c r="E3" s="0" t="n">
        <v>189.045</v>
      </c>
      <c r="F3" s="0" t="n">
        <v>0</v>
      </c>
      <c r="G3" s="0" t="n">
        <v>10.5025</v>
      </c>
      <c r="H3" s="0" t="n">
        <v>2557.21470907421</v>
      </c>
      <c r="I3" s="0" t="n">
        <v>29.8438934802538</v>
      </c>
      <c r="J3" s="0" t="n">
        <v>44217.5084175084</v>
      </c>
      <c r="K3" s="0" t="n">
        <v>71.6765318666473</v>
      </c>
      <c r="L3" s="0" t="n">
        <v>438.62167125804</v>
      </c>
      <c r="M3" s="0" t="n">
        <v>0</v>
      </c>
      <c r="N3" s="0" t="n">
        <v>46.0589248777992</v>
      </c>
      <c r="O3" s="0" t="n">
        <v>39.8786765728925</v>
      </c>
      <c r="P3" s="0" t="n">
        <v>0</v>
      </c>
      <c r="Q3" s="0" t="n">
        <v>15.4392408937863</v>
      </c>
      <c r="R3" s="0" t="n">
        <v>0</v>
      </c>
      <c r="S3" s="6" t="n">
        <v>0</v>
      </c>
      <c r="T3" s="0" t="n">
        <v>0</v>
      </c>
      <c r="U3" s="0" t="n">
        <v>546.13</v>
      </c>
      <c r="V3" s="0" t="n">
        <v>0</v>
      </c>
      <c r="W3" s="0" t="n">
        <v>0</v>
      </c>
      <c r="X3" s="0" t="n">
        <v>399.095</v>
      </c>
      <c r="Y3" s="0" t="n">
        <v>0</v>
      </c>
      <c r="Z3" s="0" t="n">
        <v>0</v>
      </c>
      <c r="AA3" s="0" t="n">
        <v>0</v>
      </c>
      <c r="AB3" s="0" t="n">
        <v>0</v>
      </c>
      <c r="AC3" s="6" t="n">
        <v>0</v>
      </c>
      <c r="AD3" s="0" t="n">
        <v>0</v>
      </c>
      <c r="AE3" s="0" t="n">
        <v>48561.0145655321</v>
      </c>
      <c r="AF3" s="0" t="n">
        <f aca="false">AE3-AC3-S3</f>
        <v>48561.0145655321</v>
      </c>
    </row>
    <row r="4" customFormat="false" ht="13.8" hidden="false" customHeight="false" outlineLevel="0" collapsed="false">
      <c r="A4" s="0" t="s">
        <v>67</v>
      </c>
      <c r="B4" s="0" t="s">
        <v>29</v>
      </c>
      <c r="C4" s="0" t="n">
        <v>2011</v>
      </c>
      <c r="D4" s="0" t="n">
        <v>15</v>
      </c>
      <c r="E4" s="0" t="n">
        <v>0</v>
      </c>
      <c r="F4" s="0" t="n">
        <v>0</v>
      </c>
      <c r="G4" s="0" t="n">
        <v>0</v>
      </c>
      <c r="H4" s="0" t="n">
        <v>118.96107540047</v>
      </c>
      <c r="I4" s="0" t="n">
        <v>2.65279053157812</v>
      </c>
      <c r="J4" s="0" t="n">
        <v>5640.54688297112</v>
      </c>
      <c r="K4" s="0" t="n">
        <v>1310.04359951441</v>
      </c>
      <c r="L4" s="0" t="n">
        <v>96.4187327823585</v>
      </c>
      <c r="M4" s="0" t="n">
        <v>0</v>
      </c>
      <c r="N4" s="0" t="n">
        <v>8.26446280991735</v>
      </c>
      <c r="O4" s="0" t="n">
        <v>124.878307485631</v>
      </c>
      <c r="P4" s="0" t="n">
        <v>31.5082644628099</v>
      </c>
      <c r="Q4" s="0" t="n">
        <v>1748.73737373739</v>
      </c>
      <c r="R4" s="0" t="n">
        <v>1969.69696969698</v>
      </c>
      <c r="S4" s="6" t="n">
        <v>0</v>
      </c>
      <c r="T4" s="0" t="n">
        <v>0</v>
      </c>
      <c r="U4" s="0" t="n">
        <v>682.943410042187</v>
      </c>
      <c r="V4" s="0" t="n">
        <v>16.1043963323292</v>
      </c>
      <c r="W4" s="0" t="n">
        <v>154.945257019925</v>
      </c>
      <c r="X4" s="0" t="n">
        <v>433.289970411194</v>
      </c>
      <c r="Y4" s="0" t="n">
        <v>0</v>
      </c>
      <c r="Z4" s="0" t="n">
        <v>0</v>
      </c>
      <c r="AA4" s="0" t="n">
        <v>0</v>
      </c>
      <c r="AB4" s="0" t="n">
        <v>0</v>
      </c>
      <c r="AC4" s="6" t="n">
        <v>0</v>
      </c>
      <c r="AD4" s="0" t="n">
        <v>0</v>
      </c>
      <c r="AE4" s="0" t="n">
        <v>12338.9914931983</v>
      </c>
      <c r="AF4" s="0" t="n">
        <f aca="false">AE4-AC4-S4</f>
        <v>12338.9914931983</v>
      </c>
    </row>
    <row r="5" customFormat="false" ht="13.8" hidden="false" customHeight="false" outlineLevel="0" collapsed="false">
      <c r="A5" s="0" t="s">
        <v>22</v>
      </c>
      <c r="B5" s="0" t="s">
        <v>29</v>
      </c>
      <c r="C5" s="0" t="n">
        <v>2011</v>
      </c>
      <c r="D5" s="0" t="n">
        <v>15</v>
      </c>
      <c r="E5" s="0" t="n">
        <v>32471.1683733926</v>
      </c>
      <c r="F5" s="0" t="n">
        <v>0</v>
      </c>
      <c r="G5" s="0" t="n">
        <v>24.5773240425647</v>
      </c>
      <c r="H5" s="0" t="n">
        <v>18.1658482053739</v>
      </c>
      <c r="I5" s="0" t="n">
        <v>0</v>
      </c>
      <c r="J5" s="0" t="n">
        <v>0</v>
      </c>
      <c r="K5" s="0" t="n">
        <v>1561.84308104103</v>
      </c>
      <c r="L5" s="0" t="n">
        <v>2505.06890261374</v>
      </c>
      <c r="M5" s="0" t="n">
        <v>0</v>
      </c>
      <c r="N5" s="0" t="n">
        <v>28.6280311532837</v>
      </c>
      <c r="O5" s="0" t="n">
        <v>22.1898125641441</v>
      </c>
      <c r="P5" s="0" t="n">
        <v>0</v>
      </c>
      <c r="Q5" s="0" t="n">
        <v>269.648355209863</v>
      </c>
      <c r="R5" s="0" t="n">
        <v>0</v>
      </c>
      <c r="S5" s="6" t="n">
        <v>0</v>
      </c>
      <c r="T5" s="0" t="n">
        <v>3.51104629179495</v>
      </c>
      <c r="U5" s="0" t="n">
        <v>4335.21706154078</v>
      </c>
      <c r="V5" s="0" t="n">
        <v>0</v>
      </c>
      <c r="W5" s="0" t="n">
        <v>0</v>
      </c>
      <c r="X5" s="0" t="n">
        <v>879.729960646304</v>
      </c>
      <c r="Y5" s="0" t="n">
        <v>0</v>
      </c>
      <c r="Z5" s="0" t="n">
        <v>17.3929842786425</v>
      </c>
      <c r="AA5" s="0" t="n">
        <v>6022.5772880318</v>
      </c>
      <c r="AB5" s="0" t="n">
        <v>120.310654314116</v>
      </c>
      <c r="AC5" s="6" t="n">
        <v>2820.73368515989</v>
      </c>
      <c r="AD5" s="0" t="n">
        <v>0</v>
      </c>
      <c r="AE5" s="0" t="n">
        <v>51100.762408486</v>
      </c>
      <c r="AF5" s="0" t="n">
        <f aca="false">AE5-AC5-S5</f>
        <v>48280.0287233261</v>
      </c>
    </row>
    <row r="6" customFormat="false" ht="13.8" hidden="false" customHeight="false" outlineLevel="0" collapsed="false">
      <c r="A6" s="0" t="s">
        <v>20</v>
      </c>
      <c r="B6" s="0" t="s">
        <v>29</v>
      </c>
      <c r="C6" s="0" t="n">
        <v>2015</v>
      </c>
      <c r="D6" s="0" t="n">
        <v>9</v>
      </c>
      <c r="E6" s="0" t="n">
        <v>237160.041322314</v>
      </c>
      <c r="F6" s="0" t="n">
        <v>0</v>
      </c>
      <c r="G6" s="0" t="n">
        <v>275.482093663912</v>
      </c>
      <c r="H6" s="0" t="n">
        <v>15743.6268595042</v>
      </c>
      <c r="I6" s="0" t="n">
        <v>1312.95684113865</v>
      </c>
      <c r="J6" s="0" t="n">
        <v>17640.0367309459</v>
      </c>
      <c r="K6" s="0" t="n">
        <v>86.2718090022319</v>
      </c>
      <c r="L6" s="0" t="n">
        <v>9729.67860422398</v>
      </c>
      <c r="M6" s="0" t="n">
        <v>41.322314049591</v>
      </c>
      <c r="N6" s="0" t="n">
        <v>0</v>
      </c>
      <c r="O6" s="0" t="n">
        <v>0</v>
      </c>
      <c r="P6" s="0" t="n">
        <v>0</v>
      </c>
      <c r="Q6" s="0" t="n">
        <v>0</v>
      </c>
      <c r="R6" s="0" t="n">
        <v>0</v>
      </c>
      <c r="S6" s="6" t="n">
        <v>0</v>
      </c>
      <c r="T6" s="0" t="n">
        <v>0</v>
      </c>
      <c r="U6" s="0" t="n">
        <v>6214.07713498621</v>
      </c>
      <c r="V6" s="0" t="n">
        <v>70.3305785124023</v>
      </c>
      <c r="W6" s="0" t="n">
        <v>0</v>
      </c>
      <c r="X6" s="0" t="n">
        <v>3122.32323232325</v>
      </c>
      <c r="Y6" s="0" t="n">
        <v>667.44719926541</v>
      </c>
      <c r="Z6" s="0" t="n">
        <v>21.4049586776804</v>
      </c>
      <c r="AA6" s="0" t="n">
        <v>721.671258034867</v>
      </c>
      <c r="AB6" s="0" t="n">
        <v>27.5390266299413</v>
      </c>
      <c r="AC6" s="6" t="n">
        <v>686.181818181812</v>
      </c>
      <c r="AD6" s="0" t="n">
        <v>0</v>
      </c>
      <c r="AE6" s="0" t="n">
        <v>293520.391781454</v>
      </c>
      <c r="AF6" s="0" t="n">
        <f aca="false">AE6-AC6-S6</f>
        <v>292834.209963272</v>
      </c>
    </row>
    <row r="7" customFormat="false" ht="13.8" hidden="false" customHeight="false" outlineLevel="0" collapsed="false">
      <c r="A7" s="0" t="s">
        <v>67</v>
      </c>
      <c r="B7" s="0" t="s">
        <v>29</v>
      </c>
      <c r="C7" s="0" t="n">
        <v>2015</v>
      </c>
      <c r="D7" s="0" t="n">
        <v>9</v>
      </c>
      <c r="E7" s="0" t="n">
        <v>146028.775416503</v>
      </c>
      <c r="F7" s="0" t="n">
        <v>0</v>
      </c>
      <c r="G7" s="0" t="n">
        <v>0</v>
      </c>
      <c r="H7" s="0" t="n">
        <v>82.1854912764093</v>
      </c>
      <c r="I7" s="0" t="n">
        <v>4100.5785123967</v>
      </c>
      <c r="J7" s="0" t="n">
        <v>13396.6942148761</v>
      </c>
      <c r="K7" s="0" t="n">
        <v>928.374655647369</v>
      </c>
      <c r="L7" s="0" t="n">
        <v>6733.24150596884</v>
      </c>
      <c r="M7" s="0" t="n">
        <v>11.0192837465548</v>
      </c>
      <c r="N7" s="0" t="n">
        <v>778.696051423305</v>
      </c>
      <c r="O7" s="0" t="n">
        <v>0</v>
      </c>
      <c r="P7" s="0" t="n">
        <v>0</v>
      </c>
      <c r="Q7" s="0" t="n">
        <v>0</v>
      </c>
      <c r="R7" s="0" t="n">
        <v>24975.7208448118</v>
      </c>
      <c r="S7" s="6" t="n">
        <v>0</v>
      </c>
      <c r="T7" s="0" t="n">
        <v>0</v>
      </c>
      <c r="U7" s="0" t="n">
        <v>113.370064279174</v>
      </c>
      <c r="V7" s="0" t="n">
        <v>83.0014430014579</v>
      </c>
      <c r="W7" s="0" t="n">
        <v>0</v>
      </c>
      <c r="X7" s="0" t="n">
        <v>760.449954086271</v>
      </c>
      <c r="Y7" s="0" t="n">
        <v>3.05785123966665</v>
      </c>
      <c r="Z7" s="0" t="n">
        <v>65.1882460973669</v>
      </c>
      <c r="AA7" s="0" t="n">
        <v>49.4306703397059</v>
      </c>
      <c r="AB7" s="0" t="n">
        <v>403.572084481173</v>
      </c>
      <c r="AC7" s="6" t="n">
        <v>59.6694214876082</v>
      </c>
      <c r="AD7" s="0" t="n">
        <v>0</v>
      </c>
      <c r="AE7" s="0" t="n">
        <v>198573.025711662</v>
      </c>
      <c r="AF7" s="0" t="n">
        <f aca="false">AE7-AC7-S7</f>
        <v>198513.356290174</v>
      </c>
    </row>
    <row r="8" customFormat="false" ht="13.8" hidden="false" customHeight="false" outlineLevel="0" collapsed="false">
      <c r="A8" s="0" t="s">
        <v>22</v>
      </c>
      <c r="B8" s="0" t="s">
        <v>29</v>
      </c>
      <c r="C8" s="0" t="n">
        <v>2015</v>
      </c>
      <c r="D8" s="0" t="n">
        <v>9</v>
      </c>
      <c r="E8" s="0" t="n">
        <v>87221.6429445973</v>
      </c>
      <c r="F8" s="0" t="n">
        <v>0</v>
      </c>
      <c r="G8" s="0" t="n">
        <v>36.6942148760368</v>
      </c>
      <c r="H8" s="0" t="n">
        <v>381.974288337931</v>
      </c>
      <c r="I8" s="0" t="n">
        <v>152.295684113876</v>
      </c>
      <c r="J8" s="0" t="n">
        <v>0</v>
      </c>
      <c r="K8" s="0" t="n">
        <v>258.402203856753</v>
      </c>
      <c r="L8" s="0" t="n">
        <v>3687.69513314969</v>
      </c>
      <c r="M8" s="0" t="n">
        <v>0</v>
      </c>
      <c r="N8" s="0" t="n">
        <v>0</v>
      </c>
      <c r="O8" s="0" t="n">
        <v>0</v>
      </c>
      <c r="P8" s="0" t="n">
        <v>0</v>
      </c>
      <c r="Q8" s="0" t="n">
        <v>0</v>
      </c>
      <c r="R8" s="0" t="n">
        <v>0</v>
      </c>
      <c r="S8" s="6" t="n">
        <v>0</v>
      </c>
      <c r="T8" s="0" t="n">
        <v>0</v>
      </c>
      <c r="U8" s="0" t="n">
        <v>3761.16620752976</v>
      </c>
      <c r="V8" s="0" t="n">
        <v>0</v>
      </c>
      <c r="W8" s="0" t="n">
        <v>3.67309458218215</v>
      </c>
      <c r="X8" s="0" t="n">
        <v>4301.10192837466</v>
      </c>
      <c r="Y8" s="0" t="n">
        <v>135.766758494036</v>
      </c>
      <c r="Z8" s="0" t="n">
        <v>19.5133149687277</v>
      </c>
      <c r="AA8" s="0" t="n">
        <v>638.916437098242</v>
      </c>
      <c r="AB8" s="0" t="n">
        <v>0</v>
      </c>
      <c r="AC8" s="6" t="n">
        <v>0</v>
      </c>
      <c r="AD8" s="0" t="n">
        <v>0</v>
      </c>
      <c r="AE8" s="0" t="n">
        <v>100598.842209979</v>
      </c>
      <c r="AF8" s="0" t="n">
        <f aca="false">AE8-AC8-S8</f>
        <v>100598.842209979</v>
      </c>
    </row>
    <row r="9" customFormat="false" ht="13.8" hidden="false" customHeight="false" outlineLevel="0" collapsed="false">
      <c r="A9" s="0" t="s">
        <v>20</v>
      </c>
      <c r="B9" s="0" t="s">
        <v>30</v>
      </c>
      <c r="C9" s="0" t="n">
        <v>2015</v>
      </c>
      <c r="D9" s="0" t="n">
        <v>9</v>
      </c>
      <c r="E9" s="0" t="n">
        <v>116566.834710744</v>
      </c>
      <c r="F9" s="0" t="n">
        <v>0</v>
      </c>
      <c r="G9" s="0" t="n">
        <v>0</v>
      </c>
      <c r="H9" s="0" t="n">
        <v>6074.29125541125</v>
      </c>
      <c r="I9" s="0" t="n">
        <v>2384.45362718089</v>
      </c>
      <c r="J9" s="0" t="n">
        <v>0</v>
      </c>
      <c r="K9" s="0" t="n">
        <v>6.13406795225118</v>
      </c>
      <c r="L9" s="0" t="n">
        <v>389.219467401308</v>
      </c>
      <c r="M9" s="0" t="n">
        <v>0</v>
      </c>
      <c r="N9" s="0" t="n">
        <v>6511.76308539946</v>
      </c>
      <c r="O9" s="0" t="n">
        <v>0</v>
      </c>
      <c r="P9" s="0" t="n">
        <v>0</v>
      </c>
      <c r="Q9" s="0" t="n">
        <v>0</v>
      </c>
      <c r="R9" s="0" t="n">
        <v>0</v>
      </c>
      <c r="S9" s="6" t="n">
        <v>0</v>
      </c>
      <c r="T9" s="0" t="n">
        <v>0</v>
      </c>
      <c r="U9" s="0" t="n">
        <v>3661.70523415975</v>
      </c>
      <c r="V9" s="0" t="n">
        <v>0</v>
      </c>
      <c r="W9" s="0" t="n">
        <v>0</v>
      </c>
      <c r="X9" s="0" t="n">
        <v>11463.7210136807</v>
      </c>
      <c r="Y9" s="0" t="n">
        <v>1530.11937557393</v>
      </c>
      <c r="Z9" s="0" t="n">
        <v>55.8402203856702</v>
      </c>
      <c r="AA9" s="0" t="n">
        <v>23957.2819100092</v>
      </c>
      <c r="AB9" s="0" t="n">
        <v>9.19191919191868</v>
      </c>
      <c r="AC9" s="6" t="n">
        <v>0</v>
      </c>
      <c r="AD9" s="0" t="n">
        <v>0</v>
      </c>
      <c r="AE9" s="0" t="n">
        <v>172610.555887091</v>
      </c>
      <c r="AF9" s="0" t="n">
        <f aca="false">AE9-AC9-S9</f>
        <v>172610.555887091</v>
      </c>
    </row>
    <row r="10" customFormat="false" ht="13.8" hidden="false" customHeight="false" outlineLevel="0" collapsed="false">
      <c r="A10" s="0" t="s">
        <v>67</v>
      </c>
      <c r="B10" s="0" t="s">
        <v>30</v>
      </c>
      <c r="C10" s="0" t="n">
        <v>2015</v>
      </c>
      <c r="D10" s="0" t="n">
        <v>9</v>
      </c>
      <c r="E10" s="0" t="n">
        <v>51005.580480126</v>
      </c>
      <c r="F10" s="0" t="n">
        <v>0</v>
      </c>
      <c r="G10" s="0" t="n">
        <v>150.312213039495</v>
      </c>
      <c r="H10" s="0" t="n">
        <v>135.078053259885</v>
      </c>
      <c r="I10" s="0" t="n">
        <v>0</v>
      </c>
      <c r="J10" s="0" t="n">
        <v>3085.39944903579</v>
      </c>
      <c r="K10" s="0" t="n">
        <v>514.784205693299</v>
      </c>
      <c r="L10" s="0" t="n">
        <v>0</v>
      </c>
      <c r="M10" s="0" t="n">
        <v>72.5573921028502</v>
      </c>
      <c r="N10" s="0" t="n">
        <v>24.0128558310365</v>
      </c>
      <c r="O10" s="0" t="n">
        <v>0</v>
      </c>
      <c r="P10" s="0" t="n">
        <v>0</v>
      </c>
      <c r="Q10" s="0" t="n">
        <v>0</v>
      </c>
      <c r="R10" s="0" t="n">
        <v>13106.0606060606</v>
      </c>
      <c r="S10" s="6" t="n">
        <v>0</v>
      </c>
      <c r="T10" s="0" t="n">
        <v>0</v>
      </c>
      <c r="U10" s="0" t="n">
        <v>391.248852157939</v>
      </c>
      <c r="V10" s="0" t="n">
        <v>3.21395775941303</v>
      </c>
      <c r="W10" s="0" t="n">
        <v>0</v>
      </c>
      <c r="X10" s="0" t="n">
        <v>474.807162534416</v>
      </c>
      <c r="Y10" s="0" t="n">
        <v>1.14784205693323</v>
      </c>
      <c r="Z10" s="0" t="n">
        <v>6.75849403122153</v>
      </c>
      <c r="AA10" s="0" t="n">
        <v>418.27364554635</v>
      </c>
      <c r="AB10" s="0" t="n">
        <v>0</v>
      </c>
      <c r="AC10" s="6" t="n">
        <v>141.092745638201</v>
      </c>
      <c r="AD10" s="0" t="n">
        <v>0</v>
      </c>
      <c r="AE10" s="0" t="n">
        <v>69530.3279548734</v>
      </c>
      <c r="AF10" s="0" t="n">
        <f aca="false">AE10-AC10-S10</f>
        <v>69389.2352092352</v>
      </c>
    </row>
    <row r="11" customFormat="false" ht="13.8" hidden="false" customHeight="false" outlineLevel="0" collapsed="false">
      <c r="A11" s="0" t="s">
        <v>22</v>
      </c>
      <c r="B11" s="0" t="s">
        <v>30</v>
      </c>
      <c r="C11" s="0" t="n">
        <v>2015</v>
      </c>
      <c r="D11" s="0" t="n">
        <v>9</v>
      </c>
      <c r="E11" s="0" t="n">
        <v>170919.221763085</v>
      </c>
      <c r="F11" s="0" t="n">
        <v>0</v>
      </c>
      <c r="G11" s="0" t="n">
        <v>0</v>
      </c>
      <c r="H11" s="0" t="n">
        <v>2281.79182736455</v>
      </c>
      <c r="I11" s="0" t="n">
        <v>309.60514233242</v>
      </c>
      <c r="J11" s="0" t="n">
        <v>840.367309458235</v>
      </c>
      <c r="K11" s="0" t="n">
        <v>140.137741046822</v>
      </c>
      <c r="L11" s="0" t="n">
        <v>1552.51606978882</v>
      </c>
      <c r="M11" s="0" t="n">
        <v>0</v>
      </c>
      <c r="N11" s="0" t="n">
        <v>6905.42699724518</v>
      </c>
      <c r="O11" s="0" t="n">
        <v>0</v>
      </c>
      <c r="P11" s="0" t="n">
        <v>0</v>
      </c>
      <c r="Q11" s="0" t="n">
        <v>0</v>
      </c>
      <c r="R11" s="0" t="n">
        <v>0</v>
      </c>
      <c r="S11" s="6" t="n">
        <v>6680.44077134985</v>
      </c>
      <c r="T11" s="0" t="n">
        <v>0</v>
      </c>
      <c r="U11" s="0" t="n">
        <v>3760.24088154265</v>
      </c>
      <c r="V11" s="0" t="n">
        <v>7.34618916437058</v>
      </c>
      <c r="W11" s="0" t="n">
        <v>52.3599632690799</v>
      </c>
      <c r="X11" s="0" t="n">
        <v>5519.75701066606</v>
      </c>
      <c r="Y11" s="0" t="n">
        <v>372.001836547263</v>
      </c>
      <c r="Z11" s="0" t="n">
        <v>0</v>
      </c>
      <c r="AA11" s="0" t="n">
        <v>3893.93939393941</v>
      </c>
      <c r="AB11" s="0" t="n">
        <v>39.2470156106501</v>
      </c>
      <c r="AC11" s="6" t="n">
        <v>0</v>
      </c>
      <c r="AD11" s="0" t="n">
        <v>0</v>
      </c>
      <c r="AE11" s="0" t="n">
        <v>203274.39991241</v>
      </c>
      <c r="AF11" s="0" t="n">
        <f aca="false">AE11-AC11-S11</f>
        <v>196593.95914106</v>
      </c>
    </row>
    <row r="12" customFormat="false" ht="13.8" hidden="false" customHeight="false" outlineLevel="0" collapsed="false">
      <c r="A12" s="0" t="s">
        <v>20</v>
      </c>
      <c r="B12" s="0" t="s">
        <v>29</v>
      </c>
      <c r="C12" s="0" t="n">
        <v>2016</v>
      </c>
      <c r="D12" s="0" t="n">
        <v>15</v>
      </c>
      <c r="E12" s="0" t="n">
        <v>13282.5895316805</v>
      </c>
      <c r="F12" s="0" t="n">
        <v>0</v>
      </c>
      <c r="G12" s="0" t="n">
        <v>439.421487603317</v>
      </c>
      <c r="H12" s="0" t="n">
        <v>107.726020535941</v>
      </c>
      <c r="I12" s="0" t="n">
        <v>0</v>
      </c>
      <c r="J12" s="0" t="n">
        <v>5710.7438016529</v>
      </c>
      <c r="K12" s="0" t="n">
        <v>6637.50229568409</v>
      </c>
      <c r="L12" s="0" t="n">
        <v>244.719926538106</v>
      </c>
      <c r="M12" s="0" t="n">
        <v>22.7272727272693</v>
      </c>
      <c r="N12" s="0" t="n">
        <v>0</v>
      </c>
      <c r="O12" s="0" t="n">
        <v>0</v>
      </c>
      <c r="P12" s="0" t="n">
        <v>0</v>
      </c>
      <c r="Q12" s="0" t="n">
        <v>0</v>
      </c>
      <c r="R12" s="0" t="n">
        <v>0</v>
      </c>
      <c r="S12" s="6" t="n">
        <v>0</v>
      </c>
      <c r="T12" s="0" t="n">
        <v>0</v>
      </c>
      <c r="U12" s="0" t="n">
        <v>307.557392102837</v>
      </c>
      <c r="V12" s="0" t="n">
        <v>5.5096418732774</v>
      </c>
      <c r="W12" s="0" t="n">
        <v>0</v>
      </c>
      <c r="X12" s="0" t="n">
        <v>3034.20376008891</v>
      </c>
      <c r="Y12" s="0" t="n">
        <v>0</v>
      </c>
      <c r="Z12" s="0" t="n">
        <v>342.506887052341</v>
      </c>
      <c r="AA12" s="0" t="n">
        <v>1.83654729109316</v>
      </c>
      <c r="AB12" s="0" t="n">
        <v>0</v>
      </c>
      <c r="AC12" s="6" t="n">
        <v>0</v>
      </c>
      <c r="AD12" s="0" t="n">
        <v>0</v>
      </c>
      <c r="AE12" s="0" t="n">
        <v>30137.0445648306</v>
      </c>
      <c r="AF12" s="0" t="n">
        <f aca="false">AE12-AC12-S12</f>
        <v>30137.0445648306</v>
      </c>
    </row>
    <row r="13" customFormat="false" ht="13.8" hidden="false" customHeight="false" outlineLevel="0" collapsed="false">
      <c r="A13" s="0" t="s">
        <v>67</v>
      </c>
      <c r="B13" s="0" t="s">
        <v>29</v>
      </c>
      <c r="C13" s="0" t="n">
        <v>2016</v>
      </c>
      <c r="D13" s="0" t="n">
        <v>15</v>
      </c>
      <c r="E13" s="0" t="n">
        <v>367.309458218549</v>
      </c>
      <c r="F13" s="0" t="n">
        <v>0</v>
      </c>
      <c r="G13" s="0" t="n">
        <v>969.219467401317</v>
      </c>
      <c r="H13" s="0" t="n">
        <v>45.2066115702471</v>
      </c>
      <c r="I13" s="0" t="n">
        <v>0</v>
      </c>
      <c r="J13" s="0" t="n">
        <v>0</v>
      </c>
      <c r="K13" s="0" t="n">
        <v>878.420569329662</v>
      </c>
      <c r="L13" s="0" t="n">
        <v>0</v>
      </c>
      <c r="M13" s="0" t="n">
        <v>441.43250688705</v>
      </c>
      <c r="N13" s="0" t="n">
        <v>13.7741046831956</v>
      </c>
      <c r="O13" s="0" t="n">
        <v>0</v>
      </c>
      <c r="P13" s="0" t="n">
        <v>0</v>
      </c>
      <c r="Q13" s="0" t="n">
        <v>0</v>
      </c>
      <c r="R13" s="0" t="n">
        <v>4883.37924701564</v>
      </c>
      <c r="S13" s="6" t="n">
        <v>440.073461891647</v>
      </c>
      <c r="T13" s="0" t="n">
        <v>0</v>
      </c>
      <c r="U13" s="0" t="n">
        <v>1722.16712580347</v>
      </c>
      <c r="V13" s="0" t="n">
        <v>0</v>
      </c>
      <c r="W13" s="0" t="n">
        <v>0</v>
      </c>
      <c r="X13" s="0" t="n">
        <v>436.262626262601</v>
      </c>
      <c r="Y13" s="0" t="n">
        <v>0.918273645546582</v>
      </c>
      <c r="Z13" s="0" t="n">
        <v>4.59136822773188</v>
      </c>
      <c r="AA13" s="0" t="n">
        <v>0</v>
      </c>
      <c r="AB13" s="0" t="n">
        <v>9.18273645546375</v>
      </c>
      <c r="AC13" s="6" t="n">
        <v>0</v>
      </c>
      <c r="AD13" s="0" t="n">
        <v>0</v>
      </c>
      <c r="AE13" s="0" t="n">
        <v>10211.9375573921</v>
      </c>
      <c r="AF13" s="0" t="n">
        <f aca="false">AE13-AC13-S13</f>
        <v>9771.86409550045</v>
      </c>
    </row>
    <row r="14" customFormat="false" ht="13.8" hidden="false" customHeight="false" outlineLevel="0" collapsed="false">
      <c r="A14" s="0" t="s">
        <v>22</v>
      </c>
      <c r="B14" s="0" t="s">
        <v>29</v>
      </c>
      <c r="C14" s="0" t="n">
        <v>2016</v>
      </c>
      <c r="D14" s="0" t="n">
        <v>15</v>
      </c>
      <c r="E14" s="0" t="n">
        <v>51092.6691153963</v>
      </c>
      <c r="F14" s="0" t="n">
        <v>397.483930211202</v>
      </c>
      <c r="G14" s="0" t="n">
        <v>154.499540863184</v>
      </c>
      <c r="H14" s="0" t="n">
        <v>2469.76972522431</v>
      </c>
      <c r="I14" s="0" t="n">
        <v>80.7713498622591</v>
      </c>
      <c r="J14" s="0" t="n">
        <v>15612.8925619833</v>
      </c>
      <c r="K14" s="0" t="n">
        <v>444.325068870565</v>
      </c>
      <c r="L14" s="0" t="n">
        <v>17108.9256198346</v>
      </c>
      <c r="M14" s="0" t="n">
        <v>83.3516988062418</v>
      </c>
      <c r="N14" s="0" t="n">
        <v>34.435261707989</v>
      </c>
      <c r="O14" s="0" t="n">
        <v>0</v>
      </c>
      <c r="P14" s="0" t="n">
        <v>0</v>
      </c>
      <c r="Q14" s="0" t="n">
        <v>0</v>
      </c>
      <c r="R14" s="0" t="n">
        <v>0</v>
      </c>
      <c r="S14" s="6" t="n">
        <v>28.6960514233242</v>
      </c>
      <c r="T14" s="0" t="n">
        <v>0</v>
      </c>
      <c r="U14" s="0" t="n">
        <v>981.588613406796</v>
      </c>
      <c r="V14" s="0" t="n">
        <v>30.5509641873308</v>
      </c>
      <c r="W14" s="0" t="n">
        <v>0</v>
      </c>
      <c r="X14" s="0" t="n">
        <v>2409.01744719931</v>
      </c>
      <c r="Y14" s="0" t="n">
        <v>114.655647382915</v>
      </c>
      <c r="Z14" s="0" t="n">
        <v>485.987144168935</v>
      </c>
      <c r="AA14" s="0" t="n">
        <v>1054.77502295684</v>
      </c>
      <c r="AB14" s="0" t="n">
        <v>849.403122130396</v>
      </c>
      <c r="AC14" s="6" t="n">
        <v>5223.72819100097</v>
      </c>
      <c r="AD14" s="0" t="n">
        <v>0</v>
      </c>
      <c r="AE14" s="0" t="n">
        <v>98657.5260766169</v>
      </c>
      <c r="AF14" s="0" t="n">
        <f aca="false">AE14-AC14-S14</f>
        <v>93405.1018341926</v>
      </c>
    </row>
    <row r="15" customFormat="false" ht="13.8" hidden="false" customHeight="false" outlineLevel="0" collapsed="false">
      <c r="A15" s="0" t="s">
        <v>20</v>
      </c>
      <c r="B15" s="0" t="s">
        <v>30</v>
      </c>
      <c r="C15" s="0" t="n">
        <v>2015</v>
      </c>
      <c r="D15" s="0" t="n">
        <v>15</v>
      </c>
      <c r="E15" s="0" t="n">
        <v>2735.97009726312</v>
      </c>
      <c r="F15" s="0" t="n">
        <v>60.6059503771535</v>
      </c>
      <c r="G15" s="0" t="n">
        <v>414.370982306243</v>
      </c>
      <c r="H15" s="0" t="n">
        <v>318.268952978659</v>
      </c>
      <c r="I15" s="0" t="n">
        <v>2645.56509484462</v>
      </c>
      <c r="J15" s="0" t="n">
        <v>2928.64633434559</v>
      </c>
      <c r="K15" s="0" t="n">
        <v>439.828649876028</v>
      </c>
      <c r="L15" s="0" t="n">
        <v>97.6429200520983</v>
      </c>
      <c r="M15" s="0" t="n">
        <v>0</v>
      </c>
      <c r="N15" s="0" t="n">
        <v>317.952249581257</v>
      </c>
      <c r="O15" s="0" t="n">
        <v>0</v>
      </c>
      <c r="P15" s="0" t="n">
        <v>0</v>
      </c>
      <c r="Q15" s="0" t="n">
        <v>0</v>
      </c>
      <c r="R15" s="0" t="n">
        <v>526.859503818745</v>
      </c>
      <c r="S15" s="6" t="n">
        <v>0</v>
      </c>
      <c r="T15" s="0" t="n">
        <v>0</v>
      </c>
      <c r="U15" s="0" t="n">
        <v>485.451129187745</v>
      </c>
      <c r="V15" s="0" t="n">
        <v>273.371129313966</v>
      </c>
      <c r="W15" s="0" t="n">
        <v>0</v>
      </c>
      <c r="X15" s="0" t="n">
        <v>1108.75319493259</v>
      </c>
      <c r="Y15" s="0" t="n">
        <v>58.130927421785</v>
      </c>
      <c r="Z15" s="0" t="n">
        <v>713.477639612217</v>
      </c>
      <c r="AA15" s="0" t="n">
        <v>53.3747015293135</v>
      </c>
      <c r="AB15" s="0" t="n">
        <v>0</v>
      </c>
      <c r="AC15" s="6" t="n">
        <v>0</v>
      </c>
      <c r="AD15" s="0" t="n">
        <v>730.077235561913</v>
      </c>
      <c r="AE15" s="0" t="n">
        <v>13908.3466930031</v>
      </c>
      <c r="AF15" s="0" t="n">
        <f aca="false">AE15-AC15-S15</f>
        <v>13908.3466930031</v>
      </c>
    </row>
    <row r="16" customFormat="false" ht="13.8" hidden="false" customHeight="false" outlineLevel="0" collapsed="false">
      <c r="A16" s="0" t="s">
        <v>67</v>
      </c>
      <c r="B16" s="0" t="s">
        <v>30</v>
      </c>
      <c r="C16" s="0" t="n">
        <v>2015</v>
      </c>
      <c r="D16" s="0" t="n">
        <v>15</v>
      </c>
      <c r="E16" s="0" t="n">
        <v>26.6406795066468</v>
      </c>
      <c r="F16" s="0" t="n">
        <v>8.264462805005</v>
      </c>
      <c r="G16" s="0" t="n">
        <v>132.90804399809</v>
      </c>
      <c r="H16" s="0" t="n">
        <v>10.2218457239464</v>
      </c>
      <c r="I16" s="0" t="n">
        <v>10.4070890663525</v>
      </c>
      <c r="J16" s="0" t="n">
        <v>4689.0003277885</v>
      </c>
      <c r="K16" s="0" t="n">
        <v>21.4646464518842</v>
      </c>
      <c r="L16" s="0" t="n">
        <v>0</v>
      </c>
      <c r="M16" s="0" t="n">
        <v>0</v>
      </c>
      <c r="N16" s="0" t="n">
        <v>0</v>
      </c>
      <c r="O16" s="0" t="n">
        <v>0</v>
      </c>
      <c r="P16" s="0" t="n">
        <v>0</v>
      </c>
      <c r="Q16" s="0" t="n">
        <v>24675.3308576782</v>
      </c>
      <c r="R16" s="0" t="n">
        <v>0</v>
      </c>
      <c r="S16" s="6" t="n">
        <v>0</v>
      </c>
      <c r="T16" s="0" t="n">
        <v>0</v>
      </c>
      <c r="U16" s="0" t="n">
        <v>713.860963762582</v>
      </c>
      <c r="V16" s="0" t="n">
        <v>10.2191551821665</v>
      </c>
      <c r="W16" s="0" t="n">
        <v>0</v>
      </c>
      <c r="X16" s="0" t="n">
        <v>160.957676671896</v>
      </c>
      <c r="Y16" s="0" t="n">
        <v>5.18341597487705</v>
      </c>
      <c r="Z16" s="0" t="n">
        <v>59.6837648864329</v>
      </c>
      <c r="AA16" s="0" t="n">
        <v>1.12233241439216</v>
      </c>
      <c r="AB16" s="0" t="n">
        <v>0</v>
      </c>
      <c r="AC16" s="6" t="n">
        <v>0</v>
      </c>
      <c r="AD16" s="0" t="n">
        <v>944.850109630651</v>
      </c>
      <c r="AE16" s="0" t="n">
        <v>31470.1153715416</v>
      </c>
      <c r="AF16" s="0" t="n">
        <f aca="false">AE16-AC16-S16</f>
        <v>31470.1153715416</v>
      </c>
    </row>
    <row r="17" customFormat="false" ht="13.8" hidden="false" customHeight="false" outlineLevel="0" collapsed="false">
      <c r="A17" s="0" t="s">
        <v>22</v>
      </c>
      <c r="B17" s="0" t="s">
        <v>30</v>
      </c>
      <c r="C17" s="0" t="n">
        <v>2015</v>
      </c>
      <c r="D17" s="0" t="n">
        <v>15</v>
      </c>
      <c r="E17" s="0" t="n">
        <v>58970.1966126018</v>
      </c>
      <c r="F17" s="0" t="n">
        <v>1336.08815347502</v>
      </c>
      <c r="G17" s="0" t="n">
        <v>334.703553519872</v>
      </c>
      <c r="H17" s="0" t="n">
        <v>1537.25575666107</v>
      </c>
      <c r="I17" s="0" t="n">
        <v>67.4202846247089</v>
      </c>
      <c r="J17" s="0" t="n">
        <v>181.817851131496</v>
      </c>
      <c r="K17" s="0" t="n">
        <v>6.73399448635165</v>
      </c>
      <c r="L17" s="0" t="n">
        <v>3435.78955718432</v>
      </c>
      <c r="M17" s="0" t="n">
        <v>0</v>
      </c>
      <c r="N17" s="0" t="n">
        <v>0</v>
      </c>
      <c r="O17" s="0" t="n">
        <v>0</v>
      </c>
      <c r="P17" s="0" t="n">
        <v>0</v>
      </c>
      <c r="Q17" s="0" t="n">
        <v>0</v>
      </c>
      <c r="R17" s="0" t="n">
        <v>0</v>
      </c>
      <c r="S17" s="6" t="n">
        <v>0</v>
      </c>
      <c r="T17" s="0" t="n">
        <v>0</v>
      </c>
      <c r="U17" s="0" t="n">
        <v>1396.21990734187</v>
      </c>
      <c r="V17" s="0" t="n">
        <v>0</v>
      </c>
      <c r="W17" s="0" t="n">
        <v>4.59136822500105</v>
      </c>
      <c r="X17" s="0" t="n">
        <v>8068.4907114527</v>
      </c>
      <c r="Y17" s="0" t="n">
        <v>134.505261627964</v>
      </c>
      <c r="Z17" s="0" t="n">
        <v>3.12650137555091</v>
      </c>
      <c r="AA17" s="0" t="n">
        <v>9480.18273999734</v>
      </c>
      <c r="AB17" s="0" t="n">
        <v>112.233379180237</v>
      </c>
      <c r="AC17" s="6" t="n">
        <v>0</v>
      </c>
      <c r="AD17" s="0" t="n">
        <v>432.900826188705</v>
      </c>
      <c r="AE17" s="0" t="n">
        <v>85502.2564590741</v>
      </c>
      <c r="AF17" s="0" t="n">
        <f aca="false">AE17-AC17-S17</f>
        <v>85502.2564590741</v>
      </c>
    </row>
    <row r="18" customFormat="false" ht="13.8" hidden="false" customHeight="false" outlineLevel="0" collapsed="false">
      <c r="AF18" s="0" t="n">
        <f aca="false">SUM(AF3:AF17)</f>
        <v>1403914.92250101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8.67"/>
    <col collapsed="false" customWidth="true" hidden="false" outlineLevel="0" max="2" min="2" style="0" width="15.71"/>
    <col collapsed="false" customWidth="true" hidden="false" outlineLevel="0" max="3" min="3" style="0" width="12.71"/>
    <col collapsed="false" customWidth="true" hidden="false" outlineLevel="0" max="4" min="4" style="0" width="6.71"/>
    <col collapsed="false" customWidth="true" hidden="false" outlineLevel="0" max="5" min="5" style="0" width="11.14"/>
    <col collapsed="false" customWidth="true" hidden="false" outlineLevel="0" max="6" min="6" style="0" width="9"/>
    <col collapsed="false" customWidth="true" hidden="false" outlineLevel="0" max="7" min="7" style="0" width="10.29"/>
    <col collapsed="false" customWidth="true" hidden="false" outlineLevel="0" max="8" min="8" style="0" width="10.71"/>
    <col collapsed="false" customWidth="true" hidden="false" outlineLevel="0" max="1025" min="9" style="0" width="8.67"/>
  </cols>
  <sheetData>
    <row r="1" customFormat="false" ht="15" hidden="false" customHeight="false" outlineLevel="0" collapsed="false">
      <c r="A1" s="4" t="s">
        <v>68</v>
      </c>
    </row>
    <row r="2" customFormat="false" ht="15" hidden="false" customHeight="false" outlineLevel="0" collapsed="false">
      <c r="A2" s="0" t="s">
        <v>35</v>
      </c>
      <c r="B2" s="0" t="s">
        <v>69</v>
      </c>
      <c r="C2" s="0" t="s">
        <v>37</v>
      </c>
      <c r="D2" s="0" t="s">
        <v>70</v>
      </c>
      <c r="E2" s="0" t="s">
        <v>71</v>
      </c>
      <c r="F2" s="0" t="s">
        <v>72</v>
      </c>
      <c r="G2" s="0" t="s">
        <v>73</v>
      </c>
      <c r="H2" s="0" t="s">
        <v>74</v>
      </c>
    </row>
    <row r="3" customFormat="false" ht="15" hidden="false" customHeight="false" outlineLevel="0" collapsed="false">
      <c r="A3" s="0" t="s">
        <v>20</v>
      </c>
      <c r="B3" s="0" t="s">
        <v>29</v>
      </c>
      <c r="C3" s="0" t="n">
        <v>2010</v>
      </c>
      <c r="D3" s="0" t="n">
        <v>15</v>
      </c>
      <c r="E3" s="0" t="n">
        <v>25.648395</v>
      </c>
      <c r="F3" s="0" t="n">
        <v>105.366305</v>
      </c>
      <c r="G3" s="0" t="n">
        <v>1055.66858</v>
      </c>
      <c r="H3" s="0" t="s">
        <v>75</v>
      </c>
    </row>
    <row r="4" customFormat="false" ht="15" hidden="false" customHeight="false" outlineLevel="0" collapsed="false">
      <c r="A4" s="0" t="s">
        <v>22</v>
      </c>
      <c r="B4" s="0" t="s">
        <v>29</v>
      </c>
      <c r="C4" s="0" t="n">
        <v>2010</v>
      </c>
      <c r="D4" s="0" t="n">
        <v>15</v>
      </c>
      <c r="E4" s="0" t="n">
        <v>8.40485666666667</v>
      </c>
      <c r="F4" s="0" t="n">
        <v>21.3807866666667</v>
      </c>
      <c r="G4" s="0" t="n">
        <v>651.566776666667</v>
      </c>
      <c r="H4" s="0" t="s">
        <v>76</v>
      </c>
    </row>
    <row r="5" customFormat="false" ht="15" hidden="false" customHeight="false" outlineLevel="0" collapsed="false">
      <c r="A5" s="0" t="s">
        <v>67</v>
      </c>
      <c r="B5" s="0" t="s">
        <v>29</v>
      </c>
      <c r="C5" s="0" t="n">
        <v>2010</v>
      </c>
      <c r="D5" s="0" t="n">
        <v>15</v>
      </c>
      <c r="E5" s="0" t="n">
        <v>73.7324933333333</v>
      </c>
      <c r="F5" s="0" t="n">
        <v>0</v>
      </c>
      <c r="G5" s="0" t="n">
        <v>462.138143333333</v>
      </c>
      <c r="H5" s="0" t="s">
        <v>75</v>
      </c>
    </row>
    <row r="6" customFormat="false" ht="15" hidden="false" customHeight="false" outlineLevel="0" collapsed="false">
      <c r="A6" s="0" t="s">
        <v>20</v>
      </c>
      <c r="B6" s="0" t="s">
        <v>29</v>
      </c>
      <c r="C6" s="0" t="n">
        <v>2015</v>
      </c>
      <c r="D6" s="0" t="n">
        <v>15</v>
      </c>
      <c r="E6" s="0" t="n">
        <v>11.65634</v>
      </c>
      <c r="F6" s="0" t="n">
        <v>0</v>
      </c>
      <c r="G6" s="0" t="n">
        <v>371.910193333333</v>
      </c>
      <c r="H6" s="0" t="n">
        <v>80.1105633333333</v>
      </c>
    </row>
    <row r="7" customFormat="false" ht="15" hidden="false" customHeight="false" outlineLevel="0" collapsed="false">
      <c r="A7" s="0" t="s">
        <v>22</v>
      </c>
      <c r="B7" s="0" t="s">
        <v>29</v>
      </c>
      <c r="C7" s="0" t="n">
        <v>2015</v>
      </c>
      <c r="D7" s="0" t="n">
        <v>15</v>
      </c>
      <c r="E7" s="0" t="n">
        <v>100.428203333333</v>
      </c>
      <c r="F7" s="0" t="n">
        <v>33.30582</v>
      </c>
      <c r="G7" s="0" t="n">
        <v>1543.41602333333</v>
      </c>
      <c r="H7" s="0" t="n">
        <v>220.515543333333</v>
      </c>
    </row>
    <row r="8" customFormat="false" ht="15" hidden="false" customHeight="false" outlineLevel="0" collapsed="false">
      <c r="A8" s="0" t="s">
        <v>67</v>
      </c>
      <c r="B8" s="0" t="s">
        <v>29</v>
      </c>
      <c r="C8" s="0" t="n">
        <v>2015</v>
      </c>
      <c r="D8" s="0" t="n">
        <v>15</v>
      </c>
      <c r="E8" s="0" t="n">
        <v>20.1509733333333</v>
      </c>
      <c r="F8" s="0" t="n">
        <v>170.172766666667</v>
      </c>
      <c r="G8" s="0" t="n">
        <v>210.451166666667</v>
      </c>
      <c r="H8" s="0" t="n">
        <v>55.2562866666667</v>
      </c>
    </row>
    <row r="9" customFormat="false" ht="15" hidden="false" customHeight="false" outlineLevel="0" collapsed="false">
      <c r="A9" s="0" t="s">
        <v>20</v>
      </c>
      <c r="B9" s="0" t="s">
        <v>29</v>
      </c>
      <c r="C9" s="0" t="n">
        <v>2015</v>
      </c>
      <c r="D9" s="0" t="n">
        <v>9</v>
      </c>
      <c r="E9" s="0" t="n">
        <v>133.356546</v>
      </c>
      <c r="F9" s="0" t="n">
        <v>67.628776</v>
      </c>
      <c r="G9" s="0" t="n">
        <v>554.952016</v>
      </c>
      <c r="H9" s="0" t="n">
        <v>10.280966</v>
      </c>
    </row>
    <row r="10" customFormat="false" ht="15" hidden="false" customHeight="false" outlineLevel="0" collapsed="false">
      <c r="A10" s="0" t="s">
        <v>22</v>
      </c>
      <c r="B10" s="0" t="s">
        <v>29</v>
      </c>
      <c r="C10" s="0" t="n">
        <v>2015</v>
      </c>
      <c r="D10" s="0" t="n">
        <v>9</v>
      </c>
      <c r="E10" s="0" t="n">
        <v>0</v>
      </c>
      <c r="F10" s="0" t="n">
        <v>121.855688</v>
      </c>
      <c r="G10" s="0" t="n">
        <v>653.010264</v>
      </c>
      <c r="H10" s="0" t="n">
        <v>64.081464</v>
      </c>
    </row>
    <row r="11" customFormat="false" ht="15" hidden="false" customHeight="false" outlineLevel="0" collapsed="false">
      <c r="A11" s="0" t="s">
        <v>67</v>
      </c>
      <c r="B11" s="0" t="s">
        <v>29</v>
      </c>
      <c r="C11" s="0" t="n">
        <v>2015</v>
      </c>
      <c r="D11" s="0" t="n">
        <v>9</v>
      </c>
      <c r="E11" s="0" t="n">
        <v>11.36511</v>
      </c>
      <c r="F11" s="0" t="n">
        <v>113.81401</v>
      </c>
      <c r="G11" s="0" t="n">
        <v>1206.702664</v>
      </c>
      <c r="H11" s="0" t="n">
        <v>150.226718</v>
      </c>
    </row>
    <row r="12" customFormat="false" ht="15" hidden="false" customHeight="false" outlineLevel="0" collapsed="false">
      <c r="A12" s="0" t="s">
        <v>20</v>
      </c>
      <c r="B12" s="0" t="s">
        <v>30</v>
      </c>
      <c r="C12" s="0" t="n">
        <v>2015</v>
      </c>
      <c r="D12" s="0" t="n">
        <v>9</v>
      </c>
      <c r="E12" s="0" t="n">
        <v>74.0176566666667</v>
      </c>
      <c r="F12" s="0" t="n">
        <v>52.78713</v>
      </c>
      <c r="G12" s="0" t="n">
        <v>471.45957</v>
      </c>
      <c r="H12" s="0" t="n">
        <v>0</v>
      </c>
    </row>
    <row r="13" customFormat="false" ht="15" hidden="false" customHeight="false" outlineLevel="0" collapsed="false">
      <c r="A13" s="0" t="s">
        <v>22</v>
      </c>
      <c r="B13" s="0" t="s">
        <v>30</v>
      </c>
      <c r="C13" s="0" t="n">
        <v>2015</v>
      </c>
      <c r="D13" s="0" t="n">
        <v>9</v>
      </c>
      <c r="E13" s="0" t="n">
        <v>11.67213</v>
      </c>
      <c r="F13" s="0" t="n">
        <v>159.68158</v>
      </c>
      <c r="G13" s="0" t="n">
        <v>704.706696666667</v>
      </c>
      <c r="H13" s="0" t="n">
        <v>16.3354166666667</v>
      </c>
    </row>
    <row r="14" customFormat="false" ht="15" hidden="false" customHeight="false" outlineLevel="0" collapsed="false">
      <c r="A14" s="0" t="s">
        <v>67</v>
      </c>
      <c r="B14" s="0" t="s">
        <v>30</v>
      </c>
      <c r="C14" s="0" t="n">
        <v>2015</v>
      </c>
      <c r="D14" s="0" t="n">
        <v>9</v>
      </c>
      <c r="E14" s="0" t="n">
        <v>28.91863</v>
      </c>
      <c r="F14" s="0" t="n">
        <v>318.394446666667</v>
      </c>
      <c r="G14" s="0" t="n">
        <v>809.774923333333</v>
      </c>
      <c r="H14" s="0" t="n">
        <v>232.91962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Q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3" activeCellId="0" sqref="M13"/>
    </sheetView>
  </sheetViews>
  <sheetFormatPr defaultRowHeight="15" zeroHeight="false" outlineLevelRow="0" outlineLevelCol="0"/>
  <cols>
    <col collapsed="false" customWidth="true" hidden="false" outlineLevel="0" max="1" min="1" style="0" width="8.67"/>
    <col collapsed="false" customWidth="true" hidden="false" outlineLevel="0" max="2" min="2" style="0" width="15.29"/>
    <col collapsed="false" customWidth="true" hidden="false" outlineLevel="0" max="4" min="3" style="0" width="8.67"/>
    <col collapsed="false" customWidth="true" hidden="false" outlineLevel="0" max="5" min="5" style="0" width="25.28"/>
    <col collapsed="false" customWidth="true" hidden="false" outlineLevel="0" max="6" min="6" style="0" width="22.79"/>
    <col collapsed="false" customWidth="true" hidden="false" outlineLevel="0" max="1025" min="7" style="0" width="8.67"/>
  </cols>
  <sheetData>
    <row r="1" customFormat="false" ht="14.95" hidden="false" customHeight="false" outlineLevel="0" collapsed="false">
      <c r="A1" s="0" t="s">
        <v>35</v>
      </c>
      <c r="B1" s="0" t="s">
        <v>69</v>
      </c>
      <c r="C1" s="0" t="s">
        <v>37</v>
      </c>
      <c r="D1" s="0" t="s">
        <v>70</v>
      </c>
      <c r="E1" s="0" t="s">
        <v>77</v>
      </c>
      <c r="F1" s="0" t="s">
        <v>78</v>
      </c>
      <c r="J1" s="0" t="s">
        <v>79</v>
      </c>
    </row>
    <row r="2" customFormat="false" ht="13.8" hidden="false" customHeight="false" outlineLevel="0" collapsed="false">
      <c r="A2" s="0" t="s">
        <v>67</v>
      </c>
      <c r="B2" s="0" t="s">
        <v>29</v>
      </c>
      <c r="C2" s="0" t="n">
        <v>2015</v>
      </c>
      <c r="D2" s="0" t="n">
        <v>9</v>
      </c>
      <c r="E2" s="0" t="n">
        <v>19.9006802733333</v>
      </c>
      <c r="F2" s="0" t="n">
        <f aca="false">E2/0.6</f>
        <v>33.1678004555555</v>
      </c>
      <c r="H2" s="0" t="n">
        <v>12.0107</v>
      </c>
      <c r="I2" s="0" t="n">
        <f aca="false">1/1000</f>
        <v>0.001</v>
      </c>
      <c r="J2" s="0" t="n">
        <f aca="false">F2*$H$2*$I$2</f>
        <v>0.39836850093154</v>
      </c>
    </row>
    <row r="3" customFormat="false" ht="13.8" hidden="false" customHeight="false" outlineLevel="0" collapsed="false">
      <c r="A3" s="0" t="s">
        <v>20</v>
      </c>
      <c r="B3" s="0" t="s">
        <v>29</v>
      </c>
      <c r="C3" s="0" t="n">
        <v>2015</v>
      </c>
      <c r="D3" s="0" t="n">
        <v>9</v>
      </c>
      <c r="E3" s="0" t="n">
        <v>43.79255702</v>
      </c>
      <c r="F3" s="0" t="n">
        <f aca="false">E3/0.6</f>
        <v>72.9875950333333</v>
      </c>
      <c r="J3" s="0" t="n">
        <f aca="false">F3*$H$2*$I$2</f>
        <v>0.876632107666856</v>
      </c>
    </row>
    <row r="4" customFormat="false" ht="13.8" hidden="false" customHeight="false" outlineLevel="0" collapsed="false">
      <c r="A4" s="0" t="s">
        <v>22</v>
      </c>
      <c r="B4" s="0" t="s">
        <v>29</v>
      </c>
      <c r="C4" s="0" t="n">
        <v>2015</v>
      </c>
      <c r="D4" s="0" t="n">
        <v>9</v>
      </c>
      <c r="E4" s="0" t="n">
        <v>31.2425249166667</v>
      </c>
      <c r="F4" s="0" t="n">
        <f aca="false">E4/0.6</f>
        <v>52.0708748611112</v>
      </c>
      <c r="J4" s="0" t="n">
        <f aca="false">F4*$H$2*$I$2</f>
        <v>0.625407656694348</v>
      </c>
    </row>
    <row r="5" customFormat="false" ht="13.8" hidden="false" customHeight="false" outlineLevel="0" collapsed="false">
      <c r="A5" s="0" t="s">
        <v>67</v>
      </c>
      <c r="B5" s="0" t="s">
        <v>80</v>
      </c>
      <c r="C5" s="0" t="n">
        <v>2015</v>
      </c>
      <c r="D5" s="0" t="n">
        <v>9</v>
      </c>
      <c r="E5" s="0" t="n">
        <v>13.8842120166667</v>
      </c>
      <c r="F5" s="0" t="n">
        <f aca="false">E5/0.6</f>
        <v>23.1403533611112</v>
      </c>
      <c r="J5" s="0" t="n">
        <f aca="false">F5*$H$2*$I$2</f>
        <v>0.277931842114298</v>
      </c>
    </row>
    <row r="6" customFormat="false" ht="13.8" hidden="false" customHeight="false" outlineLevel="0" collapsed="false">
      <c r="A6" s="0" t="s">
        <v>22</v>
      </c>
      <c r="B6" s="0" t="s">
        <v>80</v>
      </c>
      <c r="C6" s="0" t="n">
        <v>2015</v>
      </c>
      <c r="D6" s="0" t="n">
        <v>9</v>
      </c>
      <c r="E6" s="0" t="n">
        <v>9.62346051433333</v>
      </c>
      <c r="F6" s="0" t="n">
        <f aca="false">E6/0.6</f>
        <v>16.0391008572222</v>
      </c>
      <c r="J6" s="0" t="n">
        <f aca="false">F6*$H$2*$I$2</f>
        <v>0.192640828665839</v>
      </c>
    </row>
    <row r="7" customFormat="false" ht="13.8" hidden="false" customHeight="false" outlineLevel="0" collapsed="false">
      <c r="A7" s="0" t="s">
        <v>20</v>
      </c>
      <c r="B7" s="0" t="s">
        <v>30</v>
      </c>
      <c r="C7" s="0" t="n">
        <v>2015</v>
      </c>
      <c r="D7" s="0" t="n">
        <v>9</v>
      </c>
      <c r="E7" s="0" t="n">
        <v>25.26198772</v>
      </c>
      <c r="F7" s="0" t="n">
        <f aca="false">E7/0.6</f>
        <v>42.1033128666667</v>
      </c>
      <c r="J7" s="0" t="n">
        <f aca="false">F7*$H$2*$I$2</f>
        <v>0.505690259847674</v>
      </c>
    </row>
    <row r="8" customFormat="false" ht="13.8" hidden="false" customHeight="false" outlineLevel="0" collapsed="false">
      <c r="A8" s="0" t="s">
        <v>67</v>
      </c>
      <c r="B8" s="0" t="s">
        <v>30</v>
      </c>
      <c r="C8" s="0" t="n">
        <v>2015</v>
      </c>
      <c r="D8" s="0" t="n">
        <v>9</v>
      </c>
      <c r="E8" s="0" t="n">
        <v>23.1209029066667</v>
      </c>
      <c r="F8" s="0" t="n">
        <f aca="false">E8/0.6</f>
        <v>38.5348381777778</v>
      </c>
      <c r="J8" s="0" t="n">
        <f aca="false">F8*$H$2*$I$2</f>
        <v>0.462830380901836</v>
      </c>
    </row>
    <row r="9" customFormat="false" ht="13.8" hidden="false" customHeight="false" outlineLevel="0" collapsed="false">
      <c r="A9" s="0" t="s">
        <v>22</v>
      </c>
      <c r="B9" s="0" t="s">
        <v>30</v>
      </c>
      <c r="C9" s="0" t="n">
        <v>2015</v>
      </c>
      <c r="D9" s="0" t="n">
        <v>9</v>
      </c>
      <c r="E9" s="0" t="n">
        <v>40.9825680266667</v>
      </c>
      <c r="F9" s="0" t="n">
        <f aca="false">E9/0.6</f>
        <v>68.3042800444445</v>
      </c>
      <c r="J9" s="0" t="n">
        <f aca="false">F9*$H$2*$I$2</f>
        <v>0.820382216329809</v>
      </c>
    </row>
    <row r="10" customFormat="false" ht="13.8" hidden="false" customHeight="false" outlineLevel="0" collapsed="false">
      <c r="A10" s="0" t="s">
        <v>22</v>
      </c>
      <c r="B10" s="0" t="s">
        <v>30</v>
      </c>
      <c r="C10" s="0" t="n">
        <v>2016</v>
      </c>
      <c r="D10" s="0" t="n">
        <v>9</v>
      </c>
      <c r="E10" s="0" t="n">
        <v>26.893763775</v>
      </c>
      <c r="F10" s="0" t="n">
        <f aca="false">E10/0.6</f>
        <v>44.822939625</v>
      </c>
      <c r="J10" s="0" t="n">
        <f aca="false">F10*$H$2*$I$2</f>
        <v>0.538354880953988</v>
      </c>
    </row>
    <row r="11" customFormat="false" ht="13.8" hidden="false" customHeight="false" outlineLevel="0" collapsed="false">
      <c r="A11" s="0" t="s">
        <v>67</v>
      </c>
      <c r="B11" s="0" t="s">
        <v>30</v>
      </c>
      <c r="C11" s="0" t="n">
        <v>2016</v>
      </c>
      <c r="D11" s="0" t="n">
        <v>9</v>
      </c>
      <c r="E11" s="0" t="n">
        <v>15.99878336</v>
      </c>
      <c r="F11" s="0" t="n">
        <f aca="false">E11/0.6</f>
        <v>26.6646389333333</v>
      </c>
      <c r="J11" s="0" t="n">
        <f aca="false">F11*$H$2*$I$2</f>
        <v>0.320260978836586</v>
      </c>
    </row>
    <row r="12" customFormat="false" ht="13.8" hidden="false" customHeight="false" outlineLevel="0" collapsed="false">
      <c r="A12" s="0" t="s">
        <v>20</v>
      </c>
      <c r="B12" s="0" t="s">
        <v>30</v>
      </c>
      <c r="C12" s="0" t="n">
        <v>2016</v>
      </c>
      <c r="D12" s="0" t="n">
        <v>9</v>
      </c>
      <c r="E12" s="0" t="n">
        <v>24.797385621</v>
      </c>
      <c r="F12" s="0" t="n">
        <f aca="false">E12/0.6</f>
        <v>41.328976035</v>
      </c>
      <c r="J12" s="0" t="n">
        <f aca="false">F12*$H$2*$I$2</f>
        <v>0.496389932463574</v>
      </c>
    </row>
    <row r="13" customFormat="false" ht="13.8" hidden="false" customHeight="false" outlineLevel="0" collapsed="false">
      <c r="F13" s="0" t="n">
        <f aca="false">AVERAGE(F2:F12)</f>
        <v>41.7422463864141</v>
      </c>
      <c r="J13" s="0" t="n">
        <f aca="false">AVERAGE(J2:J12)</f>
        <v>0.501353598673305</v>
      </c>
      <c r="K13" s="0" t="n">
        <f aca="false">MAX(J2:J12)</f>
        <v>0.876632107666856</v>
      </c>
      <c r="L13" s="0" t="n">
        <f aca="false">MIN(J2:J12)</f>
        <v>0.192640828665839</v>
      </c>
      <c r="M13" s="0" t="n">
        <f aca="false">J13*365</f>
        <v>182.994063515756</v>
      </c>
    </row>
    <row r="14" customFormat="false" ht="13.8" hidden="false" customHeight="false" outlineLevel="0" collapsed="false"/>
    <row r="15" customFormat="false" ht="13.8" hidden="false" customHeight="false" outlineLevel="0" collapsed="false">
      <c r="A15" s="7" t="s">
        <v>81</v>
      </c>
      <c r="B15" s="8"/>
      <c r="C15" s="8"/>
      <c r="D15" s="8"/>
      <c r="E15" s="8"/>
      <c r="F15" s="8"/>
      <c r="G15" s="8"/>
      <c r="H15" s="8"/>
      <c r="I15" s="8"/>
      <c r="J15" s="8"/>
      <c r="K15" s="8"/>
      <c r="L15" s="8"/>
      <c r="M15" s="8"/>
      <c r="N15" s="8"/>
      <c r="O15" s="8"/>
      <c r="P15" s="8"/>
      <c r="Q15" s="9"/>
    </row>
    <row r="16" customFormat="false" ht="13.8" hidden="false" customHeight="false" outlineLevel="0" collapsed="false">
      <c r="A16" s="10" t="s">
        <v>82</v>
      </c>
      <c r="B16" s="11"/>
      <c r="C16" s="11"/>
      <c r="D16" s="11"/>
      <c r="E16" s="11"/>
      <c r="F16" s="11"/>
      <c r="G16" s="11"/>
      <c r="H16" s="11"/>
      <c r="I16" s="11"/>
      <c r="J16" s="11"/>
      <c r="K16" s="11"/>
      <c r="L16" s="11"/>
      <c r="M16" s="11"/>
      <c r="N16" s="11"/>
      <c r="O16" s="11"/>
      <c r="P16" s="11"/>
      <c r="Q16" s="12"/>
    </row>
    <row r="17" customFormat="false" ht="13.8" hidden="false" customHeight="false" outlineLevel="0" collapsed="false">
      <c r="A17" s="13" t="s">
        <v>83</v>
      </c>
      <c r="B17" s="11"/>
      <c r="C17" s="11"/>
      <c r="D17" s="11"/>
      <c r="E17" s="11"/>
      <c r="F17" s="11"/>
      <c r="G17" s="11"/>
      <c r="H17" s="11"/>
      <c r="I17" s="11"/>
      <c r="J17" s="11"/>
      <c r="K17" s="11"/>
      <c r="L17" s="11"/>
      <c r="M17" s="11"/>
      <c r="N17" s="11"/>
      <c r="O17" s="11"/>
      <c r="P17" s="11"/>
      <c r="Q17" s="12"/>
    </row>
    <row r="18" customFormat="false" ht="13.8" hidden="false" customHeight="false" outlineLevel="0" collapsed="false">
      <c r="A18" s="10" t="s">
        <v>84</v>
      </c>
      <c r="B18" s="11"/>
      <c r="C18" s="11"/>
      <c r="D18" s="11"/>
      <c r="E18" s="11"/>
      <c r="F18" s="11"/>
      <c r="G18" s="11"/>
      <c r="H18" s="11"/>
      <c r="I18" s="11"/>
      <c r="J18" s="11"/>
      <c r="K18" s="11"/>
      <c r="L18" s="11"/>
      <c r="M18" s="11"/>
      <c r="N18" s="11"/>
      <c r="O18" s="11"/>
      <c r="P18" s="11"/>
      <c r="Q18" s="12"/>
    </row>
    <row r="19" customFormat="false" ht="13.8" hidden="false" customHeight="false" outlineLevel="0" collapsed="false">
      <c r="A19" s="13" t="s">
        <v>85</v>
      </c>
      <c r="B19" s="11"/>
      <c r="C19" s="11"/>
      <c r="D19" s="11"/>
      <c r="E19" s="11"/>
      <c r="F19" s="11"/>
      <c r="G19" s="11"/>
      <c r="H19" s="11"/>
      <c r="I19" s="11"/>
      <c r="J19" s="11"/>
      <c r="K19" s="11"/>
      <c r="L19" s="11"/>
      <c r="M19" s="11"/>
      <c r="N19" s="11"/>
      <c r="O19" s="11"/>
      <c r="P19" s="11"/>
      <c r="Q19" s="12"/>
    </row>
    <row r="20" customFormat="false" ht="13.8" hidden="false" customHeight="false" outlineLevel="0" collapsed="false">
      <c r="A20" s="14" t="s">
        <v>86</v>
      </c>
      <c r="B20" s="15"/>
      <c r="C20" s="15"/>
      <c r="D20" s="15"/>
      <c r="E20" s="15"/>
      <c r="F20" s="15"/>
      <c r="G20" s="15"/>
      <c r="H20" s="15"/>
      <c r="I20" s="15"/>
      <c r="J20" s="15"/>
      <c r="K20" s="15"/>
      <c r="L20" s="15"/>
      <c r="M20" s="15"/>
      <c r="N20" s="15"/>
      <c r="O20" s="15"/>
      <c r="P20" s="15"/>
      <c r="Q20" s="1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5" activeCellId="0" sqref="I5"/>
    </sheetView>
  </sheetViews>
  <sheetFormatPr defaultRowHeight="15" zeroHeight="false" outlineLevelRow="0" outlineLevelCol="0"/>
  <cols>
    <col collapsed="false" customWidth="true" hidden="false" outlineLevel="0" max="1" min="1" style="0" width="8.67"/>
    <col collapsed="false" customWidth="true" hidden="false" outlineLevel="0" max="2" min="2" style="0" width="15.29"/>
    <col collapsed="false" customWidth="true" hidden="false" outlineLevel="0" max="4" min="3" style="0" width="8.67"/>
    <col collapsed="false" customWidth="true" hidden="false" outlineLevel="0" max="5" min="5" style="0" width="16.26"/>
    <col collapsed="false" customWidth="true" hidden="false" outlineLevel="0" max="6" min="6" style="0" width="13.36"/>
    <col collapsed="false" customWidth="true" hidden="false" outlineLevel="0" max="7" min="7" style="0" width="13.06"/>
    <col collapsed="false" customWidth="true" hidden="false" outlineLevel="0" max="8" min="8" style="0" width="16.39"/>
    <col collapsed="false" customWidth="true" hidden="false" outlineLevel="0" max="9" min="9" style="0" width="16.53"/>
    <col collapsed="false" customWidth="true" hidden="false" outlineLevel="0" max="10" min="10" style="0" width="19.86"/>
    <col collapsed="false" customWidth="true" hidden="false" outlineLevel="0" max="1025" min="11" style="0" width="8.67"/>
  </cols>
  <sheetData>
    <row r="1" customFormat="false" ht="13.8" hidden="false" customHeight="false" outlineLevel="0" collapsed="false">
      <c r="A1" s="0" t="s">
        <v>35</v>
      </c>
      <c r="B1" s="0" t="s">
        <v>69</v>
      </c>
      <c r="C1" s="0" t="s">
        <v>37</v>
      </c>
      <c r="D1" s="0" t="s">
        <v>70</v>
      </c>
      <c r="E1" s="0" t="s">
        <v>87</v>
      </c>
      <c r="F1" s="0" t="s">
        <v>88</v>
      </c>
      <c r="G1" s="0" t="s">
        <v>89</v>
      </c>
      <c r="H1" s="0" t="s">
        <v>90</v>
      </c>
      <c r="I1" s="0" t="s">
        <v>91</v>
      </c>
    </row>
    <row r="2" customFormat="false" ht="13.8" hidden="false" customHeight="false" outlineLevel="0" collapsed="false">
      <c r="A2" s="0" t="s">
        <v>22</v>
      </c>
      <c r="B2" s="0" t="s">
        <v>29</v>
      </c>
      <c r="C2" s="0" t="n">
        <v>2010</v>
      </c>
      <c r="D2" s="0" t="n">
        <v>15</v>
      </c>
      <c r="E2" s="0" t="n">
        <v>3.13431808748028</v>
      </c>
      <c r="F2" s="17" t="n">
        <v>0.39</v>
      </c>
      <c r="G2" s="0" t="n">
        <v>2.5</v>
      </c>
      <c r="H2" s="0" t="n">
        <f aca="false">((E2*G2)*(1-F2))*10000</f>
        <v>47798.3508340742</v>
      </c>
      <c r="I2" s="0" t="n">
        <f aca="false">H2/1000000</f>
        <v>0.0477983508340742</v>
      </c>
    </row>
    <row r="3" customFormat="false" ht="13.8" hidden="false" customHeight="false" outlineLevel="0" collapsed="false">
      <c r="A3" s="0" t="s">
        <v>67</v>
      </c>
      <c r="B3" s="0" t="s">
        <v>29</v>
      </c>
      <c r="C3" s="0" t="n">
        <v>2010</v>
      </c>
      <c r="D3" s="0" t="n">
        <v>15</v>
      </c>
      <c r="E3" s="0" t="n">
        <v>7.64406914466747</v>
      </c>
      <c r="F3" s="17" t="n">
        <v>0.41</v>
      </c>
      <c r="G3" s="0" t="n">
        <v>2.5</v>
      </c>
      <c r="H3" s="0" t="n">
        <f aca="false">((E3*G3)*(1-F3))*10000</f>
        <v>112750.019883845</v>
      </c>
      <c r="I3" s="0" t="n">
        <f aca="false">H3/1000000</f>
        <v>0.112750019883845</v>
      </c>
    </row>
    <row r="4" customFormat="false" ht="12.8" hidden="false" customHeight="true" outlineLevel="0" collapsed="false">
      <c r="A4" s="0" t="s">
        <v>20</v>
      </c>
      <c r="B4" s="0" t="s">
        <v>29</v>
      </c>
      <c r="C4" s="0" t="n">
        <v>2010</v>
      </c>
      <c r="D4" s="0" t="n">
        <v>15</v>
      </c>
      <c r="E4" s="0" t="n">
        <v>4.6500218871741</v>
      </c>
      <c r="F4" s="17" t="n">
        <v>0.42</v>
      </c>
      <c r="G4" s="0" t="n">
        <v>2.5</v>
      </c>
      <c r="H4" s="0" t="n">
        <f aca="false">((E4*G4)*(1-F4))*10000</f>
        <v>67425.3173640244</v>
      </c>
      <c r="I4" s="0" t="n">
        <f aca="false">H4/1000000</f>
        <v>0.0674253173640244</v>
      </c>
    </row>
    <row r="5" customFormat="false" ht="12.8" hidden="false" customHeight="true" outlineLevel="0" collapsed="false">
      <c r="I5" s="0" t="n">
        <f aca="false">AVERAGE(I2:I4)</f>
        <v>0.0759912293606479</v>
      </c>
    </row>
    <row r="7" customFormat="false" ht="13.8" hidden="false" customHeight="false" outlineLevel="0" collapsed="false">
      <c r="A7" s="2" t="s">
        <v>92</v>
      </c>
    </row>
    <row r="8" customFormat="false" ht="13.8" hidden="false" customHeight="false" outlineLevel="0" collapsed="false">
      <c r="A8" s="18" t="s">
        <v>93</v>
      </c>
      <c r="B8" s="8"/>
      <c r="C8" s="8"/>
      <c r="D8" s="8"/>
      <c r="E8" s="8"/>
      <c r="F8" s="8"/>
      <c r="G8" s="8"/>
      <c r="H8" s="8"/>
      <c r="I8" s="8"/>
      <c r="J8" s="8"/>
      <c r="K8" s="8"/>
      <c r="L8" s="8"/>
      <c r="M8" s="8"/>
      <c r="N8" s="9"/>
    </row>
    <row r="9" customFormat="false" ht="13.8" hidden="false" customHeight="false" outlineLevel="0" collapsed="false">
      <c r="A9" s="19" t="s">
        <v>94</v>
      </c>
      <c r="B9" s="11"/>
      <c r="C9" s="11"/>
      <c r="D9" s="11"/>
      <c r="E9" s="11"/>
      <c r="F9" s="11"/>
      <c r="G9" s="11"/>
      <c r="H9" s="11"/>
      <c r="I9" s="11"/>
      <c r="J9" s="11"/>
      <c r="K9" s="11"/>
      <c r="L9" s="11"/>
      <c r="M9" s="11"/>
      <c r="N9" s="12"/>
    </row>
    <row r="10" customFormat="false" ht="13.8" hidden="false" customHeight="false" outlineLevel="0" collapsed="false">
      <c r="A10" s="20" t="s">
        <v>95</v>
      </c>
      <c r="B10" s="15"/>
      <c r="C10" s="15"/>
      <c r="D10" s="15"/>
      <c r="E10" s="15"/>
      <c r="F10" s="15"/>
      <c r="G10" s="15"/>
      <c r="H10" s="15"/>
      <c r="I10" s="15"/>
      <c r="J10" s="15"/>
      <c r="K10" s="15"/>
      <c r="L10" s="15"/>
      <c r="M10" s="15"/>
      <c r="N10" s="1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7584</TotalTime>
  <Application>LibreOffice/5.3.4.2$Linux_X86_64 LibreOffice_project/30m0$Build-2</Application>
  <Company>UGent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2017-08-01T15:25:26Z</dcterms:created>
  <dc:creator>Francesca Pasotti</dc:creator>
  <dc:description/>
  <dc:language>en-GB</dc:language>
  <cp:lastModifiedBy/>
  <dcterms:modified xsi:type="dcterms:W3CDTF">2017-09-22T09:56:51Z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UGent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