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nselheirotitular\Downloads\"/>
    </mc:Choice>
  </mc:AlternateContent>
  <bookViews>
    <workbookView xWindow="0" yWindow="0" windowWidth="19200" windowHeight="70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1" l="1"/>
  <c r="C53" i="1"/>
  <c r="D53" i="1"/>
  <c r="E53" i="1"/>
  <c r="H42" i="1" l="1"/>
  <c r="H43" i="1"/>
  <c r="H44" i="1"/>
  <c r="H45" i="1"/>
  <c r="H46" i="1"/>
  <c r="H47" i="1"/>
  <c r="H48" i="1"/>
  <c r="H49" i="1"/>
  <c r="H50" i="1"/>
  <c r="H51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" i="1"/>
  <c r="G53" i="1"/>
  <c r="G46" i="1"/>
  <c r="G44" i="1"/>
  <c r="G43" i="1"/>
  <c r="G42" i="1"/>
  <c r="G41" i="1"/>
  <c r="G40" i="1"/>
  <c r="G39" i="1"/>
  <c r="G38" i="1"/>
  <c r="G37" i="1"/>
  <c r="G36" i="1"/>
  <c r="G35" i="1"/>
  <c r="G34" i="1"/>
  <c r="G32" i="1"/>
  <c r="G31" i="1"/>
  <c r="G30" i="1"/>
  <c r="G28" i="1"/>
  <c r="G27" i="1"/>
  <c r="G26" i="1"/>
  <c r="G25" i="1"/>
  <c r="G24" i="1"/>
  <c r="G22" i="1"/>
  <c r="G21" i="1"/>
  <c r="G20" i="1"/>
  <c r="G18" i="1"/>
  <c r="G17" i="1"/>
  <c r="G15" i="1"/>
  <c r="G14" i="1"/>
  <c r="G13" i="1"/>
  <c r="G12" i="1"/>
  <c r="G11" i="1"/>
  <c r="G10" i="1"/>
  <c r="G9" i="1"/>
  <c r="G8" i="1"/>
  <c r="G7" i="1"/>
  <c r="G3" i="1"/>
  <c r="F53" i="1"/>
  <c r="F51" i="1"/>
  <c r="F50" i="1"/>
  <c r="F49" i="1"/>
  <c r="F48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4" i="1"/>
  <c r="F3" i="1"/>
  <c r="H53" i="1" l="1"/>
</calcChain>
</file>

<file path=xl/sharedStrings.xml><?xml version="1.0" encoding="utf-8"?>
<sst xmlns="http://schemas.openxmlformats.org/spreadsheetml/2006/main" count="53" uniqueCount="53">
  <si>
    <t>AMBULATÓRIO</t>
  </si>
  <si>
    <t>total/clínica</t>
  </si>
  <si>
    <t>CIRURGIA PEDIÁTRICA (AMBULATÓRIO)</t>
  </si>
  <si>
    <t>CIRURGIA GERAL (AMBULATÓRIO)</t>
  </si>
  <si>
    <t>ENDOCRINOLOGIA (AMBULATÓRIO)</t>
  </si>
  <si>
    <t>UROLOGIA (AMBULATÓRIO)</t>
  </si>
  <si>
    <t>CLÍNICA MÉDICA (AMBULATÓRIO)</t>
  </si>
  <si>
    <t>ALERGIA E IMUNOLOGIA (AMBULATÓRIO)</t>
  </si>
  <si>
    <t>PSIQUIATRIA (AMBULATÓRIO)</t>
  </si>
  <si>
    <t>CARDIOLOGIA (AMBULATÓRIO)</t>
  </si>
  <si>
    <t>TERAPIA OCUPACIONAL (AMBULATÓRIO)</t>
  </si>
  <si>
    <t>ENFERMAGEM</t>
  </si>
  <si>
    <t>ONCOLOGIA (AMBULATÓRIO)</t>
  </si>
  <si>
    <t>ANESTESIOLOGIA (AMBULATÓRIO)</t>
  </si>
  <si>
    <t>OBSTETRÍCIA (AMBULATÓRIO)</t>
  </si>
  <si>
    <t>REUMATOLOGIA (AMBULATÓRIO)</t>
  </si>
  <si>
    <t>DERMATOLOGIA (AMBULATÓRIO)</t>
  </si>
  <si>
    <t>CIRURGIA PLÁSTICA (AMBULATÓRIO)</t>
  </si>
  <si>
    <t>PNEUMOLOGIA (AMBULATÓRIO)</t>
  </si>
  <si>
    <t>FONOAUDIOLOGIA (AMBULATÓRIO)</t>
  </si>
  <si>
    <t>CIRURGIA VASCULAR (AMBULATÓRIO)</t>
  </si>
  <si>
    <t>OTORRINOLARINGOLOGIA (AMBULATÓRIO)</t>
  </si>
  <si>
    <t>ORTOPEDIA (AMBULATÓRIO)</t>
  </si>
  <si>
    <t>NEFROLOGIA (AMBULATÓRIO)</t>
  </si>
  <si>
    <t>CIRURGIA TORÁCICA (AMBULATÓRIO)</t>
  </si>
  <si>
    <t>CIRURGIA BUCOMAXILOFACIAL (AMBULATÓRIO)</t>
  </si>
  <si>
    <t>ACUPUNTURA (AMBULATÓRIO)</t>
  </si>
  <si>
    <t>HEMATOLOGIA (AMBULATÓRIO)</t>
  </si>
  <si>
    <t>CCIH (AMBULATÓRIO)</t>
  </si>
  <si>
    <t>CIRURGIA BARIATRICA</t>
  </si>
  <si>
    <t>NEUROLOGIA (AMBULATÓRIO)</t>
  </si>
  <si>
    <t>PEDIATRIA (AMBULATÓRIO)</t>
  </si>
  <si>
    <t>INFECTOLOGIA (AMBULATÓRIO)</t>
  </si>
  <si>
    <t>OFTALMOLOGIA (AMBULATÓRIO)</t>
  </si>
  <si>
    <t>GERIATRIA (AMBULATORIO)</t>
  </si>
  <si>
    <t>GINECOLOGIA (AMBULATÓRIO)</t>
  </si>
  <si>
    <t>FISIOTERAPIA (AMBULATÓRIO)</t>
  </si>
  <si>
    <t>ESPAÇO TRANS (AMBULATÓRIO)</t>
  </si>
  <si>
    <t>PSICOLOGIA (AMBULATÓRIO)</t>
  </si>
  <si>
    <t>GASTROENTEROLOGIA (AMBULATÓRIO)</t>
  </si>
  <si>
    <t>NUTRIÇÃO (AMBULATÓRIO)</t>
  </si>
  <si>
    <t>NUCLEO DE POS-CUIDADOS INTENSIVOS</t>
  </si>
  <si>
    <t>SERVIÇO SOCIAL</t>
  </si>
  <si>
    <t>ASSISTENCIA FARMACEUTICA</t>
  </si>
  <si>
    <t>CLINICA DA DOR (AMBULATÓRIO)</t>
  </si>
  <si>
    <t>HOSPITAL - DIA</t>
  </si>
  <si>
    <t>PUERICULTURA (AMBULATÓRIO)</t>
  </si>
  <si>
    <t>NÚCLEO DO SERVIDOR (AMBULATÓRIO)</t>
  </si>
  <si>
    <t>TRANSPLANTE (AMBULATÓRIO)</t>
  </si>
  <si>
    <t>EDUCAÇÃO FÍSICA (AMBULATÓRIO)</t>
  </si>
  <si>
    <t>TOTAL/MÊS</t>
  </si>
  <si>
    <t>SAUDE OCUPACIONAL</t>
  </si>
  <si>
    <t>Fonte: extrator produzido pelo SETISD para URA. Elaborado pelo STCOR, 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</si>
</sst>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88901</xdr:colOff>
      <xdr:row>0</xdr:row>
      <xdr:rowOff>69851</xdr:rowOff>
    </xdr:from>
    <xdr:to>
      <xdr:col>0</xdr:col>
      <xdr:colOff>1111250</xdr:colOff>
      <xdr:row>0</xdr:row>
      <xdr:rowOff>721098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1" y="69851"/>
          <a:ext cx="1022349" cy="651247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1352549</xdr:colOff>
      <xdr:row>0</xdr:row>
      <xdr:rowOff>88901</xdr:rowOff>
    </xdr:from>
    <xdr:to>
      <xdr:col>0</xdr:col>
      <xdr:colOff>1701800</xdr:colOff>
      <xdr:row>0</xdr:row>
      <xdr:rowOff>701988</xdr:rowOff>
    </xdr:to>
    <xdr:pic>
      <xdr:nvPicPr>
        <xdr:cNvPr id="3" name="Imagem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408" t="1778" r="22074" b="2518"/>
        <a:stretch/>
      </xdr:blipFill>
      <xdr:spPr>
        <a:xfrm>
          <a:off x="1352549" y="88901"/>
          <a:ext cx="349251" cy="613087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361950</xdr:colOff>
      <xdr:row>0</xdr:row>
      <xdr:rowOff>152400</xdr:rowOff>
    </xdr:from>
    <xdr:to>
      <xdr:col>5</xdr:col>
      <xdr:colOff>444688</xdr:colOff>
      <xdr:row>0</xdr:row>
      <xdr:rowOff>723900</xdr:rowOff>
    </xdr:to>
    <xdr:pic>
      <xdr:nvPicPr>
        <xdr:cNvPr id="4" name="Imagem 3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4" t="21305" r="385" b="20619"/>
        <a:stretch/>
      </xdr:blipFill>
      <xdr:spPr>
        <a:xfrm>
          <a:off x="4489450" y="152400"/>
          <a:ext cx="1301938" cy="571500"/>
        </a:xfrm>
        <a:prstGeom prst="rect">
          <a:avLst/>
        </a:prstGeom>
      </xdr:spPr>
    </xdr:pic>
    <xdr:clientData/>
  </xdr:twoCellAnchor>
  <xdr:twoCellAnchor editAs="oneCell">
    <xdr:from>
      <xdr:col>6</xdr:col>
      <xdr:colOff>330200</xdr:colOff>
      <xdr:row>0</xdr:row>
      <xdr:rowOff>469901</xdr:rowOff>
    </xdr:from>
    <xdr:to>
      <xdr:col>7</xdr:col>
      <xdr:colOff>641350</xdr:colOff>
      <xdr:row>0</xdr:row>
      <xdr:rowOff>723948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0" y="469901"/>
          <a:ext cx="920750" cy="2540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selection activeCell="K6" sqref="K6"/>
    </sheetView>
  </sheetViews>
  <sheetFormatPr defaultRowHeight="14.5" x14ac:dyDescent="0.35"/>
  <cols>
    <col min="1" max="1" width="41.6328125" bestFit="1" customWidth="1"/>
    <col min="2" max="7" width="8.7265625" style="1"/>
    <col min="8" max="8" width="10.54296875" style="4" bestFit="1" customWidth="1"/>
  </cols>
  <sheetData>
    <row r="1" spans="1:8" ht="62" customHeight="1" x14ac:dyDescent="0.35"/>
    <row r="2" spans="1:8" s="2" customFormat="1" x14ac:dyDescent="0.35">
      <c r="A2" s="2" t="s">
        <v>0</v>
      </c>
      <c r="B2" s="3">
        <v>44743</v>
      </c>
      <c r="C2" s="3">
        <v>44774</v>
      </c>
      <c r="D2" s="3">
        <v>44805</v>
      </c>
      <c r="E2" s="3">
        <v>44835</v>
      </c>
      <c r="F2" s="3">
        <v>44866</v>
      </c>
      <c r="G2" s="3">
        <v>44896</v>
      </c>
      <c r="H2" s="4" t="s">
        <v>1</v>
      </c>
    </row>
    <row r="3" spans="1:8" x14ac:dyDescent="0.35">
      <c r="A3" t="s">
        <v>26</v>
      </c>
      <c r="B3" s="1">
        <v>235</v>
      </c>
      <c r="C3" s="1">
        <v>324</v>
      </c>
      <c r="D3" s="1">
        <v>327</v>
      </c>
      <c r="E3" s="1">
        <v>335</v>
      </c>
      <c r="F3" s="1">
        <f>19+4+2+163+1</f>
        <v>189</v>
      </c>
      <c r="G3" s="1">
        <f>1+9+3+2+214</f>
        <v>229</v>
      </c>
      <c r="H3" s="4">
        <f>SUM(B3:G3)</f>
        <v>1639</v>
      </c>
    </row>
    <row r="4" spans="1:8" x14ac:dyDescent="0.35">
      <c r="A4" t="s">
        <v>7</v>
      </c>
      <c r="B4" s="1">
        <v>269</v>
      </c>
      <c r="C4" s="1">
        <v>334</v>
      </c>
      <c r="D4" s="1">
        <v>348</v>
      </c>
      <c r="E4" s="1">
        <v>286</v>
      </c>
      <c r="F4" s="1">
        <f>1+27+239+2</f>
        <v>269</v>
      </c>
      <c r="G4" s="1">
        <v>270</v>
      </c>
      <c r="H4" s="4">
        <f t="shared" ref="H4:H51" si="0">SUM(B4:G4)</f>
        <v>1776</v>
      </c>
    </row>
    <row r="5" spans="1:8" x14ac:dyDescent="0.35">
      <c r="A5" t="s">
        <v>13</v>
      </c>
      <c r="B5" s="1">
        <v>0</v>
      </c>
      <c r="C5" s="1">
        <v>0</v>
      </c>
      <c r="D5" s="1">
        <v>0</v>
      </c>
      <c r="E5" s="1">
        <v>0</v>
      </c>
      <c r="F5" s="1">
        <v>2</v>
      </c>
      <c r="G5" s="1">
        <v>12</v>
      </c>
      <c r="H5" s="4">
        <f t="shared" si="0"/>
        <v>14</v>
      </c>
    </row>
    <row r="6" spans="1:8" x14ac:dyDescent="0.35">
      <c r="A6" t="s">
        <v>43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4</v>
      </c>
      <c r="H6" s="4">
        <f t="shared" si="0"/>
        <v>5</v>
      </c>
    </row>
    <row r="7" spans="1:8" x14ac:dyDescent="0.35">
      <c r="A7" t="s">
        <v>9</v>
      </c>
      <c r="B7" s="1">
        <v>757</v>
      </c>
      <c r="C7" s="1">
        <v>962</v>
      </c>
      <c r="D7" s="1">
        <v>717</v>
      </c>
      <c r="E7" s="1">
        <v>692</v>
      </c>
      <c r="F7" s="1">
        <f>557+1+1+10+4+137+3</f>
        <v>713</v>
      </c>
      <c r="G7" s="1">
        <f>358+1+7+44+6+4+125+2</f>
        <v>547</v>
      </c>
      <c r="H7" s="4">
        <f t="shared" si="0"/>
        <v>4388</v>
      </c>
    </row>
    <row r="8" spans="1:8" x14ac:dyDescent="0.35">
      <c r="A8" t="s">
        <v>28</v>
      </c>
      <c r="B8" s="1">
        <v>193</v>
      </c>
      <c r="C8" s="1">
        <v>281</v>
      </c>
      <c r="D8" s="1">
        <v>234</v>
      </c>
      <c r="E8" s="1">
        <v>127</v>
      </c>
      <c r="F8" s="1">
        <f>1+79+3+77</f>
        <v>160</v>
      </c>
      <c r="G8" s="1">
        <f>85+4+101</f>
        <v>190</v>
      </c>
      <c r="H8" s="4">
        <f t="shared" si="0"/>
        <v>1185</v>
      </c>
    </row>
    <row r="9" spans="1:8" x14ac:dyDescent="0.35">
      <c r="A9" t="s">
        <v>29</v>
      </c>
      <c r="B9" s="1">
        <v>128</v>
      </c>
      <c r="C9" s="1">
        <v>269</v>
      </c>
      <c r="D9" s="1">
        <v>202</v>
      </c>
      <c r="E9" s="1">
        <v>217</v>
      </c>
      <c r="F9" s="1">
        <f>131+2+9+6+3+29</f>
        <v>180</v>
      </c>
      <c r="G9" s="1">
        <f>5+6+3+26+1</f>
        <v>41</v>
      </c>
      <c r="H9" s="4">
        <f t="shared" si="0"/>
        <v>1037</v>
      </c>
    </row>
    <row r="10" spans="1:8" x14ac:dyDescent="0.35">
      <c r="A10" t="s">
        <v>25</v>
      </c>
      <c r="B10" s="1">
        <v>23</v>
      </c>
      <c r="C10" s="1">
        <v>30</v>
      </c>
      <c r="D10" s="1">
        <v>26</v>
      </c>
      <c r="E10" s="1">
        <v>16</v>
      </c>
      <c r="F10" s="1">
        <f>10+18</f>
        <v>28</v>
      </c>
      <c r="G10" s="1">
        <f>8+5+10</f>
        <v>23</v>
      </c>
      <c r="H10" s="4">
        <f t="shared" si="0"/>
        <v>146</v>
      </c>
    </row>
    <row r="11" spans="1:8" x14ac:dyDescent="0.35">
      <c r="A11" t="s">
        <v>3</v>
      </c>
      <c r="B11" s="1">
        <v>679</v>
      </c>
      <c r="C11" s="1">
        <v>864</v>
      </c>
      <c r="D11" s="1">
        <v>819</v>
      </c>
      <c r="E11" s="1">
        <v>758</v>
      </c>
      <c r="F11" s="1">
        <f>4+147+93+76+11+480+4+3</f>
        <v>818</v>
      </c>
      <c r="G11" s="1">
        <f>2+127+1+45+59+16+442+5+1</f>
        <v>698</v>
      </c>
      <c r="H11" s="4">
        <f t="shared" si="0"/>
        <v>4636</v>
      </c>
    </row>
    <row r="12" spans="1:8" x14ac:dyDescent="0.35">
      <c r="A12" t="s">
        <v>2</v>
      </c>
      <c r="B12" s="1">
        <v>101</v>
      </c>
      <c r="C12" s="1">
        <v>152</v>
      </c>
      <c r="D12" s="1">
        <v>161</v>
      </c>
      <c r="E12" s="1">
        <v>132</v>
      </c>
      <c r="F12" s="1">
        <f>30+69+17+36</f>
        <v>152</v>
      </c>
      <c r="G12" s="1">
        <f>23+1+75+14+21</f>
        <v>134</v>
      </c>
      <c r="H12" s="4">
        <f t="shared" si="0"/>
        <v>832</v>
      </c>
    </row>
    <row r="13" spans="1:8" x14ac:dyDescent="0.35">
      <c r="A13" t="s">
        <v>17</v>
      </c>
      <c r="B13" s="1">
        <v>210</v>
      </c>
      <c r="C13" s="1">
        <v>268</v>
      </c>
      <c r="D13" s="1">
        <v>284</v>
      </c>
      <c r="E13" s="1">
        <v>216</v>
      </c>
      <c r="F13" s="1">
        <f>262+3+7+11+1</f>
        <v>284</v>
      </c>
      <c r="G13" s="1">
        <f>184+3+1+7</f>
        <v>195</v>
      </c>
      <c r="H13" s="4">
        <f t="shared" si="0"/>
        <v>1457</v>
      </c>
    </row>
    <row r="14" spans="1:8" x14ac:dyDescent="0.35">
      <c r="A14" t="s">
        <v>24</v>
      </c>
      <c r="B14" s="1">
        <v>20</v>
      </c>
      <c r="C14" s="1">
        <v>35</v>
      </c>
      <c r="D14" s="1">
        <v>24</v>
      </c>
      <c r="E14" s="1">
        <v>26</v>
      </c>
      <c r="F14" s="1">
        <f>10+5+5</f>
        <v>20</v>
      </c>
      <c r="G14" s="1">
        <f>1+3+10+4</f>
        <v>18</v>
      </c>
      <c r="H14" s="4">
        <f t="shared" si="0"/>
        <v>143</v>
      </c>
    </row>
    <row r="15" spans="1:8" x14ac:dyDescent="0.35">
      <c r="A15" t="s">
        <v>20</v>
      </c>
      <c r="B15" s="1">
        <v>260</v>
      </c>
      <c r="C15" s="1">
        <v>363</v>
      </c>
      <c r="D15" s="1">
        <v>281</v>
      </c>
      <c r="E15" s="1">
        <v>367</v>
      </c>
      <c r="F15" s="1">
        <f>18+285+1+3+18+5</f>
        <v>330</v>
      </c>
      <c r="G15" s="1">
        <f>15+244+4+11+7</f>
        <v>281</v>
      </c>
      <c r="H15" s="4">
        <f t="shared" si="0"/>
        <v>1882</v>
      </c>
    </row>
    <row r="16" spans="1:8" x14ac:dyDescent="0.35">
      <c r="A16" t="s">
        <v>44</v>
      </c>
      <c r="B16" s="1">
        <v>80</v>
      </c>
      <c r="C16" s="1">
        <v>51</v>
      </c>
      <c r="D16" s="1">
        <v>120</v>
      </c>
      <c r="E16" s="1">
        <v>112</v>
      </c>
      <c r="F16" s="1">
        <f>1+2</f>
        <v>3</v>
      </c>
      <c r="G16" s="1">
        <v>1</v>
      </c>
      <c r="H16" s="4">
        <f t="shared" si="0"/>
        <v>367</v>
      </c>
    </row>
    <row r="17" spans="1:8" x14ac:dyDescent="0.35">
      <c r="A17" t="s">
        <v>6</v>
      </c>
      <c r="B17" s="1">
        <v>353</v>
      </c>
      <c r="C17" s="1">
        <v>427</v>
      </c>
      <c r="D17" s="1">
        <v>472</v>
      </c>
      <c r="E17" s="1">
        <v>404</v>
      </c>
      <c r="F17" s="1">
        <f>203+6+10+9+20+1</f>
        <v>249</v>
      </c>
      <c r="G17" s="1">
        <f>266+1+2+9+11+42+3</f>
        <v>334</v>
      </c>
      <c r="H17" s="4">
        <f t="shared" si="0"/>
        <v>2239</v>
      </c>
    </row>
    <row r="18" spans="1:8" x14ac:dyDescent="0.35">
      <c r="A18" t="s">
        <v>16</v>
      </c>
      <c r="B18" s="1">
        <v>653</v>
      </c>
      <c r="C18" s="1">
        <v>1025</v>
      </c>
      <c r="D18" s="1">
        <v>846</v>
      </c>
      <c r="E18" s="1">
        <v>784</v>
      </c>
      <c r="F18" s="1">
        <f>878+19+16+19+1+15</f>
        <v>948</v>
      </c>
      <c r="G18" s="1">
        <f>1+691+19+19+14+19</f>
        <v>763</v>
      </c>
      <c r="H18" s="4">
        <f t="shared" si="0"/>
        <v>5019</v>
      </c>
    </row>
    <row r="19" spans="1:8" x14ac:dyDescent="0.35">
      <c r="A19" t="s">
        <v>49</v>
      </c>
      <c r="B19" s="1">
        <v>586</v>
      </c>
      <c r="C19" s="1">
        <v>376</v>
      </c>
      <c r="D19" s="1">
        <v>429</v>
      </c>
      <c r="E19" s="1">
        <v>427</v>
      </c>
      <c r="F19" s="1">
        <f>2+338</f>
        <v>340</v>
      </c>
      <c r="G19" s="1">
        <v>150</v>
      </c>
      <c r="H19" s="4">
        <f t="shared" si="0"/>
        <v>2308</v>
      </c>
    </row>
    <row r="20" spans="1:8" x14ac:dyDescent="0.35">
      <c r="A20" t="s">
        <v>4</v>
      </c>
      <c r="B20" s="1">
        <v>613</v>
      </c>
      <c r="C20" s="1">
        <v>977</v>
      </c>
      <c r="D20" s="1">
        <v>845</v>
      </c>
      <c r="E20" s="1">
        <v>817</v>
      </c>
      <c r="F20" s="1">
        <f>54+2+702+19+36+3</f>
        <v>816</v>
      </c>
      <c r="G20" s="1">
        <f>44+2+580+11+24+1</f>
        <v>662</v>
      </c>
      <c r="H20" s="4">
        <f t="shared" si="0"/>
        <v>4730</v>
      </c>
    </row>
    <row r="21" spans="1:8" x14ac:dyDescent="0.35">
      <c r="A21" t="s">
        <v>11</v>
      </c>
      <c r="B21" s="1">
        <v>56</v>
      </c>
      <c r="C21" s="1">
        <v>130</v>
      </c>
      <c r="D21" s="1">
        <v>105</v>
      </c>
      <c r="E21" s="1">
        <v>124</v>
      </c>
      <c r="F21" s="1">
        <f>2+18+45+3</f>
        <v>68</v>
      </c>
      <c r="G21" s="1">
        <f>12+50+1+10</f>
        <v>73</v>
      </c>
      <c r="H21" s="4">
        <f t="shared" si="0"/>
        <v>556</v>
      </c>
    </row>
    <row r="22" spans="1:8" x14ac:dyDescent="0.35">
      <c r="A22" t="s">
        <v>37</v>
      </c>
      <c r="B22" s="1">
        <v>68</v>
      </c>
      <c r="C22" s="1">
        <v>115</v>
      </c>
      <c r="D22" s="1">
        <v>38</v>
      </c>
      <c r="E22" s="1">
        <v>109</v>
      </c>
      <c r="F22" s="1">
        <f>119+10+5+6</f>
        <v>140</v>
      </c>
      <c r="G22" s="1">
        <f>48+2+6</f>
        <v>56</v>
      </c>
      <c r="H22" s="4">
        <f t="shared" si="0"/>
        <v>526</v>
      </c>
    </row>
    <row r="23" spans="1:8" x14ac:dyDescent="0.35">
      <c r="A23" t="s">
        <v>36</v>
      </c>
      <c r="B23" s="1">
        <v>330</v>
      </c>
      <c r="C23" s="1">
        <v>507</v>
      </c>
      <c r="D23" s="1">
        <v>395</v>
      </c>
      <c r="E23" s="1">
        <v>251</v>
      </c>
      <c r="F23" s="1">
        <f>1+258+1</f>
        <v>260</v>
      </c>
      <c r="G23" s="1">
        <v>167</v>
      </c>
      <c r="H23" s="4">
        <f t="shared" si="0"/>
        <v>1910</v>
      </c>
    </row>
    <row r="24" spans="1:8" x14ac:dyDescent="0.35">
      <c r="A24" t="s">
        <v>19</v>
      </c>
      <c r="B24" s="1">
        <v>278</v>
      </c>
      <c r="C24" s="1">
        <v>383</v>
      </c>
      <c r="D24" s="1">
        <v>363</v>
      </c>
      <c r="E24" s="1">
        <v>358</v>
      </c>
      <c r="F24" s="1">
        <f>6+22+1+1+65+5+19+121</f>
        <v>240</v>
      </c>
      <c r="G24" s="1">
        <f>1+11+16+4+17+1+1+112</f>
        <v>163</v>
      </c>
      <c r="H24" s="4">
        <f>SUM(B24:G24)</f>
        <v>1785</v>
      </c>
    </row>
    <row r="25" spans="1:8" x14ac:dyDescent="0.35">
      <c r="A25" t="s">
        <v>39</v>
      </c>
      <c r="B25" s="1">
        <v>469</v>
      </c>
      <c r="C25" s="1">
        <v>800</v>
      </c>
      <c r="D25" s="1">
        <v>690</v>
      </c>
      <c r="E25" s="1">
        <v>644</v>
      </c>
      <c r="F25" s="1">
        <f>42+3+491+10+10+4+2</f>
        <v>562</v>
      </c>
      <c r="G25" s="1">
        <f>43+3+493+2+21+13+8</f>
        <v>583</v>
      </c>
      <c r="H25" s="4">
        <f t="shared" si="0"/>
        <v>3748</v>
      </c>
    </row>
    <row r="26" spans="1:8" x14ac:dyDescent="0.35">
      <c r="A26" t="s">
        <v>34</v>
      </c>
      <c r="B26" s="1">
        <v>130</v>
      </c>
      <c r="C26" s="1">
        <v>162</v>
      </c>
      <c r="D26" s="1">
        <v>144</v>
      </c>
      <c r="E26" s="1">
        <v>120</v>
      </c>
      <c r="F26" s="1">
        <f>122+1+11+3+1+1</f>
        <v>139</v>
      </c>
      <c r="G26" s="1">
        <f>1+110+1+13+1+2+9</f>
        <v>137</v>
      </c>
      <c r="H26" s="4">
        <f t="shared" si="0"/>
        <v>832</v>
      </c>
    </row>
    <row r="27" spans="1:8" x14ac:dyDescent="0.35">
      <c r="A27" t="s">
        <v>35</v>
      </c>
      <c r="B27" s="1">
        <v>600</v>
      </c>
      <c r="C27" s="1">
        <v>896</v>
      </c>
      <c r="D27" s="1">
        <v>909</v>
      </c>
      <c r="E27" s="1">
        <v>791</v>
      </c>
      <c r="F27" s="1">
        <f>12+7+46+1+676+11</f>
        <v>753</v>
      </c>
      <c r="G27" s="1">
        <f>1+19+8+34+629+1+20</f>
        <v>712</v>
      </c>
      <c r="H27" s="4">
        <f t="shared" si="0"/>
        <v>4661</v>
      </c>
    </row>
    <row r="28" spans="1:8" x14ac:dyDescent="0.35">
      <c r="A28" t="s">
        <v>27</v>
      </c>
      <c r="B28" s="1">
        <v>392</v>
      </c>
      <c r="C28" s="1">
        <v>482</v>
      </c>
      <c r="D28" s="1">
        <v>482</v>
      </c>
      <c r="E28" s="1">
        <v>371</v>
      </c>
      <c r="F28" s="1">
        <f>294+3+9+24</f>
        <v>330</v>
      </c>
      <c r="G28" s="1">
        <f>362+9+8+3+23</f>
        <v>405</v>
      </c>
      <c r="H28" s="4">
        <f t="shared" si="0"/>
        <v>2462</v>
      </c>
    </row>
    <row r="29" spans="1:8" x14ac:dyDescent="0.35">
      <c r="A29" t="s">
        <v>45</v>
      </c>
      <c r="B29" s="1">
        <v>378</v>
      </c>
      <c r="C29" s="1">
        <v>432</v>
      </c>
      <c r="D29" s="1">
        <v>368</v>
      </c>
      <c r="E29" s="1">
        <v>339</v>
      </c>
      <c r="F29" s="1">
        <f>385+1</f>
        <v>386</v>
      </c>
      <c r="G29" s="1">
        <v>343</v>
      </c>
      <c r="H29" s="4">
        <f t="shared" si="0"/>
        <v>2246</v>
      </c>
    </row>
    <row r="30" spans="1:8" x14ac:dyDescent="0.35">
      <c r="A30" t="s">
        <v>32</v>
      </c>
      <c r="B30" s="1">
        <v>430</v>
      </c>
      <c r="C30" s="1">
        <v>468</v>
      </c>
      <c r="D30" s="1">
        <v>530</v>
      </c>
      <c r="E30" s="1">
        <v>380</v>
      </c>
      <c r="F30" s="1">
        <f>46+1+329+10+9</f>
        <v>395</v>
      </c>
      <c r="G30" s="1">
        <f>34+1+259+6+8</f>
        <v>308</v>
      </c>
      <c r="H30" s="4">
        <f t="shared" si="0"/>
        <v>2511</v>
      </c>
    </row>
    <row r="31" spans="1:8" x14ac:dyDescent="0.35">
      <c r="A31" t="s">
        <v>23</v>
      </c>
      <c r="B31" s="1">
        <v>496</v>
      </c>
      <c r="C31" s="1">
        <v>633</v>
      </c>
      <c r="D31" s="1">
        <v>541</v>
      </c>
      <c r="E31" s="1">
        <v>547</v>
      </c>
      <c r="F31" s="1">
        <f>24+10+14+6+1+1+424</f>
        <v>480</v>
      </c>
      <c r="G31" s="1">
        <f>14+1+6+10+3+318</f>
        <v>352</v>
      </c>
      <c r="H31" s="4">
        <f t="shared" si="0"/>
        <v>3049</v>
      </c>
    </row>
    <row r="32" spans="1:8" x14ac:dyDescent="0.35">
      <c r="A32" t="s">
        <v>30</v>
      </c>
      <c r="B32" s="1">
        <v>666</v>
      </c>
      <c r="C32" s="1">
        <v>736</v>
      </c>
      <c r="D32" s="1">
        <v>508</v>
      </c>
      <c r="E32" s="1">
        <v>586</v>
      </c>
      <c r="F32" s="1">
        <f>36+451+21+13</f>
        <v>521</v>
      </c>
      <c r="G32" s="1">
        <f>33+412+11+11</f>
        <v>467</v>
      </c>
      <c r="H32" s="4">
        <f t="shared" si="0"/>
        <v>3484</v>
      </c>
    </row>
    <row r="33" spans="1:8" x14ac:dyDescent="0.35">
      <c r="A33" t="s">
        <v>41</v>
      </c>
      <c r="B33" s="1">
        <v>0</v>
      </c>
      <c r="C33" s="1">
        <v>6</v>
      </c>
      <c r="D33" s="1">
        <v>7</v>
      </c>
      <c r="E33" s="1">
        <v>7</v>
      </c>
      <c r="F33" s="1">
        <f>7+2</f>
        <v>9</v>
      </c>
      <c r="G33" s="1">
        <v>3</v>
      </c>
      <c r="H33" s="4">
        <f t="shared" si="0"/>
        <v>32</v>
      </c>
    </row>
    <row r="34" spans="1:8" x14ac:dyDescent="0.35">
      <c r="A34" t="s">
        <v>47</v>
      </c>
      <c r="B34" s="1">
        <v>219</v>
      </c>
      <c r="C34" s="1">
        <v>241</v>
      </c>
      <c r="D34" s="1">
        <v>265</v>
      </c>
      <c r="E34" s="1">
        <v>267</v>
      </c>
      <c r="F34" s="1">
        <f>6+162+20+2+2+1+89</f>
        <v>282</v>
      </c>
      <c r="G34" s="1">
        <f>3+111+23+6+1+88</f>
        <v>232</v>
      </c>
      <c r="H34" s="4">
        <f t="shared" si="0"/>
        <v>1506</v>
      </c>
    </row>
    <row r="35" spans="1:8" x14ac:dyDescent="0.35">
      <c r="A35" t="s">
        <v>40</v>
      </c>
      <c r="B35" s="1">
        <v>118</v>
      </c>
      <c r="C35" s="1">
        <v>141</v>
      </c>
      <c r="D35" s="1">
        <v>60</v>
      </c>
      <c r="E35" s="1">
        <v>107</v>
      </c>
      <c r="F35" s="1">
        <f>50+38</f>
        <v>88</v>
      </c>
      <c r="G35" s="1">
        <f>48+1+30</f>
        <v>79</v>
      </c>
      <c r="H35" s="4">
        <f t="shared" si="0"/>
        <v>593</v>
      </c>
    </row>
    <row r="36" spans="1:8" x14ac:dyDescent="0.35">
      <c r="A36" t="s">
        <v>14</v>
      </c>
      <c r="B36" s="1">
        <v>376</v>
      </c>
      <c r="C36" s="1">
        <v>544</v>
      </c>
      <c r="D36" s="1">
        <v>467</v>
      </c>
      <c r="E36" s="1">
        <v>465</v>
      </c>
      <c r="F36" s="1">
        <f>362+6+15+51+23</f>
        <v>457</v>
      </c>
      <c r="G36" s="1">
        <f>3+1+341+4+25+41+32+1</f>
        <v>448</v>
      </c>
      <c r="H36" s="4">
        <f t="shared" si="0"/>
        <v>2757</v>
      </c>
    </row>
    <row r="37" spans="1:8" x14ac:dyDescent="0.35">
      <c r="A37" t="s">
        <v>33</v>
      </c>
      <c r="B37" s="1">
        <v>1358</v>
      </c>
      <c r="C37" s="1">
        <v>1712</v>
      </c>
      <c r="D37" s="1">
        <v>1404</v>
      </c>
      <c r="E37" s="1">
        <v>1122</v>
      </c>
      <c r="F37" s="1">
        <f>515+15+6+341+7+54+86+39+2+1</f>
        <v>1066</v>
      </c>
      <c r="G37" s="1">
        <f>448+24+2+4+321+19+63+56+45+1+7</f>
        <v>990</v>
      </c>
      <c r="H37" s="4">
        <f t="shared" si="0"/>
        <v>7652</v>
      </c>
    </row>
    <row r="38" spans="1:8" x14ac:dyDescent="0.35">
      <c r="A38" t="s">
        <v>12</v>
      </c>
      <c r="B38" s="1">
        <v>1423</v>
      </c>
      <c r="C38" s="1">
        <v>1910</v>
      </c>
      <c r="D38" s="1">
        <v>1657</v>
      </c>
      <c r="E38" s="1">
        <v>1658</v>
      </c>
      <c r="F38" s="1">
        <f>116+3+105+1186+25+17+1</f>
        <v>1453</v>
      </c>
      <c r="G38" s="1">
        <f>125+1+9+2+109+1083+21+16+1</f>
        <v>1367</v>
      </c>
      <c r="H38" s="4">
        <f t="shared" si="0"/>
        <v>9468</v>
      </c>
    </row>
    <row r="39" spans="1:8" x14ac:dyDescent="0.35">
      <c r="A39" t="s">
        <v>22</v>
      </c>
      <c r="B39" s="1">
        <v>291</v>
      </c>
      <c r="C39" s="1">
        <v>540</v>
      </c>
      <c r="D39" s="1">
        <v>408</v>
      </c>
      <c r="E39" s="1">
        <v>344</v>
      </c>
      <c r="F39" s="1">
        <f>64+11+1+12+26+275</f>
        <v>389</v>
      </c>
      <c r="G39" s="1">
        <f>46+1+7+21+195</f>
        <v>270</v>
      </c>
      <c r="H39" s="4">
        <f t="shared" si="0"/>
        <v>2242</v>
      </c>
    </row>
    <row r="40" spans="1:8" x14ac:dyDescent="0.35">
      <c r="A40" t="s">
        <v>21</v>
      </c>
      <c r="B40" s="1">
        <v>637</v>
      </c>
      <c r="C40" s="1">
        <v>797</v>
      </c>
      <c r="D40" s="1">
        <v>709</v>
      </c>
      <c r="E40" s="1">
        <v>649</v>
      </c>
      <c r="F40" s="1">
        <f>100+2+1+6+1+7+32+22+1+2+440</f>
        <v>614</v>
      </c>
      <c r="G40" s="1">
        <f>127+1+22+3+18+12+391</f>
        <v>574</v>
      </c>
      <c r="H40" s="4">
        <f t="shared" si="0"/>
        <v>3980</v>
      </c>
    </row>
    <row r="41" spans="1:8" x14ac:dyDescent="0.35">
      <c r="A41" t="s">
        <v>31</v>
      </c>
      <c r="B41" s="1">
        <v>574</v>
      </c>
      <c r="C41" s="1">
        <v>813</v>
      </c>
      <c r="D41" s="1">
        <v>609</v>
      </c>
      <c r="E41" s="1">
        <v>634</v>
      </c>
      <c r="F41" s="1">
        <f>1+15+18+565+21</f>
        <v>620</v>
      </c>
      <c r="G41" s="1">
        <f>1+10+20+591+13+1</f>
        <v>636</v>
      </c>
      <c r="H41" s="4">
        <f t="shared" si="0"/>
        <v>3886</v>
      </c>
    </row>
    <row r="42" spans="1:8" x14ac:dyDescent="0.35">
      <c r="A42" t="s">
        <v>18</v>
      </c>
      <c r="B42" s="1">
        <v>369</v>
      </c>
      <c r="C42" s="1">
        <v>497</v>
      </c>
      <c r="D42" s="1">
        <v>398</v>
      </c>
      <c r="E42" s="1">
        <v>286</v>
      </c>
      <c r="F42" s="1">
        <f>3+42+1+11+4+13+1+1+354</f>
        <v>430</v>
      </c>
      <c r="G42" s="1">
        <f>28+2+3+12+4+9+321</f>
        <v>379</v>
      </c>
      <c r="H42" s="4">
        <f>SUM(B42:G42)</f>
        <v>2359</v>
      </c>
    </row>
    <row r="43" spans="1:8" x14ac:dyDescent="0.35">
      <c r="A43" t="s">
        <v>38</v>
      </c>
      <c r="B43" s="1">
        <v>190</v>
      </c>
      <c r="C43" s="1">
        <v>241</v>
      </c>
      <c r="D43" s="1">
        <v>224</v>
      </c>
      <c r="E43" s="1">
        <v>230</v>
      </c>
      <c r="F43" s="1">
        <f>3+196+2+5+6</f>
        <v>212</v>
      </c>
      <c r="G43" s="1">
        <f>2+143+1+3+7</f>
        <v>156</v>
      </c>
      <c r="H43" s="4">
        <f t="shared" si="0"/>
        <v>1253</v>
      </c>
    </row>
    <row r="44" spans="1:8" x14ac:dyDescent="0.35">
      <c r="A44" t="s">
        <v>8</v>
      </c>
      <c r="B44" s="1">
        <v>363</v>
      </c>
      <c r="C44" s="1">
        <v>383</v>
      </c>
      <c r="D44" s="1">
        <v>412</v>
      </c>
      <c r="E44" s="1">
        <v>342</v>
      </c>
      <c r="F44" s="1">
        <f>1+4+18+3+20+1+324</f>
        <v>371</v>
      </c>
      <c r="G44" s="1">
        <f>1+5+15+1+294</f>
        <v>316</v>
      </c>
      <c r="H44" s="4">
        <f t="shared" si="0"/>
        <v>2187</v>
      </c>
    </row>
    <row r="45" spans="1:8" x14ac:dyDescent="0.35">
      <c r="A45" t="s">
        <v>46</v>
      </c>
      <c r="B45" s="1">
        <v>134</v>
      </c>
      <c r="C45" s="1">
        <v>171</v>
      </c>
      <c r="D45" s="1">
        <v>164</v>
      </c>
      <c r="E45" s="1">
        <v>98</v>
      </c>
      <c r="F45" s="1">
        <f>6+71</f>
        <v>77</v>
      </c>
      <c r="G45" s="1">
        <v>117</v>
      </c>
      <c r="H45" s="4">
        <f t="shared" si="0"/>
        <v>761</v>
      </c>
    </row>
    <row r="46" spans="1:8" x14ac:dyDescent="0.35">
      <c r="A46" t="s">
        <v>15</v>
      </c>
      <c r="B46" s="1">
        <v>1325</v>
      </c>
      <c r="C46" s="1">
        <v>1766</v>
      </c>
      <c r="D46" s="1">
        <v>1390</v>
      </c>
      <c r="E46" s="1">
        <v>1477</v>
      </c>
      <c r="F46" s="1">
        <f>1+5+4+15+26+1240+10</f>
        <v>1301</v>
      </c>
      <c r="G46" s="1">
        <f>17+11+12+17+1213+10</f>
        <v>1280</v>
      </c>
      <c r="H46" s="4">
        <f t="shared" si="0"/>
        <v>8539</v>
      </c>
    </row>
    <row r="47" spans="1:8" x14ac:dyDescent="0.35">
      <c r="A47" t="s">
        <v>51</v>
      </c>
      <c r="B47" s="1">
        <v>5</v>
      </c>
      <c r="C47" s="1">
        <v>1</v>
      </c>
      <c r="D47" s="1">
        <v>3</v>
      </c>
      <c r="E47" s="1">
        <v>4</v>
      </c>
      <c r="F47" s="1">
        <v>0</v>
      </c>
      <c r="G47" s="1">
        <v>5</v>
      </c>
      <c r="H47" s="4">
        <f t="shared" si="0"/>
        <v>18</v>
      </c>
    </row>
    <row r="48" spans="1:8" x14ac:dyDescent="0.35">
      <c r="A48" t="s">
        <v>42</v>
      </c>
      <c r="B48" s="1">
        <v>81</v>
      </c>
      <c r="C48" s="1">
        <v>108</v>
      </c>
      <c r="D48" s="1">
        <v>120</v>
      </c>
      <c r="E48" s="1">
        <v>89</v>
      </c>
      <c r="F48" s="1">
        <f>93+2+5</f>
        <v>100</v>
      </c>
      <c r="G48" s="1">
        <v>72</v>
      </c>
      <c r="H48" s="4">
        <f t="shared" si="0"/>
        <v>570</v>
      </c>
    </row>
    <row r="49" spans="1:8" x14ac:dyDescent="0.35">
      <c r="A49" t="s">
        <v>10</v>
      </c>
      <c r="B49" s="1">
        <v>155</v>
      </c>
      <c r="C49" s="1">
        <v>194</v>
      </c>
      <c r="D49" s="1">
        <v>183</v>
      </c>
      <c r="E49" s="1">
        <v>172</v>
      </c>
      <c r="F49" s="1">
        <f>63+3+3+36</f>
        <v>105</v>
      </c>
      <c r="G49" s="1">
        <v>115</v>
      </c>
      <c r="H49" s="4">
        <f t="shared" si="0"/>
        <v>924</v>
      </c>
    </row>
    <row r="50" spans="1:8" x14ac:dyDescent="0.35">
      <c r="A50" t="s">
        <v>48</v>
      </c>
      <c r="B50" s="1">
        <v>161</v>
      </c>
      <c r="C50" s="1">
        <v>177</v>
      </c>
      <c r="D50" s="1">
        <v>165</v>
      </c>
      <c r="E50" s="1">
        <v>196</v>
      </c>
      <c r="F50" s="1">
        <f>5+4+163+1</f>
        <v>173</v>
      </c>
      <c r="G50" s="1">
        <v>157</v>
      </c>
      <c r="H50" s="4">
        <f t="shared" si="0"/>
        <v>1029</v>
      </c>
    </row>
    <row r="51" spans="1:8" x14ac:dyDescent="0.35">
      <c r="A51" t="s">
        <v>5</v>
      </c>
      <c r="B51" s="1">
        <v>507</v>
      </c>
      <c r="C51" s="1">
        <v>692</v>
      </c>
      <c r="D51" s="1">
        <v>666</v>
      </c>
      <c r="E51" s="1">
        <v>649</v>
      </c>
      <c r="F51" s="1">
        <f>457+19+19+22</f>
        <v>517</v>
      </c>
      <c r="G51" s="1">
        <v>575</v>
      </c>
      <c r="H51" s="4">
        <f t="shared" si="0"/>
        <v>3606</v>
      </c>
    </row>
    <row r="53" spans="1:8" s="2" customFormat="1" x14ac:dyDescent="0.35">
      <c r="A53" s="2" t="s">
        <v>50</v>
      </c>
      <c r="B53" s="4">
        <f t="shared" ref="B53:H53" si="1">SUM(B3:B51)</f>
        <v>17739</v>
      </c>
      <c r="C53" s="4">
        <f t="shared" si="1"/>
        <v>23416</v>
      </c>
      <c r="D53" s="4">
        <f t="shared" si="1"/>
        <v>20519</v>
      </c>
      <c r="E53" s="4">
        <f t="shared" si="1"/>
        <v>19132</v>
      </c>
      <c r="F53" s="4">
        <f t="shared" si="1"/>
        <v>18040</v>
      </c>
      <c r="G53" s="4">
        <f t="shared" si="1"/>
        <v>16089</v>
      </c>
      <c r="H53" s="4">
        <f t="shared" si="1"/>
        <v>114935</v>
      </c>
    </row>
    <row r="54" spans="1:8" x14ac:dyDescent="0.35">
      <c r="A54" s="5" t="s">
        <v>52</v>
      </c>
    </row>
  </sheetData>
  <sortState ref="A2:H243">
    <sortCondition ref="A2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CONSELHEIROS NACIONAIS DE SAUDE - TITULAR</dc:creator>
  <cp:lastModifiedBy>CONSELHEIROS NACIONAIS DE SAUDE - TITULAR</cp:lastModifiedBy>
  <dcterms:created xsi:type="dcterms:W3CDTF">2023-02-27T19:22:08Z</dcterms:created>
  <dcterms:modified xsi:type="dcterms:W3CDTF">2023-02-28T13:25:56Z</dcterms:modified>
</cp:coreProperties>
</file>