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e\Moose\Hartika\"/>
    </mc:Choice>
  </mc:AlternateContent>
  <xr:revisionPtr revIDLastSave="0" documentId="13_ncr:1_{C229E368-84B4-455D-A88C-5C50ABE1F3D1}" xr6:coauthVersionLast="47" xr6:coauthVersionMax="47" xr10:uidLastSave="{00000000-0000-0000-0000-000000000000}"/>
  <bookViews>
    <workbookView xWindow="-120" yWindow="-120" windowWidth="25440" windowHeight="15390" tabRatio="939" firstSheet="3" activeTab="11" xr2:uid="{00000000-000D-0000-FFFF-FFFF00000000}"/>
  </bookViews>
  <sheets>
    <sheet name="LEGENDA" sheetId="23" r:id="rId1"/>
    <sheet name="PROSTOKĄT UKŁAD PROSTOPADŁY" sheetId="13" r:id="rId2"/>
    <sheet name="PROSTOKĄT UKŁ. PROSTOP ZAMEK" sheetId="15" r:id="rId3"/>
    <sheet name="PROSTOKĄT UKŁAD RÓWNOLEGŁY" sheetId="2" r:id="rId4"/>
    <sheet name="PROSTOKĄT UKŁ. RÓWN. ZAMEK" sheetId="12" r:id="rId5"/>
    <sheet name="TYP L Prostopadły" sheetId="3" r:id="rId6"/>
    <sheet name="TYP L Równoległy" sheetId="16" r:id="rId7"/>
    <sheet name="TYP T Prostopadły" sheetId="19" r:id="rId8"/>
    <sheet name="TYP T Równoległy" sheetId="18" r:id="rId9"/>
    <sheet name="TYP C Prostopadły" sheetId="21" r:id="rId10"/>
    <sheet name="nie zmieniać, nie kasować" sheetId="11" state="hidden" r:id="rId11"/>
    <sheet name="TYP C Równoległy" sheetId="22" r:id="rId12"/>
    <sheet name="3TYP PROSTOKAT" sheetId="8" state="hidden" r:id="rId13"/>
    <sheet name="3TYP L" sheetId="9" state="hidden" r:id="rId14"/>
    <sheet name="3TYP C" sheetId="10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" i="22" l="1" a="1"/>
  <c r="L66" i="22" s="1"/>
  <c r="L65" i="22" a="1"/>
  <c r="L65" i="22" s="1"/>
  <c r="L30" i="22" a="1"/>
  <c r="L30" i="22" s="1"/>
  <c r="L29" i="22" a="1"/>
  <c r="L29" i="22" s="1"/>
  <c r="L66" i="21" a="1"/>
  <c r="L66" i="21" s="1"/>
  <c r="L65" i="21" a="1"/>
  <c r="L65" i="21" s="1"/>
  <c r="L30" i="21" a="1"/>
  <c r="L30" i="21" s="1"/>
  <c r="L29" i="21" a="1"/>
  <c r="L29" i="21" s="1"/>
  <c r="I66" i="18" a="1"/>
  <c r="I66" i="18" s="1"/>
  <c r="I65" i="18" a="1"/>
  <c r="I65" i="18" s="1"/>
  <c r="I30" i="18" a="1"/>
  <c r="I30" i="18" s="1"/>
  <c r="I29" i="18" a="1"/>
  <c r="I29" i="18" s="1"/>
  <c r="I66" i="19" a="1"/>
  <c r="I66" i="19" s="1"/>
  <c r="I65" i="19" a="1"/>
  <c r="I65" i="19" s="1"/>
  <c r="I30" i="19" a="1"/>
  <c r="I30" i="19" s="1"/>
  <c r="I29" i="19" a="1"/>
  <c r="I29" i="19" s="1"/>
  <c r="I66" i="16" a="1"/>
  <c r="I66" i="16" s="1"/>
  <c r="I65" i="16" a="1"/>
  <c r="I65" i="16" s="1"/>
  <c r="I30" i="16" a="1"/>
  <c r="I30" i="16" s="1"/>
  <c r="I29" i="16" a="1"/>
  <c r="I29" i="16" s="1"/>
  <c r="I66" i="3" a="1"/>
  <c r="I66" i="3" s="1"/>
  <c r="I65" i="3" a="1"/>
  <c r="I65" i="3" s="1"/>
  <c r="I30" i="3" a="1"/>
  <c r="I30" i="3" s="1"/>
  <c r="I29" i="3" a="1"/>
  <c r="I29" i="3" s="1"/>
  <c r="G21" i="12" a="1"/>
  <c r="G21" i="12" s="1"/>
  <c r="G20" i="12" a="1"/>
  <c r="G20" i="12" s="1"/>
  <c r="G21" i="2" a="1"/>
  <c r="G21" i="2" s="1"/>
  <c r="G20" i="2" a="1"/>
  <c r="G20" i="2" s="1"/>
  <c r="G21" i="15" a="1"/>
  <c r="G21" i="15" s="1"/>
  <c r="G20" i="15" a="1"/>
  <c r="G20" i="15" s="1"/>
  <c r="G21" i="13" a="1"/>
  <c r="G21" i="13" s="1"/>
  <c r="G20" i="13" a="1"/>
  <c r="G20" i="13" s="1"/>
  <c r="I7" i="21"/>
  <c r="J7" i="21" s="1"/>
  <c r="G7" i="16"/>
  <c r="I8" i="22"/>
  <c r="I8" i="21"/>
  <c r="L69" i="22" a="1"/>
  <c r="N70" i="22" a="1"/>
  <c r="L72" i="22" a="1"/>
  <c r="N73" i="22" a="1"/>
  <c r="L75" i="22" a="1"/>
  <c r="N76" i="22" a="1"/>
  <c r="L78" i="22" a="1"/>
  <c r="N79" i="22" a="1"/>
  <c r="L81" i="22" a="1"/>
  <c r="N82" i="22" a="1"/>
  <c r="L84" i="22" a="1"/>
  <c r="N85" i="22" a="1"/>
  <c r="O70" i="22" a="1"/>
  <c r="M72" i="22" a="1"/>
  <c r="O73" i="22" a="1"/>
  <c r="M75" i="22" a="1"/>
  <c r="O76" i="22" a="1"/>
  <c r="M78" i="22" a="1"/>
  <c r="O79" i="22" a="1"/>
  <c r="M81" i="22" a="1"/>
  <c r="O82" i="22" a="1"/>
  <c r="M84" i="22" a="1"/>
  <c r="O85" i="22" a="1"/>
  <c r="M69" i="22" a="1"/>
  <c r="N69" i="22" a="1"/>
  <c r="L71" i="22" a="1"/>
  <c r="N72" i="22" a="1"/>
  <c r="L74" i="22" a="1"/>
  <c r="N75" i="22" a="1"/>
  <c r="L77" i="22" a="1"/>
  <c r="N78" i="22" a="1"/>
  <c r="L80" i="22" a="1"/>
  <c r="N81" i="22" a="1"/>
  <c r="L83" i="22" a="1"/>
  <c r="N84" i="22" a="1"/>
  <c r="L86" i="22" a="1"/>
  <c r="M80" i="22" a="1"/>
  <c r="O84" i="22" a="1"/>
  <c r="O80" i="22" a="1"/>
  <c r="O86" i="22" a="1"/>
  <c r="M71" i="22" a="1"/>
  <c r="O72" i="22" a="1"/>
  <c r="M74" i="22" a="1"/>
  <c r="O75" i="22" a="1"/>
  <c r="M77" i="22" a="1"/>
  <c r="O78" i="22" a="1"/>
  <c r="O81" i="22" a="1"/>
  <c r="M83" i="22" a="1"/>
  <c r="M86" i="22" a="1"/>
  <c r="M70" i="22" a="1"/>
  <c r="O71" i="22" a="1"/>
  <c r="M73" i="22" a="1"/>
  <c r="O74" i="22" a="1"/>
  <c r="M76" i="22" a="1"/>
  <c r="O77" i="22" a="1"/>
  <c r="M79" i="22" a="1"/>
  <c r="M82" i="22" a="1"/>
  <c r="M85" i="22" a="1"/>
  <c r="O69" i="22" a="1"/>
  <c r="O83" i="22" a="1"/>
  <c r="L70" i="22" a="1"/>
  <c r="N71" i="22" a="1"/>
  <c r="L73" i="22" a="1"/>
  <c r="N74" i="22" a="1"/>
  <c r="L76" i="22" a="1"/>
  <c r="N77" i="22" a="1"/>
  <c r="L79" i="22" a="1"/>
  <c r="N80" i="22" a="1"/>
  <c r="L82" i="22" a="1"/>
  <c r="N83" i="22" a="1"/>
  <c r="L85" i="22" a="1"/>
  <c r="N86" i="22" a="1"/>
  <c r="O68" i="22" a="1"/>
  <c r="M67" i="22" a="1"/>
  <c r="N68" i="22" a="1"/>
  <c r="M68" i="22" a="1"/>
  <c r="L68" i="22" a="1"/>
  <c r="O67" i="22" a="1"/>
  <c r="N67" i="22" a="1"/>
  <c r="L33" i="22" a="1"/>
  <c r="N34" i="22" a="1"/>
  <c r="L36" i="22" a="1"/>
  <c r="N37" i="22" a="1"/>
  <c r="L39" i="22" a="1"/>
  <c r="N40" i="22" a="1"/>
  <c r="L42" i="22" a="1"/>
  <c r="N43" i="22" a="1"/>
  <c r="L45" i="22" a="1"/>
  <c r="N46" i="22" a="1"/>
  <c r="L48" i="22" a="1"/>
  <c r="N49" i="22" a="1"/>
  <c r="M33" i="22" a="1"/>
  <c r="O34" i="22" a="1"/>
  <c r="M36" i="22" a="1"/>
  <c r="O37" i="22" a="1"/>
  <c r="M39" i="22" a="1"/>
  <c r="O40" i="22" a="1"/>
  <c r="M42" i="22" a="1"/>
  <c r="O43" i="22" a="1"/>
  <c r="M45" i="22" a="1"/>
  <c r="O46" i="22" a="1"/>
  <c r="M48" i="22" a="1"/>
  <c r="O49" i="22" a="1"/>
  <c r="N41" i="22" a="1"/>
  <c r="N44" i="22" a="1"/>
  <c r="N47" i="22" a="1"/>
  <c r="N50" i="22" a="1"/>
  <c r="N33" i="22" a="1"/>
  <c r="L35" i="22" a="1"/>
  <c r="N36" i="22" a="1"/>
  <c r="L38" i="22" a="1"/>
  <c r="N39" i="22" a="1"/>
  <c r="L41" i="22" a="1"/>
  <c r="N42" i="22" a="1"/>
  <c r="L44" i="22" a="1"/>
  <c r="N45" i="22" a="1"/>
  <c r="L47" i="22" a="1"/>
  <c r="N48" i="22" a="1"/>
  <c r="L50" i="22" a="1"/>
  <c r="L43" i="22" a="1"/>
  <c r="L49" i="22" a="1"/>
  <c r="O33" i="22" a="1"/>
  <c r="M35" i="22" a="1"/>
  <c r="O36" i="22" a="1"/>
  <c r="M38" i="22" a="1"/>
  <c r="O39" i="22" a="1"/>
  <c r="M41" i="22" a="1"/>
  <c r="O42" i="22" a="1"/>
  <c r="M44" i="22" a="1"/>
  <c r="O45" i="22" a="1"/>
  <c r="M47" i="22" a="1"/>
  <c r="O48" i="22" a="1"/>
  <c r="M50" i="22" a="1"/>
  <c r="L46" i="22" a="1"/>
  <c r="L34" i="22" a="1"/>
  <c r="N35" i="22" a="1"/>
  <c r="L37" i="22" a="1"/>
  <c r="N38" i="22" a="1"/>
  <c r="L40" i="22" a="1"/>
  <c r="M34" i="22" a="1"/>
  <c r="M37" i="22" a="1"/>
  <c r="O41" i="22" a="1"/>
  <c r="O44" i="22" a="1"/>
  <c r="O47" i="22" a="1"/>
  <c r="O50" i="22" a="1"/>
  <c r="O35" i="22" a="1"/>
  <c r="O38" i="22" a="1"/>
  <c r="M40" i="22" a="1"/>
  <c r="M43" i="22" a="1"/>
  <c r="M46" i="22" a="1"/>
  <c r="M49" i="22" a="1"/>
  <c r="M31" i="22" a="1"/>
  <c r="O32" i="22" a="1"/>
  <c r="N32" i="22" a="1"/>
  <c r="M32" i="22" a="1"/>
  <c r="L32" i="22" a="1"/>
  <c r="O31" i="22" a="1"/>
  <c r="N31" i="22" a="1"/>
  <c r="L69" i="21" a="1"/>
  <c r="N70" i="21" a="1"/>
  <c r="L72" i="21" a="1"/>
  <c r="N73" i="21" a="1"/>
  <c r="L75" i="21" a="1"/>
  <c r="N76" i="21" a="1"/>
  <c r="L78" i="21" a="1"/>
  <c r="N79" i="21" a="1"/>
  <c r="L81" i="21" a="1"/>
  <c r="N82" i="21" a="1"/>
  <c r="M69" i="21" a="1"/>
  <c r="O70" i="21" a="1"/>
  <c r="M72" i="21" a="1"/>
  <c r="O73" i="21" a="1"/>
  <c r="M75" i="21" a="1"/>
  <c r="O76" i="21" a="1"/>
  <c r="M78" i="21" a="1"/>
  <c r="O79" i="21" a="1"/>
  <c r="M81" i="21" a="1"/>
  <c r="O82" i="21" a="1"/>
  <c r="M84" i="21" a="1"/>
  <c r="O85" i="21" a="1"/>
  <c r="L74" i="21" a="1"/>
  <c r="N75" i="21" a="1"/>
  <c r="L77" i="21" a="1"/>
  <c r="L80" i="21" a="1"/>
  <c r="N81" i="21" a="1"/>
  <c r="L83" i="21" a="1"/>
  <c r="N78" i="21" a="1"/>
  <c r="N84" i="21" a="1"/>
  <c r="N69" i="21" a="1"/>
  <c r="L71" i="21" a="1"/>
  <c r="N72" i="21" a="1"/>
  <c r="N85" i="21" a="1"/>
  <c r="O69" i="21" a="1"/>
  <c r="M71" i="21" a="1"/>
  <c r="O72" i="21" a="1"/>
  <c r="M74" i="21" a="1"/>
  <c r="O75" i="21" a="1"/>
  <c r="M77" i="21" a="1"/>
  <c r="O78" i="21" a="1"/>
  <c r="M80" i="21" a="1"/>
  <c r="O81" i="21" a="1"/>
  <c r="M83" i="21" a="1"/>
  <c r="O84" i="21" a="1"/>
  <c r="M86" i="21" a="1"/>
  <c r="L84" i="21" a="1"/>
  <c r="L70" i="21" a="1"/>
  <c r="N71" i="21" a="1"/>
  <c r="L73" i="21" a="1"/>
  <c r="N74" i="21" a="1"/>
  <c r="L76" i="21" a="1"/>
  <c r="N77" i="21" a="1"/>
  <c r="L79" i="21" a="1"/>
  <c r="N80" i="21" a="1"/>
  <c r="L82" i="21" a="1"/>
  <c r="N83" i="21" a="1"/>
  <c r="L85" i="21" a="1"/>
  <c r="N86" i="21" a="1"/>
  <c r="L86" i="21" a="1"/>
  <c r="M70" i="21" a="1"/>
  <c r="O71" i="21" a="1"/>
  <c r="M73" i="21" a="1"/>
  <c r="O74" i="21" a="1"/>
  <c r="M76" i="21" a="1"/>
  <c r="O77" i="21" a="1"/>
  <c r="M79" i="21" a="1"/>
  <c r="O80" i="21" a="1"/>
  <c r="M82" i="21" a="1"/>
  <c r="O83" i="21" a="1"/>
  <c r="M85" i="21" a="1"/>
  <c r="O86" i="21" a="1"/>
  <c r="O68" i="21" a="1"/>
  <c r="M67" i="21" a="1"/>
  <c r="N68" i="21" a="1"/>
  <c r="M68" i="21" a="1"/>
  <c r="L68" i="21" a="1"/>
  <c r="O67" i="21" a="1"/>
  <c r="N67" i="21" a="1"/>
  <c r="N34" i="21" a="1"/>
  <c r="N40" i="21" a="1"/>
  <c r="N43" i="21" a="1"/>
  <c r="N46" i="21" a="1"/>
  <c r="N49" i="21" a="1"/>
  <c r="M33" i="21" a="1"/>
  <c r="O34" i="21" a="1"/>
  <c r="M36" i="21" a="1"/>
  <c r="O37" i="21" a="1"/>
  <c r="M39" i="21" a="1"/>
  <c r="O40" i="21" a="1"/>
  <c r="O43" i="21" a="1"/>
  <c r="M48" i="21" a="1"/>
  <c r="N38" i="21" a="1"/>
  <c r="N44" i="21" a="1"/>
  <c r="N33" i="21" a="1"/>
  <c r="L35" i="21" a="1"/>
  <c r="N36" i="21" a="1"/>
  <c r="L38" i="21" a="1"/>
  <c r="N39" i="21" a="1"/>
  <c r="L41" i="21" a="1"/>
  <c r="N42" i="21" a="1"/>
  <c r="L44" i="21" a="1"/>
  <c r="N45" i="21" a="1"/>
  <c r="L47" i="21" a="1"/>
  <c r="N48" i="21" a="1"/>
  <c r="L50" i="21" a="1"/>
  <c r="L49" i="21" a="1"/>
  <c r="M34" i="21" a="1"/>
  <c r="M43" i="21" a="1"/>
  <c r="O47" i="21" a="1"/>
  <c r="O46" i="21" a="1"/>
  <c r="L37" i="21" a="1"/>
  <c r="N47" i="21" a="1"/>
  <c r="M37" i="21" a="1"/>
  <c r="M42" i="21" a="1"/>
  <c r="O33" i="21" a="1"/>
  <c r="M35" i="21" a="1"/>
  <c r="O36" i="21" a="1"/>
  <c r="M38" i="21" a="1"/>
  <c r="O39" i="21" a="1"/>
  <c r="M41" i="21" a="1"/>
  <c r="O42" i="21" a="1"/>
  <c r="M44" i="21" a="1"/>
  <c r="O45" i="21" a="1"/>
  <c r="M47" i="21" a="1"/>
  <c r="O48" i="21" a="1"/>
  <c r="M50" i="21" a="1"/>
  <c r="L40" i="21" a="1"/>
  <c r="L46" i="21" a="1"/>
  <c r="O35" i="21" a="1"/>
  <c r="O41" i="21" a="1"/>
  <c r="O44" i="21" a="1"/>
  <c r="N35" i="21" a="1"/>
  <c r="L43" i="21" a="1"/>
  <c r="N50" i="21" a="1"/>
  <c r="O38" i="21" a="1"/>
  <c r="M46" i="21" a="1"/>
  <c r="L34" i="21" a="1"/>
  <c r="N41" i="21" a="1"/>
  <c r="M49" i="21" a="1"/>
  <c r="M45" i="21" a="1"/>
  <c r="M40" i="21" a="1"/>
  <c r="O50" i="21" a="1"/>
  <c r="O49" i="21" a="1"/>
  <c r="L33" i="21" a="1"/>
  <c r="L36" i="21" a="1"/>
  <c r="N37" i="21" a="1"/>
  <c r="L39" i="21" a="1"/>
  <c r="L42" i="21" a="1"/>
  <c r="L45" i="21" a="1"/>
  <c r="L48" i="21" a="1"/>
  <c r="M31" i="21" a="1"/>
  <c r="O32" i="21" a="1"/>
  <c r="N32" i="21" a="1"/>
  <c r="M32" i="21" a="1"/>
  <c r="L32" i="21" a="1"/>
  <c r="O31" i="21" a="1"/>
  <c r="N31" i="21" a="1"/>
  <c r="I69" i="18" a="1"/>
  <c r="I71" i="18" a="1"/>
  <c r="I73" i="18" a="1"/>
  <c r="I75" i="18" a="1"/>
  <c r="I77" i="18" a="1"/>
  <c r="I79" i="18" a="1"/>
  <c r="I81" i="18" a="1"/>
  <c r="I83" i="18" a="1"/>
  <c r="J80" i="18" a="1"/>
  <c r="K72" i="18" a="1"/>
  <c r="K80" i="18" a="1"/>
  <c r="I85" i="18" a="1"/>
  <c r="J69" i="18" a="1"/>
  <c r="J71" i="18" a="1"/>
  <c r="J73" i="18" a="1"/>
  <c r="J75" i="18" a="1"/>
  <c r="J77" i="18" a="1"/>
  <c r="J79" i="18" a="1"/>
  <c r="J81" i="18" a="1"/>
  <c r="J83" i="18" a="1"/>
  <c r="J85" i="18" a="1"/>
  <c r="J74" i="18" a="1"/>
  <c r="K78" i="18" a="1"/>
  <c r="J72" i="18" a="1"/>
  <c r="J86" i="18" a="1"/>
  <c r="K69" i="18" a="1"/>
  <c r="K71" i="18" a="1"/>
  <c r="K73" i="18" a="1"/>
  <c r="K75" i="18" a="1"/>
  <c r="K77" i="18" a="1"/>
  <c r="K79" i="18" a="1"/>
  <c r="K81" i="18" a="1"/>
  <c r="K83" i="18" a="1"/>
  <c r="K85" i="18" a="1"/>
  <c r="K70" i="18" a="1"/>
  <c r="K86" i="18" a="1"/>
  <c r="K82" i="18" a="1"/>
  <c r="I70" i="18" a="1"/>
  <c r="I72" i="18" a="1"/>
  <c r="I74" i="18" a="1"/>
  <c r="I76" i="18" a="1"/>
  <c r="I78" i="18" a="1"/>
  <c r="I80" i="18" a="1"/>
  <c r="I82" i="18" a="1"/>
  <c r="I84" i="18" a="1"/>
  <c r="I86" i="18" a="1"/>
  <c r="J78" i="18" a="1"/>
  <c r="J84" i="18" a="1"/>
  <c r="K76" i="18" a="1"/>
  <c r="J70" i="18" a="1"/>
  <c r="J76" i="18" a="1"/>
  <c r="J82" i="18" a="1"/>
  <c r="K74" i="18" a="1"/>
  <c r="K84" i="18" a="1"/>
  <c r="K68" i="18" a="1"/>
  <c r="J68" i="18" a="1"/>
  <c r="I68" i="18" a="1"/>
  <c r="K67" i="18" a="1"/>
  <c r="J67" i="18" a="1"/>
  <c r="I33" i="18" a="1"/>
  <c r="I35" i="18" a="1"/>
  <c r="I37" i="18" a="1"/>
  <c r="I39" i="18" a="1"/>
  <c r="I41" i="18" a="1"/>
  <c r="I43" i="18" a="1"/>
  <c r="I45" i="18" a="1"/>
  <c r="I47" i="18" a="1"/>
  <c r="I49" i="18" a="1"/>
  <c r="J47" i="18" a="1"/>
  <c r="I50" i="18" a="1"/>
  <c r="K38" i="18" a="1"/>
  <c r="K42" i="18" a="1"/>
  <c r="K46" i="18" a="1"/>
  <c r="J33" i="18" a="1"/>
  <c r="J35" i="18" a="1"/>
  <c r="J37" i="18" a="1"/>
  <c r="J39" i="18" a="1"/>
  <c r="J41" i="18" a="1"/>
  <c r="J43" i="18" a="1"/>
  <c r="J45" i="18" a="1"/>
  <c r="J49" i="18" a="1"/>
  <c r="K36" i="18" a="1"/>
  <c r="K50" i="18" a="1"/>
  <c r="K49" i="18" a="1"/>
  <c r="K33" i="18" a="1"/>
  <c r="K35" i="18" a="1"/>
  <c r="K37" i="18" a="1"/>
  <c r="K39" i="18" a="1"/>
  <c r="K41" i="18" a="1"/>
  <c r="K43" i="18" a="1"/>
  <c r="K45" i="18" a="1"/>
  <c r="K47" i="18" a="1"/>
  <c r="I42" i="18" a="1"/>
  <c r="I44" i="18" a="1"/>
  <c r="I46" i="18" a="1"/>
  <c r="I48" i="18" a="1"/>
  <c r="I34" i="18" a="1"/>
  <c r="I36" i="18" a="1"/>
  <c r="I38" i="18" a="1"/>
  <c r="I40" i="18" a="1"/>
  <c r="J46" i="18" a="1"/>
  <c r="J50" i="18" a="1"/>
  <c r="K40" i="18" a="1"/>
  <c r="K48" i="18" a="1"/>
  <c r="J34" i="18" a="1"/>
  <c r="J36" i="18" a="1"/>
  <c r="J38" i="18" a="1"/>
  <c r="J40" i="18" a="1"/>
  <c r="J42" i="18" a="1"/>
  <c r="J44" i="18" a="1"/>
  <c r="J48" i="18" a="1"/>
  <c r="K34" i="18" a="1"/>
  <c r="K44" i="18" a="1"/>
  <c r="K32" i="18" a="1"/>
  <c r="J32" i="18" a="1"/>
  <c r="I32" i="18" a="1"/>
  <c r="K31" i="18" a="1"/>
  <c r="J31" i="18" a="1"/>
  <c r="I69" i="19" a="1"/>
  <c r="I71" i="19" a="1"/>
  <c r="I73" i="19" a="1"/>
  <c r="I75" i="19" a="1"/>
  <c r="I77" i="19" a="1"/>
  <c r="I79" i="19" a="1"/>
  <c r="I81" i="19" a="1"/>
  <c r="I83" i="19" a="1"/>
  <c r="I85" i="19" a="1"/>
  <c r="J83" i="19" a="1"/>
  <c r="J69" i="19" a="1"/>
  <c r="J71" i="19" a="1"/>
  <c r="J73" i="19" a="1"/>
  <c r="J75" i="19" a="1"/>
  <c r="J77" i="19" a="1"/>
  <c r="J79" i="19" a="1"/>
  <c r="J81" i="19" a="1"/>
  <c r="J85" i="19" a="1"/>
  <c r="K69" i="19" a="1"/>
  <c r="K71" i="19" a="1"/>
  <c r="K73" i="19" a="1"/>
  <c r="K75" i="19" a="1"/>
  <c r="K77" i="19" a="1"/>
  <c r="K79" i="19" a="1"/>
  <c r="K81" i="19" a="1"/>
  <c r="K83" i="19" a="1"/>
  <c r="K85" i="19" a="1"/>
  <c r="I80" i="19" a="1"/>
  <c r="I86" i="19" a="1"/>
  <c r="K86" i="19" a="1"/>
  <c r="I70" i="19" a="1"/>
  <c r="I72" i="19" a="1"/>
  <c r="I74" i="19" a="1"/>
  <c r="I76" i="19" a="1"/>
  <c r="I78" i="19" a="1"/>
  <c r="I82" i="19" a="1"/>
  <c r="I84" i="19" a="1"/>
  <c r="J84" i="19" a="1"/>
  <c r="J70" i="19" a="1"/>
  <c r="J72" i="19" a="1"/>
  <c r="J74" i="19" a="1"/>
  <c r="J76" i="19" a="1"/>
  <c r="J78" i="19" a="1"/>
  <c r="J80" i="19" a="1"/>
  <c r="J82" i="19" a="1"/>
  <c r="J86" i="19" a="1"/>
  <c r="K70" i="19" a="1"/>
  <c r="K74" i="19" a="1"/>
  <c r="K72" i="19" a="1"/>
  <c r="K76" i="19" a="1"/>
  <c r="K78" i="19" a="1"/>
  <c r="K80" i="19" a="1"/>
  <c r="K82" i="19" a="1"/>
  <c r="K84" i="19" a="1"/>
  <c r="K68" i="19" a="1"/>
  <c r="J68" i="19" a="1"/>
  <c r="I68" i="19" a="1"/>
  <c r="K67" i="19" a="1"/>
  <c r="J67" i="19" a="1"/>
  <c r="I33" i="19" a="1"/>
  <c r="I35" i="19" a="1"/>
  <c r="I37" i="19" a="1"/>
  <c r="I39" i="19" a="1"/>
  <c r="I41" i="19" a="1"/>
  <c r="I43" i="19" a="1"/>
  <c r="I45" i="19" a="1"/>
  <c r="I47" i="19" a="1"/>
  <c r="I49" i="19" a="1"/>
  <c r="J33" i="19" a="1"/>
  <c r="J35" i="19" a="1"/>
  <c r="J37" i="19" a="1"/>
  <c r="J39" i="19" a="1"/>
  <c r="J41" i="19" a="1"/>
  <c r="J43" i="19" a="1"/>
  <c r="J45" i="19" a="1"/>
  <c r="J47" i="19" a="1"/>
  <c r="J49" i="19" a="1"/>
  <c r="K42" i="19" a="1"/>
  <c r="K48" i="19" a="1"/>
  <c r="K33" i="19" a="1"/>
  <c r="K35" i="19" a="1"/>
  <c r="K37" i="19" a="1"/>
  <c r="K39" i="19" a="1"/>
  <c r="K41" i="19" a="1"/>
  <c r="K43" i="19" a="1"/>
  <c r="K45" i="19" a="1"/>
  <c r="K47" i="19" a="1"/>
  <c r="K49" i="19" a="1"/>
  <c r="I50" i="19" a="1"/>
  <c r="K40" i="19" a="1"/>
  <c r="K46" i="19" a="1"/>
  <c r="I34" i="19" a="1"/>
  <c r="I36" i="19" a="1"/>
  <c r="I38" i="19" a="1"/>
  <c r="I40" i="19" a="1"/>
  <c r="I42" i="19" a="1"/>
  <c r="I44" i="19" a="1"/>
  <c r="I46" i="19" a="1"/>
  <c r="I48" i="19" a="1"/>
  <c r="J42" i="19" a="1"/>
  <c r="J50" i="19" a="1"/>
  <c r="K34" i="19" a="1"/>
  <c r="K36" i="19" a="1"/>
  <c r="J34" i="19" a="1"/>
  <c r="J36" i="19" a="1"/>
  <c r="J38" i="19" a="1"/>
  <c r="J40" i="19" a="1"/>
  <c r="J44" i="19" a="1"/>
  <c r="J46" i="19" a="1"/>
  <c r="J48" i="19" a="1"/>
  <c r="K44" i="19" a="1"/>
  <c r="K38" i="19" a="1"/>
  <c r="K50" i="19" a="1"/>
  <c r="J32" i="19" a="1"/>
  <c r="I32" i="19" a="1"/>
  <c r="K31" i="19" a="1"/>
  <c r="J31" i="19" a="1"/>
  <c r="K32" i="19" a="1"/>
  <c r="I69" i="16" a="1"/>
  <c r="I71" i="16" a="1"/>
  <c r="I73" i="16" a="1"/>
  <c r="I75" i="16" a="1"/>
  <c r="I77" i="16" a="1"/>
  <c r="I79" i="16" a="1"/>
  <c r="I81" i="16" a="1"/>
  <c r="I83" i="16" a="1"/>
  <c r="I85" i="16" a="1"/>
  <c r="J84" i="16" a="1"/>
  <c r="J69" i="16" a="1"/>
  <c r="J71" i="16" a="1"/>
  <c r="J73" i="16" a="1"/>
  <c r="J75" i="16" a="1"/>
  <c r="J77" i="16" a="1"/>
  <c r="J79" i="16" a="1"/>
  <c r="J81" i="16" a="1"/>
  <c r="J83" i="16" a="1"/>
  <c r="J85" i="16" a="1"/>
  <c r="I86" i="16" a="1"/>
  <c r="K69" i="16" a="1"/>
  <c r="K71" i="16" a="1"/>
  <c r="K73" i="16" a="1"/>
  <c r="K75" i="16" a="1"/>
  <c r="K77" i="16" a="1"/>
  <c r="K79" i="16" a="1"/>
  <c r="K81" i="16" a="1"/>
  <c r="K83" i="16" a="1"/>
  <c r="K85" i="16" a="1"/>
  <c r="I76" i="16" a="1"/>
  <c r="I80" i="16" a="1"/>
  <c r="I70" i="16" a="1"/>
  <c r="I72" i="16" a="1"/>
  <c r="I74" i="16" a="1"/>
  <c r="I78" i="16" a="1"/>
  <c r="I82" i="16" a="1"/>
  <c r="I84" i="16" a="1"/>
  <c r="J70" i="16" a="1"/>
  <c r="J72" i="16" a="1"/>
  <c r="J74" i="16" a="1"/>
  <c r="J76" i="16" a="1"/>
  <c r="J78" i="16" a="1"/>
  <c r="J80" i="16" a="1"/>
  <c r="J82" i="16" a="1"/>
  <c r="J86" i="16" a="1"/>
  <c r="K70" i="16" a="1"/>
  <c r="K72" i="16" a="1"/>
  <c r="K74" i="16" a="1"/>
  <c r="K76" i="16" a="1"/>
  <c r="K78" i="16" a="1"/>
  <c r="K80" i="16" a="1"/>
  <c r="K82" i="16" a="1"/>
  <c r="K84" i="16" a="1"/>
  <c r="K86" i="16" a="1"/>
  <c r="K68" i="16" a="1"/>
  <c r="J68" i="16" a="1"/>
  <c r="I68" i="16" a="1"/>
  <c r="K67" i="16" a="1"/>
  <c r="J67" i="16" a="1"/>
  <c r="I33" i="16" a="1"/>
  <c r="I35" i="16" a="1"/>
  <c r="I37" i="16" a="1"/>
  <c r="I39" i="16" a="1"/>
  <c r="I41" i="16" a="1"/>
  <c r="I43" i="16" a="1"/>
  <c r="I45" i="16" a="1"/>
  <c r="J33" i="16" a="1"/>
  <c r="J35" i="16" a="1"/>
  <c r="J37" i="16" a="1"/>
  <c r="J39" i="16" a="1"/>
  <c r="J41" i="16" a="1"/>
  <c r="J43" i="16" a="1"/>
  <c r="J45" i="16" a="1"/>
  <c r="J47" i="16" a="1"/>
  <c r="J49" i="16" a="1"/>
  <c r="K45" i="16" a="1"/>
  <c r="K33" i="16" a="1"/>
  <c r="K35" i="16" a="1"/>
  <c r="K37" i="16" a="1"/>
  <c r="K39" i="16" a="1"/>
  <c r="K41" i="16" a="1"/>
  <c r="K43" i="16" a="1"/>
  <c r="K47" i="16" a="1"/>
  <c r="K49" i="16" a="1"/>
  <c r="I46" i="16" a="1"/>
  <c r="I40" i="16" a="1"/>
  <c r="I44" i="16" a="1"/>
  <c r="I34" i="16" a="1"/>
  <c r="I36" i="16" a="1"/>
  <c r="I38" i="16" a="1"/>
  <c r="I42" i="16" a="1"/>
  <c r="I48" i="16" a="1"/>
  <c r="I50" i="16" a="1"/>
  <c r="J40" i="16" a="1"/>
  <c r="J44" i="16" a="1"/>
  <c r="J46" i="16" a="1"/>
  <c r="J48" i="16" a="1"/>
  <c r="J34" i="16" a="1"/>
  <c r="J36" i="16" a="1"/>
  <c r="J38" i="16" a="1"/>
  <c r="J42" i="16" a="1"/>
  <c r="J50" i="16" a="1"/>
  <c r="I49" i="16" a="1"/>
  <c r="K36" i="16" a="1"/>
  <c r="K42" i="16" a="1"/>
  <c r="K48" i="16" a="1"/>
  <c r="K34" i="16" a="1"/>
  <c r="K38" i="16" a="1"/>
  <c r="K40" i="16" a="1"/>
  <c r="K44" i="16" a="1"/>
  <c r="K46" i="16" a="1"/>
  <c r="K50" i="16" a="1"/>
  <c r="I47" i="16" a="1"/>
  <c r="K32" i="16" a="1"/>
  <c r="J32" i="16" a="1"/>
  <c r="I32" i="16" a="1"/>
  <c r="K31" i="16" a="1"/>
  <c r="J31" i="16" a="1"/>
  <c r="I69" i="3" a="1"/>
  <c r="I79" i="3" a="1"/>
  <c r="J85" i="3" a="1"/>
  <c r="I75" i="3" a="1"/>
  <c r="J69" i="3" a="1"/>
  <c r="J71" i="3" a="1"/>
  <c r="J73" i="3" a="1"/>
  <c r="J75" i="3" a="1"/>
  <c r="J77" i="3" a="1"/>
  <c r="J79" i="3" a="1"/>
  <c r="J81" i="3" a="1"/>
  <c r="J83" i="3" a="1"/>
  <c r="I71" i="3" a="1"/>
  <c r="I85" i="3" a="1"/>
  <c r="K81" i="3" a="1"/>
  <c r="K85" i="3" a="1"/>
  <c r="I84" i="3" a="1"/>
  <c r="K69" i="3" a="1"/>
  <c r="K71" i="3" a="1"/>
  <c r="K73" i="3" a="1"/>
  <c r="K75" i="3" a="1"/>
  <c r="K77" i="3" a="1"/>
  <c r="K79" i="3" a="1"/>
  <c r="K83" i="3" a="1"/>
  <c r="I82" i="3" a="1"/>
  <c r="J82" i="3" a="1"/>
  <c r="K78" i="3" a="1"/>
  <c r="K84" i="3" a="1"/>
  <c r="I73" i="3" a="1"/>
  <c r="I76" i="3" a="1"/>
  <c r="I80" i="3" a="1"/>
  <c r="I77" i="3" a="1"/>
  <c r="I70" i="3" a="1"/>
  <c r="I72" i="3" a="1"/>
  <c r="I74" i="3" a="1"/>
  <c r="I78" i="3" a="1"/>
  <c r="I86" i="3" a="1"/>
  <c r="J80" i="3" a="1"/>
  <c r="J86" i="3" a="1"/>
  <c r="K80" i="3" a="1"/>
  <c r="K82" i="3" a="1"/>
  <c r="J70" i="3" a="1"/>
  <c r="J72" i="3" a="1"/>
  <c r="J74" i="3" a="1"/>
  <c r="J76" i="3" a="1"/>
  <c r="J78" i="3" a="1"/>
  <c r="J84" i="3" a="1"/>
  <c r="I81" i="3" a="1"/>
  <c r="I83" i="3" a="1"/>
  <c r="K70" i="3" a="1"/>
  <c r="K72" i="3" a="1"/>
  <c r="K74" i="3" a="1"/>
  <c r="K76" i="3" a="1"/>
  <c r="K86" i="3" a="1"/>
  <c r="K68" i="3" a="1"/>
  <c r="J68" i="3" a="1"/>
  <c r="I68" i="3" a="1"/>
  <c r="K67" i="3" a="1"/>
  <c r="J67" i="3" a="1"/>
  <c r="J33" i="3" a="1"/>
  <c r="J46" i="3" a="1"/>
  <c r="J34" i="3" a="1"/>
  <c r="J35" i="3" a="1"/>
  <c r="J41" i="3" a="1"/>
  <c r="J47" i="3" a="1"/>
  <c r="J45" i="3" a="1"/>
  <c r="J36" i="3" a="1"/>
  <c r="J42" i="3" a="1"/>
  <c r="J48" i="3" a="1"/>
  <c r="J44" i="3" a="1"/>
  <c r="J39" i="3" a="1"/>
  <c r="J37" i="3" a="1"/>
  <c r="J43" i="3" a="1"/>
  <c r="J49" i="3" a="1"/>
  <c r="J38" i="3" a="1"/>
  <c r="J50" i="3" a="1"/>
  <c r="J40" i="3" a="1"/>
  <c r="J32" i="3" a="1"/>
  <c r="I33" i="3" a="1"/>
  <c r="I35" i="3" a="1"/>
  <c r="I37" i="3" a="1"/>
  <c r="I39" i="3" a="1"/>
  <c r="I41" i="3" a="1"/>
  <c r="I43" i="3" a="1"/>
  <c r="I47" i="3" a="1"/>
  <c r="I49" i="3" a="1"/>
  <c r="K38" i="3" a="1"/>
  <c r="I42" i="3" a="1"/>
  <c r="I48" i="3" a="1"/>
  <c r="K42" i="3" a="1"/>
  <c r="K40" i="3" a="1"/>
  <c r="K50" i="3" a="1"/>
  <c r="K33" i="3" a="1"/>
  <c r="K35" i="3" a="1"/>
  <c r="K37" i="3" a="1"/>
  <c r="K39" i="3" a="1"/>
  <c r="K41" i="3" a="1"/>
  <c r="K43" i="3" a="1"/>
  <c r="K45" i="3" a="1"/>
  <c r="K47" i="3" a="1"/>
  <c r="K49" i="3" a="1"/>
  <c r="K46" i="3" a="1"/>
  <c r="K34" i="3" a="1"/>
  <c r="I34" i="3" a="1"/>
  <c r="I36" i="3" a="1"/>
  <c r="I38" i="3" a="1"/>
  <c r="I40" i="3" a="1"/>
  <c r="I44" i="3" a="1"/>
  <c r="I46" i="3" a="1"/>
  <c r="I50" i="3" a="1"/>
  <c r="K44" i="3" a="1"/>
  <c r="K48" i="3" a="1"/>
  <c r="I45" i="3" a="1"/>
  <c r="K36" i="3" a="1"/>
  <c r="K32" i="3" a="1"/>
  <c r="I32" i="3" a="1"/>
  <c r="K31" i="3" a="1"/>
  <c r="J31" i="3" a="1"/>
  <c r="G24" i="12" a="1"/>
  <c r="G30" i="12" a="1"/>
  <c r="G36" i="12" a="1"/>
  <c r="G25" i="12" a="1"/>
  <c r="G31" i="12" a="1"/>
  <c r="G37" i="12" a="1"/>
  <c r="G26" i="12" a="1"/>
  <c r="G32" i="12" a="1"/>
  <c r="G38" i="12" a="1"/>
  <c r="G40" i="12" a="1"/>
  <c r="G27" i="12" a="1"/>
  <c r="G33" i="12" a="1"/>
  <c r="G39" i="12" a="1"/>
  <c r="G28" i="12" a="1"/>
  <c r="G34" i="12" a="1"/>
  <c r="G35" i="12" a="1"/>
  <c r="G29" i="12" a="1"/>
  <c r="G41" i="12" a="1"/>
  <c r="G23" i="12" a="1"/>
  <c r="H22" i="12" a="1"/>
  <c r="G24" i="2" a="1"/>
  <c r="G30" i="2" a="1"/>
  <c r="G36" i="2" a="1"/>
  <c r="G25" i="2" a="1"/>
  <c r="G31" i="2" a="1"/>
  <c r="G37" i="2" a="1"/>
  <c r="G26" i="2" a="1"/>
  <c r="G32" i="2" a="1"/>
  <c r="G38" i="2" a="1"/>
  <c r="G40" i="2" a="1"/>
  <c r="G27" i="2" a="1"/>
  <c r="G33" i="2" a="1"/>
  <c r="G39" i="2" a="1"/>
  <c r="G28" i="2" a="1"/>
  <c r="G34" i="2" a="1"/>
  <c r="G29" i="2" a="1"/>
  <c r="G35" i="2" a="1"/>
  <c r="G41" i="2" a="1"/>
  <c r="G23" i="2" a="1"/>
  <c r="H22" i="2" a="1"/>
  <c r="G24" i="15" a="1"/>
  <c r="G30" i="15" a="1"/>
  <c r="G25" i="15" a="1"/>
  <c r="G31" i="15" a="1"/>
  <c r="G37" i="15" a="1"/>
  <c r="G26" i="15" a="1"/>
  <c r="G32" i="15" a="1"/>
  <c r="G38" i="15" a="1"/>
  <c r="G29" i="15" a="1"/>
  <c r="G41" i="15" a="1"/>
  <c r="G33" i="15" a="1"/>
  <c r="G39" i="15" a="1"/>
  <c r="G40" i="15" a="1"/>
  <c r="G35" i="15" a="1"/>
  <c r="G36" i="15" a="1"/>
  <c r="G27" i="15" a="1"/>
  <c r="G28" i="15" a="1"/>
  <c r="G34" i="15" a="1"/>
  <c r="G23" i="15" a="1"/>
  <c r="H22" i="15" a="1"/>
  <c r="G24" i="13" a="1"/>
  <c r="G30" i="13" a="1"/>
  <c r="G36" i="13" a="1"/>
  <c r="G25" i="13" a="1"/>
  <c r="G31" i="13" a="1"/>
  <c r="G37" i="13" a="1"/>
  <c r="G32" i="13" a="1"/>
  <c r="G38" i="13" a="1"/>
  <c r="G41" i="13" a="1"/>
  <c r="G26" i="13" a="1"/>
  <c r="G28" i="13" a="1"/>
  <c r="G35" i="13" a="1"/>
  <c r="G33" i="13" a="1"/>
  <c r="G27" i="13" a="1"/>
  <c r="G39" i="13" a="1"/>
  <c r="G40" i="13" a="1"/>
  <c r="G34" i="13" a="1"/>
  <c r="G29" i="13" a="1"/>
  <c r="G23" i="13" a="1"/>
  <c r="H22" i="13" a="1"/>
  <c r="N86" i="22" l="1"/>
  <c r="L85" i="22"/>
  <c r="N83" i="22"/>
  <c r="L82" i="22"/>
  <c r="N80" i="22"/>
  <c r="L79" i="22"/>
  <c r="N77" i="22"/>
  <c r="L76" i="22"/>
  <c r="N74" i="22"/>
  <c r="L73" i="22"/>
  <c r="N71" i="22"/>
  <c r="L70" i="22"/>
  <c r="O83" i="22"/>
  <c r="O69" i="22"/>
  <c r="M85" i="22"/>
  <c r="M82" i="22"/>
  <c r="M79" i="22"/>
  <c r="O77" i="22"/>
  <c r="M76" i="22"/>
  <c r="O74" i="22"/>
  <c r="M73" i="22"/>
  <c r="O71" i="22"/>
  <c r="M70" i="22"/>
  <c r="M86" i="22"/>
  <c r="M83" i="22"/>
  <c r="O81" i="22"/>
  <c r="O78" i="22"/>
  <c r="M77" i="22"/>
  <c r="O75" i="22"/>
  <c r="M74" i="22"/>
  <c r="O72" i="22"/>
  <c r="M71" i="22"/>
  <c r="O86" i="22"/>
  <c r="O80" i="22"/>
  <c r="O84" i="22"/>
  <c r="M80" i="22"/>
  <c r="L86" i="22"/>
  <c r="N84" i="22"/>
  <c r="L83" i="22"/>
  <c r="N81" i="22"/>
  <c r="L80" i="22"/>
  <c r="N78" i="22"/>
  <c r="L77" i="22"/>
  <c r="N75" i="22"/>
  <c r="L74" i="22"/>
  <c r="N72" i="22"/>
  <c r="L71" i="22"/>
  <c r="N69" i="22"/>
  <c r="M69" i="22"/>
  <c r="O85" i="22"/>
  <c r="M84" i="22"/>
  <c r="O82" i="22"/>
  <c r="M81" i="22"/>
  <c r="O79" i="22"/>
  <c r="M78" i="22"/>
  <c r="O76" i="22"/>
  <c r="M75" i="22"/>
  <c r="O73" i="22"/>
  <c r="M72" i="22"/>
  <c r="O70" i="22"/>
  <c r="N85" i="22"/>
  <c r="L84" i="22"/>
  <c r="N82" i="22"/>
  <c r="L81" i="22"/>
  <c r="N79" i="22"/>
  <c r="L78" i="22"/>
  <c r="N76" i="22"/>
  <c r="L75" i="22"/>
  <c r="N73" i="22"/>
  <c r="L72" i="22"/>
  <c r="N70" i="22"/>
  <c r="L69" i="22"/>
  <c r="N67" i="22"/>
  <c r="O67" i="22"/>
  <c r="L68" i="22"/>
  <c r="M68" i="22"/>
  <c r="N68" i="22"/>
  <c r="M67" i="22"/>
  <c r="O68" i="22"/>
  <c r="M49" i="22"/>
  <c r="M46" i="22"/>
  <c r="M43" i="22"/>
  <c r="M40" i="22"/>
  <c r="O38" i="22"/>
  <c r="O35" i="22"/>
  <c r="O50" i="22"/>
  <c r="O47" i="22"/>
  <c r="O44" i="22"/>
  <c r="O41" i="22"/>
  <c r="M37" i="22"/>
  <c r="M34" i="22"/>
  <c r="L40" i="22"/>
  <c r="N38" i="22"/>
  <c r="L37" i="22"/>
  <c r="N35" i="22"/>
  <c r="L34" i="22"/>
  <c r="L46" i="22"/>
  <c r="M50" i="22"/>
  <c r="O48" i="22"/>
  <c r="M47" i="22"/>
  <c r="O45" i="22"/>
  <c r="M44" i="22"/>
  <c r="O42" i="22"/>
  <c r="M41" i="22"/>
  <c r="O39" i="22"/>
  <c r="M38" i="22"/>
  <c r="O36" i="22"/>
  <c r="M35" i="22"/>
  <c r="O33" i="22"/>
  <c r="L49" i="22"/>
  <c r="L43" i="22"/>
  <c r="L50" i="22"/>
  <c r="N48" i="22"/>
  <c r="L47" i="22"/>
  <c r="N45" i="22"/>
  <c r="L44" i="22"/>
  <c r="N42" i="22"/>
  <c r="L41" i="22"/>
  <c r="N39" i="22"/>
  <c r="L38" i="22"/>
  <c r="N36" i="22"/>
  <c r="L35" i="22"/>
  <c r="N33" i="22"/>
  <c r="N50" i="22"/>
  <c r="N47" i="22"/>
  <c r="N44" i="22"/>
  <c r="N41" i="22"/>
  <c r="O49" i="22"/>
  <c r="M48" i="22"/>
  <c r="O46" i="22"/>
  <c r="M45" i="22"/>
  <c r="O43" i="22"/>
  <c r="M42" i="22"/>
  <c r="O40" i="22"/>
  <c r="M39" i="22"/>
  <c r="O37" i="22"/>
  <c r="M36" i="22"/>
  <c r="O34" i="22"/>
  <c r="M33" i="22"/>
  <c r="N49" i="22"/>
  <c r="L48" i="22"/>
  <c r="N46" i="22"/>
  <c r="L45" i="22"/>
  <c r="N43" i="22"/>
  <c r="L42" i="22"/>
  <c r="N40" i="22"/>
  <c r="L39" i="22"/>
  <c r="N37" i="22"/>
  <c r="L36" i="22"/>
  <c r="N34" i="22"/>
  <c r="L33" i="22"/>
  <c r="N31" i="22"/>
  <c r="O31" i="22"/>
  <c r="L32" i="22"/>
  <c r="M32" i="22"/>
  <c r="N32" i="22"/>
  <c r="O32" i="22"/>
  <c r="M31" i="22"/>
  <c r="O86" i="21"/>
  <c r="M85" i="21"/>
  <c r="O83" i="21"/>
  <c r="M82" i="21"/>
  <c r="O80" i="21"/>
  <c r="M79" i="21"/>
  <c r="O77" i="21"/>
  <c r="M76" i="21"/>
  <c r="O74" i="21"/>
  <c r="M73" i="21"/>
  <c r="O71" i="21"/>
  <c r="M70" i="21"/>
  <c r="L86" i="21"/>
  <c r="N86" i="21"/>
  <c r="L85" i="21"/>
  <c r="N83" i="21"/>
  <c r="L82" i="21"/>
  <c r="N80" i="21"/>
  <c r="L79" i="21"/>
  <c r="N77" i="21"/>
  <c r="L76" i="21"/>
  <c r="N74" i="21"/>
  <c r="L73" i="21"/>
  <c r="N71" i="21"/>
  <c r="L70" i="21"/>
  <c r="L84" i="21"/>
  <c r="M86" i="21"/>
  <c r="O84" i="21"/>
  <c r="M83" i="21"/>
  <c r="O81" i="21"/>
  <c r="M80" i="21"/>
  <c r="O78" i="21"/>
  <c r="M77" i="21"/>
  <c r="O75" i="21"/>
  <c r="M74" i="21"/>
  <c r="O72" i="21"/>
  <c r="M71" i="21"/>
  <c r="O69" i="21"/>
  <c r="N85" i="21"/>
  <c r="N72" i="21"/>
  <c r="L71" i="21"/>
  <c r="N69" i="21"/>
  <c r="N84" i="21"/>
  <c r="N78" i="21"/>
  <c r="L83" i="21"/>
  <c r="N81" i="21"/>
  <c r="L80" i="21"/>
  <c r="L77" i="21"/>
  <c r="N75" i="21"/>
  <c r="L74" i="21"/>
  <c r="O85" i="21"/>
  <c r="M84" i="21"/>
  <c r="O82" i="21"/>
  <c r="M81" i="21"/>
  <c r="O79" i="21"/>
  <c r="M78" i="21"/>
  <c r="O76" i="21"/>
  <c r="M75" i="21"/>
  <c r="O73" i="21"/>
  <c r="M72" i="21"/>
  <c r="O70" i="21"/>
  <c r="M69" i="21"/>
  <c r="N82" i="21"/>
  <c r="L81" i="21"/>
  <c r="N79" i="21"/>
  <c r="L78" i="21"/>
  <c r="N76" i="21"/>
  <c r="L75" i="21"/>
  <c r="N73" i="21"/>
  <c r="L72" i="21"/>
  <c r="N70" i="21"/>
  <c r="L69" i="21"/>
  <c r="N67" i="21"/>
  <c r="O67" i="21"/>
  <c r="L68" i="21"/>
  <c r="M68" i="21"/>
  <c r="N68" i="21"/>
  <c r="M67" i="21"/>
  <c r="O68" i="21"/>
  <c r="L48" i="21"/>
  <c r="L45" i="21"/>
  <c r="L42" i="21"/>
  <c r="L39" i="21"/>
  <c r="N37" i="21"/>
  <c r="L36" i="21"/>
  <c r="L33" i="21"/>
  <c r="O49" i="21"/>
  <c r="O50" i="21"/>
  <c r="M40" i="21"/>
  <c r="M45" i="21"/>
  <c r="M49" i="21"/>
  <c r="N41" i="21"/>
  <c r="L34" i="21"/>
  <c r="M46" i="21"/>
  <c r="O38" i="21"/>
  <c r="N50" i="21"/>
  <c r="L43" i="21"/>
  <c r="N35" i="21"/>
  <c r="O44" i="21"/>
  <c r="O41" i="21"/>
  <c r="O35" i="21"/>
  <c r="L46" i="21"/>
  <c r="L40" i="21"/>
  <c r="M50" i="21"/>
  <c r="O48" i="21"/>
  <c r="M47" i="21"/>
  <c r="O45" i="21"/>
  <c r="M44" i="21"/>
  <c r="O42" i="21"/>
  <c r="M41" i="21"/>
  <c r="O39" i="21"/>
  <c r="M38" i="21"/>
  <c r="O36" i="21"/>
  <c r="M35" i="21"/>
  <c r="O33" i="21"/>
  <c r="M42" i="21"/>
  <c r="M37" i="21"/>
  <c r="N47" i="21"/>
  <c r="L37" i="21"/>
  <c r="O46" i="21"/>
  <c r="O47" i="21"/>
  <c r="M43" i="21"/>
  <c r="M34" i="21"/>
  <c r="L49" i="21"/>
  <c r="L50" i="21"/>
  <c r="N48" i="21"/>
  <c r="L47" i="21"/>
  <c r="N45" i="21"/>
  <c r="L44" i="21"/>
  <c r="N42" i="21"/>
  <c r="L41" i="21"/>
  <c r="N39" i="21"/>
  <c r="L38" i="21"/>
  <c r="N36" i="21"/>
  <c r="L35" i="21"/>
  <c r="N33" i="21"/>
  <c r="N44" i="21"/>
  <c r="N38" i="21"/>
  <c r="M48" i="21"/>
  <c r="O43" i="21"/>
  <c r="O40" i="21"/>
  <c r="M39" i="21"/>
  <c r="O37" i="21"/>
  <c r="M36" i="21"/>
  <c r="O34" i="21"/>
  <c r="M33" i="21"/>
  <c r="N49" i="21"/>
  <c r="N46" i="21"/>
  <c r="N43" i="21"/>
  <c r="N40" i="21"/>
  <c r="N34" i="21"/>
  <c r="N31" i="21"/>
  <c r="O31" i="21"/>
  <c r="L32" i="21"/>
  <c r="M32" i="21"/>
  <c r="N32" i="21"/>
  <c r="O32" i="21"/>
  <c r="M31" i="21"/>
  <c r="K84" i="18"/>
  <c r="K74" i="18"/>
  <c r="J82" i="18"/>
  <c r="J76" i="18"/>
  <c r="J70" i="18"/>
  <c r="K76" i="18"/>
  <c r="J84" i="18"/>
  <c r="J78" i="18"/>
  <c r="I86" i="18"/>
  <c r="I84" i="18"/>
  <c r="I82" i="18"/>
  <c r="I80" i="18"/>
  <c r="I78" i="18"/>
  <c r="I76" i="18"/>
  <c r="I74" i="18"/>
  <c r="I72" i="18"/>
  <c r="I70" i="18"/>
  <c r="K82" i="18"/>
  <c r="K86" i="18"/>
  <c r="K70" i="18"/>
  <c r="K85" i="18"/>
  <c r="K83" i="18"/>
  <c r="K81" i="18"/>
  <c r="K79" i="18"/>
  <c r="K77" i="18"/>
  <c r="K75" i="18"/>
  <c r="K73" i="18"/>
  <c r="K71" i="18"/>
  <c r="K69" i="18"/>
  <c r="J86" i="18"/>
  <c r="J72" i="18"/>
  <c r="K78" i="18"/>
  <c r="J74" i="18"/>
  <c r="J85" i="18"/>
  <c r="J83" i="18"/>
  <c r="J81" i="18"/>
  <c r="J79" i="18"/>
  <c r="J77" i="18"/>
  <c r="J75" i="18"/>
  <c r="J73" i="18"/>
  <c r="J71" i="18"/>
  <c r="J69" i="18"/>
  <c r="I85" i="18"/>
  <c r="K80" i="18"/>
  <c r="K72" i="18"/>
  <c r="J80" i="18"/>
  <c r="I83" i="18"/>
  <c r="I81" i="18"/>
  <c r="I79" i="18"/>
  <c r="I77" i="18"/>
  <c r="I75" i="18"/>
  <c r="I73" i="18"/>
  <c r="I71" i="18"/>
  <c r="I69" i="18"/>
  <c r="J67" i="18"/>
  <c r="K67" i="18"/>
  <c r="I68" i="18"/>
  <c r="J68" i="18"/>
  <c r="K68" i="18"/>
  <c r="K44" i="18"/>
  <c r="K34" i="18"/>
  <c r="J48" i="18"/>
  <c r="J44" i="18"/>
  <c r="J42" i="18"/>
  <c r="J40" i="18"/>
  <c r="J38" i="18"/>
  <c r="J36" i="18"/>
  <c r="J34" i="18"/>
  <c r="K48" i="18"/>
  <c r="K40" i="18"/>
  <c r="J50" i="18"/>
  <c r="J46" i="18"/>
  <c r="I40" i="18"/>
  <c r="I38" i="18"/>
  <c r="I36" i="18"/>
  <c r="I34" i="18"/>
  <c r="I48" i="18"/>
  <c r="I46" i="18"/>
  <c r="I44" i="18"/>
  <c r="I42" i="18"/>
  <c r="K47" i="18"/>
  <c r="K45" i="18"/>
  <c r="K43" i="18"/>
  <c r="K41" i="18"/>
  <c r="K39" i="18"/>
  <c r="K37" i="18"/>
  <c r="K35" i="18"/>
  <c r="K33" i="18"/>
  <c r="K49" i="18"/>
  <c r="K50" i="18"/>
  <c r="K36" i="18"/>
  <c r="J49" i="18"/>
  <c r="J45" i="18"/>
  <c r="J43" i="18"/>
  <c r="J41" i="18"/>
  <c r="J39" i="18"/>
  <c r="J37" i="18"/>
  <c r="J35" i="18"/>
  <c r="J33" i="18"/>
  <c r="K46" i="18"/>
  <c r="K42" i="18"/>
  <c r="K38" i="18"/>
  <c r="I50" i="18"/>
  <c r="J47" i="18"/>
  <c r="I49" i="18"/>
  <c r="I47" i="18"/>
  <c r="I45" i="18"/>
  <c r="I43" i="18"/>
  <c r="I41" i="18"/>
  <c r="I39" i="18"/>
  <c r="I37" i="18"/>
  <c r="I35" i="18"/>
  <c r="I33" i="18"/>
  <c r="J31" i="18"/>
  <c r="K31" i="18"/>
  <c r="I32" i="18"/>
  <c r="J32" i="18"/>
  <c r="K32" i="18"/>
  <c r="K84" i="19"/>
  <c r="K82" i="19"/>
  <c r="K80" i="19"/>
  <c r="K78" i="19"/>
  <c r="K76" i="19"/>
  <c r="K72" i="19"/>
  <c r="K74" i="19"/>
  <c r="K70" i="19"/>
  <c r="J86" i="19"/>
  <c r="J82" i="19"/>
  <c r="J80" i="19"/>
  <c r="J78" i="19"/>
  <c r="J76" i="19"/>
  <c r="J74" i="19"/>
  <c r="J72" i="19"/>
  <c r="J70" i="19"/>
  <c r="J84" i="19"/>
  <c r="I84" i="19"/>
  <c r="I82" i="19"/>
  <c r="I78" i="19"/>
  <c r="I76" i="19"/>
  <c r="I74" i="19"/>
  <c r="I72" i="19"/>
  <c r="I70" i="19"/>
  <c r="K86" i="19"/>
  <c r="I86" i="19"/>
  <c r="I80" i="19"/>
  <c r="K85" i="19"/>
  <c r="K83" i="19"/>
  <c r="K81" i="19"/>
  <c r="K79" i="19"/>
  <c r="K77" i="19"/>
  <c r="K75" i="19"/>
  <c r="K73" i="19"/>
  <c r="K71" i="19"/>
  <c r="K69" i="19"/>
  <c r="J85" i="19"/>
  <c r="J81" i="19"/>
  <c r="J79" i="19"/>
  <c r="J77" i="19"/>
  <c r="J75" i="19"/>
  <c r="J73" i="19"/>
  <c r="J71" i="19"/>
  <c r="J69" i="19"/>
  <c r="J83" i="19"/>
  <c r="I85" i="19"/>
  <c r="I83" i="19"/>
  <c r="I81" i="19"/>
  <c r="I79" i="19"/>
  <c r="I77" i="19"/>
  <c r="I75" i="19"/>
  <c r="I73" i="19"/>
  <c r="I71" i="19"/>
  <c r="I69" i="19"/>
  <c r="J67" i="19"/>
  <c r="K67" i="19"/>
  <c r="I68" i="19"/>
  <c r="J68" i="19"/>
  <c r="K68" i="19"/>
  <c r="K50" i="19"/>
  <c r="K38" i="19"/>
  <c r="K44" i="19"/>
  <c r="J48" i="19"/>
  <c r="J46" i="19"/>
  <c r="J44" i="19"/>
  <c r="J40" i="19"/>
  <c r="J38" i="19"/>
  <c r="J36" i="19"/>
  <c r="J34" i="19"/>
  <c r="K36" i="19"/>
  <c r="K34" i="19"/>
  <c r="J50" i="19"/>
  <c r="J42" i="19"/>
  <c r="I48" i="19"/>
  <c r="I46" i="19"/>
  <c r="I44" i="19"/>
  <c r="I42" i="19"/>
  <c r="I40" i="19"/>
  <c r="I38" i="19"/>
  <c r="I36" i="19"/>
  <c r="I34" i="19"/>
  <c r="K46" i="19"/>
  <c r="K40" i="19"/>
  <c r="I50" i="19"/>
  <c r="K49" i="19"/>
  <c r="K47" i="19"/>
  <c r="K45" i="19"/>
  <c r="K43" i="19"/>
  <c r="K41" i="19"/>
  <c r="K39" i="19"/>
  <c r="K37" i="19"/>
  <c r="K35" i="19"/>
  <c r="K33" i="19"/>
  <c r="K48" i="19"/>
  <c r="K42" i="19"/>
  <c r="J49" i="19"/>
  <c r="J47" i="19"/>
  <c r="J45" i="19"/>
  <c r="J43" i="19"/>
  <c r="J41" i="19"/>
  <c r="J39" i="19"/>
  <c r="J37" i="19"/>
  <c r="J35" i="19"/>
  <c r="J33" i="19"/>
  <c r="I49" i="19"/>
  <c r="I47" i="19"/>
  <c r="I45" i="19"/>
  <c r="I43" i="19"/>
  <c r="I41" i="19"/>
  <c r="I39" i="19"/>
  <c r="I37" i="19"/>
  <c r="I35" i="19"/>
  <c r="I33" i="19"/>
  <c r="K32" i="19"/>
  <c r="J31" i="19"/>
  <c r="K31" i="19"/>
  <c r="I32" i="19"/>
  <c r="J32" i="19"/>
  <c r="K86" i="16"/>
  <c r="K84" i="16"/>
  <c r="K82" i="16"/>
  <c r="K80" i="16"/>
  <c r="K78" i="16"/>
  <c r="K76" i="16"/>
  <c r="K74" i="16"/>
  <c r="K72" i="16"/>
  <c r="K70" i="16"/>
  <c r="J86" i="16"/>
  <c r="J82" i="16"/>
  <c r="J80" i="16"/>
  <c r="J78" i="16"/>
  <c r="J76" i="16"/>
  <c r="J74" i="16"/>
  <c r="J72" i="16"/>
  <c r="J70" i="16"/>
  <c r="I84" i="16"/>
  <c r="I82" i="16"/>
  <c r="I78" i="16"/>
  <c r="I74" i="16"/>
  <c r="I72" i="16"/>
  <c r="I70" i="16"/>
  <c r="I80" i="16"/>
  <c r="I76" i="16"/>
  <c r="K85" i="16"/>
  <c r="K83" i="16"/>
  <c r="K81" i="16"/>
  <c r="K79" i="16"/>
  <c r="K77" i="16"/>
  <c r="K75" i="16"/>
  <c r="K73" i="16"/>
  <c r="K71" i="16"/>
  <c r="K69" i="16"/>
  <c r="I86" i="16"/>
  <c r="J85" i="16"/>
  <c r="J83" i="16"/>
  <c r="J81" i="16"/>
  <c r="J79" i="16"/>
  <c r="J77" i="16"/>
  <c r="J75" i="16"/>
  <c r="J73" i="16"/>
  <c r="J71" i="16"/>
  <c r="J69" i="16"/>
  <c r="J84" i="16"/>
  <c r="I85" i="16"/>
  <c r="I83" i="16"/>
  <c r="I81" i="16"/>
  <c r="I79" i="16"/>
  <c r="I77" i="16"/>
  <c r="I75" i="16"/>
  <c r="I73" i="16"/>
  <c r="I71" i="16"/>
  <c r="I69" i="16"/>
  <c r="J67" i="16"/>
  <c r="K67" i="16"/>
  <c r="I68" i="16"/>
  <c r="J68" i="16"/>
  <c r="K68" i="16"/>
  <c r="I47" i="16"/>
  <c r="K50" i="16"/>
  <c r="K46" i="16"/>
  <c r="K44" i="16"/>
  <c r="K40" i="16"/>
  <c r="K38" i="16"/>
  <c r="K34" i="16"/>
  <c r="K48" i="16"/>
  <c r="K42" i="16"/>
  <c r="K36" i="16"/>
  <c r="I49" i="16"/>
  <c r="J50" i="16"/>
  <c r="J42" i="16"/>
  <c r="J38" i="16"/>
  <c r="J36" i="16"/>
  <c r="J34" i="16"/>
  <c r="J48" i="16"/>
  <c r="J46" i="16"/>
  <c r="J44" i="16"/>
  <c r="J40" i="16"/>
  <c r="I50" i="16"/>
  <c r="I48" i="16"/>
  <c r="I42" i="16"/>
  <c r="I38" i="16"/>
  <c r="I36" i="16"/>
  <c r="I34" i="16"/>
  <c r="I44" i="16"/>
  <c r="I40" i="16"/>
  <c r="I46" i="16"/>
  <c r="K49" i="16"/>
  <c r="K47" i="16"/>
  <c r="K43" i="16"/>
  <c r="K41" i="16"/>
  <c r="K39" i="16"/>
  <c r="K37" i="16"/>
  <c r="K35" i="16"/>
  <c r="K33" i="16"/>
  <c r="K45" i="16"/>
  <c r="J49" i="16"/>
  <c r="J47" i="16"/>
  <c r="J45" i="16"/>
  <c r="J43" i="16"/>
  <c r="J41" i="16"/>
  <c r="J39" i="16"/>
  <c r="J37" i="16"/>
  <c r="J35" i="16"/>
  <c r="J33" i="16"/>
  <c r="I45" i="16"/>
  <c r="I43" i="16"/>
  <c r="I41" i="16"/>
  <c r="I39" i="16"/>
  <c r="I37" i="16"/>
  <c r="I35" i="16"/>
  <c r="I33" i="16"/>
  <c r="J31" i="16"/>
  <c r="K31" i="16"/>
  <c r="I32" i="16"/>
  <c r="J32" i="16"/>
  <c r="K32" i="16"/>
  <c r="K86" i="3"/>
  <c r="K76" i="3"/>
  <c r="K74" i="3"/>
  <c r="K72" i="3"/>
  <c r="K70" i="3"/>
  <c r="I83" i="3"/>
  <c r="I81" i="3"/>
  <c r="J84" i="3"/>
  <c r="J78" i="3"/>
  <c r="J76" i="3"/>
  <c r="J74" i="3"/>
  <c r="J72" i="3"/>
  <c r="J70" i="3"/>
  <c r="K82" i="3"/>
  <c r="K80" i="3"/>
  <c r="J86" i="3"/>
  <c r="J80" i="3"/>
  <c r="I86" i="3"/>
  <c r="I78" i="3"/>
  <c r="I74" i="3"/>
  <c r="I72" i="3"/>
  <c r="I70" i="3"/>
  <c r="I77" i="3"/>
  <c r="I80" i="3"/>
  <c r="I76" i="3"/>
  <c r="I73" i="3"/>
  <c r="K84" i="3"/>
  <c r="K78" i="3"/>
  <c r="J82" i="3"/>
  <c r="I82" i="3"/>
  <c r="K83" i="3"/>
  <c r="K79" i="3"/>
  <c r="K77" i="3"/>
  <c r="K75" i="3"/>
  <c r="K73" i="3"/>
  <c r="K71" i="3"/>
  <c r="K69" i="3"/>
  <c r="I84" i="3"/>
  <c r="K85" i="3"/>
  <c r="K81" i="3"/>
  <c r="I85" i="3"/>
  <c r="I71" i="3"/>
  <c r="J83" i="3"/>
  <c r="J81" i="3"/>
  <c r="J79" i="3"/>
  <c r="J77" i="3"/>
  <c r="J75" i="3"/>
  <c r="J73" i="3"/>
  <c r="J71" i="3"/>
  <c r="J69" i="3"/>
  <c r="I75" i="3"/>
  <c r="J85" i="3"/>
  <c r="I79" i="3"/>
  <c r="I69" i="3"/>
  <c r="J67" i="3"/>
  <c r="K67" i="3"/>
  <c r="I68" i="3"/>
  <c r="J68" i="3"/>
  <c r="K68" i="3"/>
  <c r="J40" i="3"/>
  <c r="J50" i="3"/>
  <c r="J38" i="3"/>
  <c r="J49" i="3"/>
  <c r="J43" i="3"/>
  <c r="J37" i="3"/>
  <c r="J39" i="3"/>
  <c r="J44" i="3"/>
  <c r="J48" i="3"/>
  <c r="J42" i="3"/>
  <c r="J36" i="3"/>
  <c r="J45" i="3"/>
  <c r="J47" i="3"/>
  <c r="J41" i="3"/>
  <c r="J35" i="3"/>
  <c r="J34" i="3"/>
  <c r="J46" i="3"/>
  <c r="J33" i="3"/>
  <c r="J32" i="3"/>
  <c r="K36" i="3"/>
  <c r="I45" i="3"/>
  <c r="K48" i="3"/>
  <c r="K44" i="3"/>
  <c r="I50" i="3"/>
  <c r="I46" i="3"/>
  <c r="I44" i="3"/>
  <c r="I40" i="3"/>
  <c r="I38" i="3"/>
  <c r="I36" i="3"/>
  <c r="I34" i="3"/>
  <c r="K34" i="3"/>
  <c r="K46" i="3"/>
  <c r="K49" i="3"/>
  <c r="K47" i="3"/>
  <c r="K45" i="3"/>
  <c r="K43" i="3"/>
  <c r="K41" i="3"/>
  <c r="K39" i="3"/>
  <c r="K37" i="3"/>
  <c r="K35" i="3"/>
  <c r="K33" i="3"/>
  <c r="K50" i="3"/>
  <c r="K40" i="3"/>
  <c r="K42" i="3"/>
  <c r="I48" i="3"/>
  <c r="I42" i="3"/>
  <c r="K38" i="3"/>
  <c r="I49" i="3"/>
  <c r="I47" i="3"/>
  <c r="I43" i="3"/>
  <c r="I41" i="3"/>
  <c r="I39" i="3"/>
  <c r="I37" i="3"/>
  <c r="I35" i="3"/>
  <c r="I33" i="3"/>
  <c r="J31" i="3"/>
  <c r="K31" i="3"/>
  <c r="I32" i="3"/>
  <c r="K32" i="3"/>
  <c r="G41" i="12"/>
  <c r="G29" i="12"/>
  <c r="G35" i="12"/>
  <c r="G34" i="12"/>
  <c r="G28" i="12"/>
  <c r="G39" i="12"/>
  <c r="G33" i="12"/>
  <c r="G27" i="12"/>
  <c r="G40" i="12"/>
  <c r="G38" i="12"/>
  <c r="G32" i="12"/>
  <c r="G26" i="12"/>
  <c r="G37" i="12"/>
  <c r="G31" i="12"/>
  <c r="G25" i="12"/>
  <c r="G36" i="12"/>
  <c r="G30" i="12"/>
  <c r="G24" i="12"/>
  <c r="H22" i="12"/>
  <c r="G23" i="12"/>
  <c r="G41" i="2"/>
  <c r="G35" i="2"/>
  <c r="G29" i="2"/>
  <c r="G34" i="2"/>
  <c r="G28" i="2"/>
  <c r="G39" i="2"/>
  <c r="G33" i="2"/>
  <c r="G27" i="2"/>
  <c r="G40" i="2"/>
  <c r="G38" i="2"/>
  <c r="G32" i="2"/>
  <c r="G26" i="2"/>
  <c r="G37" i="2"/>
  <c r="G31" i="2"/>
  <c r="G25" i="2"/>
  <c r="G36" i="2"/>
  <c r="G30" i="2"/>
  <c r="G24" i="2"/>
  <c r="H22" i="2"/>
  <c r="G23" i="2"/>
  <c r="G34" i="15"/>
  <c r="G28" i="15"/>
  <c r="G27" i="15"/>
  <c r="G36" i="15"/>
  <c r="G35" i="15"/>
  <c r="G40" i="15"/>
  <c r="G39" i="15"/>
  <c r="G33" i="15"/>
  <c r="G41" i="15"/>
  <c r="G29" i="15"/>
  <c r="G38" i="15"/>
  <c r="G32" i="15"/>
  <c r="G26" i="15"/>
  <c r="G37" i="15"/>
  <c r="G31" i="15"/>
  <c r="G25" i="15"/>
  <c r="G30" i="15"/>
  <c r="G24" i="15"/>
  <c r="H22" i="15"/>
  <c r="G23" i="15"/>
  <c r="G29" i="13"/>
  <c r="G34" i="13"/>
  <c r="G40" i="13"/>
  <c r="G39" i="13"/>
  <c r="G27" i="13"/>
  <c r="G33" i="13"/>
  <c r="G35" i="13"/>
  <c r="G28" i="13"/>
  <c r="G26" i="13"/>
  <c r="G41" i="13"/>
  <c r="G38" i="13"/>
  <c r="G32" i="13"/>
  <c r="G37" i="13"/>
  <c r="G31" i="13"/>
  <c r="G25" i="13"/>
  <c r="G36" i="13"/>
  <c r="G30" i="13"/>
  <c r="G24" i="13"/>
  <c r="H22" i="13"/>
  <c r="G23" i="13"/>
  <c r="H6" i="3"/>
  <c r="G8" i="3"/>
  <c r="H8" i="3" s="1"/>
  <c r="E80" i="3" l="1"/>
  <c r="E78" i="3" s="1"/>
  <c r="E44" i="3"/>
  <c r="E42" i="3" s="1"/>
  <c r="F80" i="3"/>
  <c r="F44" i="3"/>
  <c r="F42" i="3" l="1"/>
  <c r="G42" i="3" s="1"/>
  <c r="G44" i="3"/>
  <c r="F78" i="3"/>
  <c r="G78" i="3" s="1"/>
  <c r="G80" i="3"/>
  <c r="I7" i="22"/>
  <c r="G10" i="18"/>
  <c r="G9" i="18"/>
  <c r="G8" i="18"/>
  <c r="G8" i="19"/>
  <c r="G9" i="19"/>
  <c r="G10" i="19"/>
  <c r="G8" i="16"/>
  <c r="G7" i="3"/>
  <c r="J3" i="22" l="1"/>
  <c r="H4" i="18"/>
  <c r="H5" i="18"/>
  <c r="H6" i="18"/>
  <c r="H7" i="18"/>
  <c r="H8" i="18"/>
  <c r="H9" i="18"/>
  <c r="H10" i="18"/>
  <c r="E24" i="21"/>
  <c r="H4" i="3"/>
  <c r="H5" i="3"/>
  <c r="H12" i="3"/>
  <c r="H7" i="3"/>
  <c r="H3" i="3"/>
  <c r="E86" i="3" l="1"/>
  <c r="E50" i="3"/>
  <c r="E36" i="3"/>
  <c r="E38" i="3" s="1"/>
  <c r="E74" i="3"/>
  <c r="E72" i="3" s="1"/>
  <c r="F86" i="18"/>
  <c r="F50" i="18"/>
  <c r="F50" i="3"/>
  <c r="F36" i="3"/>
  <c r="F38" i="3" s="1"/>
  <c r="F86" i="3"/>
  <c r="G82" i="3"/>
  <c r="F74" i="3"/>
  <c r="F72" i="3" s="1"/>
  <c r="G80" i="22"/>
  <c r="F80" i="18"/>
  <c r="F74" i="18"/>
  <c r="F72" i="18" s="1"/>
  <c r="G13" i="18"/>
  <c r="J13" i="22"/>
  <c r="H11" i="3"/>
  <c r="G46" i="3"/>
  <c r="F44" i="18"/>
  <c r="F42" i="18" s="1"/>
  <c r="F36" i="18"/>
  <c r="F38" i="18" s="1"/>
  <c r="G44" i="22"/>
  <c r="H3" i="16"/>
  <c r="H4" i="16"/>
  <c r="H5" i="16"/>
  <c r="H6" i="16"/>
  <c r="H7" i="16"/>
  <c r="F50" i="16" s="1"/>
  <c r="H8" i="16"/>
  <c r="E24" i="22"/>
  <c r="J10" i="22"/>
  <c r="J9" i="22"/>
  <c r="J8" i="22"/>
  <c r="J7" i="22"/>
  <c r="J6" i="22"/>
  <c r="J5" i="22"/>
  <c r="J4" i="22"/>
  <c r="J10" i="21"/>
  <c r="G86" i="21" s="1"/>
  <c r="J9" i="21"/>
  <c r="J8" i="21"/>
  <c r="J6" i="21"/>
  <c r="J5" i="21"/>
  <c r="J4" i="21"/>
  <c r="J3" i="21"/>
  <c r="H4" i="19"/>
  <c r="E80" i="19" s="1"/>
  <c r="H5" i="19"/>
  <c r="H6" i="19"/>
  <c r="H7" i="19"/>
  <c r="H8" i="19"/>
  <c r="H9" i="19"/>
  <c r="H10" i="19"/>
  <c r="C24" i="19"/>
  <c r="H3" i="19"/>
  <c r="C24" i="18"/>
  <c r="F32" i="18" s="1"/>
  <c r="F34" i="18" s="1"/>
  <c r="H3" i="18"/>
  <c r="F74" i="19" l="1"/>
  <c r="F72" i="19" s="1"/>
  <c r="F68" i="18"/>
  <c r="F70" i="18" s="1"/>
  <c r="F84" i="18" s="1"/>
  <c r="E50" i="19"/>
  <c r="E86" i="19"/>
  <c r="I86" i="21"/>
  <c r="I50" i="21"/>
  <c r="J11" i="21"/>
  <c r="H74" i="21" s="1"/>
  <c r="H72" i="21" s="1"/>
  <c r="F86" i="16"/>
  <c r="H86" i="22"/>
  <c r="H50" i="22"/>
  <c r="I50" i="22"/>
  <c r="I86" i="22"/>
  <c r="E86" i="16"/>
  <c r="E50" i="16"/>
  <c r="G50" i="16" s="1"/>
  <c r="G50" i="3"/>
  <c r="E50" i="18"/>
  <c r="G50" i="18" s="1"/>
  <c r="E86" i="18"/>
  <c r="G86" i="18" s="1"/>
  <c r="F50" i="19"/>
  <c r="F86" i="19"/>
  <c r="F80" i="19"/>
  <c r="F76" i="19" s="1"/>
  <c r="F68" i="19"/>
  <c r="F70" i="19" s="1"/>
  <c r="F84" i="19" s="1"/>
  <c r="G50" i="21"/>
  <c r="G86" i="3"/>
  <c r="I80" i="21"/>
  <c r="I74" i="21"/>
  <c r="I72" i="21" s="1"/>
  <c r="I68" i="21"/>
  <c r="I70" i="21" s="1"/>
  <c r="I84" i="21" s="1"/>
  <c r="J14" i="21"/>
  <c r="G80" i="21"/>
  <c r="J15" i="21"/>
  <c r="H68" i="21"/>
  <c r="H70" i="21" s="1"/>
  <c r="H84" i="21" s="1"/>
  <c r="G68" i="21"/>
  <c r="G74" i="21"/>
  <c r="H13" i="19"/>
  <c r="E78" i="19"/>
  <c r="H12" i="19"/>
  <c r="E74" i="19"/>
  <c r="E72" i="19" s="1"/>
  <c r="E68" i="19"/>
  <c r="E70" i="19" s="1"/>
  <c r="E84" i="19" s="1"/>
  <c r="H80" i="22"/>
  <c r="H68" i="22"/>
  <c r="H70" i="22" s="1"/>
  <c r="H84" i="22" s="1"/>
  <c r="H74" i="22"/>
  <c r="H72" i="22" s="1"/>
  <c r="F76" i="18"/>
  <c r="F78" i="18"/>
  <c r="E74" i="16"/>
  <c r="E72" i="16" s="1"/>
  <c r="E80" i="16"/>
  <c r="F80" i="16"/>
  <c r="F74" i="16"/>
  <c r="F72" i="16" s="1"/>
  <c r="J82" i="21"/>
  <c r="J46" i="21"/>
  <c r="I74" i="22"/>
  <c r="I72" i="22" s="1"/>
  <c r="I68" i="22"/>
  <c r="I70" i="22" s="1"/>
  <c r="I84" i="22" s="1"/>
  <c r="I80" i="22"/>
  <c r="J46" i="22"/>
  <c r="G78" i="22"/>
  <c r="E80" i="18"/>
  <c r="E74" i="18"/>
  <c r="E68" i="18"/>
  <c r="G82" i="18"/>
  <c r="G46" i="18"/>
  <c r="G12" i="18"/>
  <c r="H12" i="16"/>
  <c r="J82" i="22"/>
  <c r="J15" i="22"/>
  <c r="J14" i="22"/>
  <c r="G38" i="3"/>
  <c r="G36" i="3"/>
  <c r="G46" i="19"/>
  <c r="H11" i="16"/>
  <c r="E44" i="16"/>
  <c r="G46" i="16"/>
  <c r="J11" i="22"/>
  <c r="G76" i="22" s="1"/>
  <c r="G32" i="22"/>
  <c r="G34" i="22" s="1"/>
  <c r="F40" i="18"/>
  <c r="E32" i="18"/>
  <c r="E44" i="18"/>
  <c r="G44" i="18" s="1"/>
  <c r="E36" i="18"/>
  <c r="G42" i="22"/>
  <c r="I44" i="22"/>
  <c r="I36" i="22"/>
  <c r="I38" i="22" s="1"/>
  <c r="I32" i="22"/>
  <c r="I34" i="22" s="1"/>
  <c r="H44" i="22"/>
  <c r="H32" i="22"/>
  <c r="H34" i="22" s="1"/>
  <c r="H36" i="22"/>
  <c r="H38" i="22" s="1"/>
  <c r="F44" i="16"/>
  <c r="F42" i="16" s="1"/>
  <c r="F36" i="16"/>
  <c r="F38" i="16" s="1"/>
  <c r="E36" i="16"/>
  <c r="G44" i="21"/>
  <c r="G36" i="21"/>
  <c r="G40" i="21"/>
  <c r="I44" i="21"/>
  <c r="I42" i="21" s="1"/>
  <c r="I32" i="21"/>
  <c r="I34" i="21" s="1"/>
  <c r="I40" i="21"/>
  <c r="I36" i="21"/>
  <c r="I38" i="21" s="1"/>
  <c r="G32" i="21"/>
  <c r="F36" i="19"/>
  <c r="F38" i="19" s="1"/>
  <c r="F44" i="19"/>
  <c r="F42" i="19" s="1"/>
  <c r="E44" i="19"/>
  <c r="E36" i="19"/>
  <c r="F40" i="19"/>
  <c r="E40" i="19"/>
  <c r="E32" i="19"/>
  <c r="F32" i="19"/>
  <c r="F34" i="19" s="1"/>
  <c r="G82" i="19"/>
  <c r="F78" i="19"/>
  <c r="G82" i="16"/>
  <c r="C24" i="16"/>
  <c r="E68" i="16" s="1"/>
  <c r="C24" i="3"/>
  <c r="J5" i="13"/>
  <c r="J4" i="13"/>
  <c r="E41" i="13" s="1"/>
  <c r="F68" i="16" l="1"/>
  <c r="F70" i="16" s="1"/>
  <c r="F84" i="16" s="1"/>
  <c r="G86" i="16"/>
  <c r="E40" i="3"/>
  <c r="F40" i="3"/>
  <c r="F68" i="3"/>
  <c r="F76" i="3"/>
  <c r="E76" i="3"/>
  <c r="E68" i="3"/>
  <c r="E70" i="3" s="1"/>
  <c r="E84" i="3" s="1"/>
  <c r="F32" i="3"/>
  <c r="F34" i="3" s="1"/>
  <c r="E32" i="3"/>
  <c r="E34" i="3" s="1"/>
  <c r="G86" i="19"/>
  <c r="G50" i="19"/>
  <c r="G68" i="22"/>
  <c r="G70" i="22" s="1"/>
  <c r="G84" i="22" s="1"/>
  <c r="G86" i="22"/>
  <c r="J86" i="22" s="1"/>
  <c r="G50" i="22"/>
  <c r="J50" i="22" s="1"/>
  <c r="G74" i="22"/>
  <c r="G72" i="22" s="1"/>
  <c r="F76" i="16"/>
  <c r="G76" i="21"/>
  <c r="H86" i="21"/>
  <c r="J86" i="21" s="1"/>
  <c r="H50" i="21"/>
  <c r="J50" i="21" s="1"/>
  <c r="H80" i="21"/>
  <c r="J80" i="21" s="1"/>
  <c r="J13" i="21"/>
  <c r="I78" i="21"/>
  <c r="I76" i="21"/>
  <c r="G42" i="21"/>
  <c r="G78" i="21"/>
  <c r="G34" i="21"/>
  <c r="G72" i="21"/>
  <c r="J72" i="21" s="1"/>
  <c r="J74" i="21"/>
  <c r="G70" i="21"/>
  <c r="J68" i="21"/>
  <c r="G38" i="21"/>
  <c r="G40" i="19"/>
  <c r="E76" i="19"/>
  <c r="G76" i="19" s="1"/>
  <c r="E42" i="19"/>
  <c r="G44" i="19"/>
  <c r="E34" i="19"/>
  <c r="G34" i="19" s="1"/>
  <c r="G48" i="19" s="1"/>
  <c r="G32" i="19"/>
  <c r="E38" i="19"/>
  <c r="G38" i="19" s="1"/>
  <c r="G36" i="19"/>
  <c r="H78" i="22"/>
  <c r="H76" i="22"/>
  <c r="E76" i="16"/>
  <c r="G80" i="16"/>
  <c r="I78" i="22"/>
  <c r="I76" i="22"/>
  <c r="E34" i="18"/>
  <c r="G34" i="18" s="1"/>
  <c r="G48" i="18" s="1"/>
  <c r="G32" i="18"/>
  <c r="E72" i="18"/>
  <c r="G72" i="18" s="1"/>
  <c r="G74" i="18"/>
  <c r="E70" i="18"/>
  <c r="G68" i="18"/>
  <c r="E38" i="18"/>
  <c r="G38" i="18" s="1"/>
  <c r="G36" i="18"/>
  <c r="E78" i="18"/>
  <c r="G78" i="18" s="1"/>
  <c r="G80" i="18"/>
  <c r="E76" i="18"/>
  <c r="G76" i="18" s="1"/>
  <c r="F78" i="16"/>
  <c r="G74" i="16"/>
  <c r="G72" i="16"/>
  <c r="E78" i="16"/>
  <c r="G68" i="16"/>
  <c r="E70" i="16"/>
  <c r="G40" i="22"/>
  <c r="G36" i="22"/>
  <c r="G38" i="22" s="1"/>
  <c r="J38" i="22" s="1"/>
  <c r="J80" i="22"/>
  <c r="G42" i="19"/>
  <c r="G44" i="16"/>
  <c r="E42" i="16"/>
  <c r="G42" i="16" s="1"/>
  <c r="E38" i="16"/>
  <c r="G38" i="16" s="1"/>
  <c r="G36" i="16"/>
  <c r="E37" i="13"/>
  <c r="J44" i="22"/>
  <c r="J32" i="22"/>
  <c r="J34" i="22"/>
  <c r="J48" i="22" s="1"/>
  <c r="I8" i="13"/>
  <c r="E42" i="18"/>
  <c r="G42" i="18" s="1"/>
  <c r="E40" i="18"/>
  <c r="G40" i="18" s="1"/>
  <c r="E35" i="13"/>
  <c r="I42" i="22"/>
  <c r="I40" i="22"/>
  <c r="H42" i="22"/>
  <c r="H40" i="22"/>
  <c r="F32" i="16"/>
  <c r="F34" i="16" s="1"/>
  <c r="E32" i="16"/>
  <c r="E40" i="16"/>
  <c r="F40" i="16"/>
  <c r="H36" i="21"/>
  <c r="H38" i="21" s="1"/>
  <c r="H40" i="21"/>
  <c r="J40" i="21" s="1"/>
  <c r="H32" i="21"/>
  <c r="H34" i="21" s="1"/>
  <c r="H44" i="21"/>
  <c r="H42" i="21" s="1"/>
  <c r="G74" i="19"/>
  <c r="F70" i="3"/>
  <c r="G78" i="19"/>
  <c r="G80" i="19"/>
  <c r="E27" i="13"/>
  <c r="G72" i="19"/>
  <c r="G70" i="19"/>
  <c r="G84" i="19" s="1"/>
  <c r="G68" i="19"/>
  <c r="C15" i="15"/>
  <c r="J5" i="15"/>
  <c r="J4" i="15"/>
  <c r="E41" i="15" s="1"/>
  <c r="C15" i="13"/>
  <c r="E31" i="13" s="1"/>
  <c r="C15" i="12"/>
  <c r="J5" i="12"/>
  <c r="J4" i="12"/>
  <c r="E41" i="12" s="1"/>
  <c r="J38" i="21" l="1"/>
  <c r="J42" i="21"/>
  <c r="J44" i="21"/>
  <c r="E23" i="13"/>
  <c r="E25" i="13" s="1"/>
  <c r="E39" i="13" s="1"/>
  <c r="H78" i="21"/>
  <c r="J78" i="21" s="1"/>
  <c r="H76" i="21"/>
  <c r="J76" i="21" s="1"/>
  <c r="J34" i="21"/>
  <c r="J48" i="21" s="1"/>
  <c r="G84" i="21"/>
  <c r="J70" i="21"/>
  <c r="J84" i="21" s="1"/>
  <c r="J32" i="21"/>
  <c r="J36" i="21"/>
  <c r="G70" i="3"/>
  <c r="G84" i="3" s="1"/>
  <c r="F84" i="3"/>
  <c r="E35" i="15"/>
  <c r="E29" i="15"/>
  <c r="E27" i="15" s="1"/>
  <c r="E23" i="15"/>
  <c r="E25" i="15" s="1"/>
  <c r="E39" i="15" s="1"/>
  <c r="E29" i="12"/>
  <c r="E27" i="12" s="1"/>
  <c r="J36" i="22"/>
  <c r="E84" i="18"/>
  <c r="G70" i="18"/>
  <c r="G84" i="18" s="1"/>
  <c r="G78" i="16"/>
  <c r="G76" i="16"/>
  <c r="G70" i="16"/>
  <c r="G84" i="16" s="1"/>
  <c r="E84" i="16"/>
  <c r="J78" i="22"/>
  <c r="J76" i="22"/>
  <c r="J68" i="22"/>
  <c r="J72" i="22"/>
  <c r="J74" i="22"/>
  <c r="G40" i="3"/>
  <c r="G34" i="3"/>
  <c r="G48" i="3" s="1"/>
  <c r="G32" i="3"/>
  <c r="E37" i="15"/>
  <c r="E37" i="12"/>
  <c r="E35" i="12"/>
  <c r="E23" i="12"/>
  <c r="E25" i="12" s="1"/>
  <c r="E39" i="12" s="1"/>
  <c r="I8" i="15"/>
  <c r="I8" i="12"/>
  <c r="E34" i="16"/>
  <c r="G34" i="16" s="1"/>
  <c r="G48" i="16" s="1"/>
  <c r="G32" i="16"/>
  <c r="G40" i="16"/>
  <c r="J42" i="22"/>
  <c r="J40" i="22"/>
  <c r="G74" i="3"/>
  <c r="G72" i="3"/>
  <c r="G76" i="3"/>
  <c r="G68" i="3"/>
  <c r="E33" i="13"/>
  <c r="E29" i="13"/>
  <c r="J5" i="2"/>
  <c r="J4" i="2"/>
  <c r="E41" i="2" s="1"/>
  <c r="E33" i="15" l="1"/>
  <c r="E31" i="15"/>
  <c r="J70" i="22"/>
  <c r="J84" i="22" s="1"/>
  <c r="E33" i="12"/>
  <c r="E31" i="12"/>
  <c r="I8" i="2"/>
  <c r="E37" i="2"/>
  <c r="E35" i="2"/>
  <c r="E27" i="2"/>
  <c r="E29" i="2" s="1"/>
  <c r="E33" i="2" l="1"/>
  <c r="C15" i="2"/>
  <c r="E31" i="2" s="1"/>
  <c r="E23" i="2" l="1"/>
  <c r="E25" i="2" s="1"/>
  <c r="E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<sst xmlns="http://schemas.openxmlformats.org/spreadsheetml/2006/main" count="795" uniqueCount="78">
  <si>
    <t>A,B,C,D,E,F…</t>
  </si>
  <si>
    <t>WYMIARY TARASU</t>
  </si>
  <si>
    <t>DL</t>
  </si>
  <si>
    <t>długość deski 4 lub 6 metrów</t>
  </si>
  <si>
    <t>Y</t>
  </si>
  <si>
    <t>szerokość deski 0,145m lub 0,160m lub 0,210m</t>
  </si>
  <si>
    <t>YK</t>
  </si>
  <si>
    <t>szerokośc deski z klipsem wybranym 0,003m  lub 0,005m  , czyli odpowiednio 3 mm lub 5 mm</t>
  </si>
  <si>
    <t>ODP</t>
  </si>
  <si>
    <t>odpad deski w % liczony jako róznica w m2 deska nabyta a powierzchnia tarasu</t>
  </si>
  <si>
    <t>A</t>
  </si>
  <si>
    <t>B</t>
  </si>
  <si>
    <t>C</t>
  </si>
  <si>
    <t>D</t>
  </si>
  <si>
    <t>K</t>
  </si>
  <si>
    <t>klips 3 mm lub 5 mm</t>
  </si>
  <si>
    <t>DESKA TARASOWA UKŁAD RÓWNOLEGŁY ZAMEK POŁÓWKOWY</t>
  </si>
  <si>
    <t>DESKA TARASOWA UKŁAD PROSTOPADŁY ZAMEK POŁÓWKOWY</t>
  </si>
  <si>
    <t>WYDAJNOŚC Z DESKI</t>
  </si>
  <si>
    <t>E</t>
  </si>
  <si>
    <t>F</t>
  </si>
  <si>
    <t>G</t>
  </si>
  <si>
    <t>H</t>
  </si>
  <si>
    <t>L</t>
  </si>
  <si>
    <t>legar długość</t>
  </si>
  <si>
    <t>MBD</t>
  </si>
  <si>
    <t>metry bieżące deski</t>
  </si>
  <si>
    <t>DST</t>
  </si>
  <si>
    <t>wybrana deska sztuki</t>
  </si>
  <si>
    <t>MBL</t>
  </si>
  <si>
    <t>metry bieżące legar</t>
  </si>
  <si>
    <t>LST</t>
  </si>
  <si>
    <t xml:space="preserve">legar sztuki 4 m </t>
  </si>
  <si>
    <t>KST</t>
  </si>
  <si>
    <t>KK</t>
  </si>
  <si>
    <t>KSR</t>
  </si>
  <si>
    <t>LLS</t>
  </si>
  <si>
    <t>listwa sztuki</t>
  </si>
  <si>
    <t>klips srodkowy sztuki</t>
  </si>
  <si>
    <t>klips końcowy sztuki</t>
  </si>
  <si>
    <t>klips startowy sztuki</t>
  </si>
  <si>
    <t xml:space="preserve">#TYP </t>
  </si>
  <si>
    <r>
      <t xml:space="preserve">ILOŚC DESKI METRY BIEŻACE </t>
    </r>
    <r>
      <rPr>
        <b/>
        <sz val="12"/>
        <color theme="1"/>
        <rFont val="Calibri"/>
        <family val="2"/>
        <scheme val="minor"/>
      </rPr>
      <t>MBD</t>
    </r>
  </si>
  <si>
    <r>
      <t xml:space="preserve">ILOŚĆ DESKI  SZTUKI </t>
    </r>
    <r>
      <rPr>
        <b/>
        <sz val="12"/>
        <color theme="1"/>
        <rFont val="Calibri"/>
        <family val="2"/>
        <scheme val="minor"/>
      </rPr>
      <t>DST</t>
    </r>
  </si>
  <si>
    <r>
      <t xml:space="preserve">ILOŚC LEGAR METRY BIEŻACE </t>
    </r>
    <r>
      <rPr>
        <b/>
        <sz val="12"/>
        <color theme="1"/>
        <rFont val="Calibri"/>
        <family val="2"/>
        <scheme val="minor"/>
      </rPr>
      <t>MBL</t>
    </r>
  </si>
  <si>
    <r>
      <t xml:space="preserve">ILOŚĆ LEGAR SZTUKI PO 4 m </t>
    </r>
    <r>
      <rPr>
        <b/>
        <sz val="12"/>
        <color theme="1"/>
        <rFont val="Calibri"/>
        <family val="2"/>
        <scheme val="minor"/>
      </rPr>
      <t>LST</t>
    </r>
  </si>
  <si>
    <r>
      <t xml:space="preserve">ILOŚĆ KLIPS SRODKOWY </t>
    </r>
    <r>
      <rPr>
        <b/>
        <sz val="12"/>
        <color theme="1"/>
        <rFont val="Calibri"/>
        <family val="2"/>
        <scheme val="minor"/>
      </rPr>
      <t>KSR</t>
    </r>
  </si>
  <si>
    <r>
      <t xml:space="preserve">ILOŚC KLIPS KOŃCOWY </t>
    </r>
    <r>
      <rPr>
        <b/>
        <sz val="12"/>
        <color theme="1"/>
        <rFont val="Calibri"/>
        <family val="2"/>
        <scheme val="minor"/>
      </rPr>
      <t>KK</t>
    </r>
  </si>
  <si>
    <r>
      <t xml:space="preserve">ILOŚĆ KLIPS POCZĄTKOWY </t>
    </r>
    <r>
      <rPr>
        <b/>
        <sz val="12"/>
        <color theme="1"/>
        <rFont val="Calibri"/>
        <family val="2"/>
        <scheme val="minor"/>
      </rPr>
      <t>KST</t>
    </r>
  </si>
  <si>
    <r>
      <t xml:space="preserve">ILOŚĆ LISTWA 4m </t>
    </r>
    <r>
      <rPr>
        <b/>
        <sz val="12"/>
        <color theme="1"/>
        <rFont val="Calibri"/>
        <family val="2"/>
        <scheme val="minor"/>
      </rPr>
      <t>LLS</t>
    </r>
  </si>
  <si>
    <t>k</t>
  </si>
  <si>
    <t>Zaokrąglone:</t>
  </si>
  <si>
    <t>Zaokrąglone</t>
  </si>
  <si>
    <t>Wpisz wymiary</t>
  </si>
  <si>
    <t>część 1</t>
  </si>
  <si>
    <t>część 2</t>
  </si>
  <si>
    <t>suma</t>
  </si>
  <si>
    <t>część 3</t>
  </si>
  <si>
    <t>(B-D)</t>
  </si>
  <si>
    <t>Warunek 1</t>
  </si>
  <si>
    <t>Warunek 2</t>
  </si>
  <si>
    <t>Warunek 3</t>
  </si>
  <si>
    <t>pole do uzupełnienia</t>
  </si>
  <si>
    <t>POWIERZCHNIA TARASU</t>
  </si>
  <si>
    <t>dane które można zmieniać</t>
  </si>
  <si>
    <t>KSZTAŁT TARASU/UŁOZENIE DESEK</t>
  </si>
  <si>
    <t>TYP PROSTOKĄT</t>
  </si>
  <si>
    <t>/RÓWNOLEGŁY</t>
  </si>
  <si>
    <t>/PROSTOPADŁY</t>
  </si>
  <si>
    <t>/RÓWNOLEGŁY/ZAMEK POŁÓWKOWY</t>
  </si>
  <si>
    <t>/PROSTOPADŁY/ZAMEK POŁÓWKOWY</t>
  </si>
  <si>
    <t xml:space="preserve">TYP L </t>
  </si>
  <si>
    <t>TYP T</t>
  </si>
  <si>
    <t>TYP C</t>
  </si>
  <si>
    <t>//weryfikacja danych%%LN%%</t>
  </si>
  <si>
    <t>DESKA TARASOWA UKŁAD PROSTOPADŁY CIAGLY</t>
  </si>
  <si>
    <t>DESKA TARASOWA UKŁAD PROSTOPADŁY ZAMEK</t>
  </si>
  <si>
    <t>DESKA TARASOWA UKŁAD RÓWNOLEGŁY CIAGLY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</si>
</sst>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C00000"/>
      <name val="Calibri"/>
      <family val="2"/>
      <charset val="238"/>
      <scheme val="minor"/>
    </font>
    <font>
      <sz val="9"/>
      <color rgb="FFC00000"/>
      <name val="Calibri"/>
      <family val="2"/>
      <charset val="238"/>
      <scheme val="minor"/>
    </font>
    <font>
      <sz val="10"/>
      <color theme="9" tint="-0.499984740745262"/>
      <name val="Calibri"/>
      <family val="2"/>
      <charset val="238"/>
      <scheme val="minor"/>
    </font>
    <font>
      <sz val="10"/>
      <color rgb="FFC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12"/>
      <color theme="5" tint="-0.249977111117893"/>
      <name val="Calibri"/>
      <family val="2"/>
      <charset val="238"/>
      <scheme val="minor"/>
    </font>
    <font>
      <sz val="12"/>
      <color theme="7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9" xfId="0" applyBorder="1"/>
    <xf numFmtId="3" fontId="0" fillId="0" borderId="0" xfId="0" applyNumberFormat="1"/>
    <xf numFmtId="0" fontId="0" fillId="0" borderId="0" xfId="0" applyFill="1" applyBorder="1"/>
    <xf numFmtId="0" fontId="2" fillId="0" borderId="0" xfId="0" applyFont="1" applyAlignment="1">
      <alignment vertical="center"/>
    </xf>
    <xf numFmtId="0" fontId="0" fillId="0" borderId="0" xfId="0" applyFill="1"/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9" xfId="0" applyFill="1" applyBorder="1"/>
    <xf numFmtId="0" fontId="0" fillId="0" borderId="0" xfId="0"/>
    <xf numFmtId="0" fontId="0" fillId="2" borderId="9" xfId="0" applyFill="1" applyBorder="1"/>
    <xf numFmtId="0" fontId="0" fillId="4" borderId="0" xfId="0" applyFill="1"/>
    <xf numFmtId="0" fontId="0" fillId="6" borderId="0" xfId="0" applyFill="1"/>
    <xf numFmtId="0" fontId="4" fillId="0" borderId="0" xfId="0" applyFont="1"/>
    <xf numFmtId="2" fontId="0" fillId="0" borderId="0" xfId="0" applyNumberFormat="1" applyFill="1"/>
    <xf numFmtId="0" fontId="0" fillId="0" borderId="0" xfId="0" applyAlignment="1">
      <alignment horizontal="right"/>
    </xf>
    <xf numFmtId="9" fontId="0" fillId="4" borderId="0" xfId="1" applyFont="1" applyFill="1"/>
    <xf numFmtId="0" fontId="0" fillId="0" borderId="0" xfId="0" applyAlignment="1">
      <alignment horizontal="right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3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/>
    <xf numFmtId="0" fontId="0" fillId="7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3" fontId="0" fillId="7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6" fillId="0" borderId="0" xfId="0" applyFont="1"/>
    <xf numFmtId="0" fontId="0" fillId="11" borderId="0" xfId="0" applyFill="1"/>
    <xf numFmtId="0" fontId="6" fillId="0" borderId="0" xfId="0" applyFont="1" applyFill="1"/>
    <xf numFmtId="9" fontId="0" fillId="0" borderId="0" xfId="1" applyFont="1" applyFill="1"/>
    <xf numFmtId="4" fontId="0" fillId="4" borderId="9" xfId="0" applyNumberFormat="1" applyFill="1" applyBorder="1"/>
    <xf numFmtId="0" fontId="0" fillId="4" borderId="9" xfId="0" applyFill="1" applyBorder="1"/>
    <xf numFmtId="0" fontId="0" fillId="8" borderId="0" xfId="0" applyFill="1" applyBorder="1"/>
    <xf numFmtId="4" fontId="0" fillId="5" borderId="0" xfId="0" applyNumberFormat="1" applyFill="1" applyBorder="1"/>
    <xf numFmtId="4" fontId="0" fillId="3" borderId="0" xfId="0" applyNumberFormat="1" applyFill="1" applyBorder="1"/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/>
    <xf numFmtId="2" fontId="0" fillId="4" borderId="9" xfId="0" applyNumberFormat="1" applyFill="1" applyBorder="1"/>
    <xf numFmtId="4" fontId="11" fillId="4" borderId="9" xfId="0" applyNumberFormat="1" applyFont="1" applyFill="1" applyBorder="1"/>
    <xf numFmtId="4" fontId="12" fillId="4" borderId="0" xfId="0" applyNumberFormat="1" applyFont="1" applyFill="1"/>
    <xf numFmtId="4" fontId="12" fillId="4" borderId="9" xfId="0" applyNumberFormat="1" applyFont="1" applyFill="1" applyBorder="1"/>
    <xf numFmtId="4" fontId="13" fillId="4" borderId="9" xfId="0" applyNumberFormat="1" applyFont="1" applyFill="1" applyBorder="1"/>
    <xf numFmtId="0" fontId="0" fillId="0" borderId="0" xfId="0" applyAlignment="1"/>
    <xf numFmtId="4" fontId="11" fillId="4" borderId="0" xfId="0" applyNumberFormat="1" applyFont="1" applyFill="1"/>
    <xf numFmtId="9" fontId="0" fillId="7" borderId="0" xfId="1" applyFont="1" applyFill="1"/>
    <xf numFmtId="0" fontId="0" fillId="0" borderId="0" xfId="0" applyAlignment="1">
      <alignment horizontal="right"/>
    </xf>
    <xf numFmtId="0" fontId="14" fillId="0" borderId="0" xfId="0" applyFont="1"/>
    <xf numFmtId="1" fontId="0" fillId="7" borderId="0" xfId="0" applyNumberFormat="1" applyFill="1"/>
    <xf numFmtId="0" fontId="2" fillId="7" borderId="0" xfId="0" applyFont="1" applyFill="1" applyAlignment="1">
      <alignment vertical="center"/>
    </xf>
    <xf numFmtId="2" fontId="0" fillId="11" borderId="9" xfId="0" applyNumberFormat="1" applyFill="1" applyBorder="1" applyProtection="1">
      <protection locked="0"/>
    </xf>
    <xf numFmtId="0" fontId="0" fillId="11" borderId="9" xfId="0" applyFill="1" applyBorder="1" applyProtection="1">
      <protection locked="0"/>
    </xf>
    <xf numFmtId="4" fontId="0" fillId="11" borderId="9" xfId="0" applyNumberFormat="1" applyFill="1" applyBorder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DBBC9"/>
      <color rgb="FFFC78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45"/>
  <sheetViews>
    <sheetView workbookViewId="0"/>
  </sheetViews>
  <sheetFormatPr defaultColWidth="10.625" defaultRowHeight="15.75" x14ac:dyDescent="0.25"/>
  <cols>
    <col min="1" max="1" width="51.5" style="23" customWidth="1"/>
    <col min="2" max="16384" width="10.625" style="23"/>
  </cols>
  <sheetData>
    <row r="4" spans="1:11" x14ac:dyDescent="0.25">
      <c r="A4" s="1" t="s">
        <v>0</v>
      </c>
      <c r="B4" s="23" t="s">
        <v>1</v>
      </c>
      <c r="J4" s="47"/>
      <c r="K4" s="23" t="s">
        <v>64</v>
      </c>
    </row>
    <row r="5" spans="1:11" x14ac:dyDescent="0.25">
      <c r="A5" s="1" t="s">
        <v>2</v>
      </c>
      <c r="B5" s="23" t="s">
        <v>3</v>
      </c>
    </row>
    <row r="6" spans="1:11" x14ac:dyDescent="0.25">
      <c r="A6" s="1" t="s">
        <v>4</v>
      </c>
      <c r="B6" s="23" t="s">
        <v>5</v>
      </c>
    </row>
    <row r="7" spans="1:11" x14ac:dyDescent="0.25">
      <c r="A7" s="1" t="s">
        <v>14</v>
      </c>
      <c r="B7" s="23" t="s">
        <v>15</v>
      </c>
    </row>
    <row r="8" spans="1:11" x14ac:dyDescent="0.25">
      <c r="A8" s="1" t="s">
        <v>6</v>
      </c>
      <c r="B8" s="23" t="s">
        <v>7</v>
      </c>
    </row>
    <row r="9" spans="1:11" x14ac:dyDescent="0.25">
      <c r="A9" s="1" t="s">
        <v>8</v>
      </c>
      <c r="B9" s="23" t="s">
        <v>9</v>
      </c>
    </row>
    <row r="10" spans="1:11" x14ac:dyDescent="0.25">
      <c r="A10" s="1" t="s">
        <v>23</v>
      </c>
      <c r="B10" s="23" t="s">
        <v>24</v>
      </c>
    </row>
    <row r="11" spans="1:11" x14ac:dyDescent="0.25">
      <c r="A11" s="1" t="s">
        <v>25</v>
      </c>
      <c r="B11" s="23" t="s">
        <v>26</v>
      </c>
    </row>
    <row r="12" spans="1:11" x14ac:dyDescent="0.25">
      <c r="A12" s="1" t="s">
        <v>27</v>
      </c>
      <c r="B12" s="23" t="s">
        <v>28</v>
      </c>
    </row>
    <row r="13" spans="1:11" x14ac:dyDescent="0.25">
      <c r="A13" s="1" t="s">
        <v>29</v>
      </c>
      <c r="B13" s="23" t="s">
        <v>30</v>
      </c>
    </row>
    <row r="14" spans="1:11" x14ac:dyDescent="0.25">
      <c r="A14" s="1" t="s">
        <v>31</v>
      </c>
      <c r="B14" s="23" t="s">
        <v>32</v>
      </c>
    </row>
    <row r="15" spans="1:11" x14ac:dyDescent="0.25">
      <c r="A15" s="1" t="s">
        <v>33</v>
      </c>
      <c r="B15" s="23" t="s">
        <v>40</v>
      </c>
    </row>
    <row r="16" spans="1:11" x14ac:dyDescent="0.25">
      <c r="A16" s="1" t="s">
        <v>34</v>
      </c>
      <c r="B16" s="23" t="s">
        <v>39</v>
      </c>
    </row>
    <row r="17" spans="1:2" x14ac:dyDescent="0.25">
      <c r="A17" s="1" t="s">
        <v>35</v>
      </c>
      <c r="B17" s="23" t="s">
        <v>38</v>
      </c>
    </row>
    <row r="18" spans="1:2" x14ac:dyDescent="0.25">
      <c r="A18" s="1" t="s">
        <v>36</v>
      </c>
      <c r="B18" s="23" t="s">
        <v>37</v>
      </c>
    </row>
    <row r="22" spans="1:2" x14ac:dyDescent="0.25">
      <c r="A22" s="23" t="s">
        <v>65</v>
      </c>
    </row>
    <row r="23" spans="1:2" x14ac:dyDescent="0.25">
      <c r="A23" s="39" t="s">
        <v>66</v>
      </c>
    </row>
    <row r="24" spans="1:2" x14ac:dyDescent="0.25">
      <c r="A24" s="23" t="s">
        <v>67</v>
      </c>
    </row>
    <row r="25" spans="1:2" x14ac:dyDescent="0.25">
      <c r="A25" s="23" t="s">
        <v>68</v>
      </c>
    </row>
    <row r="26" spans="1:2" x14ac:dyDescent="0.25">
      <c r="A26" s="23" t="s">
        <v>69</v>
      </c>
    </row>
    <row r="27" spans="1:2" x14ac:dyDescent="0.25">
      <c r="A27" s="23" t="s">
        <v>70</v>
      </c>
    </row>
    <row r="29" spans="1:2" x14ac:dyDescent="0.25">
      <c r="A29" s="39" t="s">
        <v>71</v>
      </c>
    </row>
    <row r="30" spans="1:2" x14ac:dyDescent="0.25">
      <c r="A30" s="23" t="s">
        <v>67</v>
      </c>
    </row>
    <row r="31" spans="1:2" x14ac:dyDescent="0.25">
      <c r="A31" s="23" t="s">
        <v>68</v>
      </c>
    </row>
    <row r="32" spans="1:2" x14ac:dyDescent="0.25">
      <c r="A32" s="23" t="s">
        <v>69</v>
      </c>
    </row>
    <row r="33" spans="1:1" x14ac:dyDescent="0.25">
      <c r="A33" s="23" t="s">
        <v>70</v>
      </c>
    </row>
    <row r="35" spans="1:1" x14ac:dyDescent="0.25">
      <c r="A35" s="39" t="s">
        <v>72</v>
      </c>
    </row>
    <row r="36" spans="1:1" x14ac:dyDescent="0.25">
      <c r="A36" s="23" t="s">
        <v>67</v>
      </c>
    </row>
    <row r="37" spans="1:1" x14ac:dyDescent="0.25">
      <c r="A37" s="23" t="s">
        <v>68</v>
      </c>
    </row>
    <row r="38" spans="1:1" x14ac:dyDescent="0.25">
      <c r="A38" s="23" t="s">
        <v>69</v>
      </c>
    </row>
    <row r="39" spans="1:1" x14ac:dyDescent="0.25">
      <c r="A39" s="23" t="s">
        <v>70</v>
      </c>
    </row>
    <row r="41" spans="1:1" x14ac:dyDescent="0.25">
      <c r="A41" s="39" t="s">
        <v>73</v>
      </c>
    </row>
    <row r="42" spans="1:1" x14ac:dyDescent="0.25">
      <c r="A42" s="69" t="s">
        <v>67</v>
      </c>
    </row>
    <row r="43" spans="1:1" x14ac:dyDescent="0.25">
      <c r="A43" s="69" t="s">
        <v>68</v>
      </c>
    </row>
    <row r="44" spans="1:1" x14ac:dyDescent="0.25">
      <c r="A44" s="69" t="s">
        <v>69</v>
      </c>
    </row>
    <row r="45" spans="1:1" x14ac:dyDescent="0.25">
      <c r="A45" s="6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P85"/>
  <sheetViews>
    <sheetView topLeftCell="A10" workbookViewId="0">
      <selection activeCell="B20" sqref="B20"/>
    </sheetView>
  </sheetViews>
  <sheetFormatPr defaultColWidth="10.625" defaultRowHeight="15.75" x14ac:dyDescent="0.25"/>
  <cols>
    <col min="1" max="4" width="10.625" style="23"/>
    <col min="5" max="5" width="12.125" style="23" customWidth="1"/>
    <col min="6" max="9" width="10.625" style="23"/>
    <col min="10" max="10" width="11.375" style="23" customWidth="1"/>
    <col min="11" max="16384" width="10.625" style="23"/>
  </cols>
  <sheetData>
    <row r="1" spans="1:14" x14ac:dyDescent="0.25">
      <c r="A1" s="47"/>
      <c r="B1" s="23" t="s">
        <v>62</v>
      </c>
    </row>
    <row r="2" spans="1:14" ht="16.5" thickBot="1" x14ac:dyDescent="0.3">
      <c r="B2" s="77" t="s">
        <v>10</v>
      </c>
      <c r="C2" s="77"/>
      <c r="D2" s="77"/>
      <c r="E2" s="77"/>
      <c r="M2" s="1" t="s">
        <v>0</v>
      </c>
      <c r="N2" s="23" t="s">
        <v>1</v>
      </c>
    </row>
    <row r="3" spans="1:14" x14ac:dyDescent="0.25">
      <c r="B3" s="2"/>
      <c r="C3" s="3"/>
      <c r="D3" s="3"/>
      <c r="E3" s="4"/>
      <c r="J3" s="23" t="s">
        <v>51</v>
      </c>
      <c r="M3" s="1" t="s">
        <v>2</v>
      </c>
      <c r="N3" s="23" t="s">
        <v>3</v>
      </c>
    </row>
    <row r="4" spans="1:14" x14ac:dyDescent="0.25">
      <c r="B4" s="5"/>
      <c r="C4" s="6"/>
      <c r="D4" s="6"/>
      <c r="E4" s="7"/>
      <c r="H4" s="13" t="s">
        <v>10</v>
      </c>
      <c r="I4" s="72">
        <v>3.3</v>
      </c>
      <c r="J4" s="50">
        <f>ROUNDUP(I4,2)</f>
        <v>3.3</v>
      </c>
      <c r="M4" s="1" t="s">
        <v>4</v>
      </c>
      <c r="N4" s="23" t="s">
        <v>5</v>
      </c>
    </row>
    <row r="5" spans="1:14" x14ac:dyDescent="0.25">
      <c r="B5" s="5"/>
      <c r="C5" s="6"/>
      <c r="D5" s="6"/>
      <c r="E5" s="7"/>
      <c r="H5" s="13" t="s">
        <v>11</v>
      </c>
      <c r="I5" s="72">
        <v>4</v>
      </c>
      <c r="J5" s="50">
        <f>ROUNDUP(I5,2)</f>
        <v>4</v>
      </c>
      <c r="M5" s="1" t="s">
        <v>14</v>
      </c>
      <c r="N5" s="23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s="23" t="s">
        <v>7</v>
      </c>
    </row>
    <row r="7" spans="1:14" x14ac:dyDescent="0.25">
      <c r="B7" s="5"/>
      <c r="C7" s="6"/>
      <c r="D7" s="6"/>
      <c r="E7" s="7"/>
      <c r="M7" s="1" t="s">
        <v>8</v>
      </c>
      <c r="N7" s="23" t="s">
        <v>9</v>
      </c>
    </row>
    <row r="8" spans="1:14" x14ac:dyDescent="0.25">
      <c r="B8" s="5"/>
      <c r="C8" s="6"/>
      <c r="D8" s="6"/>
      <c r="E8" s="7"/>
      <c r="H8" s="23" t="s">
        <v>59</v>
      </c>
      <c r="I8" s="76" t="str">
        <f>IF(OR((J5/C13-ROUNDDOWN(J5/C13,0))*C13&gt;=1,J5/C13-ROUNDDOWN(J5/C13,0)&lt;=0),"wymiary poprawne","zmień wymiar B tarasu/długość deski")</f>
        <v>wymiary poprawne</v>
      </c>
      <c r="J8" s="76"/>
      <c r="K8" s="76"/>
      <c r="M8" s="1" t="s">
        <v>23</v>
      </c>
      <c r="N8" s="23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s="23" t="s">
        <v>26</v>
      </c>
    </row>
    <row r="10" spans="1:14" x14ac:dyDescent="0.25">
      <c r="B10" s="78" t="s">
        <v>12</v>
      </c>
      <c r="C10" s="78"/>
      <c r="D10" s="78"/>
      <c r="E10" s="78"/>
      <c r="H10" s="17"/>
      <c r="M10" s="1" t="s">
        <v>27</v>
      </c>
      <c r="N10" s="23" t="s">
        <v>28</v>
      </c>
    </row>
    <row r="11" spans="1:14" x14ac:dyDescent="0.25">
      <c r="H11" s="17"/>
      <c r="I11" s="56"/>
      <c r="J11" s="56"/>
      <c r="K11" s="56"/>
      <c r="M11" s="1" t="s">
        <v>29</v>
      </c>
      <c r="N11" s="23" t="s">
        <v>30</v>
      </c>
    </row>
    <row r="12" spans="1:14" x14ac:dyDescent="0.25">
      <c r="M12" s="1" t="s">
        <v>31</v>
      </c>
      <c r="N12" s="23" t="s">
        <v>32</v>
      </c>
    </row>
    <row r="13" spans="1:14" x14ac:dyDescent="0.25">
      <c r="B13" s="13" t="s">
        <v>2</v>
      </c>
      <c r="C13" s="73">
        <v>4</v>
      </c>
      <c r="M13" s="1" t="s">
        <v>33</v>
      </c>
      <c r="N13" s="23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s="23" t="s">
        <v>39</v>
      </c>
    </row>
    <row r="15" spans="1:14" x14ac:dyDescent="0.25">
      <c r="B15" s="13" t="s">
        <v>6</v>
      </c>
      <c r="C15" s="51">
        <f>C14+C16</f>
        <v>0.16500000000000001</v>
      </c>
      <c r="M15" s="1" t="s">
        <v>35</v>
      </c>
      <c r="N15" s="23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s="23" t="s">
        <v>37</v>
      </c>
    </row>
    <row r="17" spans="2:16" x14ac:dyDescent="0.25">
      <c r="B17" s="22" t="s">
        <v>23</v>
      </c>
      <c r="C17" s="73">
        <v>4</v>
      </c>
    </row>
    <row r="18" spans="2:16" x14ac:dyDescent="0.25">
      <c r="J18" s="17"/>
      <c r="K18" s="17"/>
      <c r="L18" s="17"/>
      <c r="M18" s="17"/>
      <c r="N18" s="17"/>
      <c r="O18" s="17"/>
      <c r="P18" s="17"/>
    </row>
    <row r="19" spans="2:16" x14ac:dyDescent="0.25">
      <c r="B19" s="1" t="s">
        <v>75</v>
      </c>
      <c r="C19" s="1"/>
      <c r="D19" s="1"/>
      <c r="E19" s="1"/>
      <c r="J19" s="17"/>
      <c r="K19" s="17"/>
      <c r="L19" s="17"/>
      <c r="M19" s="17"/>
      <c r="N19" s="17"/>
      <c r="O19" s="17"/>
      <c r="P19" s="17"/>
    </row>
    <row r="20" spans="2:16" x14ac:dyDescent="0.25">
      <c r="G20" s="23" t="str" cm="1">
        <f t="array" aca="1" ref="G20" ca="1">_xlfn.TEXTJOIN(" ",TRUE,"//",TRIM(LEFT(MID(CELL("filename",$A$1),FIND("[",CELL("filename",$A$1)),255),255)))</f>
        <v>// [algorytm taras 28.04.2021 - 4 i 6 m.xlsx]PROSTOKĄT UKŁAD PROSTOPADŁY</v>
      </c>
      <c r="J20" s="17"/>
      <c r="K20" s="17"/>
      <c r="L20" s="17"/>
      <c r="M20" s="17"/>
      <c r="N20" s="17"/>
      <c r="O20" s="17"/>
      <c r="P20" s="17"/>
    </row>
    <row r="21" spans="2:16" x14ac:dyDescent="0.25">
      <c r="G21" s="23" t="str" cm="1">
        <f t="array" aca="1" ref="G21" ca="1">_xlfn.TEXTJOIN(" ",TRUE,"//",CELL("contents",B19),"%%LN%%")</f>
        <v>// DESKA TARASOWA UKŁAD PROSTOPADŁY CIAGLY %%LN%%</v>
      </c>
      <c r="J21" s="17"/>
      <c r="K21" s="17"/>
      <c r="L21" s="17"/>
      <c r="M21" s="17"/>
      <c r="N21" s="17"/>
      <c r="O21" s="17"/>
      <c r="P21" s="17"/>
    </row>
    <row r="22" spans="2:16" x14ac:dyDescent="0.25">
      <c r="G22" s="23" t="s">
        <v>74</v>
      </c>
      <c r="H22" s="23" t="str" cm="1">
        <f t="array" aca="1" ref="H22" ca="1">_xlfn.IFNA(_xlfn.TEXTJOIN("",TRUE,"var ",SUBSTITUTE(CELL("contents",H8)," ","_"),"@",SUBSTITUTE(SUBSTITUTE(SUBSTITUTE(_xlfn.FORMULATEXT(I8),",","."),";",","),"$",""),"%%EOL%%"),"")</f>
        <v>var Warunek_1@=IF(OR((J5/C13-ROUNDDOWN(J5/C13,0))*C13&gt;=1,J5/C13-ROUNDDOWN(J5/C13,0)&lt;=0),"wymiary poprawne","zmień wymiar B tarasu/długość deski")%%EOL%%</v>
      </c>
      <c r="J22" s="17"/>
      <c r="K22" s="17"/>
      <c r="L22" s="17"/>
      <c r="M22" s="17"/>
      <c r="N22" s="17"/>
      <c r="O22" s="17"/>
      <c r="P22" s="17"/>
    </row>
    <row r="23" spans="2:16" x14ac:dyDescent="0.25">
      <c r="B23" s="75" t="s">
        <v>42</v>
      </c>
      <c r="C23" s="75"/>
      <c r="D23" s="75"/>
      <c r="E23" s="39">
        <f>ROUNDUP((ROUNDDOWN(J5/C13,0)*ROUND(J4/C15,0)*C13+IF(MOD(J5,C13)=0,0,(ROUND((J4/C15),0)/ROUNDDOWN(1/(J5/C13-ROUNDDOWN(J5/C13,0)),0))*C13)),0)</f>
        <v>80</v>
      </c>
      <c r="G23" s="80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MBD%%LN%%E23@=ROUNDUP((ROUNDDOWN(J5/C13,0)*ROUND(J4/C15,0)*C13+IF(MOD(J5,C13)=0,0,(ROUND((J4/C15),0)/ROUNDDOWN(1/(J5/C13-ROUNDDOWN(J5/C13,0)),0))*C13)),0)%%EOL%%</v>
      </c>
      <c r="J23" s="17"/>
      <c r="K23" s="32"/>
      <c r="L23" s="32"/>
      <c r="M23" s="32"/>
      <c r="N23" s="32"/>
      <c r="O23" s="33"/>
      <c r="P23" s="17"/>
    </row>
    <row r="24" spans="2:16" x14ac:dyDescent="0.25">
      <c r="B24" s="29"/>
      <c r="C24" s="29"/>
      <c r="D24" s="29"/>
      <c r="E24" s="16"/>
      <c r="G24" s="80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34"/>
      <c r="L24" s="44"/>
      <c r="M24" s="34"/>
      <c r="N24" s="34"/>
      <c r="O24" s="33"/>
      <c r="P24" s="17"/>
    </row>
    <row r="25" spans="2:16" x14ac:dyDescent="0.25">
      <c r="B25" s="75" t="s">
        <v>43</v>
      </c>
      <c r="C25" s="75"/>
      <c r="D25" s="75"/>
      <c r="E25" s="39">
        <f>ROUNDUP(E23/C13,0)</f>
        <v>20</v>
      </c>
      <c r="G25" s="80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DST%%LN%%E25@=ROUNDUP(E23/C13,0)%%EOL%%</v>
      </c>
      <c r="J25" s="17"/>
      <c r="K25" s="32"/>
      <c r="L25" s="32"/>
      <c r="M25" s="32"/>
      <c r="N25" s="32"/>
      <c r="O25" s="17"/>
      <c r="P25" s="17"/>
    </row>
    <row r="26" spans="2:16" x14ac:dyDescent="0.25">
      <c r="B26" s="29"/>
      <c r="C26" s="29"/>
      <c r="D26" s="29"/>
      <c r="E26" s="17"/>
      <c r="G26" s="80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34"/>
      <c r="L26" s="44"/>
      <c r="M26" s="34"/>
      <c r="N26" s="34"/>
      <c r="O26" s="17"/>
      <c r="P26" s="17"/>
    </row>
    <row r="27" spans="2:16" x14ac:dyDescent="0.25">
      <c r="B27" s="75" t="s">
        <v>44</v>
      </c>
      <c r="C27" s="75"/>
      <c r="D27" s="75"/>
      <c r="E27" s="39">
        <f>ROUNDUP(J4*((C13/0.5)+1)*ROUNDDOWN(J5/C13,0)+IF(MOD(J5,C13)=0,0,J4*(2*C13*(J5/C13-ROUNDDOWN(J5/C13,0))+1)),0)</f>
        <v>30</v>
      </c>
      <c r="F27" s="27"/>
      <c r="G27" s="80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MBL%%LN%%E27@=ROUNDUP(J4*((C13/0.5)+1)*ROUNDDOWN(J5/C13,0)+IF(MOD(J5,C13)=0,0,J4*(2*C13*(J5/C13-ROUNDDOWN(J5/C13,0))+1)),0)%%EOL%%</v>
      </c>
      <c r="H27" s="17"/>
      <c r="J27" s="17"/>
      <c r="K27" s="32"/>
      <c r="L27" s="32"/>
      <c r="M27" s="32"/>
      <c r="N27" s="32"/>
      <c r="O27" s="17"/>
      <c r="P27" s="17"/>
    </row>
    <row r="28" spans="2:16" x14ac:dyDescent="0.25">
      <c r="B28" s="29"/>
      <c r="C28" s="29"/>
      <c r="D28" s="29"/>
      <c r="E28" s="14"/>
      <c r="G28" s="80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34"/>
      <c r="L28" s="44"/>
      <c r="M28" s="34"/>
      <c r="N28" s="34"/>
      <c r="O28" s="35"/>
      <c r="P28" s="17"/>
    </row>
    <row r="29" spans="2:16" x14ac:dyDescent="0.25">
      <c r="B29" s="75" t="s">
        <v>45</v>
      </c>
      <c r="C29" s="75"/>
      <c r="D29" s="75"/>
      <c r="E29" s="39">
        <f>ROUNDUP(E27/C17,0)</f>
        <v>8</v>
      </c>
      <c r="G29" s="80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LST%%LN%%E29@=ROUNDUP(E27/C17,0)%%EOL%%</v>
      </c>
      <c r="J29" s="17"/>
      <c r="K29" s="32"/>
      <c r="L29" s="32"/>
      <c r="M29" s="32"/>
      <c r="N29" s="32"/>
      <c r="O29" s="17"/>
      <c r="P29" s="17"/>
    </row>
    <row r="30" spans="2:16" x14ac:dyDescent="0.25">
      <c r="B30" s="29"/>
      <c r="C30" s="29"/>
      <c r="D30" s="29"/>
      <c r="G30" s="80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34"/>
      <c r="L30" s="44"/>
      <c r="M30" s="34"/>
      <c r="N30" s="34"/>
      <c r="O30" s="17"/>
      <c r="P30" s="17"/>
    </row>
    <row r="31" spans="2:16" x14ac:dyDescent="0.25">
      <c r="B31" s="75" t="s">
        <v>46</v>
      </c>
      <c r="C31" s="75"/>
      <c r="D31" s="75"/>
      <c r="E31" s="39">
        <f>ROUNDUP((J4/C15-1)*ROUNDUP((2*C13+1)*ROUNDDOWN(J5/C13,0)+IF(MOD(J5,C13)=0,0,ROUNDUP((2*C13*(J5/C13-ROUNDDOWN(J5/C13,0))+1),0)),0),0)</f>
        <v>171</v>
      </c>
      <c r="F31" s="28"/>
      <c r="G31" s="80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KSR%%LN%%E31@=ROUNDUP((J4/C15-1)*ROUNDUP((2*C13+1)*ROUNDDOWN(J5/C13,0)+IF(MOD(J5,C13)=0,0,ROUNDUP((2*C13*(J5/C13-ROUNDDOWN(J5/C13,0))+1),0)),0),0)%%EOL%%</v>
      </c>
      <c r="J31" s="17"/>
      <c r="K31" s="32"/>
      <c r="L31" s="32"/>
      <c r="M31" s="32"/>
      <c r="N31" s="32"/>
      <c r="O31" s="28"/>
      <c r="P31" s="17"/>
    </row>
    <row r="32" spans="2:16" x14ac:dyDescent="0.25">
      <c r="B32" s="29"/>
      <c r="C32" s="29"/>
      <c r="D32" s="29"/>
      <c r="G32" s="80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34"/>
      <c r="L32" s="44"/>
      <c r="M32" s="34"/>
      <c r="N32" s="34"/>
      <c r="O32" s="17"/>
      <c r="P32" s="17"/>
    </row>
    <row r="33" spans="1:16" x14ac:dyDescent="0.25">
      <c r="B33" s="75" t="s">
        <v>47</v>
      </c>
      <c r="C33" s="75"/>
      <c r="D33" s="75"/>
      <c r="E33" s="39">
        <f>E35</f>
        <v>9</v>
      </c>
      <c r="G33" s="80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32"/>
      <c r="L33" s="32"/>
      <c r="M33" s="32"/>
      <c r="N33" s="32"/>
      <c r="O33" s="17"/>
      <c r="P33" s="17"/>
    </row>
    <row r="34" spans="1:16" x14ac:dyDescent="0.25">
      <c r="B34" s="29"/>
      <c r="C34" s="29"/>
      <c r="D34" s="29"/>
      <c r="G34" s="80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34"/>
      <c r="L34" s="44"/>
      <c r="M34" s="34"/>
      <c r="N34" s="34"/>
      <c r="O34" s="17"/>
      <c r="P34" s="17"/>
    </row>
    <row r="35" spans="1:16" x14ac:dyDescent="0.25">
      <c r="B35" s="75" t="s">
        <v>48</v>
      </c>
      <c r="C35" s="75"/>
      <c r="D35" s="75"/>
      <c r="E35" s="39">
        <f>ROUNDUP((2*C13+1)*ROUNDDOWN(J5/C13,0)+IF(MOD(J5,C13)=0,0,(2*C13*(J5/C13-ROUNDDOWN(J5/C13,0))+1)),0)</f>
        <v>9</v>
      </c>
      <c r="G35" s="80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KST%%LN%%E35@=ROUNDUP((2*C13+1)*ROUNDDOWN(J5/C13,0)+IF(MOD(J5,C13)=0,0,(2*C13*(J5/C13-ROUNDDOWN(J5/C13,0))+1)),0)%%EOL%%</v>
      </c>
      <c r="J35" s="17"/>
      <c r="K35" s="32"/>
      <c r="L35" s="32"/>
      <c r="M35" s="32"/>
      <c r="N35" s="32"/>
      <c r="O35" s="17"/>
      <c r="P35" s="17"/>
    </row>
    <row r="36" spans="1:16" x14ac:dyDescent="0.25">
      <c r="B36" s="29"/>
      <c r="C36" s="29"/>
      <c r="D36" s="29"/>
      <c r="G36" s="80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34"/>
      <c r="L36" s="44"/>
      <c r="M36" s="34"/>
      <c r="N36" s="34"/>
      <c r="O36" s="17"/>
      <c r="P36" s="17"/>
    </row>
    <row r="37" spans="1:16" x14ac:dyDescent="0.25">
      <c r="B37" s="75" t="s">
        <v>49</v>
      </c>
      <c r="C37" s="75"/>
      <c r="D37" s="75"/>
      <c r="E37" s="39">
        <f>ROUNDUP((J4+J4+J5+J5)/C17,0)</f>
        <v>4</v>
      </c>
      <c r="G37" s="80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32"/>
      <c r="L37" s="32"/>
      <c r="M37" s="32"/>
      <c r="N37" s="32"/>
      <c r="O37" s="17"/>
      <c r="P37" s="17"/>
    </row>
    <row r="38" spans="1:16" x14ac:dyDescent="0.25">
      <c r="B38" s="29"/>
      <c r="C38" s="29"/>
      <c r="D38" s="29"/>
      <c r="G38" s="80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34"/>
      <c r="L38" s="44"/>
      <c r="M38" s="34"/>
      <c r="N38" s="34"/>
      <c r="O38" s="17"/>
      <c r="P38" s="17"/>
    </row>
    <row r="39" spans="1:16" x14ac:dyDescent="0.25">
      <c r="B39" s="75" t="s">
        <v>18</v>
      </c>
      <c r="C39" s="75"/>
      <c r="D39" s="75"/>
      <c r="E39" s="67">
        <f>ROUNDUP(J4*J5,0)/ROUNDUP(E25*C13*C15,0)</f>
        <v>1</v>
      </c>
      <c r="G39" s="80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DESKI%%LN%%E39@=ROUNDUP(J4*J5,0)/ROUNDUP(E25*C13*C15,0)%%EOL%%</v>
      </c>
      <c r="J39" s="17"/>
      <c r="K39" s="32"/>
      <c r="L39" s="32"/>
      <c r="M39" s="32"/>
      <c r="N39" s="32"/>
      <c r="O39" s="17"/>
      <c r="P39" s="17"/>
    </row>
    <row r="40" spans="1:16" x14ac:dyDescent="0.25">
      <c r="G40" s="80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</row>
    <row r="41" spans="1:16" x14ac:dyDescent="0.25">
      <c r="B41" s="75" t="s">
        <v>63</v>
      </c>
      <c r="C41" s="75"/>
      <c r="D41" s="75"/>
      <c r="E41" s="70">
        <f>ROUNDUP(J4*J5,0)</f>
        <v>14</v>
      </c>
      <c r="G41" s="80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7"/>
      <c r="E42" s="17"/>
      <c r="F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7"/>
      <c r="E43" s="17"/>
      <c r="F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7"/>
      <c r="E46" s="17"/>
      <c r="F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17"/>
      <c r="F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7"/>
      <c r="E49" s="17"/>
      <c r="F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7"/>
      <c r="E50" s="17"/>
      <c r="F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7"/>
      <c r="E51" s="17"/>
      <c r="F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7"/>
      <c r="E52" s="17"/>
      <c r="F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7"/>
      <c r="E53" s="17"/>
      <c r="F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7"/>
      <c r="E54" s="17"/>
      <c r="F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7"/>
      <c r="E55" s="17"/>
      <c r="F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7"/>
      <c r="E56" s="17"/>
      <c r="F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7"/>
      <c r="E57" s="17"/>
      <c r="F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7"/>
      <c r="E58" s="33"/>
      <c r="F58" s="17"/>
      <c r="J58" s="17"/>
      <c r="K58" s="17"/>
      <c r="L58" s="17"/>
      <c r="M58" s="17"/>
      <c r="N58" s="17"/>
      <c r="O58" s="33"/>
      <c r="P58" s="17"/>
    </row>
    <row r="59" spans="1:16" x14ac:dyDescent="0.25">
      <c r="A59" s="17"/>
      <c r="B59" s="17"/>
      <c r="C59" s="17"/>
      <c r="D59" s="17"/>
      <c r="E59" s="33"/>
      <c r="F59" s="17"/>
      <c r="J59" s="17"/>
      <c r="K59" s="17"/>
      <c r="L59" s="17"/>
      <c r="M59" s="17"/>
      <c r="N59" s="17"/>
      <c r="O59" s="33"/>
      <c r="P59" s="17"/>
    </row>
    <row r="60" spans="1:16" x14ac:dyDescent="0.25">
      <c r="A60" s="17"/>
      <c r="B60" s="17"/>
      <c r="C60" s="17"/>
      <c r="D60" s="17"/>
      <c r="E60" s="33"/>
      <c r="F60" s="17"/>
      <c r="J60" s="17"/>
      <c r="K60" s="17"/>
      <c r="L60" s="17"/>
      <c r="M60" s="17"/>
      <c r="N60" s="17"/>
      <c r="O60" s="33"/>
      <c r="P60" s="17"/>
    </row>
    <row r="61" spans="1:16" x14ac:dyDescent="0.25">
      <c r="A61" s="17"/>
      <c r="B61" s="17"/>
      <c r="C61" s="17"/>
      <c r="D61" s="17"/>
      <c r="E61" s="17"/>
      <c r="F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7"/>
      <c r="E62" s="17"/>
      <c r="F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7"/>
      <c r="E63" s="17"/>
      <c r="F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7"/>
      <c r="E64" s="17"/>
      <c r="F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7"/>
      <c r="E65" s="35"/>
      <c r="F65" s="17"/>
      <c r="J65" s="17"/>
      <c r="K65" s="17"/>
      <c r="L65" s="17"/>
      <c r="M65" s="17"/>
      <c r="N65" s="17"/>
      <c r="O65" s="35"/>
      <c r="P65" s="17"/>
    </row>
    <row r="66" spans="1:16" x14ac:dyDescent="0.25">
      <c r="A66" s="17"/>
      <c r="B66" s="17"/>
      <c r="C66" s="17"/>
      <c r="D66" s="17"/>
      <c r="E66" s="17"/>
      <c r="F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7"/>
      <c r="E67" s="17"/>
      <c r="F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7"/>
      <c r="E68" s="17"/>
      <c r="F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7"/>
      <c r="E69" s="28"/>
      <c r="F69" s="17"/>
      <c r="J69" s="17"/>
      <c r="K69" s="17"/>
      <c r="L69" s="17"/>
      <c r="M69" s="17"/>
      <c r="N69" s="17"/>
      <c r="O69" s="28"/>
      <c r="P69" s="17"/>
    </row>
    <row r="70" spans="1:16" x14ac:dyDescent="0.25">
      <c r="A70" s="17"/>
      <c r="B70" s="17"/>
      <c r="C70" s="17"/>
      <c r="D70" s="17"/>
      <c r="E70" s="17"/>
      <c r="F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7"/>
      <c r="E71" s="17"/>
      <c r="F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7"/>
      <c r="E72" s="17"/>
      <c r="F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7"/>
      <c r="E73" s="17"/>
      <c r="F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7"/>
      <c r="E74" s="17"/>
      <c r="F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7"/>
      <c r="E75" s="17"/>
      <c r="F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7"/>
      <c r="E76" s="17"/>
      <c r="F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7"/>
      <c r="E77" s="17"/>
      <c r="F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7"/>
      <c r="E78" s="17"/>
      <c r="F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7"/>
      <c r="E79" s="17"/>
      <c r="F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7"/>
      <c r="E80" s="17"/>
      <c r="F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7"/>
      <c r="E81" s="17"/>
      <c r="F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7"/>
      <c r="E82" s="17"/>
      <c r="F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7"/>
      <c r="E83" s="17"/>
      <c r="F83" s="17"/>
      <c r="J83" s="17"/>
      <c r="K83" s="17"/>
      <c r="L83" s="17"/>
      <c r="M83" s="17"/>
      <c r="N83" s="17"/>
      <c r="O83" s="17"/>
      <c r="P83" s="17"/>
    </row>
    <row r="84" spans="1:16" x14ac:dyDescent="0.25">
      <c r="J84" s="17"/>
      <c r="K84" s="17"/>
      <c r="L84" s="17"/>
      <c r="M84" s="17"/>
      <c r="N84" s="17"/>
      <c r="O84" s="17"/>
      <c r="P84" s="17"/>
    </row>
    <row r="85" spans="1:16" x14ac:dyDescent="0.25">
      <c r="J85" s="17"/>
      <c r="K85" s="17"/>
      <c r="L85" s="17"/>
      <c r="M85" s="17"/>
      <c r="N85" s="17"/>
      <c r="O85" s="17"/>
      <c r="P85" s="17"/>
    </row>
  </sheetData>
  <mergeCells count="13">
    <mergeCell ref="B2:E2"/>
    <mergeCell ref="B10:E10"/>
    <mergeCell ref="B23:D23"/>
    <mergeCell ref="B25:D25"/>
    <mergeCell ref="B27:D27"/>
    <mergeCell ref="B41:D41"/>
    <mergeCell ref="I8:K8"/>
    <mergeCell ref="B37:D37"/>
    <mergeCell ref="B39:D39"/>
    <mergeCell ref="B29:D29"/>
    <mergeCell ref="B31:D31"/>
    <mergeCell ref="B33:D33"/>
    <mergeCell ref="B35:D35"/>
  </mergeCells>
  <conditionalFormatting sqref="I8">
    <cfRule type="cellIs" dxfId="27" priority="2" operator="equal">
      <formula>"wymiary poprawne"</formula>
    </cfRule>
  </conditionalFormatting>
  <conditionalFormatting sqref="I8">
    <cfRule type="containsText" dxfId="26" priority="1" operator="containsText" text="zmień">
      <formula>NOT(ISERROR(SEARCH("zmień",I8)))</formula>
    </cfRule>
  </conditionalFormatting>
  <dataValidations count="3">
    <dataValidation type="decimal" allowBlank="1" showInputMessage="1" showErrorMessage="1" errorTitle="min 1m, max 100m" error="min 1m, max 100m" promptTitle="min 1m, max 100m" prompt="min 1m, max 100m" sqref="I5" xr:uid="{00000000-0002-0000-0100-000000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I4" xr:uid="{00000000-0002-0000-0100-000001000000}">
      <formula1>1</formula1>
      <formula2>100</formula2>
    </dataValidation>
    <dataValidation type="whole" operator="equal" allowBlank="1" showInputMessage="1" showErrorMessage="1" errorTitle="L=4" error="L=4" promptTitle="L=4" prompt="L=4" sqref="C17" xr:uid="{00000000-0002-0000-0100-000002000000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3000000}">
          <x14:formula1>
            <xm:f>'nie zmieniać, nie kasować'!$C$2:$C$3</xm:f>
          </x14:formula1>
          <xm:sqref>C16</xm:sqref>
        </x14:dataValidation>
        <x14:dataValidation type="list" allowBlank="1" showInputMessage="1" showErrorMessage="1" xr:uid="{00000000-0002-0000-0100-000004000000}">
          <x14:formula1>
            <xm:f>'nie zmieniać, nie kasować'!$B$2:$B$4</xm:f>
          </x14:formula1>
          <xm:sqref>C14</xm:sqref>
        </x14:dataValidation>
        <x14:dataValidation type="list" allowBlank="1" showInputMessage="1" showErrorMessage="1" xr:uid="{00000000-0002-0000-0100-000005000000}">
          <x14:formula1>
            <xm:f>'nie zmieniać, nie kasować'!$A$2:$A$3</xm:f>
          </x14:formula1>
          <xm:sqref>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P85"/>
  <sheetViews>
    <sheetView topLeftCell="A8" workbookViewId="0">
      <selection activeCell="G20" sqref="G20:H23"/>
    </sheetView>
  </sheetViews>
  <sheetFormatPr defaultColWidth="10.625" defaultRowHeight="15.75" x14ac:dyDescent="0.25"/>
  <cols>
    <col min="1" max="4" width="10.625" style="23"/>
    <col min="5" max="5" width="12.125" style="23" customWidth="1"/>
    <col min="6" max="8" width="10.625" style="23"/>
    <col min="9" max="9" width="16.625" style="23" bestFit="1" customWidth="1"/>
    <col min="10" max="10" width="11.375" style="23" bestFit="1" customWidth="1"/>
    <col min="11" max="16384" width="10.625" style="23"/>
  </cols>
  <sheetData>
    <row r="1" spans="1:14" x14ac:dyDescent="0.25">
      <c r="A1" s="47"/>
      <c r="B1" s="23" t="s">
        <v>62</v>
      </c>
    </row>
    <row r="2" spans="1:14" ht="16.5" thickBot="1" x14ac:dyDescent="0.3">
      <c r="B2" s="77" t="s">
        <v>10</v>
      </c>
      <c r="C2" s="77"/>
      <c r="D2" s="77"/>
      <c r="E2" s="77"/>
      <c r="M2" s="1" t="s">
        <v>0</v>
      </c>
      <c r="N2" s="23" t="s">
        <v>1</v>
      </c>
    </row>
    <row r="3" spans="1:14" x14ac:dyDescent="0.25">
      <c r="B3" s="2"/>
      <c r="C3" s="3"/>
      <c r="D3" s="3"/>
      <c r="E3" s="4"/>
      <c r="J3" s="23" t="s">
        <v>51</v>
      </c>
      <c r="M3" s="1" t="s">
        <v>2</v>
      </c>
      <c r="N3" s="23" t="s">
        <v>3</v>
      </c>
    </row>
    <row r="4" spans="1:14" x14ac:dyDescent="0.25">
      <c r="B4" s="5"/>
      <c r="C4" s="6"/>
      <c r="D4" s="6"/>
      <c r="E4" s="7"/>
      <c r="H4" s="13" t="s">
        <v>10</v>
      </c>
      <c r="I4" s="74">
        <v>3.3</v>
      </c>
      <c r="J4" s="50">
        <f>ROUNDUP(I4,2)</f>
        <v>3.3</v>
      </c>
      <c r="M4" s="1" t="s">
        <v>4</v>
      </c>
      <c r="N4" s="23" t="s">
        <v>5</v>
      </c>
    </row>
    <row r="5" spans="1:14" x14ac:dyDescent="0.25">
      <c r="B5" s="5"/>
      <c r="C5" s="6"/>
      <c r="D5" s="6"/>
      <c r="E5" s="7"/>
      <c r="H5" s="13" t="s">
        <v>11</v>
      </c>
      <c r="I5" s="74">
        <v>8</v>
      </c>
      <c r="J5" s="50">
        <f>ROUNDUP(I5,2)</f>
        <v>8</v>
      </c>
      <c r="M5" s="1" t="s">
        <v>14</v>
      </c>
      <c r="N5" s="23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s="23" t="s">
        <v>7</v>
      </c>
    </row>
    <row r="7" spans="1:14" x14ac:dyDescent="0.25">
      <c r="B7" s="5"/>
      <c r="C7" s="6"/>
      <c r="D7" s="6"/>
      <c r="E7" s="7"/>
      <c r="M7" s="1" t="s">
        <v>8</v>
      </c>
      <c r="N7" s="23" t="s">
        <v>9</v>
      </c>
    </row>
    <row r="8" spans="1:14" x14ac:dyDescent="0.25">
      <c r="B8" s="5"/>
      <c r="C8" s="6"/>
      <c r="D8" s="6"/>
      <c r="E8" s="7"/>
      <c r="H8" s="23" t="s">
        <v>59</v>
      </c>
      <c r="I8" s="76" t="str">
        <f>IF((C13*IF((J5/C13-ROUNDDOWN((J5/C13),0))&gt;0,(J5/C13-ROUNDDOWN((J5/C13),0)),1))&gt;=1,"wymiary poprawne","zmień wymiar B lub długość deski")</f>
        <v>wymiary poprawne</v>
      </c>
      <c r="J8" s="76"/>
      <c r="M8" s="1" t="s">
        <v>23</v>
      </c>
      <c r="N8" s="23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s="23" t="s">
        <v>26</v>
      </c>
    </row>
    <row r="10" spans="1:14" x14ac:dyDescent="0.25">
      <c r="B10" s="78" t="s">
        <v>12</v>
      </c>
      <c r="C10" s="78"/>
      <c r="D10" s="78"/>
      <c r="E10" s="78"/>
      <c r="I10" s="55"/>
      <c r="J10" s="55"/>
      <c r="K10" s="55"/>
      <c r="M10" s="1" t="s">
        <v>27</v>
      </c>
      <c r="N10" s="23" t="s">
        <v>28</v>
      </c>
    </row>
    <row r="11" spans="1:14" x14ac:dyDescent="0.25">
      <c r="I11" s="56"/>
      <c r="J11" s="56"/>
      <c r="K11" s="56"/>
      <c r="M11" s="1" t="s">
        <v>29</v>
      </c>
      <c r="N11" s="23" t="s">
        <v>30</v>
      </c>
    </row>
    <row r="12" spans="1:14" x14ac:dyDescent="0.25">
      <c r="M12" s="1" t="s">
        <v>31</v>
      </c>
      <c r="N12" s="23" t="s">
        <v>32</v>
      </c>
    </row>
    <row r="13" spans="1:14" x14ac:dyDescent="0.25">
      <c r="B13" s="13" t="s">
        <v>2</v>
      </c>
      <c r="C13" s="73">
        <v>4</v>
      </c>
      <c r="M13" s="1" t="s">
        <v>33</v>
      </c>
      <c r="N13" s="23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s="23" t="s">
        <v>39</v>
      </c>
    </row>
    <row r="15" spans="1:14" x14ac:dyDescent="0.25">
      <c r="B15" s="13" t="s">
        <v>6</v>
      </c>
      <c r="C15" s="51">
        <f>C14+C16</f>
        <v>0.16500000000000001</v>
      </c>
      <c r="M15" s="1" t="s">
        <v>35</v>
      </c>
      <c r="N15" s="23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s="23" t="s">
        <v>37</v>
      </c>
    </row>
    <row r="17" spans="2:16" x14ac:dyDescent="0.25">
      <c r="B17" s="22" t="s">
        <v>23</v>
      </c>
      <c r="C17" s="73">
        <v>4</v>
      </c>
    </row>
    <row r="18" spans="2:16" x14ac:dyDescent="0.25">
      <c r="J18" s="17"/>
      <c r="K18" s="17"/>
      <c r="L18" s="17"/>
      <c r="M18" s="17"/>
      <c r="N18" s="17"/>
      <c r="O18" s="17"/>
      <c r="P18" s="17"/>
    </row>
    <row r="19" spans="2:16" x14ac:dyDescent="0.25">
      <c r="B19" s="1" t="s">
        <v>76</v>
      </c>
      <c r="C19" s="1"/>
      <c r="D19" s="1"/>
      <c r="E19" s="1"/>
      <c r="J19" s="17"/>
      <c r="K19" s="17"/>
      <c r="L19" s="17"/>
      <c r="M19" s="17"/>
      <c r="N19" s="17"/>
      <c r="O19" s="17"/>
      <c r="P19" s="17"/>
    </row>
    <row r="20" spans="2:16" x14ac:dyDescent="0.25">
      <c r="G20" s="23" t="str" cm="1">
        <f t="array" aca="1" ref="G20" ca="1">_xlfn.TEXTJOIN(" ",TRUE,"//",TRIM(LEFT(MID(CELL("filename",$A$1),FIND("[",CELL("filename",$A$1)),255),255)))</f>
        <v>// [algorytm taras 28.04.2021 - 4 i 6 m.xlsx]PROSTOKĄT UKŁ. PROSTOP ZAMEK</v>
      </c>
      <c r="J20" s="17"/>
      <c r="K20" s="17"/>
      <c r="L20" s="17"/>
      <c r="M20" s="17"/>
      <c r="N20" s="17"/>
      <c r="O20" s="17"/>
      <c r="P20" s="17"/>
    </row>
    <row r="21" spans="2:16" x14ac:dyDescent="0.25">
      <c r="G21" s="23" t="str" cm="1">
        <f t="array" aca="1" ref="G21" ca="1">_xlfn.TEXTJOIN(" ",TRUE,"//",CELL("contents",B19),"%%LN%%")</f>
        <v>// DESKA TARASOWA UKŁAD PROSTOPADŁY ZAMEK %%LN%%</v>
      </c>
      <c r="J21" s="17"/>
      <c r="K21" s="17"/>
      <c r="L21" s="17"/>
      <c r="M21" s="17"/>
      <c r="N21" s="17"/>
      <c r="O21" s="17"/>
      <c r="P21" s="17"/>
    </row>
    <row r="22" spans="2:16" x14ac:dyDescent="0.25">
      <c r="G22" s="23" t="s">
        <v>74</v>
      </c>
      <c r="H22" s="23" t="str" cm="1">
        <f t="array" aca="1" ref="H22" ca="1">_xlfn.IFNA(_xlfn.TEXTJOIN("",TRUE,"var ",SUBSTITUTE(CELL("contents",H8)," ","_"),"@",SUBSTITUTE(SUBSTITUTE(SUBSTITUTE(_xlfn.FORMULATEXT(I8),",","."),";",","),"$",""),"%%EOL%%"),"")</f>
        <v>var Warunek_1@=IF((C13*IF((J5/C13-ROUNDDOWN((J5/C13),0))&gt;0,(J5/C13-ROUNDDOWN((J5/C13),0)),1))&gt;=1,"wymiary poprawne","zmień wymiar B lub długość deski")%%EOL%%</v>
      </c>
      <c r="J22" s="17"/>
      <c r="K22" s="17"/>
      <c r="L22" s="17"/>
      <c r="M22" s="17"/>
      <c r="N22" s="17"/>
      <c r="O22" s="17"/>
      <c r="P22" s="17"/>
    </row>
    <row r="23" spans="2:16" x14ac:dyDescent="0.25">
      <c r="B23" s="75" t="s">
        <v>42</v>
      </c>
      <c r="C23" s="75"/>
      <c r="D23" s="75"/>
      <c r="E23" s="71">
        <f>IF(J5&lt;C13,ROUNDUP((ROUNDDOWN(J5/C13,0)*ROUND(J4/C15,0)*C13+IF(MOD(J5,C13)=0,0,(ROUND((J4/C15),0)/ROUNDDOWN(1/(J5/C13-ROUNDDOWN(J5/C13,0)),0))*C13)),0),ROUNDUP((0.5*(ROUNDDOWN(J5/C13,0)*ROUND(J4/C15,0)*C13+IF(MOD(J5,C13)=0,0,(ROUND((J4/C15),0)/ROUNDDOWN(1/(J5/C13-ROUNDDOWN(J5/C13,0)),0))*C13))+J4/(2*C15)*0.5*C13+(ROUNDDOWN((J5-0.5*C13)/C13,0)*ROUND(0.5*J4/C15,0)*C13+IF(MOD((J5-0.5*C13),C13)=0,0,(ROUND((0.5*J4/C15),0)/ROUNDDOWN(1/((J5-0.5*C13)/C13-ROUNDDOWN((J5-0.5*C13)/C13,0)),0))*C13))),0))</f>
        <v>160</v>
      </c>
      <c r="F23" s="27"/>
      <c r="G23" s="80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IF(J5&lt;C13,ROUNDUP((ROUNDDOWN(J5/C13,0)*ROUND(J4/C15,0)*C13+IF(MOD(J5,C13)=0,0,(ROUND((J4/C15),0)/ROUNDDOWN(1/(J5/C13-ROUNDDOWN(J5/C13,0)),0))*C13)),0),ROUNDUP((0.5*(ROUNDDOWN(J5/C13,0)*ROUND(J4/C15,0)*C13+IF(MOD(J5,C13)=0,0,(ROUND((J4/C15),0)/ROUNDDOWN(1/(J5/C13-ROUNDDOWN(J5/C13,0)),0))*C13))+J4/(2*C15)*0.5*C13+(ROUNDDOWN((J5-0.5*C13)/C13,0)*ROUND(0.5*J4/C15,0)*C13+IF(MOD((J5-0.5*C13),C13)=0,0,(ROUND((0.5*J4/C15),0)/ROUNDDOWN(1/((J5-0.5*C13)/C13-ROUNDDOWN((J5-0.5*C13)/C13,0)),0))*C13))),0))%%EOL%%</v>
      </c>
      <c r="J23" s="17"/>
      <c r="K23" s="32"/>
      <c r="L23" s="32"/>
      <c r="M23" s="32"/>
      <c r="N23" s="32"/>
      <c r="O23" s="33"/>
      <c r="P23" s="17"/>
    </row>
    <row r="24" spans="2:16" x14ac:dyDescent="0.25">
      <c r="B24" s="29"/>
      <c r="C24" s="29"/>
      <c r="D24" s="29"/>
      <c r="E24" s="16"/>
      <c r="G24" s="80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34"/>
      <c r="L24" s="45"/>
      <c r="M24" s="34"/>
      <c r="N24" s="34"/>
      <c r="O24" s="33"/>
      <c r="P24" s="17"/>
    </row>
    <row r="25" spans="2:16" x14ac:dyDescent="0.25">
      <c r="B25" s="75" t="s">
        <v>43</v>
      </c>
      <c r="C25" s="75"/>
      <c r="D25" s="75"/>
      <c r="E25" s="39">
        <f>ROUNDUP(E23/C13,0)</f>
        <v>40</v>
      </c>
      <c r="G25" s="80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DST%%LN%%E25@=ROUNDUP(E23/C13,0)%%EOL%%</v>
      </c>
      <c r="J25" s="17"/>
      <c r="K25" s="32"/>
      <c r="L25" s="32"/>
      <c r="M25" s="32"/>
      <c r="N25" s="32"/>
      <c r="O25" s="17"/>
      <c r="P25" s="17"/>
    </row>
    <row r="26" spans="2:16" x14ac:dyDescent="0.25">
      <c r="B26" s="29"/>
      <c r="C26" s="29"/>
      <c r="D26" s="29"/>
      <c r="E26" s="17"/>
      <c r="G26" s="80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34"/>
      <c r="L26" s="45"/>
      <c r="M26" s="34"/>
      <c r="N26" s="34"/>
      <c r="O26" s="17"/>
      <c r="P26" s="17"/>
    </row>
    <row r="27" spans="2:16" x14ac:dyDescent="0.25">
      <c r="B27" s="75" t="s">
        <v>44</v>
      </c>
      <c r="C27" s="75"/>
      <c r="D27" s="75"/>
      <c r="E27" s="39">
        <f>E29*C17</f>
        <v>68</v>
      </c>
      <c r="F27" s="27"/>
      <c r="G27" s="80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MBL%%LN%%E27@=E29*C17%%EOL%%</v>
      </c>
      <c r="H27" s="17"/>
      <c r="J27" s="17"/>
      <c r="K27" s="32"/>
      <c r="L27" s="32"/>
      <c r="M27" s="32"/>
      <c r="N27" s="32"/>
      <c r="O27" s="17"/>
      <c r="P27" s="17"/>
    </row>
    <row r="28" spans="2:16" x14ac:dyDescent="0.25">
      <c r="B28" s="29"/>
      <c r="C28" s="29"/>
      <c r="D28" s="29"/>
      <c r="E28" s="14"/>
      <c r="G28" s="80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34"/>
      <c r="L28" s="45"/>
      <c r="M28" s="34"/>
      <c r="N28" s="34"/>
      <c r="O28" s="35"/>
      <c r="P28" s="17"/>
    </row>
    <row r="29" spans="2:16" x14ac:dyDescent="0.25">
      <c r="B29" s="75" t="s">
        <v>45</v>
      </c>
      <c r="C29" s="75"/>
      <c r="D29" s="75"/>
      <c r="E29" s="39">
        <f>ROUNDUP((ROUNDUP(J4*((C13/0.5)+1)*ROUNDDOWN(J5/C13,0)+IF(MOD(J5,C13)=0,0,J4*(2*C13*(J5/C13-ROUNDDOWN(J5/C13,0))+1)),0)/C17),0)+ROUNDUP((ROUNDDOWN(IF(J5&lt;C13,1,J5/C13),0)*J4)/C17,0)</f>
        <v>17</v>
      </c>
      <c r="G29" s="80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LST%%LN%%E29@=ROUNDUP((ROUNDUP(J4*((C13/0.5)+1)*ROUNDDOWN(J5/C13,0)+IF(MOD(J5,C13)=0,0,J4*(2*C13*(J5/C13-ROUNDDOWN(J5/C13,0))+1)),0)/C17),0)+ROUNDUP((ROUNDDOWN(IF(J5&lt;C13,1,J5/C13),0)*J4)/C17,0)%%EOL%%</v>
      </c>
      <c r="J29" s="17"/>
      <c r="K29" s="32"/>
      <c r="L29" s="32"/>
      <c r="M29" s="32"/>
      <c r="N29" s="32"/>
      <c r="O29" s="17"/>
      <c r="P29" s="17"/>
    </row>
    <row r="30" spans="2:16" x14ac:dyDescent="0.25">
      <c r="B30" s="29"/>
      <c r="C30" s="29"/>
      <c r="D30" s="29"/>
      <c r="G30" s="80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34"/>
      <c r="L30" s="45"/>
      <c r="M30" s="34"/>
      <c r="N30" s="34"/>
      <c r="O30" s="17"/>
      <c r="P30" s="17"/>
    </row>
    <row r="31" spans="2:16" x14ac:dyDescent="0.25">
      <c r="B31" s="75" t="s">
        <v>46</v>
      </c>
      <c r="C31" s="75"/>
      <c r="D31" s="75"/>
      <c r="E31" s="39">
        <f>ROUNDUP(E35*(J4/C15-1),0)+ROUNDDOWN(IF(J5&lt;C13,1,J5/C13),0)*ROUNDUP(J4/C15-1,0)</f>
        <v>380</v>
      </c>
      <c r="F31" s="28"/>
      <c r="G31" s="80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KSR%%LN%%E31@=ROUNDUP(E35*(J4/C15-1),0)+ROUNDDOWN(IF(J5&lt;C13,1,J5/C13),0)*ROUNDUP(J4/C15-1,0)%%EOL%%</v>
      </c>
      <c r="J31" s="17"/>
      <c r="K31" s="32"/>
      <c r="L31" s="32"/>
      <c r="M31" s="32"/>
      <c r="N31" s="32"/>
      <c r="O31" s="28"/>
      <c r="P31" s="17"/>
    </row>
    <row r="32" spans="2:16" x14ac:dyDescent="0.25">
      <c r="B32" s="29"/>
      <c r="C32" s="29"/>
      <c r="D32" s="29"/>
      <c r="G32" s="80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34"/>
      <c r="L32" s="45"/>
      <c r="M32" s="34"/>
      <c r="N32" s="34"/>
      <c r="O32" s="17"/>
      <c r="P32" s="17"/>
    </row>
    <row r="33" spans="1:16" x14ac:dyDescent="0.25">
      <c r="B33" s="75" t="s">
        <v>47</v>
      </c>
      <c r="C33" s="75"/>
      <c r="D33" s="75"/>
      <c r="E33" s="39">
        <f>E35</f>
        <v>18</v>
      </c>
      <c r="G33" s="80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32"/>
      <c r="L33" s="32"/>
      <c r="M33" s="32"/>
      <c r="N33" s="32"/>
      <c r="O33" s="17"/>
      <c r="P33" s="17"/>
    </row>
    <row r="34" spans="1:16" x14ac:dyDescent="0.25">
      <c r="B34" s="29"/>
      <c r="C34" s="29"/>
      <c r="D34" s="29"/>
      <c r="G34" s="80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34"/>
      <c r="L34" s="45"/>
      <c r="M34" s="34"/>
      <c r="N34" s="34"/>
      <c r="O34" s="17"/>
      <c r="P34" s="17"/>
    </row>
    <row r="35" spans="1:16" x14ac:dyDescent="0.25">
      <c r="B35" s="75" t="s">
        <v>48</v>
      </c>
      <c r="C35" s="75"/>
      <c r="D35" s="75"/>
      <c r="E35" s="39">
        <f>ROUNDUP((2*C13+1)*ROUNDDOWN(J5/C13,0)+IF(MOD(J5,C13)=0,0,(2*C13*(J5/C13-ROUNDDOWN(J5/C13,0))+1)),0)</f>
        <v>18</v>
      </c>
      <c r="G35" s="80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KST%%LN%%E35@=ROUNDUP((2*C13+1)*ROUNDDOWN(J5/C13,0)+IF(MOD(J5,C13)=0,0,(2*C13*(J5/C13-ROUNDDOWN(J5/C13,0))+1)),0)%%EOL%%</v>
      </c>
      <c r="J35" s="17"/>
      <c r="K35" s="32"/>
      <c r="L35" s="32"/>
      <c r="M35" s="32"/>
      <c r="N35" s="32"/>
      <c r="O35" s="17"/>
      <c r="P35" s="17"/>
    </row>
    <row r="36" spans="1:16" x14ac:dyDescent="0.25">
      <c r="B36" s="29"/>
      <c r="C36" s="29"/>
      <c r="D36" s="29"/>
      <c r="G36" s="80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34"/>
      <c r="L36" s="45"/>
      <c r="M36" s="34"/>
      <c r="N36" s="34"/>
      <c r="O36" s="17"/>
      <c r="P36" s="17"/>
    </row>
    <row r="37" spans="1:16" x14ac:dyDescent="0.25">
      <c r="B37" s="75" t="s">
        <v>49</v>
      </c>
      <c r="C37" s="75"/>
      <c r="D37" s="75"/>
      <c r="E37" s="39">
        <f>ROUNDUP((J4+J4+J5+J5)/C17,0)</f>
        <v>6</v>
      </c>
      <c r="G37" s="80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32"/>
      <c r="L37" s="32"/>
      <c r="M37" s="32"/>
      <c r="N37" s="32"/>
      <c r="O37" s="17"/>
      <c r="P37" s="17"/>
    </row>
    <row r="38" spans="1:16" x14ac:dyDescent="0.25">
      <c r="B38" s="29"/>
      <c r="C38" s="29"/>
      <c r="D38" s="29"/>
      <c r="G38" s="80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34"/>
      <c r="L38" s="45"/>
      <c r="M38" s="34"/>
      <c r="N38" s="34"/>
      <c r="O38" s="17"/>
      <c r="P38" s="17"/>
    </row>
    <row r="39" spans="1:16" x14ac:dyDescent="0.25">
      <c r="B39" s="75" t="s">
        <v>18</v>
      </c>
      <c r="C39" s="75"/>
      <c r="D39" s="75"/>
      <c r="E39" s="67">
        <f>ROUNDUP(J4*J5,0)/ROUNDUP(E25*C13*C15,0)</f>
        <v>1</v>
      </c>
      <c r="G39" s="80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DESKI%%LN%%E39@=ROUNDUP(J4*J5,0)/ROUNDUP(E25*C13*C15,0)%%EOL%%</v>
      </c>
      <c r="J39" s="17"/>
      <c r="K39" s="32"/>
      <c r="L39" s="32"/>
      <c r="M39" s="32"/>
      <c r="N39" s="32"/>
      <c r="O39" s="17"/>
      <c r="P39" s="17"/>
    </row>
    <row r="40" spans="1:16" x14ac:dyDescent="0.25">
      <c r="G40" s="80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</row>
    <row r="41" spans="1:16" x14ac:dyDescent="0.25">
      <c r="B41" s="75" t="s">
        <v>63</v>
      </c>
      <c r="C41" s="75"/>
      <c r="D41" s="75"/>
      <c r="E41" s="70">
        <f>ROUNDUP(J4*J5,0)</f>
        <v>27</v>
      </c>
      <c r="G41" s="80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7"/>
      <c r="E42" s="17"/>
      <c r="F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7"/>
      <c r="E43" s="17"/>
      <c r="F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7"/>
      <c r="E46" s="17"/>
      <c r="F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17"/>
      <c r="F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7"/>
      <c r="E49" s="17"/>
      <c r="F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7"/>
      <c r="E50" s="17"/>
      <c r="F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7"/>
      <c r="E51" s="17"/>
      <c r="F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7"/>
      <c r="E52" s="17"/>
      <c r="F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7"/>
      <c r="E53" s="17"/>
      <c r="F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7"/>
      <c r="E54" s="17"/>
      <c r="F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7"/>
      <c r="E55" s="17"/>
      <c r="F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7"/>
      <c r="E56" s="17"/>
      <c r="F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7"/>
      <c r="E57" s="17"/>
      <c r="F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7"/>
      <c r="E58" s="33"/>
      <c r="F58" s="17"/>
      <c r="J58" s="17"/>
      <c r="K58" s="17"/>
      <c r="L58" s="17"/>
      <c r="M58" s="17"/>
      <c r="N58" s="17"/>
      <c r="O58" s="33"/>
      <c r="P58" s="17"/>
    </row>
    <row r="59" spans="1:16" x14ac:dyDescent="0.25">
      <c r="A59" s="17"/>
      <c r="B59" s="17"/>
      <c r="C59" s="17"/>
      <c r="D59" s="17"/>
      <c r="E59" s="33"/>
      <c r="F59" s="17"/>
      <c r="J59" s="17"/>
      <c r="K59" s="17"/>
      <c r="L59" s="17"/>
      <c r="M59" s="17"/>
      <c r="N59" s="17"/>
      <c r="O59" s="33"/>
      <c r="P59" s="17"/>
    </row>
    <row r="60" spans="1:16" x14ac:dyDescent="0.25">
      <c r="A60" s="17"/>
      <c r="B60" s="17"/>
      <c r="C60" s="17"/>
      <c r="D60" s="17"/>
      <c r="E60" s="33"/>
      <c r="F60" s="17"/>
      <c r="J60" s="17"/>
      <c r="K60" s="17"/>
      <c r="L60" s="17"/>
      <c r="M60" s="17"/>
      <c r="N60" s="17"/>
      <c r="O60" s="33"/>
      <c r="P60" s="17"/>
    </row>
    <row r="61" spans="1:16" x14ac:dyDescent="0.25">
      <c r="A61" s="17"/>
      <c r="B61" s="17"/>
      <c r="C61" s="17"/>
      <c r="D61" s="17"/>
      <c r="E61" s="17"/>
      <c r="F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7"/>
      <c r="E62" s="17"/>
      <c r="F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7"/>
      <c r="E63" s="17"/>
      <c r="F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7"/>
      <c r="E64" s="17"/>
      <c r="F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7"/>
      <c r="E65" s="35"/>
      <c r="F65" s="17"/>
      <c r="J65" s="17"/>
      <c r="K65" s="17"/>
      <c r="L65" s="17"/>
      <c r="M65" s="17"/>
      <c r="N65" s="17"/>
      <c r="O65" s="35"/>
      <c r="P65" s="17"/>
    </row>
    <row r="66" spans="1:16" x14ac:dyDescent="0.25">
      <c r="A66" s="17"/>
      <c r="B66" s="17"/>
      <c r="C66" s="17"/>
      <c r="D66" s="17"/>
      <c r="E66" s="17"/>
      <c r="F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7"/>
      <c r="E67" s="17"/>
      <c r="F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7"/>
      <c r="E68" s="17"/>
      <c r="F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7"/>
      <c r="E69" s="28"/>
      <c r="F69" s="17"/>
      <c r="J69" s="17"/>
      <c r="K69" s="17"/>
      <c r="L69" s="17"/>
      <c r="M69" s="17"/>
      <c r="N69" s="17"/>
      <c r="O69" s="28"/>
      <c r="P69" s="17"/>
    </row>
    <row r="70" spans="1:16" x14ac:dyDescent="0.25">
      <c r="A70" s="17"/>
      <c r="B70" s="17"/>
      <c r="C70" s="17"/>
      <c r="D70" s="17"/>
      <c r="E70" s="17"/>
      <c r="F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7"/>
      <c r="E71" s="17"/>
      <c r="F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7"/>
      <c r="E72" s="17"/>
      <c r="F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7"/>
      <c r="E73" s="17"/>
      <c r="F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7"/>
      <c r="E74" s="17"/>
      <c r="F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7"/>
      <c r="E75" s="17"/>
      <c r="F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7"/>
      <c r="E76" s="17"/>
      <c r="F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7"/>
      <c r="E77" s="17"/>
      <c r="F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7"/>
      <c r="E78" s="17"/>
      <c r="F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7"/>
      <c r="E79" s="17"/>
      <c r="F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7"/>
      <c r="E80" s="17"/>
      <c r="F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7"/>
      <c r="E81" s="17"/>
      <c r="F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7"/>
      <c r="E82" s="17"/>
      <c r="F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7"/>
      <c r="E83" s="17"/>
      <c r="F83" s="17"/>
      <c r="J83" s="17"/>
      <c r="K83" s="17"/>
      <c r="L83" s="17"/>
      <c r="M83" s="17"/>
      <c r="N83" s="17"/>
      <c r="O83" s="17"/>
      <c r="P83" s="17"/>
    </row>
    <row r="84" spans="1:16" x14ac:dyDescent="0.25">
      <c r="J84" s="17"/>
      <c r="K84" s="17"/>
      <c r="L84" s="17"/>
      <c r="M84" s="17"/>
      <c r="N84" s="17"/>
      <c r="O84" s="17"/>
      <c r="P84" s="17"/>
    </row>
    <row r="85" spans="1:16" x14ac:dyDescent="0.25">
      <c r="J85" s="17"/>
      <c r="K85" s="17"/>
      <c r="L85" s="17"/>
      <c r="M85" s="17"/>
      <c r="N85" s="17"/>
      <c r="O85" s="17"/>
      <c r="P85" s="17"/>
    </row>
  </sheetData>
  <mergeCells count="13">
    <mergeCell ref="I8:J8"/>
    <mergeCell ref="B29:D29"/>
    <mergeCell ref="B2:E2"/>
    <mergeCell ref="B10:E10"/>
    <mergeCell ref="B23:D23"/>
    <mergeCell ref="B25:D25"/>
    <mergeCell ref="B27:D27"/>
    <mergeCell ref="B41:D41"/>
    <mergeCell ref="B31:D31"/>
    <mergeCell ref="B33:D33"/>
    <mergeCell ref="B35:D35"/>
    <mergeCell ref="B37:D37"/>
    <mergeCell ref="B39:D39"/>
  </mergeCells>
  <conditionalFormatting sqref="I8">
    <cfRule type="cellIs" dxfId="25" priority="2" operator="equal">
      <formula>"wymiary poprawne"</formula>
    </cfRule>
  </conditionalFormatting>
  <conditionalFormatting sqref="I8">
    <cfRule type="containsText" dxfId="24" priority="1" operator="containsText" text="zmień">
      <formula>NOT(ISERROR(SEARCH("zmień",I8)))</formula>
    </cfRule>
  </conditionalFormatting>
  <dataValidations count="4">
    <dataValidation allowBlank="1" showInputMessage="1" sqref="I8" xr:uid="{00000000-0002-0000-0200-000000000000}"/>
    <dataValidation type="whole" operator="equal" allowBlank="1" showInputMessage="1" showErrorMessage="1" errorTitle="L=4" error="L=4" promptTitle="L=4" prompt="L=4" sqref="C17" xr:uid="{00000000-0002-0000-0200-000001000000}">
      <formula1>4</formula1>
    </dataValidation>
    <dataValidation type="decimal" allowBlank="1" showInputMessage="1" showErrorMessage="1" errorTitle="min 1m, max 100m" error="min 1, max 100" promptTitle="min 1m, max 100m" prompt="min 1, max 100" sqref="I4" xr:uid="{00000000-0002-0000-0200-000002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I5" xr:uid="{00000000-0002-0000-0200-000003000000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4000000}">
          <x14:formula1>
            <xm:f>'nie zmieniać, nie kasować'!$B$2:$B$4</xm:f>
          </x14:formula1>
          <xm:sqref>C14</xm:sqref>
        </x14:dataValidation>
        <x14:dataValidation type="list" allowBlank="1" showInputMessage="1" showErrorMessage="1" xr:uid="{00000000-0002-0000-0200-000005000000}">
          <x14:formula1>
            <xm:f>'nie zmieniać, nie kasować'!$C$2:$C$3</xm:f>
          </x14:formula1>
          <xm:sqref>C16</xm:sqref>
        </x14:dataValidation>
        <x14:dataValidation type="list" allowBlank="1" showInputMessage="1" showErrorMessage="1" xr:uid="{00000000-0002-0000-0200-000006000000}">
          <x14:formula1>
            <xm:f>'nie zmieniać, nie kasować'!$A$2:$A$3</xm:f>
          </x14:formula1>
          <xm:sqref>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P85"/>
  <sheetViews>
    <sheetView topLeftCell="A13" workbookViewId="0">
      <selection activeCell="G20" sqref="G20:H23"/>
    </sheetView>
  </sheetViews>
  <sheetFormatPr defaultColWidth="10.625" defaultRowHeight="15.75" x14ac:dyDescent="0.25"/>
  <cols>
    <col min="5" max="5" width="12.125" customWidth="1"/>
    <col min="10" max="10" width="11.375" customWidth="1"/>
    <col min="11" max="11" width="12.5" style="23" customWidth="1"/>
  </cols>
  <sheetData>
    <row r="1" spans="1:14" s="23" customFormat="1" x14ac:dyDescent="0.25">
      <c r="A1" s="47"/>
      <c r="B1" s="23" t="s">
        <v>62</v>
      </c>
    </row>
    <row r="2" spans="1:14" ht="16.5" thickBot="1" x14ac:dyDescent="0.3">
      <c r="B2" s="77" t="s">
        <v>10</v>
      </c>
      <c r="C2" s="77"/>
      <c r="D2" s="77"/>
      <c r="E2" s="77"/>
      <c r="M2" s="1" t="s">
        <v>0</v>
      </c>
      <c r="N2" t="s">
        <v>1</v>
      </c>
    </row>
    <row r="3" spans="1:14" x14ac:dyDescent="0.25">
      <c r="B3" s="2"/>
      <c r="C3" s="3"/>
      <c r="D3" s="3"/>
      <c r="E3" s="4"/>
      <c r="J3" t="s">
        <v>51</v>
      </c>
      <c r="M3" s="1" t="s">
        <v>2</v>
      </c>
      <c r="N3" t="s">
        <v>3</v>
      </c>
    </row>
    <row r="4" spans="1:14" x14ac:dyDescent="0.25">
      <c r="B4" s="5"/>
      <c r="C4" s="6"/>
      <c r="D4" s="6"/>
      <c r="E4" s="7"/>
      <c r="H4" s="13" t="s">
        <v>10</v>
      </c>
      <c r="I4" s="74">
        <v>4</v>
      </c>
      <c r="J4" s="50">
        <f>ROUNDUP(I4,2)</f>
        <v>4</v>
      </c>
      <c r="M4" s="1" t="s">
        <v>4</v>
      </c>
      <c r="N4" t="s">
        <v>5</v>
      </c>
    </row>
    <row r="5" spans="1:14" x14ac:dyDescent="0.25">
      <c r="B5" s="5"/>
      <c r="C5" s="6"/>
      <c r="D5" s="6"/>
      <c r="E5" s="7"/>
      <c r="H5" s="13" t="s">
        <v>11</v>
      </c>
      <c r="I5" s="74">
        <v>3.3</v>
      </c>
      <c r="J5" s="50">
        <f>ROUNDUP(I5,2)</f>
        <v>3.3</v>
      </c>
      <c r="M5" s="1" t="s">
        <v>14</v>
      </c>
      <c r="N5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t="s">
        <v>7</v>
      </c>
    </row>
    <row r="7" spans="1:14" x14ac:dyDescent="0.25">
      <c r="B7" s="5"/>
      <c r="C7" s="6"/>
      <c r="D7" s="6"/>
      <c r="E7" s="7"/>
      <c r="M7" s="1" t="s">
        <v>8</v>
      </c>
      <c r="N7" t="s">
        <v>9</v>
      </c>
    </row>
    <row r="8" spans="1:14" x14ac:dyDescent="0.25">
      <c r="B8" s="5"/>
      <c r="C8" s="6"/>
      <c r="D8" s="6"/>
      <c r="E8" s="7"/>
      <c r="H8" t="s">
        <v>59</v>
      </c>
      <c r="I8" s="76" t="str">
        <f>IF(OR((J4/C13-ROUNDDOWN(J4/C13,0))*C13&gt;=1,J4/C13-ROUNDDOWN(J4/C13,0)&lt;=0),"wymiary poprawne","zmień wymiar A tarasu/długość deski")</f>
        <v>wymiary poprawne</v>
      </c>
      <c r="J8" s="76"/>
      <c r="K8" s="76"/>
      <c r="M8" s="1" t="s">
        <v>23</v>
      </c>
      <c r="N8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t="s">
        <v>26</v>
      </c>
    </row>
    <row r="10" spans="1:14" x14ac:dyDescent="0.25">
      <c r="B10" s="78" t="s">
        <v>12</v>
      </c>
      <c r="C10" s="78"/>
      <c r="D10" s="78"/>
      <c r="E10" s="78"/>
      <c r="H10" s="15"/>
      <c r="I10" s="58"/>
      <c r="J10" s="58"/>
      <c r="K10" s="58"/>
      <c r="M10" s="1" t="s">
        <v>27</v>
      </c>
      <c r="N10" t="s">
        <v>28</v>
      </c>
    </row>
    <row r="11" spans="1:14" x14ac:dyDescent="0.25">
      <c r="H11" s="17"/>
      <c r="I11" s="59"/>
      <c r="J11" s="59"/>
      <c r="K11" s="59"/>
      <c r="M11" s="1" t="s">
        <v>29</v>
      </c>
      <c r="N11" t="s">
        <v>30</v>
      </c>
    </row>
    <row r="12" spans="1:14" x14ac:dyDescent="0.25">
      <c r="M12" s="1" t="s">
        <v>31</v>
      </c>
      <c r="N12" t="s">
        <v>32</v>
      </c>
    </row>
    <row r="13" spans="1:14" x14ac:dyDescent="0.25">
      <c r="B13" s="13" t="s">
        <v>2</v>
      </c>
      <c r="C13" s="73">
        <v>4</v>
      </c>
      <c r="M13" s="1" t="s">
        <v>33</v>
      </c>
      <c r="N13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t="s">
        <v>39</v>
      </c>
    </row>
    <row r="15" spans="1:14" x14ac:dyDescent="0.25">
      <c r="B15" s="13" t="s">
        <v>6</v>
      </c>
      <c r="C15" s="51">
        <f>C14+C16</f>
        <v>0.16500000000000001</v>
      </c>
      <c r="M15" s="1" t="s">
        <v>35</v>
      </c>
      <c r="N15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t="s">
        <v>37</v>
      </c>
    </row>
    <row r="17" spans="2:16" x14ac:dyDescent="0.25">
      <c r="B17" s="22" t="s">
        <v>23</v>
      </c>
      <c r="C17" s="73">
        <v>4</v>
      </c>
    </row>
    <row r="18" spans="2:16" x14ac:dyDescent="0.25">
      <c r="J18" s="17"/>
      <c r="K18" s="17"/>
      <c r="L18" s="17"/>
      <c r="M18" s="17"/>
      <c r="N18" s="17"/>
      <c r="O18" s="17"/>
      <c r="P18" s="17"/>
    </row>
    <row r="19" spans="2:16" x14ac:dyDescent="0.25">
      <c r="B19" s="1" t="s">
        <v>77</v>
      </c>
      <c r="C19" s="1"/>
      <c r="D19" s="1"/>
      <c r="E19" s="1"/>
      <c r="J19" s="17"/>
      <c r="K19" s="17"/>
      <c r="L19" s="17"/>
      <c r="M19" s="17"/>
      <c r="N19" s="17"/>
      <c r="O19" s="17"/>
      <c r="P19" s="17"/>
    </row>
    <row r="20" spans="2:16" x14ac:dyDescent="0.25">
      <c r="G20" s="23" t="str" cm="1">
        <f t="array" aca="1" ref="G20" ca="1">_xlfn.TEXTJOIN(" ",TRUE,"//",TRIM(LEFT(MID(CELL("filename",$A$1),FIND("[",CELL("filename",$A$1)),255),255)))</f>
        <v>// [algorytm taras 28.04.2021 - 4 i 6 m.xlsx]PROSTOKĄT UKŁAD RÓWNOLEGŁY</v>
      </c>
      <c r="H20" s="23"/>
      <c r="J20" s="17"/>
      <c r="K20" s="17"/>
      <c r="L20" s="17"/>
      <c r="M20" s="17"/>
      <c r="N20" s="17"/>
      <c r="O20" s="17"/>
      <c r="P20" s="17"/>
    </row>
    <row r="21" spans="2:16" x14ac:dyDescent="0.25">
      <c r="G21" s="23" t="str" cm="1">
        <f t="array" aca="1" ref="G21" ca="1">_xlfn.TEXTJOIN(" ",TRUE,"//",CELL("contents",B19),"%%LN%%")</f>
        <v>// DESKA TARASOWA UKŁAD RÓWNOLEGŁY CIAGLY %%LN%%</v>
      </c>
      <c r="H21" s="23"/>
      <c r="J21" s="17"/>
      <c r="K21" s="17"/>
      <c r="L21" s="17"/>
      <c r="M21" s="17"/>
      <c r="N21" s="17"/>
      <c r="O21" s="17"/>
      <c r="P21" s="17"/>
    </row>
    <row r="22" spans="2:16" x14ac:dyDescent="0.25">
      <c r="G22" s="23" t="s">
        <v>74</v>
      </c>
      <c r="H22" s="23" t="str" cm="1">
        <f t="array" aca="1" ref="H22" ca="1">_xlfn.IFNA(_xlfn.TEXTJOIN("",TRUE,"var ",SUBSTITUTE(CELL("contents",H8)," ","_"),"@",SUBSTITUTE(SUBSTITUTE(SUBSTITUTE(_xlfn.FORMULATEXT(I8),",","."),";",","),"$",""),"%%EOL%%"),"")</f>
        <v>var Warunek_1@=IF(OR((J4/C13-ROUNDDOWN(J4/C13,0))*C13&gt;=1,J4/C13-ROUNDDOWN(J4/C13,0)&lt;=0),"wymiary poprawne","zmień wymiar A tarasu/długość deski")%%EOL%%</v>
      </c>
      <c r="J22" s="17"/>
      <c r="K22" s="17"/>
      <c r="L22" s="17"/>
      <c r="M22" s="17"/>
      <c r="N22" s="17"/>
      <c r="O22" s="17"/>
      <c r="P22" s="17"/>
    </row>
    <row r="23" spans="2:16" x14ac:dyDescent="0.25">
      <c r="B23" s="75" t="s">
        <v>42</v>
      </c>
      <c r="C23" s="75"/>
      <c r="D23" s="75"/>
      <c r="E23" s="71">
        <f>ROUNDUP((ROUNDDOWN(J4/C13,0)*ROUND(J5/C15,0)*C13+IF(MOD(J4,C13)=0,0,(ROUND((J5/C15),0)/ROUNDDOWN(1/(J4/C13-ROUNDDOWN(J4/C13,0)),0))*C13)),0)</f>
        <v>80</v>
      </c>
      <c r="F23" s="27"/>
      <c r="G23" s="80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MBD%%LN%%E23@=ROUNDUP((ROUNDDOWN(J4/C13,0)*ROUND(J5/C15,0)*C13+IF(MOD(J4,C13)=0,0,(ROUND((J5/C15),0)/ROUNDDOWN(1/(J4/C13-ROUNDDOWN(J4/C13,0)),0))*C13)),0)%%EOL%%</v>
      </c>
      <c r="H23" s="23"/>
      <c r="J23" s="17"/>
      <c r="K23" s="17"/>
      <c r="L23" s="32"/>
      <c r="M23" s="32"/>
      <c r="N23" s="32"/>
      <c r="O23" s="33"/>
      <c r="P23" s="17"/>
    </row>
    <row r="24" spans="2:16" x14ac:dyDescent="0.25">
      <c r="B24" s="68"/>
      <c r="C24" s="68"/>
      <c r="D24" s="68"/>
      <c r="E24" s="16"/>
      <c r="G24" s="80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17"/>
      <c r="L24" s="34"/>
      <c r="M24" s="34"/>
      <c r="N24" s="34"/>
      <c r="O24" s="33"/>
      <c r="P24" s="17"/>
    </row>
    <row r="25" spans="2:16" x14ac:dyDescent="0.25">
      <c r="B25" s="75" t="s">
        <v>43</v>
      </c>
      <c r="C25" s="75"/>
      <c r="D25" s="75"/>
      <c r="E25" s="39">
        <f>ROUNDUP(E23/C13,0)</f>
        <v>20</v>
      </c>
      <c r="G25" s="80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DST%%LN%%E25@=ROUNDUP(E23/C13,0)%%EOL%%</v>
      </c>
      <c r="J25" s="17"/>
      <c r="K25" s="17"/>
      <c r="L25" s="32"/>
      <c r="M25" s="32"/>
      <c r="N25" s="32"/>
      <c r="O25" s="17"/>
      <c r="P25" s="17"/>
    </row>
    <row r="26" spans="2:16" x14ac:dyDescent="0.25">
      <c r="B26" s="68"/>
      <c r="C26" s="68"/>
      <c r="D26" s="68"/>
      <c r="E26" s="17"/>
      <c r="G26" s="80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17"/>
      <c r="L26" s="34"/>
      <c r="M26" s="34"/>
      <c r="N26" s="34"/>
      <c r="O26" s="17"/>
      <c r="P26" s="17"/>
    </row>
    <row r="27" spans="2:16" x14ac:dyDescent="0.25">
      <c r="B27" s="75" t="s">
        <v>44</v>
      </c>
      <c r="C27" s="75"/>
      <c r="D27" s="75"/>
      <c r="E27" s="39">
        <f>ROUNDUP(J5*((C13/0.5)+1)*ROUNDDOWN(J4/C13,0)+IF(MOD(J4,C13)=0,0,J5*(2*C13*(J4/C13-ROUNDDOWN(J4/C13,0))+1)),0)</f>
        <v>30</v>
      </c>
      <c r="F27" s="27"/>
      <c r="G27" s="80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MBL%%LN%%E27@=ROUNDUP(J5*((C13/0.5)+1)*ROUNDDOWN(J4/C13,0)+IF(MOD(J4,C13)=0,0,J5*(2*C13*(J4/C13-ROUNDDOWN(J4/C13,0))+1)),0)%%EOL%%</v>
      </c>
      <c r="H27" s="17"/>
      <c r="J27" s="17"/>
      <c r="K27" s="17"/>
      <c r="L27" s="32"/>
      <c r="M27" s="32"/>
      <c r="N27" s="32"/>
      <c r="O27" s="17"/>
      <c r="P27" s="17"/>
    </row>
    <row r="28" spans="2:16" x14ac:dyDescent="0.25">
      <c r="B28" s="68"/>
      <c r="C28" s="68"/>
      <c r="D28" s="68"/>
      <c r="E28" s="14"/>
      <c r="G28" s="80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17"/>
      <c r="L28" s="34"/>
      <c r="M28" s="34"/>
      <c r="N28" s="34"/>
      <c r="O28" s="35"/>
      <c r="P28" s="17"/>
    </row>
    <row r="29" spans="2:16" x14ac:dyDescent="0.25">
      <c r="B29" s="75" t="s">
        <v>45</v>
      </c>
      <c r="C29" s="75"/>
      <c r="D29" s="75"/>
      <c r="E29" s="39">
        <f>ROUNDUP(E27/C17,0)</f>
        <v>8</v>
      </c>
      <c r="G29" s="80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LST%%LN%%E29@=ROUNDUP(E27/C17,0)%%EOL%%</v>
      </c>
      <c r="J29" s="17"/>
      <c r="K29" s="17"/>
      <c r="L29" s="32"/>
      <c r="M29" s="32"/>
      <c r="N29" s="32"/>
      <c r="O29" s="17"/>
      <c r="P29" s="17"/>
    </row>
    <row r="30" spans="2:16" x14ac:dyDescent="0.25">
      <c r="B30" s="68"/>
      <c r="C30" s="68"/>
      <c r="D30" s="68"/>
      <c r="G30" s="80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17"/>
      <c r="L30" s="34"/>
      <c r="M30" s="34"/>
      <c r="N30" s="34"/>
      <c r="O30" s="17"/>
      <c r="P30" s="17"/>
    </row>
    <row r="31" spans="2:16" x14ac:dyDescent="0.25">
      <c r="B31" s="75" t="s">
        <v>46</v>
      </c>
      <c r="C31" s="75"/>
      <c r="D31" s="75"/>
      <c r="E31" s="39">
        <f>ROUNDUP(E35*(J5/C15-1),0)</f>
        <v>171</v>
      </c>
      <c r="G31" s="80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KSR%%LN%%E31@=ROUNDUP(E35*(J5/C15-1),0)%%EOL%%</v>
      </c>
      <c r="J31" s="17"/>
      <c r="K31" s="17"/>
      <c r="L31" s="32"/>
      <c r="M31" s="32"/>
      <c r="N31" s="32"/>
      <c r="O31" s="28"/>
      <c r="P31" s="17"/>
    </row>
    <row r="32" spans="2:16" x14ac:dyDescent="0.25">
      <c r="B32" s="68"/>
      <c r="C32" s="68"/>
      <c r="D32" s="68"/>
      <c r="G32" s="80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17"/>
      <c r="L32" s="34"/>
      <c r="M32" s="34"/>
      <c r="N32" s="34"/>
      <c r="O32" s="17"/>
      <c r="P32" s="17"/>
    </row>
    <row r="33" spans="1:16" x14ac:dyDescent="0.25">
      <c r="B33" s="75" t="s">
        <v>47</v>
      </c>
      <c r="C33" s="75"/>
      <c r="D33" s="75"/>
      <c r="E33" s="39">
        <f>E35</f>
        <v>9</v>
      </c>
      <c r="G33" s="80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17"/>
      <c r="L33" s="32"/>
      <c r="M33" s="32"/>
      <c r="N33" s="32"/>
      <c r="O33" s="17"/>
      <c r="P33" s="17"/>
    </row>
    <row r="34" spans="1:16" x14ac:dyDescent="0.25">
      <c r="B34" s="68"/>
      <c r="C34" s="68"/>
      <c r="D34" s="68"/>
      <c r="G34" s="80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17"/>
      <c r="L34" s="34"/>
      <c r="M34" s="34"/>
      <c r="N34" s="34"/>
      <c r="O34" s="17"/>
      <c r="P34" s="17"/>
    </row>
    <row r="35" spans="1:16" x14ac:dyDescent="0.25">
      <c r="B35" s="75" t="s">
        <v>48</v>
      </c>
      <c r="C35" s="75"/>
      <c r="D35" s="75"/>
      <c r="E35" s="39">
        <f>ROUNDUP((2*C13+1)*ROUNDDOWN(J4/C13,0)+IF(MOD(J4,C13)=0,0,(2*C13*(J4/C13-ROUNDDOWN(J4/C13,0))+1)),0)</f>
        <v>9</v>
      </c>
      <c r="G35" s="80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KST%%LN%%E35@=ROUNDUP((2*C13+1)*ROUNDDOWN(J4/C13,0)+IF(MOD(J4,C13)=0,0,(2*C13*(J4/C13-ROUNDDOWN(J4/C13,0))+1)),0)%%EOL%%</v>
      </c>
      <c r="J35" s="17"/>
      <c r="K35" s="17"/>
      <c r="L35" s="32"/>
      <c r="M35" s="32"/>
      <c r="N35" s="32"/>
      <c r="O35" s="17"/>
      <c r="P35" s="17"/>
    </row>
    <row r="36" spans="1:16" x14ac:dyDescent="0.25">
      <c r="B36" s="68"/>
      <c r="C36" s="68"/>
      <c r="D36" s="68"/>
      <c r="G36" s="80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17"/>
      <c r="L36" s="34"/>
      <c r="M36" s="34"/>
      <c r="N36" s="34"/>
      <c r="O36" s="17"/>
      <c r="P36" s="17"/>
    </row>
    <row r="37" spans="1:16" x14ac:dyDescent="0.25">
      <c r="B37" s="75" t="s">
        <v>49</v>
      </c>
      <c r="C37" s="75"/>
      <c r="D37" s="75"/>
      <c r="E37" s="39">
        <f>ROUNDUP((J4+J4+J5+J5)/C17,0)</f>
        <v>4</v>
      </c>
      <c r="G37" s="80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17"/>
      <c r="L37" s="32"/>
      <c r="M37" s="32"/>
      <c r="N37" s="32"/>
      <c r="O37" s="17"/>
      <c r="P37" s="17"/>
    </row>
    <row r="38" spans="1:16" x14ac:dyDescent="0.25">
      <c r="B38" s="68"/>
      <c r="C38" s="68"/>
      <c r="D38" s="68"/>
      <c r="G38" s="80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17"/>
      <c r="L38" s="34"/>
      <c r="M38" s="34"/>
      <c r="N38" s="34"/>
      <c r="O38" s="17"/>
      <c r="P38" s="17"/>
    </row>
    <row r="39" spans="1:16" x14ac:dyDescent="0.25">
      <c r="B39" s="75" t="s">
        <v>18</v>
      </c>
      <c r="C39" s="75"/>
      <c r="D39" s="75"/>
      <c r="E39" s="67">
        <f>ROUNDUP(J4*J5,0)/ROUNDUP(E25*C13*C15,0)</f>
        <v>1</v>
      </c>
      <c r="G39" s="80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DESKI%%LN%%E39@=ROUNDUP(J4*J5,0)/ROUNDUP(E25*C13*C15,0)%%EOL%%</v>
      </c>
      <c r="J39" s="17"/>
      <c r="K39" s="17"/>
      <c r="L39" s="32"/>
      <c r="M39" s="32"/>
      <c r="N39" s="32"/>
      <c r="O39" s="17"/>
      <c r="P39" s="17"/>
    </row>
    <row r="40" spans="1:16" x14ac:dyDescent="0.25">
      <c r="B40" s="23"/>
      <c r="C40" s="23"/>
      <c r="D40" s="23"/>
      <c r="G40" s="80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</row>
    <row r="41" spans="1:16" x14ac:dyDescent="0.25">
      <c r="B41" s="75" t="s">
        <v>63</v>
      </c>
      <c r="C41" s="75"/>
      <c r="D41" s="75"/>
      <c r="E41" s="70">
        <f>ROUNDUP(J4*J5,0)</f>
        <v>14</v>
      </c>
      <c r="G41" s="80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7"/>
      <c r="E42" s="17"/>
      <c r="F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7"/>
      <c r="E43" s="17"/>
      <c r="F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7"/>
      <c r="E46" s="17"/>
      <c r="F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17"/>
      <c r="F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7"/>
      <c r="E49" s="17"/>
      <c r="F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7"/>
      <c r="E50" s="17"/>
      <c r="F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7"/>
      <c r="E51" s="17"/>
      <c r="F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7"/>
      <c r="E52" s="17"/>
      <c r="F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7"/>
      <c r="E53" s="17"/>
      <c r="F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7"/>
      <c r="E54" s="17"/>
      <c r="F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7"/>
      <c r="E55" s="17"/>
      <c r="F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7"/>
      <c r="E56" s="17"/>
      <c r="F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7"/>
      <c r="E57" s="17"/>
      <c r="F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7"/>
      <c r="E58" s="33"/>
      <c r="F58" s="17"/>
      <c r="J58" s="17"/>
      <c r="K58" s="17"/>
      <c r="L58" s="17"/>
      <c r="M58" s="17"/>
      <c r="N58" s="17"/>
      <c r="O58" s="33"/>
      <c r="P58" s="17"/>
    </row>
    <row r="59" spans="1:16" x14ac:dyDescent="0.25">
      <c r="A59" s="17"/>
      <c r="B59" s="17"/>
      <c r="C59" s="17"/>
      <c r="D59" s="17"/>
      <c r="E59" s="33"/>
      <c r="F59" s="17"/>
      <c r="J59" s="17"/>
      <c r="K59" s="17"/>
      <c r="L59" s="17"/>
      <c r="M59" s="17"/>
      <c r="N59" s="17"/>
      <c r="O59" s="33"/>
      <c r="P59" s="17"/>
    </row>
    <row r="60" spans="1:16" x14ac:dyDescent="0.25">
      <c r="A60" s="17"/>
      <c r="B60" s="17"/>
      <c r="C60" s="17"/>
      <c r="D60" s="17"/>
      <c r="E60" s="33"/>
      <c r="F60" s="17"/>
      <c r="J60" s="17"/>
      <c r="K60" s="17"/>
      <c r="L60" s="17"/>
      <c r="M60" s="17"/>
      <c r="N60" s="17"/>
      <c r="O60" s="33"/>
      <c r="P60" s="17"/>
    </row>
    <row r="61" spans="1:16" x14ac:dyDescent="0.25">
      <c r="A61" s="17"/>
      <c r="B61" s="17"/>
      <c r="C61" s="17"/>
      <c r="D61" s="17"/>
      <c r="E61" s="17"/>
      <c r="F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7"/>
      <c r="E62" s="17"/>
      <c r="F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7"/>
      <c r="E63" s="17"/>
      <c r="F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7"/>
      <c r="E64" s="17"/>
      <c r="F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7"/>
      <c r="E65" s="35"/>
      <c r="F65" s="17"/>
      <c r="J65" s="17"/>
      <c r="K65" s="17"/>
      <c r="L65" s="17"/>
      <c r="M65" s="17"/>
      <c r="N65" s="17"/>
      <c r="O65" s="35"/>
      <c r="P65" s="17"/>
    </row>
    <row r="66" spans="1:16" x14ac:dyDescent="0.25">
      <c r="A66" s="17"/>
      <c r="B66" s="17"/>
      <c r="C66" s="17"/>
      <c r="D66" s="17"/>
      <c r="E66" s="17"/>
      <c r="F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7"/>
      <c r="E67" s="17"/>
      <c r="F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7"/>
      <c r="E68" s="17"/>
      <c r="F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7"/>
      <c r="E69" s="28"/>
      <c r="F69" s="17"/>
      <c r="J69" s="17"/>
      <c r="K69" s="17"/>
      <c r="L69" s="17"/>
      <c r="M69" s="17"/>
      <c r="N69" s="17"/>
      <c r="O69" s="28"/>
      <c r="P69" s="17"/>
    </row>
    <row r="70" spans="1:16" x14ac:dyDescent="0.25">
      <c r="A70" s="17"/>
      <c r="B70" s="17"/>
      <c r="C70" s="17"/>
      <c r="D70" s="17"/>
      <c r="E70" s="17"/>
      <c r="F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7"/>
      <c r="E71" s="17"/>
      <c r="F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7"/>
      <c r="E72" s="17"/>
      <c r="F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7"/>
      <c r="E73" s="17"/>
      <c r="F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7"/>
      <c r="E74" s="17"/>
      <c r="F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7"/>
      <c r="E75" s="17"/>
      <c r="F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7"/>
      <c r="E76" s="17"/>
      <c r="F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7"/>
      <c r="E77" s="17"/>
      <c r="F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7"/>
      <c r="E78" s="17"/>
      <c r="F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7"/>
      <c r="E79" s="17"/>
      <c r="F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7"/>
      <c r="E80" s="17"/>
      <c r="F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7"/>
      <c r="E81" s="17"/>
      <c r="F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7"/>
      <c r="E82" s="17"/>
      <c r="F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7"/>
      <c r="E83" s="17"/>
      <c r="F83" s="17"/>
      <c r="J83" s="17"/>
      <c r="K83" s="17"/>
      <c r="L83" s="17"/>
      <c r="M83" s="17"/>
      <c r="N83" s="17"/>
      <c r="O83" s="17"/>
      <c r="P83" s="17"/>
    </row>
    <row r="84" spans="1:16" x14ac:dyDescent="0.25">
      <c r="J84" s="17"/>
      <c r="K84" s="17"/>
      <c r="L84" s="17"/>
      <c r="M84" s="17"/>
      <c r="N84" s="17"/>
      <c r="O84" s="17"/>
      <c r="P84" s="17"/>
    </row>
    <row r="85" spans="1:16" x14ac:dyDescent="0.25">
      <c r="J85" s="17"/>
      <c r="K85" s="17"/>
      <c r="L85" s="17"/>
      <c r="M85" s="17"/>
      <c r="N85" s="17"/>
      <c r="O85" s="17"/>
      <c r="P85" s="17"/>
    </row>
  </sheetData>
  <mergeCells count="13">
    <mergeCell ref="B2:E2"/>
    <mergeCell ref="B10:E10"/>
    <mergeCell ref="B23:D23"/>
    <mergeCell ref="B25:D25"/>
    <mergeCell ref="B27:D27"/>
    <mergeCell ref="B41:D41"/>
    <mergeCell ref="I8:K8"/>
    <mergeCell ref="B39:D39"/>
    <mergeCell ref="B29:D29"/>
    <mergeCell ref="B31:D31"/>
    <mergeCell ref="B33:D33"/>
    <mergeCell ref="B35:D35"/>
    <mergeCell ref="B37:D37"/>
  </mergeCells>
  <conditionalFormatting sqref="I8">
    <cfRule type="cellIs" dxfId="13" priority="2" operator="equal">
      <formula>"wymiary poprawne"</formula>
    </cfRule>
  </conditionalFormatting>
  <conditionalFormatting sqref="I8">
    <cfRule type="containsText" dxfId="12" priority="1" operator="containsText" text="zmień">
      <formula>NOT(ISERROR(SEARCH("zmień",I8)))</formula>
    </cfRule>
  </conditionalFormatting>
  <dataValidations count="3">
    <dataValidation type="whole" operator="equal" allowBlank="1" showInputMessage="1" showErrorMessage="1" errorTitle="L=4" error="L=4" promptTitle="L=4" prompt="L=4" sqref="C17" xr:uid="{00000000-0002-0000-0600-000000000000}">
      <formula1>4</formula1>
    </dataValidation>
    <dataValidation type="decimal" allowBlank="1" showInputMessage="1" showErrorMessage="1" errorTitle="min 1m, max 100m" error="min 1, max 100" promptTitle="min 1m, max 100m" prompt="min 1, max 100" sqref="I4" xr:uid="{00000000-0002-0000-0600-000001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I5" xr:uid="{00000000-0002-0000-0600-000002000000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3000000}">
          <x14:formula1>
            <xm:f>'nie zmieniać, nie kasować'!$B$2:$B$4</xm:f>
          </x14:formula1>
          <xm:sqref>C14</xm:sqref>
        </x14:dataValidation>
        <x14:dataValidation type="list" allowBlank="1" showInputMessage="1" showErrorMessage="1" xr:uid="{00000000-0002-0000-0600-000004000000}">
          <x14:formula1>
            <xm:f>'nie zmieniać, nie kasować'!$C$2:$C$3</xm:f>
          </x14:formula1>
          <xm:sqref>C16</xm:sqref>
        </x14:dataValidation>
        <x14:dataValidation type="list" allowBlank="1" showInputMessage="1" showErrorMessage="1" xr:uid="{00000000-0002-0000-0600-000005000000}">
          <x14:formula1>
            <xm:f>'nie zmieniać, nie kasować'!$A$2:$A$3</xm:f>
          </x14:formula1>
          <xm:sqref>C13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Q85"/>
  <sheetViews>
    <sheetView workbookViewId="0">
      <selection activeCell="I31" sqref="I31"/>
    </sheetView>
  </sheetViews>
  <sheetFormatPr defaultColWidth="10.625" defaultRowHeight="15.75" x14ac:dyDescent="0.25"/>
  <cols>
    <col min="1" max="4" width="10.625" style="23"/>
    <col min="5" max="5" width="12.125" style="23" customWidth="1"/>
    <col min="6" max="9" width="10.625" style="23"/>
    <col min="10" max="10" width="11.375" style="23" bestFit="1" customWidth="1"/>
    <col min="11" max="16384" width="10.625" style="23"/>
  </cols>
  <sheetData>
    <row r="1" spans="1:14" x14ac:dyDescent="0.25">
      <c r="A1" s="47"/>
      <c r="B1" s="23" t="s">
        <v>62</v>
      </c>
    </row>
    <row r="2" spans="1:14" ht="16.5" thickBot="1" x14ac:dyDescent="0.3">
      <c r="B2" s="77" t="s">
        <v>10</v>
      </c>
      <c r="C2" s="77"/>
      <c r="D2" s="77"/>
      <c r="E2" s="77"/>
      <c r="M2" s="1" t="s">
        <v>0</v>
      </c>
      <c r="N2" s="23" t="s">
        <v>1</v>
      </c>
    </row>
    <row r="3" spans="1:14" x14ac:dyDescent="0.25">
      <c r="B3" s="2"/>
      <c r="C3" s="3"/>
      <c r="D3" s="3"/>
      <c r="E3" s="4"/>
      <c r="J3" s="23" t="s">
        <v>51</v>
      </c>
      <c r="M3" s="1" t="s">
        <v>2</v>
      </c>
      <c r="N3" s="23" t="s">
        <v>3</v>
      </c>
    </row>
    <row r="4" spans="1:14" x14ac:dyDescent="0.25">
      <c r="B4" s="5"/>
      <c r="C4" s="6"/>
      <c r="D4" s="6"/>
      <c r="E4" s="7"/>
      <c r="H4" s="13" t="s">
        <v>10</v>
      </c>
      <c r="I4" s="74">
        <v>8</v>
      </c>
      <c r="J4" s="50">
        <f>ROUNDUP(I4,2)</f>
        <v>8</v>
      </c>
      <c r="M4" s="1" t="s">
        <v>4</v>
      </c>
      <c r="N4" s="23" t="s">
        <v>5</v>
      </c>
    </row>
    <row r="5" spans="1:14" x14ac:dyDescent="0.25">
      <c r="B5" s="5"/>
      <c r="C5" s="6"/>
      <c r="D5" s="6"/>
      <c r="E5" s="7"/>
      <c r="H5" s="13" t="s">
        <v>11</v>
      </c>
      <c r="I5" s="74">
        <v>3.3</v>
      </c>
      <c r="J5" s="50">
        <f>ROUNDUP(I5,2)</f>
        <v>3.3</v>
      </c>
      <c r="M5" s="1" t="s">
        <v>14</v>
      </c>
      <c r="N5" s="23" t="s">
        <v>15</v>
      </c>
    </row>
    <row r="6" spans="1:14" x14ac:dyDescent="0.25">
      <c r="A6" s="12" t="s">
        <v>13</v>
      </c>
      <c r="B6" s="5"/>
      <c r="C6" s="6"/>
      <c r="D6" s="6"/>
      <c r="E6" s="7"/>
      <c r="F6" s="11" t="s">
        <v>11</v>
      </c>
      <c r="M6" s="1" t="s">
        <v>6</v>
      </c>
      <c r="N6" s="23" t="s">
        <v>7</v>
      </c>
    </row>
    <row r="7" spans="1:14" x14ac:dyDescent="0.25">
      <c r="B7" s="5"/>
      <c r="C7" s="6"/>
      <c r="D7" s="6"/>
      <c r="E7" s="7"/>
      <c r="M7" s="1" t="s">
        <v>8</v>
      </c>
      <c r="N7" s="23" t="s">
        <v>9</v>
      </c>
    </row>
    <row r="8" spans="1:14" x14ac:dyDescent="0.25">
      <c r="B8" s="5"/>
      <c r="C8" s="6"/>
      <c r="D8" s="6"/>
      <c r="E8" s="7"/>
      <c r="H8" s="23" t="s">
        <v>59</v>
      </c>
      <c r="I8" s="76" t="str">
        <f>IF((C13*IF((J4/C13-ROUNDDOWN((J4/C13),0))&gt;0,(J4/C13-ROUNDDOWN((J4/C13),0)),1))&gt;=1,"wymiary poprawne","Zmień wymiar A tarasu/długość deski")</f>
        <v>wymiary poprawne</v>
      </c>
      <c r="J8" s="76"/>
      <c r="M8" s="1" t="s">
        <v>23</v>
      </c>
      <c r="N8" s="23" t="s">
        <v>24</v>
      </c>
    </row>
    <row r="9" spans="1:14" ht="16.5" thickBot="1" x14ac:dyDescent="0.3">
      <c r="B9" s="8"/>
      <c r="C9" s="9"/>
      <c r="D9" s="9"/>
      <c r="E9" s="10"/>
      <c r="M9" s="1" t="s">
        <v>25</v>
      </c>
      <c r="N9" s="23" t="s">
        <v>26</v>
      </c>
    </row>
    <row r="10" spans="1:14" x14ac:dyDescent="0.25">
      <c r="B10" s="78" t="s">
        <v>12</v>
      </c>
      <c r="C10" s="78"/>
      <c r="D10" s="78"/>
      <c r="E10" s="78"/>
      <c r="H10" s="15"/>
      <c r="I10" s="55"/>
      <c r="J10" s="55"/>
      <c r="K10" s="55"/>
      <c r="M10" s="1" t="s">
        <v>27</v>
      </c>
      <c r="N10" s="23" t="s">
        <v>28</v>
      </c>
    </row>
    <row r="11" spans="1:14" x14ac:dyDescent="0.25">
      <c r="H11" s="17"/>
      <c r="I11" s="59"/>
      <c r="J11" s="59"/>
      <c r="K11" s="59"/>
      <c r="M11" s="1" t="s">
        <v>29</v>
      </c>
      <c r="N11" s="23" t="s">
        <v>30</v>
      </c>
    </row>
    <row r="12" spans="1:14" x14ac:dyDescent="0.25">
      <c r="M12" s="1" t="s">
        <v>31</v>
      </c>
      <c r="N12" s="23" t="s">
        <v>32</v>
      </c>
    </row>
    <row r="13" spans="1:14" x14ac:dyDescent="0.25">
      <c r="B13" s="13" t="s">
        <v>2</v>
      </c>
      <c r="C13" s="74">
        <v>4</v>
      </c>
      <c r="M13" s="1" t="s">
        <v>33</v>
      </c>
      <c r="N13" s="23" t="s">
        <v>40</v>
      </c>
    </row>
    <row r="14" spans="1:14" x14ac:dyDescent="0.25">
      <c r="B14" s="13" t="s">
        <v>4</v>
      </c>
      <c r="C14" s="73">
        <v>0.16</v>
      </c>
      <c r="M14" s="1" t="s">
        <v>34</v>
      </c>
      <c r="N14" s="23" t="s">
        <v>39</v>
      </c>
    </row>
    <row r="15" spans="1:14" x14ac:dyDescent="0.25">
      <c r="B15" s="13" t="s">
        <v>6</v>
      </c>
      <c r="C15" s="51">
        <f>C14+C16</f>
        <v>0.16500000000000001</v>
      </c>
      <c r="M15" s="1" t="s">
        <v>35</v>
      </c>
      <c r="N15" s="23" t="s">
        <v>38</v>
      </c>
    </row>
    <row r="16" spans="1:14" x14ac:dyDescent="0.25">
      <c r="B16" s="13" t="s">
        <v>14</v>
      </c>
      <c r="C16" s="73">
        <v>5.0000000000000001E-3</v>
      </c>
      <c r="M16" s="1" t="s">
        <v>36</v>
      </c>
      <c r="N16" s="23" t="s">
        <v>37</v>
      </c>
    </row>
    <row r="17" spans="2:17" x14ac:dyDescent="0.25">
      <c r="B17" s="22" t="s">
        <v>23</v>
      </c>
      <c r="C17" s="73">
        <v>4</v>
      </c>
    </row>
    <row r="18" spans="2:17" x14ac:dyDescent="0.25">
      <c r="J18" s="17"/>
      <c r="K18" s="17"/>
      <c r="L18" s="17"/>
      <c r="M18" s="17"/>
      <c r="N18" s="17"/>
      <c r="O18" s="17"/>
      <c r="P18" s="17"/>
      <c r="Q18" s="17"/>
    </row>
    <row r="19" spans="2:17" x14ac:dyDescent="0.25">
      <c r="B19" s="1" t="s">
        <v>16</v>
      </c>
      <c r="C19" s="1"/>
      <c r="D19" s="1"/>
      <c r="E19" s="1"/>
      <c r="F19" s="1"/>
      <c r="J19" s="17"/>
      <c r="K19" s="17"/>
      <c r="L19" s="17"/>
      <c r="M19" s="17"/>
      <c r="N19" s="17"/>
      <c r="O19" s="17"/>
      <c r="P19" s="17"/>
      <c r="Q19" s="17"/>
    </row>
    <row r="20" spans="2:17" x14ac:dyDescent="0.25">
      <c r="G20" s="23" t="str" cm="1">
        <f t="array" aca="1" ref="G20" ca="1">_xlfn.TEXTJOIN(" ",TRUE,"//",TRIM(LEFT(MID(CELL("filename",$A$1),FIND("[",CELL("filename",$A$1)),255),255)))</f>
        <v>// [algorytm taras 28.04.2021 - 4 i 6 m.xlsx]PROSTOKĄT UKŁ. RÓWN. ZAMEK</v>
      </c>
      <c r="J20" s="17"/>
      <c r="K20" s="17"/>
      <c r="L20" s="17"/>
      <c r="M20" s="17"/>
      <c r="N20" s="17"/>
      <c r="O20" s="17"/>
      <c r="P20" s="17"/>
      <c r="Q20" s="17"/>
    </row>
    <row r="21" spans="2:17" x14ac:dyDescent="0.25">
      <c r="G21" s="23" t="str" cm="1">
        <f t="array" aca="1" ref="G21" ca="1">_xlfn.TEXTJOIN(" ",TRUE,"//",CELL("contents",B19),"%%LN%%")</f>
        <v>// DESKA TARASOWA UKŁAD RÓWNOLEGŁY ZAMEK POŁÓWKOWY %%LN%%</v>
      </c>
      <c r="J21" s="17"/>
      <c r="K21" s="17"/>
      <c r="L21" s="17"/>
      <c r="M21" s="17"/>
      <c r="N21" s="17"/>
      <c r="O21" s="17"/>
      <c r="P21" s="17"/>
      <c r="Q21" s="17"/>
    </row>
    <row r="22" spans="2:17" x14ac:dyDescent="0.25">
      <c r="G22" s="23" t="s">
        <v>74</v>
      </c>
      <c r="H22" s="23" t="str" cm="1">
        <f t="array" aca="1" ref="H22" ca="1">_xlfn.IFNA(_xlfn.TEXTJOIN("",TRUE,"var ",SUBSTITUTE(CELL("contents",H8)," ","_"),"@",SUBSTITUTE(SUBSTITUTE(SUBSTITUTE(_xlfn.FORMULATEXT(I8),",","."),";",","),"$",""),"%%EOL%%"),"")</f>
        <v>var Warunek_1@=IF((C13*IF((J4/C13-ROUNDDOWN((J4/C13),0))&gt;0,(J4/C13-ROUNDDOWN((J4/C13),0)),1))&gt;=1,"wymiary poprawne","Zmień wymiar A tarasu/długość deski")%%EOL%%</v>
      </c>
      <c r="J22" s="17"/>
      <c r="K22" s="17"/>
      <c r="L22" s="17"/>
      <c r="M22" s="17"/>
      <c r="N22" s="17"/>
      <c r="O22" s="17"/>
      <c r="P22" s="17"/>
      <c r="Q22" s="17"/>
    </row>
    <row r="23" spans="2:17" x14ac:dyDescent="0.25">
      <c r="B23" s="75" t="s">
        <v>42</v>
      </c>
      <c r="C23" s="75"/>
      <c r="D23" s="75"/>
      <c r="E23" s="71">
        <f>IF(J4&lt;C13,ROUNDUP((ROUNDDOWN(J4/C13,0)*ROUND(J5/C15,0)*C13+IF(MOD(J4,C13)=0,0,(ROUND((J5/C15),0)/ROUNDDOWN(1/(J4/C13-ROUNDDOWN(J4/C13,0)),0))*C13)),0),ROUNDUP((0.5*(ROUNDDOWN(J4/C13,0)*ROUND(J5/C15,0)*C13+IF(MOD(J4,C13)=0,0,(ROUND((J5/C15),0)/ROUNDDOWN(1/(J4/C13-ROUNDDOWN(J4/C13,0)),0))*C13))+J5/(2*C15)*0.5*C13+(ROUNDDOWN((J4-0.5*C13)/C13,0)*ROUND(0.5*J5/C15,0)*C13+IF(MOD((J4-0.5*C13),C13)=0,0,(ROUND((0.5*J5/C15),0)/ROUNDDOWN(1/((J4-0.5*C13)/C13-ROUNDDOWN((J4-0.5*C13)/C13,0)),0))*C13))),0))</f>
        <v>160</v>
      </c>
      <c r="G23" s="80" t="str" cm="1">
        <f t="array" aca="1" ref="G23" ca="1">_xlfn.IFNA(_xlfn.TEXTJOIN("",TRUE,"//",CELL("contents",B23),"%%LN%%",SUBSTITUTE(CELL("address",E23),"$",""),"@",SUBSTITUTE(SUBSTITUTE(_xlfn.FORMULATEXT(E23),",","."),";",","),"%%EOL%%"),"")</f>
        <v>//ILOŚC DESKI METRY BIEŻACE MBD%%LN%%E23@=IF(J4&lt;C13,ROUNDUP((ROUNDDOWN(J4/C13,0)*ROUND(J5/C15,0)*C13+IF(MOD(J4,C13)=0,0,(ROUND((J5/C15),0)/ROUNDDOWN(1/(J4/C13-ROUNDDOWN(J4/C13,0)),0))*C13)),0),ROUNDUP((0.5*(ROUNDDOWN(J4/C13,0)*ROUND(J5/C15,0)*C13+IF(MOD(J4,C13)=0,0,(ROUND((J5/C15),0)/ROUNDDOWN(1/(J4/C13-ROUNDDOWN(J4/C13,0)),0))*C13))+J5/(2*C15)*0.5*C13+(ROUNDDOWN((J4-0.5*C13)/C13,0)*ROUND(0.5*J5/C15,0)*C13+IF(MOD((J4-0.5*C13),C13)=0,0,(ROUND((0.5*J5/C15),0)/ROUNDDOWN(1/((J4-0.5*C13)/C13-ROUNDDOWN((J4-0.5*C13)/C13,0)),0))*C13))),0))%%EOL%%</v>
      </c>
      <c r="J23" s="17"/>
      <c r="K23" s="79"/>
      <c r="L23" s="79"/>
      <c r="M23" s="79"/>
      <c r="N23" s="79"/>
      <c r="O23" s="33"/>
      <c r="P23" s="17"/>
      <c r="Q23" s="17"/>
    </row>
    <row r="24" spans="2:17" x14ac:dyDescent="0.25">
      <c r="B24" s="68"/>
      <c r="C24" s="68"/>
      <c r="D24" s="68"/>
      <c r="E24" s="16"/>
      <c r="G24" s="80" t="str" cm="1">
        <f t="array" aca="1" ref="G24" ca="1">_xlfn.IFNA(_xlfn.TEXTJOIN("",TRUE,"//",CELL("contents",B24),"%%LN%%",SUBSTITUTE(CELL("address",E24),"$",""),"@",SUBSTITUTE(SUBSTITUTE(_xlfn.FORMULATEXT(E24),",","."),";",","),"%%EOL%%"),"")</f>
        <v/>
      </c>
      <c r="J24" s="17"/>
      <c r="K24" s="34"/>
      <c r="L24" s="45"/>
      <c r="M24" s="34"/>
      <c r="N24" s="34"/>
      <c r="O24" s="33"/>
      <c r="P24" s="17"/>
      <c r="Q24" s="17"/>
    </row>
    <row r="25" spans="2:17" x14ac:dyDescent="0.25">
      <c r="B25" s="75" t="s">
        <v>43</v>
      </c>
      <c r="C25" s="75"/>
      <c r="D25" s="75"/>
      <c r="E25" s="39">
        <f>ROUNDUP(E23/C13,0)</f>
        <v>40</v>
      </c>
      <c r="G25" s="80" t="str" cm="1">
        <f t="array" aca="1" ref="G25" ca="1">_xlfn.IFNA(_xlfn.TEXTJOIN("",TRUE,"//",CELL("contents",B25),"%%LN%%",SUBSTITUTE(CELL("address",E25),"$",""),"@",SUBSTITUTE(SUBSTITUTE(_xlfn.FORMULATEXT(E25),",","."),";",","),"%%EOL%%"),"")</f>
        <v>//ILOŚĆ DESKI  SZTUKI DST%%LN%%E25@=ROUNDUP(E23/C13,0)%%EOL%%</v>
      </c>
      <c r="J25" s="17"/>
      <c r="K25" s="79"/>
      <c r="L25" s="79"/>
      <c r="M25" s="79"/>
      <c r="N25" s="79"/>
      <c r="O25" s="17"/>
      <c r="P25" s="17"/>
      <c r="Q25" s="17"/>
    </row>
    <row r="26" spans="2:17" x14ac:dyDescent="0.25">
      <c r="B26" s="68"/>
      <c r="C26" s="68"/>
      <c r="D26" s="68"/>
      <c r="E26" s="17"/>
      <c r="G26" s="80" t="str" cm="1">
        <f t="array" aca="1" ref="G26" ca="1">_xlfn.IFNA(_xlfn.TEXTJOIN("",TRUE,"//",CELL("contents",B26),"%%LN%%",SUBSTITUTE(CELL("address",E26),"$",""),"@",SUBSTITUTE(SUBSTITUTE(_xlfn.FORMULATEXT(E26),",","."),";",","),"%%EOL%%"),"")</f>
        <v/>
      </c>
      <c r="J26" s="17"/>
      <c r="K26" s="34"/>
      <c r="L26" s="45"/>
      <c r="M26" s="34"/>
      <c r="N26" s="34"/>
      <c r="O26" s="17"/>
      <c r="P26" s="17"/>
      <c r="Q26" s="17"/>
    </row>
    <row r="27" spans="2:17" x14ac:dyDescent="0.25">
      <c r="B27" s="75" t="s">
        <v>44</v>
      </c>
      <c r="C27" s="75"/>
      <c r="D27" s="75"/>
      <c r="E27" s="39">
        <f>E29*C17</f>
        <v>68</v>
      </c>
      <c r="G27" s="80" t="str" cm="1">
        <f t="array" aca="1" ref="G27" ca="1">_xlfn.IFNA(_xlfn.TEXTJOIN("",TRUE,"//",CELL("contents",B27),"%%LN%%",SUBSTITUTE(CELL("address",E27),"$",""),"@",SUBSTITUTE(SUBSTITUTE(_xlfn.FORMULATEXT(E27),",","."),";",","),"%%EOL%%"),"")</f>
        <v>//ILOŚC LEGAR METRY BIEŻACE MBL%%LN%%E27@=E29*C17%%EOL%%</v>
      </c>
      <c r="H27" s="17"/>
      <c r="J27" s="17"/>
      <c r="K27" s="79"/>
      <c r="L27" s="79"/>
      <c r="M27" s="79"/>
      <c r="N27" s="79"/>
      <c r="O27" s="17"/>
      <c r="P27" s="17"/>
      <c r="Q27" s="17"/>
    </row>
    <row r="28" spans="2:17" x14ac:dyDescent="0.25">
      <c r="B28" s="68"/>
      <c r="C28" s="68"/>
      <c r="D28" s="68"/>
      <c r="E28" s="14"/>
      <c r="G28" s="80" t="str" cm="1">
        <f t="array" aca="1" ref="G28" ca="1">_xlfn.IFNA(_xlfn.TEXTJOIN("",TRUE,"//",CELL("contents",B28),"%%LN%%",SUBSTITUTE(CELL("address",E28),"$",""),"@",SUBSTITUTE(SUBSTITUTE(_xlfn.FORMULATEXT(E28),",","."),";",","),"%%EOL%%"),"")</f>
        <v/>
      </c>
      <c r="H28" s="17"/>
      <c r="J28" s="17"/>
      <c r="K28" s="34"/>
      <c r="L28" s="45"/>
      <c r="M28" s="34"/>
      <c r="N28" s="34"/>
      <c r="O28" s="35"/>
      <c r="P28" s="17"/>
      <c r="Q28" s="17"/>
    </row>
    <row r="29" spans="2:17" x14ac:dyDescent="0.25">
      <c r="B29" s="75" t="s">
        <v>45</v>
      </c>
      <c r="C29" s="75"/>
      <c r="D29" s="75"/>
      <c r="E29" s="39">
        <f>ROUNDUP((ROUNDUP(J5*((C13/0.5)+1)*ROUNDDOWN(J4/C13,0)+IF(MOD(J4,C13)=0,0,J5*(2*C13*(J4/C13-ROUNDDOWN(J4/C13,0))+1)),0)/C17),0)+ROUNDUP((ROUNDDOWN(IF(J4&lt;C13,1,J4/C13),0)*J5)/C17,0)</f>
        <v>17</v>
      </c>
      <c r="G29" s="80" t="str" cm="1">
        <f t="array" aca="1" ref="G29" ca="1">_xlfn.IFNA(_xlfn.TEXTJOIN("",TRUE,"//",CELL("contents",B29),"%%LN%%",SUBSTITUTE(CELL("address",E29),"$",""),"@",SUBSTITUTE(SUBSTITUTE(_xlfn.FORMULATEXT(E29),",","."),";",","),"%%EOL%%"),"")</f>
        <v>//ILOŚĆ LEGAR SZTUKI PO 4 m LST%%LN%%E29@=ROUNDUP((ROUNDUP(J5*((C13/0.5)+1)*ROUNDDOWN(J4/C13,0)+IF(MOD(J4,C13)=0,0,J5*(2*C13*(J4/C13-ROUNDDOWN(J4/C13,0))+1)),0)/C17),0)+ROUNDUP((ROUNDDOWN(IF(J4&lt;C13,1,J4/C13),0)*J5)/C17,0)%%EOL%%</v>
      </c>
      <c r="J29" s="17"/>
      <c r="K29" s="79"/>
      <c r="L29" s="79"/>
      <c r="M29" s="79"/>
      <c r="N29" s="79"/>
      <c r="O29" s="17"/>
      <c r="P29" s="17"/>
      <c r="Q29" s="17"/>
    </row>
    <row r="30" spans="2:17" x14ac:dyDescent="0.25">
      <c r="B30" s="68"/>
      <c r="C30" s="68"/>
      <c r="D30" s="68"/>
      <c r="G30" s="80" t="str" cm="1">
        <f t="array" aca="1" ref="G30" ca="1">_xlfn.IFNA(_xlfn.TEXTJOIN("",TRUE,"//",CELL("contents",B30),"%%LN%%",SUBSTITUTE(CELL("address",E30),"$",""),"@",SUBSTITUTE(SUBSTITUTE(_xlfn.FORMULATEXT(E30),",","."),";",","),"%%EOL%%"),"")</f>
        <v/>
      </c>
      <c r="J30" s="17"/>
      <c r="K30" s="34"/>
      <c r="L30" s="45"/>
      <c r="M30" s="34"/>
      <c r="N30" s="34"/>
      <c r="O30" s="17"/>
      <c r="P30" s="17"/>
      <c r="Q30" s="17"/>
    </row>
    <row r="31" spans="2:17" x14ac:dyDescent="0.25">
      <c r="B31" s="75" t="s">
        <v>46</v>
      </c>
      <c r="C31" s="75"/>
      <c r="D31" s="75"/>
      <c r="E31" s="39">
        <f>ROUNDUP(E35*(J5/C15-1),0)+ROUNDDOWN(IF(J4&lt;C13,1,J4/C13),0)*ROUNDUP(J5/C15-1,0)</f>
        <v>380</v>
      </c>
      <c r="G31" s="80" t="str" cm="1">
        <f t="array" aca="1" ref="G31" ca="1">_xlfn.IFNA(_xlfn.TEXTJOIN("",TRUE,"//",CELL("contents",B31),"%%LN%%",SUBSTITUTE(CELL("address",E31),"$",""),"@",SUBSTITUTE(SUBSTITUTE(_xlfn.FORMULATEXT(E31),",","."),";",","),"%%EOL%%"),"")</f>
        <v>//ILOŚĆ KLIPS SRODKOWY KSR%%LN%%E31@=ROUNDUP(E35*(J5/C15-1),0)+ROUNDDOWN(IF(J4&lt;C13,1,J4/C13),0)*ROUNDUP(J5/C15-1,0)%%EOL%%</v>
      </c>
      <c r="H31" s="46"/>
      <c r="I31" s="46"/>
      <c r="J31" s="48"/>
      <c r="K31" s="32"/>
      <c r="L31" s="32"/>
      <c r="M31" s="32"/>
      <c r="N31" s="32"/>
      <c r="O31" s="28"/>
      <c r="P31" s="17"/>
      <c r="Q31" s="17"/>
    </row>
    <row r="32" spans="2:17" x14ac:dyDescent="0.25">
      <c r="B32" s="68"/>
      <c r="C32" s="68"/>
      <c r="D32" s="68"/>
      <c r="G32" s="80" t="str" cm="1">
        <f t="array" aca="1" ref="G32" ca="1">_xlfn.IFNA(_xlfn.TEXTJOIN("",TRUE,"//",CELL("contents",B32),"%%LN%%",SUBSTITUTE(CELL("address",E32),"$",""),"@",SUBSTITUTE(SUBSTITUTE(_xlfn.FORMULATEXT(E32),",","."),";",","),"%%EOL%%"),"")</f>
        <v/>
      </c>
      <c r="J32" s="17"/>
      <c r="K32" s="34"/>
      <c r="L32" s="45"/>
      <c r="M32" s="34"/>
      <c r="N32" s="34"/>
      <c r="O32" s="17"/>
      <c r="P32" s="17"/>
      <c r="Q32" s="17"/>
    </row>
    <row r="33" spans="2:17" x14ac:dyDescent="0.25">
      <c r="B33" s="75" t="s">
        <v>47</v>
      </c>
      <c r="C33" s="75"/>
      <c r="D33" s="75"/>
      <c r="E33" s="39">
        <f>E35</f>
        <v>18</v>
      </c>
      <c r="G33" s="80" t="str" cm="1">
        <f t="array" aca="1" ref="G33" ca="1">_xlfn.IFNA(_xlfn.TEXTJOIN("",TRUE,"//",CELL("contents",B33),"%%LN%%",SUBSTITUTE(CELL("address",E33),"$",""),"@",SUBSTITUTE(SUBSTITUTE(_xlfn.FORMULATEXT(E33),",","."),";",","),"%%EOL%%"),"")</f>
        <v>//ILOŚC KLIPS KOŃCOWY KK%%LN%%E33@=E35%%EOL%%</v>
      </c>
      <c r="J33" s="17"/>
      <c r="K33" s="79"/>
      <c r="L33" s="79"/>
      <c r="M33" s="79"/>
      <c r="N33" s="79"/>
      <c r="O33" s="17"/>
      <c r="P33" s="17"/>
      <c r="Q33" s="17"/>
    </row>
    <row r="34" spans="2:17" x14ac:dyDescent="0.25">
      <c r="B34" s="68"/>
      <c r="C34" s="68"/>
      <c r="D34" s="68"/>
      <c r="G34" s="80" t="str" cm="1">
        <f t="array" aca="1" ref="G34" ca="1">_xlfn.IFNA(_xlfn.TEXTJOIN("",TRUE,"//",CELL("contents",B34),"%%LN%%",SUBSTITUTE(CELL("address",E34),"$",""),"@",SUBSTITUTE(SUBSTITUTE(_xlfn.FORMULATEXT(E34),",","."),";",","),"%%EOL%%"),"")</f>
        <v/>
      </c>
      <c r="J34" s="17"/>
      <c r="K34" s="34"/>
      <c r="L34" s="45"/>
      <c r="M34" s="34"/>
      <c r="N34" s="34"/>
      <c r="O34" s="17"/>
      <c r="P34" s="17"/>
      <c r="Q34" s="17"/>
    </row>
    <row r="35" spans="2:17" x14ac:dyDescent="0.25">
      <c r="B35" s="75" t="s">
        <v>48</v>
      </c>
      <c r="C35" s="75"/>
      <c r="D35" s="75"/>
      <c r="E35" s="39">
        <f>ROUNDUP((2*C13+1)*ROUNDDOWN(J4/C13,0)+IF(MOD(J4,C13)=0,0,(2*C13*(J4/C13-ROUNDDOWN(J4/C13,0))+1)),0)</f>
        <v>18</v>
      </c>
      <c r="G35" s="80" t="str" cm="1">
        <f t="array" aca="1" ref="G35" ca="1">_xlfn.IFNA(_xlfn.TEXTJOIN("",TRUE,"//",CELL("contents",B35),"%%LN%%",SUBSTITUTE(CELL("address",E35),"$",""),"@",SUBSTITUTE(SUBSTITUTE(_xlfn.FORMULATEXT(E35),",","."),";",","),"%%EOL%%"),"")</f>
        <v>//ILOŚĆ KLIPS POCZĄTKOWY KST%%LN%%E35@=ROUNDUP((2*C13+1)*ROUNDDOWN(J4/C13,0)+IF(MOD(J4,C13)=0,0,(2*C13*(J4/C13-ROUNDDOWN(J4/C13,0))+1)),0)%%EOL%%</v>
      </c>
      <c r="J35" s="17"/>
      <c r="K35" s="79"/>
      <c r="L35" s="79"/>
      <c r="M35" s="79"/>
      <c r="N35" s="79"/>
      <c r="O35" s="17"/>
      <c r="P35" s="17"/>
      <c r="Q35" s="17"/>
    </row>
    <row r="36" spans="2:17" x14ac:dyDescent="0.25">
      <c r="B36" s="68"/>
      <c r="C36" s="68"/>
      <c r="D36" s="68"/>
      <c r="G36" s="80" t="str" cm="1">
        <f t="array" aca="1" ref="G36" ca="1">_xlfn.IFNA(_xlfn.TEXTJOIN("",TRUE,"//",CELL("contents",B36),"%%LN%%",SUBSTITUTE(CELL("address",E36),"$",""),"@",SUBSTITUTE(SUBSTITUTE(_xlfn.FORMULATEXT(E36),",","."),";",","),"%%EOL%%"),"")</f>
        <v/>
      </c>
      <c r="J36" s="17"/>
      <c r="K36" s="34"/>
      <c r="L36" s="45"/>
      <c r="M36" s="34"/>
      <c r="N36" s="34"/>
      <c r="O36" s="17"/>
      <c r="P36" s="17"/>
      <c r="Q36" s="17"/>
    </row>
    <row r="37" spans="2:17" x14ac:dyDescent="0.25">
      <c r="B37" s="75" t="s">
        <v>49</v>
      </c>
      <c r="C37" s="75"/>
      <c r="D37" s="75"/>
      <c r="E37" s="39">
        <f>ROUNDUP((J4+J4+J5+J5)/C17,0)</f>
        <v>6</v>
      </c>
      <c r="G37" s="80" t="str" cm="1">
        <f t="array" aca="1" ref="G37" ca="1">_xlfn.IFNA(_xlfn.TEXTJOIN("",TRUE,"//",CELL("contents",B37),"%%LN%%",SUBSTITUTE(CELL("address",E37),"$",""),"@",SUBSTITUTE(SUBSTITUTE(_xlfn.FORMULATEXT(E37),",","."),";",","),"%%EOL%%"),"")</f>
        <v>//ILOŚĆ LISTWA 4m LLS%%LN%%E37@=ROUNDUP((J4+J4+J5+J5)/C17,0)%%EOL%%</v>
      </c>
      <c r="J37" s="17"/>
      <c r="K37" s="79"/>
      <c r="L37" s="79"/>
      <c r="M37" s="79"/>
      <c r="N37" s="79"/>
      <c r="O37" s="17"/>
      <c r="P37" s="17"/>
      <c r="Q37" s="17"/>
    </row>
    <row r="38" spans="2:17" x14ac:dyDescent="0.25">
      <c r="B38" s="68"/>
      <c r="C38" s="68"/>
      <c r="D38" s="68"/>
      <c r="G38" s="80" t="str" cm="1">
        <f t="array" aca="1" ref="G38" ca="1">_xlfn.IFNA(_xlfn.TEXTJOIN("",TRUE,"//",CELL("contents",B38),"%%LN%%",SUBSTITUTE(CELL("address",E38),"$",""),"@",SUBSTITUTE(SUBSTITUTE(_xlfn.FORMULATEXT(E38),",","."),";",","),"%%EOL%%"),"")</f>
        <v/>
      </c>
      <c r="J38" s="17"/>
      <c r="K38" s="34"/>
      <c r="L38" s="45"/>
      <c r="M38" s="34"/>
      <c r="N38" s="34"/>
      <c r="O38" s="17"/>
      <c r="P38" s="17"/>
      <c r="Q38" s="17"/>
    </row>
    <row r="39" spans="2:17" x14ac:dyDescent="0.25">
      <c r="B39" s="75" t="s">
        <v>18</v>
      </c>
      <c r="C39" s="75"/>
      <c r="D39" s="75"/>
      <c r="E39" s="67">
        <f>ROUNDUP(J4*J5,0)/ROUNDUP(E25*C13*C15,0)</f>
        <v>1</v>
      </c>
      <c r="G39" s="80" t="str" cm="1">
        <f t="array" aca="1" ref="G39" ca="1">_xlfn.IFNA(_xlfn.TEXTJOIN("",TRUE,"//",CELL("contents",B39),"%%LN%%",SUBSTITUTE(CELL("address",E39),"$",""),"@",SUBSTITUTE(SUBSTITUTE(_xlfn.FORMULATEXT(E39),",","."),";",","),"%%EOL%%"),"")</f>
        <v>//WYDAJNOŚC Z DESKI%%LN%%E39@=ROUNDUP(J4*J5,0)/ROUNDUP(E25*C13*C15,0)%%EOL%%</v>
      </c>
      <c r="J39" s="17"/>
      <c r="K39" s="79"/>
      <c r="L39" s="79"/>
      <c r="M39" s="79"/>
      <c r="N39" s="79"/>
      <c r="O39" s="17"/>
      <c r="P39" s="17"/>
      <c r="Q39" s="17"/>
    </row>
    <row r="40" spans="2:17" x14ac:dyDescent="0.25">
      <c r="G40" s="80" t="str" cm="1">
        <f t="array" aca="1" ref="G40" ca="1">_xlfn.IFNA(_xlfn.TEXTJOIN("",TRUE,"//",CELL("contents",B40),"%%LN%%",SUBSTITUTE(CELL("address",E40),"$",""),"@",SUBSTITUTE(SUBSTITUTE(_xlfn.FORMULATEXT(E40),",","."),";",","),"%%EOL%%"),"")</f>
        <v/>
      </c>
      <c r="J40" s="17"/>
      <c r="K40" s="17"/>
      <c r="L40" s="17"/>
      <c r="M40" s="17"/>
      <c r="N40" s="17"/>
      <c r="O40" s="17"/>
      <c r="P40" s="17"/>
      <c r="Q40" s="17"/>
    </row>
    <row r="41" spans="2:17" x14ac:dyDescent="0.25">
      <c r="B41" s="75" t="s">
        <v>63</v>
      </c>
      <c r="C41" s="75"/>
      <c r="D41" s="75"/>
      <c r="E41" s="70">
        <f>ROUNDUP(J4*J5,0)</f>
        <v>27</v>
      </c>
      <c r="G41" s="80" t="str" cm="1">
        <f t="array" aca="1" ref="G41" ca="1">_xlfn.IFNA(_xlfn.TEXTJOIN("",TRUE,"//",CELL("contents",B41),"%%LN%%",SUBSTITUTE(CELL("address",E41),"$",""),"@",SUBSTITUTE(SUBSTITUTE(_xlfn.FORMULATEXT(E41),",","."),";",","),"%%EOL%%"),"")</f>
        <v>//POWIERZCHNIA TARASU%%LN%%E41@=ROUNDUP(J4*J5,0)%%EOL%%</v>
      </c>
      <c r="J41" s="17"/>
      <c r="K41" s="17"/>
      <c r="L41" s="17"/>
      <c r="M41" s="17"/>
      <c r="N41" s="17"/>
      <c r="O41" s="17"/>
      <c r="P41" s="17"/>
      <c r="Q41" s="17"/>
    </row>
    <row r="42" spans="2:17" x14ac:dyDescent="0.25">
      <c r="J42" s="17"/>
      <c r="K42" s="17"/>
      <c r="L42" s="17"/>
      <c r="M42" s="17"/>
      <c r="N42" s="17"/>
      <c r="O42" s="17"/>
      <c r="P42" s="17"/>
      <c r="Q42" s="17"/>
    </row>
    <row r="43" spans="2:17" x14ac:dyDescent="0.25">
      <c r="J43" s="17"/>
      <c r="K43" s="17"/>
      <c r="L43" s="17"/>
      <c r="M43" s="17"/>
      <c r="N43" s="17"/>
      <c r="O43" s="17"/>
      <c r="P43" s="17"/>
      <c r="Q43" s="17"/>
    </row>
    <row r="49" spans="5:15" s="17" customFormat="1" x14ac:dyDescent="0.25"/>
    <row r="50" spans="5:15" s="17" customFormat="1" x14ac:dyDescent="0.25"/>
    <row r="51" spans="5:15" s="17" customFormat="1" x14ac:dyDescent="0.25"/>
    <row r="52" spans="5:15" s="17" customFormat="1" x14ac:dyDescent="0.25"/>
    <row r="53" spans="5:15" s="17" customFormat="1" x14ac:dyDescent="0.25"/>
    <row r="54" spans="5:15" s="17" customFormat="1" x14ac:dyDescent="0.25"/>
    <row r="55" spans="5:15" s="17" customFormat="1" x14ac:dyDescent="0.25"/>
    <row r="56" spans="5:15" s="17" customFormat="1" x14ac:dyDescent="0.25"/>
    <row r="57" spans="5:15" s="17" customFormat="1" x14ac:dyDescent="0.25"/>
    <row r="58" spans="5:15" s="17" customFormat="1" x14ac:dyDescent="0.25">
      <c r="E58" s="33"/>
      <c r="O58" s="33"/>
    </row>
    <row r="59" spans="5:15" s="17" customFormat="1" x14ac:dyDescent="0.25">
      <c r="E59" s="33"/>
      <c r="O59" s="33"/>
    </row>
    <row r="60" spans="5:15" s="17" customFormat="1" x14ac:dyDescent="0.25">
      <c r="E60" s="33"/>
      <c r="O60" s="33"/>
    </row>
    <row r="61" spans="5:15" s="17" customFormat="1" x14ac:dyDescent="0.25"/>
    <row r="62" spans="5:15" s="17" customFormat="1" x14ac:dyDescent="0.25"/>
    <row r="63" spans="5:15" s="17" customFormat="1" x14ac:dyDescent="0.25"/>
    <row r="64" spans="5:15" s="17" customFormat="1" x14ac:dyDescent="0.25"/>
    <row r="65" spans="5:15" s="17" customFormat="1" x14ac:dyDescent="0.25">
      <c r="E65" s="35"/>
      <c r="O65" s="35"/>
    </row>
    <row r="66" spans="5:15" s="17" customFormat="1" x14ac:dyDescent="0.25"/>
    <row r="67" spans="5:15" s="17" customFormat="1" x14ac:dyDescent="0.25"/>
    <row r="68" spans="5:15" s="17" customFormat="1" x14ac:dyDescent="0.25"/>
    <row r="69" spans="5:15" s="17" customFormat="1" x14ac:dyDescent="0.25">
      <c r="E69" s="28"/>
      <c r="O69" s="28"/>
    </row>
    <row r="70" spans="5:15" s="17" customFormat="1" x14ac:dyDescent="0.25"/>
    <row r="71" spans="5:15" s="17" customFormat="1" x14ac:dyDescent="0.25"/>
    <row r="72" spans="5:15" s="17" customFormat="1" x14ac:dyDescent="0.25"/>
    <row r="73" spans="5:15" s="17" customFormat="1" x14ac:dyDescent="0.25"/>
    <row r="74" spans="5:15" s="17" customFormat="1" x14ac:dyDescent="0.25"/>
    <row r="75" spans="5:15" s="17" customFormat="1" x14ac:dyDescent="0.25"/>
    <row r="76" spans="5:15" s="17" customFormat="1" x14ac:dyDescent="0.25"/>
    <row r="77" spans="5:15" s="17" customFormat="1" x14ac:dyDescent="0.25"/>
    <row r="78" spans="5:15" s="17" customFormat="1" x14ac:dyDescent="0.25"/>
    <row r="79" spans="5:15" s="17" customFormat="1" x14ac:dyDescent="0.25"/>
    <row r="80" spans="5:15" s="17" customFormat="1" x14ac:dyDescent="0.25"/>
    <row r="81" s="17" customFormat="1" x14ac:dyDescent="0.25"/>
    <row r="82" s="17" customFormat="1" x14ac:dyDescent="0.25"/>
    <row r="83" s="17" customFormat="1" x14ac:dyDescent="0.25"/>
    <row r="84" s="17" customFormat="1" x14ac:dyDescent="0.25"/>
    <row r="85" s="17" customFormat="1" x14ac:dyDescent="0.25"/>
  </sheetData>
  <mergeCells count="21">
    <mergeCell ref="B2:E2"/>
    <mergeCell ref="B10:E10"/>
    <mergeCell ref="B23:D23"/>
    <mergeCell ref="K23:N23"/>
    <mergeCell ref="B25:D25"/>
    <mergeCell ref="K25:N25"/>
    <mergeCell ref="I8:J8"/>
    <mergeCell ref="B27:D27"/>
    <mergeCell ref="K27:N27"/>
    <mergeCell ref="B29:D29"/>
    <mergeCell ref="K29:N29"/>
    <mergeCell ref="B31:D31"/>
    <mergeCell ref="B41:D41"/>
    <mergeCell ref="B39:D39"/>
    <mergeCell ref="K39:N39"/>
    <mergeCell ref="B33:D33"/>
    <mergeCell ref="K33:N33"/>
    <mergeCell ref="B35:D35"/>
    <mergeCell ref="K35:N35"/>
    <mergeCell ref="B37:D37"/>
    <mergeCell ref="K37:N37"/>
  </mergeCells>
  <conditionalFormatting sqref="I8">
    <cfRule type="cellIs" dxfId="11" priority="2" operator="equal">
      <formula>"wymiary poprawne"</formula>
    </cfRule>
  </conditionalFormatting>
  <conditionalFormatting sqref="I8">
    <cfRule type="containsText" dxfId="10" priority="1" operator="containsText" text="zmień">
      <formula>NOT(ISERROR(SEARCH("zmień",I8)))</formula>
    </cfRule>
  </conditionalFormatting>
  <dataValidations count="4">
    <dataValidation type="decimal" allowBlank="1" showInputMessage="1" showErrorMessage="1" errorTitle="min 1m, max 100m" error="min 1m, max 100m" promptTitle="min 1m, max 100m" prompt="min 1m, max 100m" sqref="I5" xr:uid="{00000000-0002-0000-0700-000000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I4" xr:uid="{00000000-0002-0000-0700-000001000000}">
      <formula1>1</formula1>
      <formula2>100</formula2>
    </dataValidation>
    <dataValidation type="whole" operator="equal" allowBlank="1" showInputMessage="1" showErrorMessage="1" errorTitle="L=4" error="L=4" promptTitle="L=4" prompt="L=4" sqref="C17" xr:uid="{00000000-0002-0000-0700-000002000000}">
      <formula1>4</formula1>
    </dataValidation>
    <dataValidation allowBlank="1" showInputMessage="1" sqref="I8" xr:uid="{00000000-0002-0000-0700-000003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4000000}">
          <x14:formula1>
            <xm:f>'nie zmieniać, nie kasować'!$C$2:$C$3</xm:f>
          </x14:formula1>
          <xm:sqref>C16</xm:sqref>
        </x14:dataValidation>
        <x14:dataValidation type="list" allowBlank="1" showInputMessage="1" showErrorMessage="1" xr:uid="{00000000-0002-0000-0700-000005000000}">
          <x14:formula1>
            <xm:f>'nie zmieniać, nie kasować'!$B$2:$B$4</xm:f>
          </x14:formula1>
          <xm:sqref>C14</xm:sqref>
        </x14:dataValidation>
        <x14:dataValidation type="list" allowBlank="1" showInputMessage="1" showErrorMessage="1" xr:uid="{00000000-0002-0000-0700-000006000000}">
          <x14:formula1>
            <xm:f>'nie zmieniać, nie kasować'!$A$2:$A$3</xm:f>
          </x14:formula1>
          <xm:sqref>C13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6"/>
  <sheetViews>
    <sheetView topLeftCell="A22" workbookViewId="0">
      <selection activeCell="B29" sqref="B29"/>
    </sheetView>
  </sheetViews>
  <sheetFormatPr defaultColWidth="10.625" defaultRowHeight="15.75" x14ac:dyDescent="0.25"/>
  <cols>
    <col min="7" max="7" width="13" bestFit="1" customWidth="1"/>
  </cols>
  <sheetData>
    <row r="1" spans="1:14" s="23" customFormat="1" x14ac:dyDescent="0.25">
      <c r="A1" s="47"/>
      <c r="B1" s="23" t="s">
        <v>62</v>
      </c>
    </row>
    <row r="2" spans="1:14" x14ac:dyDescent="0.25">
      <c r="G2" s="23" t="s">
        <v>53</v>
      </c>
      <c r="H2" s="23" t="s">
        <v>52</v>
      </c>
      <c r="M2" s="1" t="s">
        <v>0</v>
      </c>
      <c r="N2" s="23" t="s">
        <v>1</v>
      </c>
    </row>
    <row r="3" spans="1:14" x14ac:dyDescent="0.25">
      <c r="B3" s="20" t="s">
        <v>10</v>
      </c>
      <c r="F3" t="s">
        <v>10</v>
      </c>
      <c r="G3" s="72">
        <v>3.3</v>
      </c>
      <c r="H3" s="50">
        <f t="shared" ref="H3:H8" si="0">ROUNDUP(G3,2)</f>
        <v>3.3</v>
      </c>
      <c r="M3" s="1" t="s">
        <v>2</v>
      </c>
      <c r="N3" s="23" t="s">
        <v>3</v>
      </c>
    </row>
    <row r="4" spans="1:14" x14ac:dyDescent="0.25">
      <c r="B4" s="19"/>
      <c r="F4" t="s">
        <v>11</v>
      </c>
      <c r="G4" s="72">
        <v>3.3</v>
      </c>
      <c r="H4" s="50">
        <f t="shared" si="0"/>
        <v>3.3</v>
      </c>
      <c r="M4" s="1" t="s">
        <v>4</v>
      </c>
      <c r="N4" s="23" t="s">
        <v>5</v>
      </c>
    </row>
    <row r="5" spans="1:14" x14ac:dyDescent="0.25">
      <c r="B5" s="19"/>
      <c r="F5" t="s">
        <v>12</v>
      </c>
      <c r="G5" s="72">
        <v>3.3</v>
      </c>
      <c r="H5" s="50">
        <f t="shared" si="0"/>
        <v>3.3</v>
      </c>
      <c r="M5" s="1" t="s">
        <v>14</v>
      </c>
      <c r="N5" s="23" t="s">
        <v>15</v>
      </c>
    </row>
    <row r="6" spans="1:14" x14ac:dyDescent="0.25">
      <c r="B6" s="19"/>
      <c r="F6" t="s">
        <v>13</v>
      </c>
      <c r="G6" s="72">
        <v>8</v>
      </c>
      <c r="H6" s="50">
        <f t="shared" si="0"/>
        <v>8</v>
      </c>
      <c r="M6" s="1" t="s">
        <v>6</v>
      </c>
      <c r="N6" s="23" t="s">
        <v>7</v>
      </c>
    </row>
    <row r="7" spans="1:14" x14ac:dyDescent="0.25">
      <c r="B7" s="19"/>
      <c r="F7" t="s">
        <v>19</v>
      </c>
      <c r="G7" s="60">
        <f>G3+G5</f>
        <v>6.6</v>
      </c>
      <c r="H7" s="50">
        <f t="shared" si="0"/>
        <v>6.6</v>
      </c>
      <c r="M7" s="1" t="s">
        <v>8</v>
      </c>
      <c r="N7" s="23" t="s">
        <v>9</v>
      </c>
    </row>
    <row r="8" spans="1:14" x14ac:dyDescent="0.25">
      <c r="B8" s="19"/>
      <c r="C8" t="s">
        <v>11</v>
      </c>
      <c r="F8" t="s">
        <v>20</v>
      </c>
      <c r="G8" s="60">
        <f>G4+G6</f>
        <v>11.3</v>
      </c>
      <c r="H8" s="50">
        <f t="shared" si="0"/>
        <v>11.3</v>
      </c>
      <c r="M8" s="1" t="s">
        <v>23</v>
      </c>
      <c r="N8" s="23" t="s">
        <v>24</v>
      </c>
    </row>
    <row r="9" spans="1:14" x14ac:dyDescent="0.25">
      <c r="B9" s="19"/>
      <c r="M9" s="1" t="s">
        <v>25</v>
      </c>
      <c r="N9" s="23" t="s">
        <v>26</v>
      </c>
    </row>
    <row r="10" spans="1:14" x14ac:dyDescent="0.25">
      <c r="A10" s="21" t="s">
        <v>20</v>
      </c>
      <c r="B10" s="19"/>
      <c r="M10" s="1" t="s">
        <v>27</v>
      </c>
      <c r="N10" s="23" t="s">
        <v>28</v>
      </c>
    </row>
    <row r="11" spans="1:14" x14ac:dyDescent="0.25">
      <c r="B11" s="19"/>
      <c r="G11" t="s">
        <v>59</v>
      </c>
      <c r="H11" s="76" t="str">
        <f>IF(OR((H8/$C$22-ROUNDDOWN(H8/$C$22,0))*$C$22&gt;=1,H8/$C$22-ROUNDDOWN(H8/$C$22,0)&lt;=0),"wymiary poprawne","zmień wymiar F tarasu/długość deski")</f>
        <v>wymiary poprawne</v>
      </c>
      <c r="I11" s="76"/>
      <c r="J11" s="76"/>
      <c r="M11" s="1" t="s">
        <v>29</v>
      </c>
      <c r="N11" s="23" t="s">
        <v>30</v>
      </c>
    </row>
    <row r="12" spans="1:14" x14ac:dyDescent="0.25">
      <c r="B12" s="19"/>
      <c r="G12" s="23" t="s">
        <v>60</v>
      </c>
      <c r="H12" s="76" t="str">
        <f>IF(OR((H6/$C$22-ROUNDDOWN(H6/$C$22,0))*$C$22&gt;=1,H6/$C$22-ROUNDDOWN(H6/$C$22,0)&lt;=0),"wymiary poprawne","zmień wymiar D tarasu/długość deski")</f>
        <v>wymiary poprawne</v>
      </c>
      <c r="I12" s="76"/>
      <c r="J12" s="76"/>
      <c r="M12" s="1" t="s">
        <v>31</v>
      </c>
      <c r="N12" s="23" t="s">
        <v>32</v>
      </c>
    </row>
    <row r="13" spans="1:14" x14ac:dyDescent="0.25">
      <c r="B13" s="19"/>
      <c r="D13" t="s">
        <v>12</v>
      </c>
      <c r="M13" s="1" t="s">
        <v>33</v>
      </c>
      <c r="N13" s="23" t="s">
        <v>40</v>
      </c>
    </row>
    <row r="14" spans="1:14" x14ac:dyDescent="0.25">
      <c r="B14" s="19"/>
      <c r="C14" s="19"/>
      <c r="D14" s="19"/>
      <c r="E14" s="19"/>
      <c r="M14" s="1" t="s">
        <v>34</v>
      </c>
      <c r="N14" s="23" t="s">
        <v>39</v>
      </c>
    </row>
    <row r="15" spans="1:14" x14ac:dyDescent="0.25">
      <c r="B15" s="19"/>
      <c r="C15" s="19"/>
      <c r="D15" s="19"/>
      <c r="E15" s="19"/>
      <c r="F15" t="s">
        <v>13</v>
      </c>
      <c r="G15" s="17"/>
      <c r="H15" s="55"/>
      <c r="I15" s="55"/>
      <c r="J15" s="55"/>
      <c r="M15" s="1" t="s">
        <v>35</v>
      </c>
      <c r="N15" s="23" t="s">
        <v>38</v>
      </c>
    </row>
    <row r="16" spans="1:14" x14ac:dyDescent="0.25">
      <c r="B16" s="19"/>
      <c r="C16" s="19"/>
      <c r="D16" s="19"/>
      <c r="E16" s="19"/>
      <c r="G16" s="17"/>
      <c r="H16" s="56"/>
      <c r="I16" s="56"/>
      <c r="J16" s="56"/>
      <c r="M16" s="1" t="s">
        <v>36</v>
      </c>
      <c r="N16" s="23" t="s">
        <v>37</v>
      </c>
    </row>
    <row r="17" spans="2:11" x14ac:dyDescent="0.25">
      <c r="D17" t="s">
        <v>19</v>
      </c>
      <c r="G17" s="17"/>
      <c r="H17" s="57"/>
      <c r="I17" s="57"/>
      <c r="J17" s="57"/>
    </row>
    <row r="18" spans="2:11" x14ac:dyDescent="0.25">
      <c r="G18" s="17"/>
      <c r="H18" s="55"/>
      <c r="I18" s="55"/>
      <c r="J18" s="55"/>
    </row>
    <row r="19" spans="2:11" x14ac:dyDescent="0.25">
      <c r="G19" s="17"/>
      <c r="H19" s="56"/>
      <c r="I19" s="56"/>
      <c r="J19" s="56"/>
    </row>
    <row r="21" spans="2:11" x14ac:dyDescent="0.25">
      <c r="D21" s="17"/>
      <c r="G21" s="38"/>
      <c r="H21" s="38"/>
      <c r="I21" s="38"/>
    </row>
    <row r="22" spans="2:11" x14ac:dyDescent="0.25">
      <c r="B22" s="13" t="s">
        <v>2</v>
      </c>
      <c r="C22" s="73">
        <v>4</v>
      </c>
      <c r="D22" s="17"/>
      <c r="G22" s="38"/>
      <c r="H22" s="38"/>
      <c r="I22" s="38"/>
    </row>
    <row r="23" spans="2:11" x14ac:dyDescent="0.25">
      <c r="B23" s="13" t="s">
        <v>4</v>
      </c>
      <c r="C23" s="73">
        <v>0.16</v>
      </c>
      <c r="D23" s="17"/>
      <c r="G23" s="38"/>
      <c r="H23" s="38"/>
      <c r="I23" s="38"/>
    </row>
    <row r="24" spans="2:11" x14ac:dyDescent="0.25">
      <c r="B24" s="13" t="s">
        <v>6</v>
      </c>
      <c r="C24" s="51">
        <f>C23+C25</f>
        <v>0.16500000000000001</v>
      </c>
      <c r="D24" s="17"/>
      <c r="G24" s="38"/>
      <c r="H24" s="38"/>
      <c r="I24" s="38"/>
    </row>
    <row r="25" spans="2:11" x14ac:dyDescent="0.25">
      <c r="B25" s="13" t="s">
        <v>14</v>
      </c>
      <c r="C25" s="73">
        <v>5.0000000000000001E-3</v>
      </c>
      <c r="D25" s="17"/>
      <c r="G25" s="38"/>
      <c r="H25" s="38"/>
      <c r="I25" s="38"/>
    </row>
    <row r="26" spans="2:11" x14ac:dyDescent="0.25">
      <c r="B26" s="22" t="s">
        <v>23</v>
      </c>
      <c r="C26" s="73">
        <v>4</v>
      </c>
      <c r="D26" s="17"/>
      <c r="G26" s="38"/>
      <c r="H26" s="38"/>
      <c r="I26" s="38"/>
    </row>
    <row r="27" spans="2:11" x14ac:dyDescent="0.25">
      <c r="D27" s="17"/>
      <c r="G27" s="38"/>
      <c r="H27" s="38"/>
      <c r="I27" s="38"/>
    </row>
    <row r="28" spans="2:11" x14ac:dyDescent="0.25">
      <c r="B28" s="1" t="s">
        <v>75</v>
      </c>
      <c r="C28" s="1"/>
      <c r="D28" s="1"/>
      <c r="E28" s="1"/>
    </row>
    <row r="29" spans="2:11" x14ac:dyDescent="0.25">
      <c r="I29" s="23" t="str" cm="1">
        <f t="array" aca="1" ref="I29" ca="1">_xlfn.TEXTJOIN(" ",TRUE,"//",TRIM(LEFT(MID(CELL("filename",$A$1),FIND("[",CELL("filename",$A$1)),255),255)))</f>
        <v>// [algorytm taras 28.04.2021 - 4 i 6 m.xlsx]TYP L Prostopadły</v>
      </c>
      <c r="J29" s="23"/>
      <c r="K29" s="23"/>
    </row>
    <row r="30" spans="2:11" x14ac:dyDescent="0.25">
      <c r="I30" s="23" t="str" cm="1">
        <f t="array" aca="1" ref="I30" ca="1">_xlfn.TEXTJOIN(" ",TRUE,"//",CELL("contents",B28),"%%LN%%")</f>
        <v>// DESKA TARASOWA UKŁAD PROSTOPADŁY CIAGLY %%LN%%</v>
      </c>
      <c r="J30" s="23"/>
      <c r="K30" s="23"/>
    </row>
    <row r="31" spans="2:11" x14ac:dyDescent="0.25">
      <c r="E31" t="s">
        <v>54</v>
      </c>
      <c r="F31" s="23" t="s">
        <v>55</v>
      </c>
      <c r="G31" t="s">
        <v>56</v>
      </c>
      <c r="I31" s="23" t="s">
        <v>74</v>
      </c>
      <c r="J31" s="23" t="str" cm="1">
        <f t="array" aca="1" ref="J31" ca="1">_xlfn.IFNA(_xlfn.TEXTJOIN("",TRUE,"var ",SUBSTITUTE(CELL("contents",G11)," ","_"),"@",SUBSTITUTE(SUBSTITUTE(SUBSTITUTE(_xlfn.FORMULATEXT(H11),",","."),";",","),"$",""),"%%EOL%%"),"")</f>
        <v>var Warunek_1@=IF(OR((H8/C22-ROUNDDOWN(H8/C22,0))*C22&gt;=1,H8/C22-ROUNDDOWN(H8/C22,0)&lt;=0),"wymiary poprawne","zmień wymiar F tarasu/długość deski")%%EOL%%</v>
      </c>
      <c r="K31" s="23" t="str" cm="1">
        <f t="array" aca="1" ref="K31" ca="1">_xlfn.IFNA(_xlfn.TEXTJOIN("",TRUE,"var ",SUBSTITUTE(CELL("contents",G12)," ","_"),"@",SUBSTITUTE(SUBSTITUTE(SUBSTITUTE(_xlfn.FORMULATEXT(H12),",","."),";",","),"$",""),"%%EOL%%"),"")</f>
        <v>var Warunek_2@=IF(OR((H6/C22-ROUNDDOWN(H6/C22,0))*C22&gt;=1,H6/C22-ROUNDDOWN(H6/C22,0)&lt;=0),"wymiary poprawne","zmień wymiar D tarasu/długość deski")%%EOL%%</v>
      </c>
    </row>
    <row r="32" spans="2:11" x14ac:dyDescent="0.25">
      <c r="B32" s="75" t="s">
        <v>42</v>
      </c>
      <c r="C32" s="75"/>
      <c r="D32" s="75"/>
      <c r="E32" s="25">
        <f>ROUNDUP((ROUNDDOWN(H8/$C$22,0)*ROUND(H3/$C$24,0)*$C$22+IF(MOD(H8,$C$22)=0,0,(ROUND((H3/$C$24),0)/ROUNDDOWN(1/(H8/$C$22-ROUNDDOWN(H8/$C$22,0)),0))*$C$22)),0)</f>
        <v>240</v>
      </c>
      <c r="F32" s="25">
        <f>ROUNDUP((ROUNDDOWN(H6/$C$22,0)*ROUND(H5/$C$24,0)*$C$22+IF(MOD(H6,$C$22)=0,0,(ROUND((H5/$C$24),0)/ROUNDDOWN(1/(H6/$C$22-ROUNDDOWN(H6/$C$22,0)),0))*$C$22)),0)</f>
        <v>160</v>
      </c>
      <c r="G32" s="39">
        <f>SUM(E32:F32)</f>
        <v>400</v>
      </c>
      <c r="I32" s="23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MBD%%LN%%E32@=ROUNDUP((ROUNDDOWN(H8/C22,0)*ROUND(H3/C24,0)*C22+IF(MOD(H8,C22)=0,0,(ROUND((H3/C24),0)/ROUNDDOWN(1/(H8/C22-ROUNDDOWN(H8/C22,0)),0))*C22)),0)%%EOL%%</v>
      </c>
      <c r="J32" s="23" t="str" cm="1">
        <f t="array" aca="1" ref="J32" ca="1">_xlfn.IFNA(SUBSTITUTE(_xlfn.TEXTJOIN("",TRUE,"%%LN%%",CELL("address",F32),"@",SUBSTITUTE(SUBSTITUTE(_xlfn.FORMULATEXT(F32),",","."),";",","),"%%EOL%%"),"$",""),"")</f>
        <v>%%LN%%F32@=ROUNDUP((ROUNDDOWN(H6/C22,0)*ROUND(H5/C24,0)*C22+IF(MOD(H6,C22)=0,0,(ROUND((H5/C24),0)/ROUNDDOWN(1/(H6/C22-ROUNDDOWN(H6/C22,0)),0))*C22)),0)%%EOL%%</v>
      </c>
      <c r="K32" s="23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8"/>
      <c r="C33" s="68"/>
      <c r="D33" s="68"/>
      <c r="I33" s="23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3" t="str" cm="1">
        <f t="array" aca="1" ref="J33" ca="1">_xlfn.IFNA(SUBSTITUTE(_xlfn.TEXTJOIN("",TRUE,"%%LN%%",CELL("address",F33),"@",SUBSTITUTE(SUBSTITUTE(_xlfn.FORMULATEXT(F33),",","."),";",","),"%%EOL%%"),"$",""),"")</f>
        <v/>
      </c>
      <c r="K33" s="23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5" t="s">
        <v>43</v>
      </c>
      <c r="C34" s="75"/>
      <c r="D34" s="75"/>
      <c r="E34" s="25">
        <f t="shared" ref="E34:F34" si="1">ROUNDUP(E32/$C$22,0)</f>
        <v>60</v>
      </c>
      <c r="F34" s="25">
        <f t="shared" si="1"/>
        <v>40</v>
      </c>
      <c r="G34" s="39">
        <f>SUM(E34:F34)</f>
        <v>100</v>
      </c>
      <c r="I34" s="23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DST%%LN%%E34@=ROUNDUP(E32/C22,0)%%EOL%%</v>
      </c>
      <c r="J34" s="23" t="str" cm="1">
        <f t="array" aca="1" ref="J34" ca="1">_xlfn.IFNA(SUBSTITUTE(_xlfn.TEXTJOIN("",TRUE,"%%LN%%",CELL("address",F34),"@",SUBSTITUTE(SUBSTITUTE(_xlfn.FORMULATEXT(F34),",","."),";",","),"%%EOL%%"),"$",""),"")</f>
        <v>%%LN%%F34@=ROUNDUP(F32/C22,0)%%EOL%%</v>
      </c>
      <c r="K34" s="23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8"/>
      <c r="C35" s="68"/>
      <c r="D35" s="68"/>
      <c r="I35" s="23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3" t="str" cm="1">
        <f t="array" aca="1" ref="J35" ca="1">_xlfn.IFNA(SUBSTITUTE(_xlfn.TEXTJOIN("",TRUE,"%%LN%%",CELL("address",F35),"@",SUBSTITUTE(SUBSTITUTE(_xlfn.FORMULATEXT(F35),",","."),";",","),"%%EOL%%"),"$",""),"")</f>
        <v/>
      </c>
      <c r="K35" s="23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5" t="s">
        <v>44</v>
      </c>
      <c r="C36" s="75"/>
      <c r="D36" s="75"/>
      <c r="E36" s="25">
        <f>ROUNDUP(H3*(($C$22/0.5)+1)*ROUNDDOWN(H8/$C$22,0)+IF(MOD(H8,$C$22)=0,0,H3*(2*$C$22*(H8/$C$22-ROUNDDOWN(H8/$C$22,0))+1)),0)</f>
        <v>85</v>
      </c>
      <c r="F36" s="25">
        <f>ROUNDUP(H5*(($C$22/0.5)+1)*ROUNDDOWN(H6/$C$22,0)+IF(MOD(H6,$C$22)=0,0,H5*(2*$C$22*(H6/$C$22-ROUNDDOWN(H6/$C$22,0))+1)),0)</f>
        <v>60</v>
      </c>
      <c r="G36" s="39">
        <f>SUM(E36:F36)</f>
        <v>145</v>
      </c>
      <c r="I36" s="23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MBL%%LN%%E36@=ROUNDUP(H3*((C22/0.5)+1)*ROUNDDOWN(H8/C22,0)+IF(MOD(H8,C22)=0,0,H3*(2*C22*(H8/C22-ROUNDDOWN(H8/C22,0))+1)),0)%%EOL%%</v>
      </c>
      <c r="J36" s="23" t="str" cm="1">
        <f t="array" aca="1" ref="J36" ca="1">_xlfn.IFNA(SUBSTITUTE(_xlfn.TEXTJOIN("",TRUE,"%%LN%%",CELL("address",F36),"@",SUBSTITUTE(SUBSTITUTE(_xlfn.FORMULATEXT(F36),",","."),";",","),"%%EOL%%"),"$",""),"")</f>
        <v>%%LN%%F36@=ROUNDUP(H5*((C22/0.5)+1)*ROUNDDOWN(H6/C22,0)+IF(MOD(H6,C22)=0,0,H5*(2*C22*(H6/C22-ROUNDDOWN(H6/C22,0))+1)),0)%%EOL%%</v>
      </c>
      <c r="K36" s="23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8"/>
      <c r="C37" s="68"/>
      <c r="D37" s="68"/>
      <c r="I37" s="23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3" t="str" cm="1">
        <f t="array" aca="1" ref="J37" ca="1">_xlfn.IFNA(SUBSTITUTE(_xlfn.TEXTJOIN("",TRUE,"%%LN%%",CELL("address",F37),"@",SUBSTITUTE(SUBSTITUTE(_xlfn.FORMULATEXT(F37),",","."),";",","),"%%EOL%%"),"$",""),"")</f>
        <v/>
      </c>
      <c r="K37" s="23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5" t="s">
        <v>45</v>
      </c>
      <c r="C38" s="75"/>
      <c r="D38" s="75"/>
      <c r="E38" s="25">
        <f t="shared" ref="E38:F38" si="2">ROUNDUP(E36/$C$26,0)</f>
        <v>22</v>
      </c>
      <c r="F38" s="25">
        <f t="shared" si="2"/>
        <v>15</v>
      </c>
      <c r="G38" s="39">
        <f>SUM(E38:F38)</f>
        <v>37</v>
      </c>
      <c r="I38" s="23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3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3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8"/>
      <c r="C39" s="68"/>
      <c r="D39" s="68"/>
      <c r="I39" s="23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3" t="str" cm="1">
        <f t="array" aca="1" ref="J39" ca="1">_xlfn.IFNA(SUBSTITUTE(_xlfn.TEXTJOIN("",TRUE,"%%LN%%",CELL("address",F39),"@",SUBSTITUTE(SUBSTITUTE(_xlfn.FORMULATEXT(F39),",","."),";",","),"%%EOL%%"),"$",""),"")</f>
        <v/>
      </c>
      <c r="K39" s="23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5" t="s">
        <v>46</v>
      </c>
      <c r="C40" s="75"/>
      <c r="D40" s="75"/>
      <c r="E40" s="25">
        <f>ROUNDUP((H3/$C$24-1)*ROUNDUP((2*$C$22+1)*ROUNDDOWN(H8/$C$22,0)+IF(MOD(H8,$C$22)=0,0,ROUNDUP((2*$C$22*(H8/$C$22-ROUNDDOWN(H8/$C$22,0))+1),0)),0),0)</f>
        <v>494</v>
      </c>
      <c r="F40" s="25">
        <f>ROUNDUP((H5/$C$24-1)*ROUNDUP((2*$C$22+1)*ROUNDDOWN(H6/$C$22,0)+IF(MOD(H6,$C$22)=0,0,ROUNDUP((2*$C$22*(H6/$C$22-ROUNDDOWN(H6/$C$22,0))+1),0)),0),0)</f>
        <v>342</v>
      </c>
      <c r="G40" s="39">
        <f>SUM(E40:F40)</f>
        <v>836</v>
      </c>
      <c r="I40" s="23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KSR%%LN%%E40@=ROUNDUP((H3/C24-1)*ROUNDUP((2*C22+1)*ROUNDDOWN(H8/C22,0)+IF(MOD(H8,C22)=0,0,ROUNDUP((2*C22*(H8/C22-ROUNDDOWN(H8/C22,0))+1),0)),0),0)%%EOL%%</v>
      </c>
      <c r="J40" s="23" t="str" cm="1">
        <f t="array" aca="1" ref="J40" ca="1">_xlfn.IFNA(SUBSTITUTE(_xlfn.TEXTJOIN("",TRUE,"%%LN%%",CELL("address",F40),"@",SUBSTITUTE(SUBSTITUTE(_xlfn.FORMULATEXT(F40),",","."),";",","),"%%EOL%%"),"$",""),"")</f>
        <v>%%LN%%F40@=ROUNDUP((H5/C24-1)*ROUNDUP((2*C22+1)*ROUNDDOWN(H6/C22,0)+IF(MOD(H6,C22)=0,0,ROUNDUP((2*C22*(H6/C22-ROUNDDOWN(H6/C22,0))+1),0)),0),0)%%EOL%%</v>
      </c>
      <c r="K40" s="23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8"/>
      <c r="C41" s="68"/>
      <c r="D41" s="68"/>
      <c r="I41" s="23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3" t="str" cm="1">
        <f t="array" aca="1" ref="J41" ca="1">_xlfn.IFNA(SUBSTITUTE(_xlfn.TEXTJOIN("",TRUE,"%%LN%%",CELL("address",F41),"@",SUBSTITUTE(SUBSTITUTE(_xlfn.FORMULATEXT(F41),",","."),";",","),"%%EOL%%"),"$",""),"")</f>
        <v/>
      </c>
      <c r="K41" s="23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5" t="s">
        <v>47</v>
      </c>
      <c r="C42" s="75"/>
      <c r="D42" s="75"/>
      <c r="E42" s="25">
        <f t="shared" ref="E42:F42" si="3">E44</f>
        <v>26</v>
      </c>
      <c r="F42" s="25">
        <f t="shared" si="3"/>
        <v>18</v>
      </c>
      <c r="G42" s="39">
        <f>SUM(E42:F42)-F42</f>
        <v>26</v>
      </c>
      <c r="I42" s="23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3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3" t="str" cm="1">
        <f t="array" aca="1" ref="K42" ca="1">_xlfn.IFNA(SUBSTITUTE(_xlfn.TEXTJOIN("",TRUE,"%%LN%%",CELL("address",G42),"@",SUBSTITUTE(SUBSTITUTE(_xlfn.FORMULATEXT(G42),",","."),";",","),"%%EOL%%"),"$",""),"")</f>
        <v>%%LN%%G42@=SUM(E42:F42)-F42%%EOL%%</v>
      </c>
    </row>
    <row r="43" spans="2:11" x14ac:dyDescent="0.25">
      <c r="B43" s="68"/>
      <c r="C43" s="68"/>
      <c r="D43" s="68"/>
      <c r="I43" s="23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3" t="str" cm="1">
        <f t="array" aca="1" ref="J43" ca="1">_xlfn.IFNA(SUBSTITUTE(_xlfn.TEXTJOIN("",TRUE,"%%LN%%",CELL("address",F43),"@",SUBSTITUTE(SUBSTITUTE(_xlfn.FORMULATEXT(F43),",","."),";",","),"%%EOL%%"),"$",""),"")</f>
        <v/>
      </c>
      <c r="K43" s="23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5" t="s">
        <v>48</v>
      </c>
      <c r="C44" s="75"/>
      <c r="D44" s="75"/>
      <c r="E44" s="25">
        <f>ROUNDUP((2*$C$22+1)*ROUNDDOWN(H8/$C$22,0)+IF(MOD(H8,$C$22)=0,0,(2*$C$22*(H8/$C$22-ROUNDDOWN(H8/$C$22,0))+1)),0)</f>
        <v>26</v>
      </c>
      <c r="F44" s="25">
        <f>ROUNDUP((2*$C$22+1)*ROUNDDOWN(H6/$C$22,0)+IF(MOD(H6,$C$22)=0,0,(2*$C$22*(H6/$C$22-ROUNDDOWN(H6/$C$22,0))+1)),0)</f>
        <v>18</v>
      </c>
      <c r="G44" s="39">
        <f>SUM(E44:F44)-F44</f>
        <v>26</v>
      </c>
      <c r="I44" s="23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KST%%LN%%E44@=ROUNDUP((2*C22+1)*ROUNDDOWN(H8/C22,0)+IF(MOD(H8,C22)=0,0,(2*C22*(H8/C22-ROUNDDOWN(H8/C22,0))+1)),0)%%EOL%%</v>
      </c>
      <c r="J44" s="23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%%LN%%F44@=ROUNDUP((2*C22+1)*ROUNDDOWN(H6/C22,0)+IF(MOD(H6,C22)=0,0,(2*C22*(H6/C22-ROUNDDOWN(H6/C22,0))+1)),0)%%EOL%%</v>
      </c>
      <c r="K44" s="23" t="str" cm="1">
        <f t="array" aca="1" ref="K44" ca="1">_xlfn.IFNA(SUBSTITUTE(_xlfn.TEXTJOIN("",TRUE,"%%LN%%",CELL("address",G44),"@",SUBSTITUTE(SUBSTITUTE(_xlfn.FORMULATEXT(G44),",","."),";",","),"%%EOL%%"),"$",""),"")</f>
        <v>%%LN%%G44@=SUM(E44:F44)-F44%%EOL%%</v>
      </c>
    </row>
    <row r="45" spans="2:11" x14ac:dyDescent="0.25">
      <c r="B45" s="68"/>
      <c r="C45" s="68"/>
      <c r="D45" s="68"/>
      <c r="F45" s="23"/>
      <c r="I45" s="23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3" t="str" cm="1">
        <f t="array" aca="1" ref="J45" ca="1">_xlfn.IFNA(SUBSTITUTE(_xlfn.TEXTJOIN("",TRUE,"%%LN%%",CELL("address",F45),"@",SUBSTITUTE(SUBSTITUTE(_xlfn.FORMULATEXT(F45),",","."),";",","),"%%EOL%%"),"$",""),"")</f>
        <v/>
      </c>
      <c r="K45" s="23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5" t="s">
        <v>49</v>
      </c>
      <c r="C46" s="75"/>
      <c r="D46" s="75"/>
      <c r="E46" s="17"/>
      <c r="F46" s="17"/>
      <c r="G46" s="39">
        <f>ROUNDUP(SUM(H3:H8)/C26,0)</f>
        <v>9</v>
      </c>
      <c r="I46" s="23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3" t="str" cm="1">
        <f t="array" aca="1" ref="J46" ca="1">_xlfn.IFNA(SUBSTITUTE(_xlfn.TEXTJOIN("",TRUE,"%%LN%%",CELL("address",F46),"@",SUBSTITUTE(SUBSTITUTE(_xlfn.FORMULATEXT(F46),",","."),";",","),"%%EOL%%"),"$",""),"")</f>
        <v/>
      </c>
      <c r="K46" s="23" t="str" cm="1">
        <f t="array" aca="1" ref="K46" ca="1">_xlfn.IFNA(SUBSTITUTE(_xlfn.TEXTJOIN("",TRUE,"%%LN%%",CELL("address",G46),"@",SUBSTITUTE(SUBSTITUTE(_xlfn.FORMULATEXT(G46),",","."),";",","),"%%EOL%%"),"$",""),"")</f>
        <v>%%LN%%G46@=ROUNDUP(SUM(H3:H8)/C26,0)%%EOL%%</v>
      </c>
    </row>
    <row r="47" spans="2:11" x14ac:dyDescent="0.25">
      <c r="B47" s="68"/>
      <c r="C47" s="68"/>
      <c r="D47" s="68"/>
      <c r="F47" s="23"/>
      <c r="I47" s="23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3" t="str" cm="1">
        <f t="array" aca="1" ref="J47" ca="1">_xlfn.IFNA(SUBSTITUTE(_xlfn.TEXTJOIN("",TRUE,"%%LN%%",CELL("address",F47),"@",SUBSTITUTE(SUBSTITUTE(_xlfn.FORMULATEXT(F47),",","."),";",","),"%%EOL%%"),"$",""),"")</f>
        <v/>
      </c>
      <c r="K47" s="23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5" t="s">
        <v>18</v>
      </c>
      <c r="C48" s="75"/>
      <c r="D48" s="75"/>
      <c r="E48" s="17"/>
      <c r="F48" s="17"/>
      <c r="G48" s="67">
        <f>ROUNDUP(H3*H4+H6*H7,0)/ROUNDUP(G34*C22*C24,0)</f>
        <v>0.96969696969696972</v>
      </c>
      <c r="I48" s="23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3" t="str" cm="1">
        <f t="array" aca="1" ref="J48" ca="1">_xlfn.IFNA(SUBSTITUTE(_xlfn.TEXTJOIN("",TRUE,"%%LN%%",CELL("address",F48),"@",SUBSTITUTE(SUBSTITUTE(_xlfn.FORMULATEXT(F48),",","."),";",","),"%%EOL%%"),"$",""),"")</f>
        <v/>
      </c>
      <c r="K48" s="23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%%LN%%G48@=ROUNDUP(H3*H4+H6*H7,0)/ROUNDUP(G34*C22*C24,0)%%EOL%%</v>
      </c>
    </row>
    <row r="49" spans="2:11" x14ac:dyDescent="0.25">
      <c r="I49" s="23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3" t="str" cm="1">
        <f t="array" aca="1" ref="J49" ca="1">_xlfn.IFNA(SUBSTITUTE(_xlfn.TEXTJOIN("",TRUE,"%%LN%%",CELL("address",F49),"@",SUBSTITUTE(SUBSTITUTE(_xlfn.FORMULATEXT(F49),",","."),";",","),"%%EOL%%"),"$",""),"")</f>
        <v/>
      </c>
      <c r="K49" s="23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5" t="s">
        <v>63</v>
      </c>
      <c r="C50" s="75"/>
      <c r="D50" s="75"/>
      <c r="E50" s="25">
        <f>ROUNDUP(H3*H8,0)</f>
        <v>38</v>
      </c>
      <c r="F50" s="25">
        <f>ROUNDUP(H5*H6,0)</f>
        <v>27</v>
      </c>
      <c r="G50" s="39">
        <f>SUM(E50:F50)</f>
        <v>65</v>
      </c>
      <c r="I50" s="23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TARASU%%LN%%E50@=ROUNDUP(H3*H8,0)%%EOL%%</v>
      </c>
      <c r="J50" s="23" t="str" cm="1">
        <f t="array" aca="1" ref="J50" ca="1">_xlfn.IFNA(SUBSTITUTE(_xlfn.TEXTJOIN("",TRUE,"%%LN%%",CELL("address",F50),"@",SUBSTITUTE(SUBSTITUTE(_xlfn.FORMULATEXT(F50),",","."),";",","),"%%EOL%%"),"$",""),"")</f>
        <v>%%LN%%F50@=ROUNDUP(H5*H6,0)%%EOL%%</v>
      </c>
      <c r="K50" s="23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17</v>
      </c>
      <c r="C64" s="1"/>
      <c r="D64" s="1"/>
      <c r="E64" s="1"/>
    </row>
    <row r="65" spans="2:12" x14ac:dyDescent="0.25">
      <c r="I65" s="23" t="str" cm="1">
        <f t="array" aca="1" ref="I65" ca="1">_xlfn.TEXTJOIN(" ",TRUE,"//",TRIM(LEFT(MID(CELL("filename",$A$1),FIND("[",CELL("filename",$A$1)),255),255)))</f>
        <v>// [algorytm taras 28.04.2021 - 4 i 6 m.xlsx]TYP L Prostopadły</v>
      </c>
      <c r="J65" s="23"/>
      <c r="K65" s="23"/>
      <c r="L65" s="23"/>
    </row>
    <row r="66" spans="2:12" x14ac:dyDescent="0.25">
      <c r="H66" s="17"/>
      <c r="I66" s="23" t="str" cm="1">
        <f t="array" aca="1" ref="I66" ca="1">_xlfn.TEXTJOIN(" ",TRUE,"//",CELL("contents",B64),"%%LN%%")</f>
        <v>// DESKA TARASOWA UKŁAD PROSTOPADŁY ZAMEK POŁÓWKOWY %%LN%%</v>
      </c>
      <c r="J66" s="23"/>
      <c r="K66" s="23"/>
      <c r="L66" s="23"/>
    </row>
    <row r="67" spans="2:12" x14ac:dyDescent="0.25">
      <c r="E67" s="23" t="s">
        <v>54</v>
      </c>
      <c r="F67" s="23" t="s">
        <v>55</v>
      </c>
      <c r="G67" s="23" t="s">
        <v>56</v>
      </c>
      <c r="H67" s="17"/>
      <c r="I67" s="23" t="s">
        <v>74</v>
      </c>
      <c r="J67" s="23" t="str" cm="1">
        <f t="array" aca="1" ref="J67" ca="1">_xlfn.IFNA(_xlfn.TEXTJOIN("",TRUE,"var ",SUBSTITUTE(CELL("contents",G11)," ","_"),"@",SUBSTITUTE(SUBSTITUTE(SUBSTITUTE(_xlfn.FORMULATEXT(H11),",","."),";",","),"$",""),"%%EOL%%"),"")</f>
        <v>var Warunek_1@=IF(OR((H8/C22-ROUNDDOWN(H8/C22,0))*C22&gt;=1,H8/C22-ROUNDDOWN(H8/C22,0)&lt;=0),"wymiary poprawne","zmień wymiar F tarasu/długość deski")%%EOL%%</v>
      </c>
      <c r="K67" s="23" t="str" cm="1">
        <f t="array" aca="1" ref="K67" ca="1">_xlfn.IFNA(_xlfn.TEXTJOIN("",TRUE,"var ",SUBSTITUTE(CELL("contents",G12)," ","_"),"@",SUBSTITUTE(SUBSTITUTE(SUBSTITUTE(_xlfn.FORMULATEXT(H12),",","."),";",","),"$",""),"%%EOL%%"),"")</f>
        <v>var Warunek_2@=IF(OR((H6/C22-ROUNDDOWN(H6/C22,0))*C22&gt;=1,H6/C22-ROUNDDOWN(H6/C22,0)&lt;=0),"wymiary poprawne","zmień wymiar D tarasu/długość deski")%%EOL%%</v>
      </c>
      <c r="L67" s="23"/>
    </row>
    <row r="68" spans="2:12" x14ac:dyDescent="0.25">
      <c r="B68" s="75" t="s">
        <v>42</v>
      </c>
      <c r="C68" s="75"/>
      <c r="D68" s="75"/>
      <c r="E68" s="18">
        <f>IF(H8&lt;$C$22,ROUNDUP((ROUNDDOWN(H8/$C$22,0)*ROUND(H3/$C$24,0)*$C$22+IF(MOD(H8,$C$22)=0,0,(ROUND((H3/$C$24),0)/ROUNDDOWN(1/(H8/$C$22-ROUNDDOWN(H8/$C$22,0)),0))*$C$22)),0),ROUNDUP((0.5*(ROUNDDOWN(H8/$C$22,0)*ROUND(H3/$C$24,0)*$C$22+IF(MOD(H8,$C$22)=0,0,(ROUND((H3/$C$24),0)/ROUNDDOWN(1/(H8/$C$22-ROUNDDOWN(H8/$C$22,0)),0))*$C$22))+H3/(2*$C$24)*0.5*$C$22+(ROUNDDOWN((H8-0.5*$C$22)/$C$22,0)*ROUND(0.5*H3/$C$24,0)*$C$22+IF(MOD((H8-0.5*$C$22),$C$22)=0,0,(ROUND((0.5*H3/$C$24),0)/ROUNDDOWN(1/((H8-0.5*$C$22)/$C$22-ROUNDDOWN((H8-0.5*$C$22)/$C$22,0)),0))*$C$22))),0))</f>
        <v>234</v>
      </c>
      <c r="F68" s="18">
        <f>IF(H6&lt;$C$22,ROUNDUP((ROUNDDOWN(H6/$C$22,0)*ROUND(H5/$C$24,0)*$C$22+IF(MOD(H6,$C$22)=0,0,(ROUND((H5/$C$24),0)/ROUNDDOWN(1/(H6/$C$22-ROUNDDOWN(H6/$C$22,0)),0))*$C$22)),0),ROUNDUP((0.5*(ROUNDDOWN(H6/$C$22,0)*ROUND(H5/$C$24,0)*$C$22+IF(MOD(H6,$C$22)=0,0,(ROUND((H5/$C$24),0)/ROUNDDOWN(1/(H6/$C$22-ROUNDDOWN(H6/$C$22,0)),0))*$C$22))+H5/(2*$C$24)*0.5*$C$22+(ROUNDDOWN((H6-0.5*$C$22)/$C$22,0)*ROUND(0.5*H5/$C$24,0)*$C$22+IF(MOD((H6-0.5*$C$22),$C$22)=0,0,(ROUND((0.5*H5/$C$24),0)/ROUNDDOWN(1/((H6-0.5*$C$22)/$C$22-ROUNDDOWN((H6-0.5*$C$22)/$C$22,0)),0))*$C$22))),0))</f>
        <v>160</v>
      </c>
      <c r="G68" s="39">
        <f>SUM(E68:F68)</f>
        <v>394</v>
      </c>
      <c r="H68" s="17"/>
      <c r="I68" s="23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8&lt;C22,ROUNDUP((ROUNDDOWN(H8/C22,0)*ROUND(H3/C24,0)*C22+IF(MOD(H8,C22)=0,0,(ROUND((H3/C24),0)/ROUNDDOWN(1/(H8/C22-ROUNDDOWN(H8/C22,0)),0))*C22)),0),ROUNDUP((0.5*(ROUNDDOWN(H8/C22,0)*ROUND(H3/C24,0)*C22+IF(MOD(H8,C22)=0,0,(ROUND((H3/C24),0)/ROUNDDOWN(1/(H8/C22-ROUNDDOWN(H8/C22,0)),0))*C22))+H3/(2*C24)*0.5*C22+(ROUNDDOWN((H8-0.5*C22)/C22,0)*ROUND(0.5*H3/C24,0)*C22+IF(MOD((H8-0.5*C22),C22)=0,0,(ROUND((0.5*H3/C24),0)/ROUNDDOWN(1/((H8-0.5*C22)/C22-ROUNDDOWN((H8-0.5*C22)/C22,0)),0))*C22))),0))%%EOL%%</v>
      </c>
      <c r="J68" s="23" t="str" cm="1">
        <f t="array" aca="1" ref="J68" ca="1">_xlfn.IFNA(SUBSTITUTE(_xlfn.TEXTJOIN("",TRUE,"%%LN%%",CELL("address",F68),"@",SUBSTITUTE(SUBSTITUTE(_xlfn.FORMULATEXT(F68),",","."),";",","),"%%EOL%%"),"$",""),"")</f>
        <v>%%LN%%F68@=IF(H6&lt;C22,ROUNDUP((ROUNDDOWN(H6/C22,0)*ROUND(H5/C24,0)*C22+IF(MOD(H6,C22)=0,0,(ROUND((H5/C24),0)/ROUNDDOWN(1/(H6/C22-ROUNDDOWN(H6/C22,0)),0))*C22)),0),ROUNDUP((0.5*(ROUNDDOWN(H6/C22,0)*ROUND(H5/C24,0)*C22+IF(MOD(H6,C22)=0,0,(ROUND((H5/C24),0)/ROUNDDOWN(1/(H6/C22-ROUNDDOWN(H6/C22,0)),0))*C22))+H5/(2*C24)*0.5*C22+(ROUNDDOWN((H6-0.5*C22)/C22,0)*ROUND(0.5*H5/C24,0)*C22+IF(MOD((H6-0.5*C22),C22)=0,0,(ROUND((0.5*H5/C24),0)/ROUNDDOWN(1/((H6-0.5*C22)/C22-ROUNDDOWN((H6-0.5*C22)/C22,0)),0))*C22))),0))%%EOL%%</v>
      </c>
      <c r="K68" s="23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  <c r="L68" s="23"/>
    </row>
    <row r="69" spans="2:12" x14ac:dyDescent="0.25">
      <c r="B69" s="68"/>
      <c r="C69" s="68"/>
      <c r="D69" s="68"/>
      <c r="E69" s="16"/>
      <c r="F69" s="23"/>
      <c r="G69" s="23"/>
      <c r="H69" s="17"/>
      <c r="I69" s="23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3" t="str" cm="1">
        <f t="array" aca="1" ref="J69" ca="1">_xlfn.IFNA(SUBSTITUTE(_xlfn.TEXTJOIN("",TRUE,"%%LN%%",CELL("address",F69),"@",SUBSTITUTE(SUBSTITUTE(_xlfn.FORMULATEXT(F69),",","."),";",","),"%%EOL%%"),"$",""),"")</f>
        <v/>
      </c>
      <c r="K69" s="23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2" x14ac:dyDescent="0.25">
      <c r="B70" s="75" t="s">
        <v>43</v>
      </c>
      <c r="C70" s="75"/>
      <c r="D70" s="75"/>
      <c r="E70" s="25">
        <f>ROUNDUP(E68/C22,0)</f>
        <v>59</v>
      </c>
      <c r="F70" s="25">
        <f>ROUNDUP(F68/C22,0)</f>
        <v>40</v>
      </c>
      <c r="G70" s="39">
        <f>SUM(E70:F70)</f>
        <v>99</v>
      </c>
      <c r="H70" s="17"/>
      <c r="I70" s="23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DST%%LN%%E70@=ROUNDUP(E68/C22,0)%%EOL%%</v>
      </c>
      <c r="J70" s="23" t="str" cm="1">
        <f t="array" aca="1" ref="J70" ca="1">_xlfn.IFNA(SUBSTITUTE(_xlfn.TEXTJOIN("",TRUE,"%%LN%%",CELL("address",F70),"@",SUBSTITUTE(SUBSTITUTE(_xlfn.FORMULATEXT(F70),",","."),";",","),"%%EOL%%"),"$",""),"")</f>
        <v>%%LN%%F70@=ROUNDUP(F68/C22,0)%%EOL%%</v>
      </c>
      <c r="K70" s="23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2" x14ac:dyDescent="0.25">
      <c r="B71" s="68"/>
      <c r="C71" s="68"/>
      <c r="D71" s="68"/>
      <c r="E71" s="17"/>
      <c r="F71" s="17"/>
      <c r="G71" s="23"/>
      <c r="H71" s="17"/>
      <c r="I71" s="23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3" t="str" cm="1">
        <f t="array" aca="1" ref="J71" ca="1">_xlfn.IFNA(SUBSTITUTE(_xlfn.TEXTJOIN("",TRUE,"%%LN%%",CELL("address",F71),"@",SUBSTITUTE(SUBSTITUTE(_xlfn.FORMULATEXT(F71),",","."),";",","),"%%EOL%%"),"$",""),"")</f>
        <v/>
      </c>
      <c r="K71" s="23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2" x14ac:dyDescent="0.25">
      <c r="B72" s="75" t="s">
        <v>44</v>
      </c>
      <c r="C72" s="75"/>
      <c r="D72" s="75"/>
      <c r="E72" s="25">
        <f>E74*C26</f>
        <v>96</v>
      </c>
      <c r="F72" s="25">
        <f>F74*C26</f>
        <v>68</v>
      </c>
      <c r="G72" s="39">
        <f>SUM(E72:F72)</f>
        <v>164</v>
      </c>
      <c r="H72" s="17"/>
      <c r="I72" s="23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3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3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2" x14ac:dyDescent="0.25">
      <c r="B73" s="68"/>
      <c r="C73" s="68"/>
      <c r="D73" s="68"/>
      <c r="E73" s="14"/>
      <c r="F73" s="14"/>
      <c r="G73" s="23"/>
      <c r="H73" s="17"/>
      <c r="I73" s="23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3" t="str" cm="1">
        <f t="array" aca="1" ref="J73" ca="1">_xlfn.IFNA(SUBSTITUTE(_xlfn.TEXTJOIN("",TRUE,"%%LN%%",CELL("address",F73),"@",SUBSTITUTE(SUBSTITUTE(_xlfn.FORMULATEXT(F73),",","."),";",","),"%%EOL%%"),"$",""),"")</f>
        <v/>
      </c>
      <c r="K73" s="23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2" x14ac:dyDescent="0.25">
      <c r="B74" s="75" t="s">
        <v>45</v>
      </c>
      <c r="C74" s="75"/>
      <c r="D74" s="75"/>
      <c r="E74" s="25">
        <f>ROUNDUP((ROUNDUP(H3*(($C$22/0.5)+1)*ROUNDDOWN(H8/$C$22,0)+IF(MOD(H8,$C$22)=0,0,H3*(2*$C$22*(H8/$C$22-ROUNDDOWN(H8/$C$22,0))+1)),0)/$C$26),0)+ROUNDUP((ROUNDDOWN(IF(H8&lt;$C$22,1,H8/$C$22),0)*H3)/$C$26,0)</f>
        <v>24</v>
      </c>
      <c r="F74" s="25">
        <f>ROUNDUP((ROUNDUP(H5*(($C$22/0.5)+1)*ROUNDDOWN(H6/$C$22,0)+IF(MOD(H6,$C$22)=0,0,H5*(2*$C$22*(H6/$C$22-ROUNDDOWN(H6/$C$22,0))+1)),0)/$C$26),0)+ROUNDUP((ROUNDDOWN(IF(H6&lt;$C$22,1,H6/$C$22),0)*H5)/$C$26,0)</f>
        <v>17</v>
      </c>
      <c r="G74" s="39">
        <f>SUM(E74:F74)</f>
        <v>41</v>
      </c>
      <c r="H74" s="17"/>
      <c r="I74" s="23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LST%%LN%%E74@=ROUNDUP((ROUNDUP(H3*((C22/0.5)+1)*ROUNDDOWN(H8/C22,0)+IF(MOD(H8,C22)=0,0,H3*(2*C22*(H8/C22-ROUNDDOWN(H8/C22,0))+1)),0)/C26),0)+ROUNDUP((ROUNDDOWN(IF(H8&lt;C22,1,H8/C22),0)*H3)/C26,0)%%EOL%%</v>
      </c>
      <c r="J74" s="23" t="str" cm="1">
        <f t="array" aca="1" ref="J74" ca="1">_xlfn.IFNA(SUBSTITUTE(_xlfn.TEXTJOIN("",TRUE,"%%LN%%",CELL("address",F74),"@",SUBSTITUTE(SUBSTITUTE(_xlfn.FORMULATEXT(F74),",","."),";",","),"%%EOL%%"),"$",""),"")</f>
        <v>%%LN%%F74@=ROUNDUP((ROUNDUP(H5*((C22/0.5)+1)*ROUNDDOWN(H6/C22,0)+IF(MOD(H6,C22)=0,0,H5*(2*C22*(H6/C22-ROUNDDOWN(H6/C22,0))+1)),0)/C26),0)+ROUNDUP((ROUNDDOWN(IF(H6&lt;C22,1,H6/C22),0)*H5)/C26,0)%%EOL%%</v>
      </c>
      <c r="K74" s="23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2" x14ac:dyDescent="0.25">
      <c r="B75" s="68"/>
      <c r="C75" s="68"/>
      <c r="D75" s="68"/>
      <c r="E75" s="23"/>
      <c r="F75" s="23"/>
      <c r="G75" s="23"/>
      <c r="H75" s="17"/>
      <c r="I75" s="23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3" t="str" cm="1">
        <f t="array" aca="1" ref="J75" ca="1">_xlfn.IFNA(SUBSTITUTE(_xlfn.TEXTJOIN("",TRUE,"%%LN%%",CELL("address",F75),"@",SUBSTITUTE(SUBSTITUTE(_xlfn.FORMULATEXT(F75),",","."),";",","),"%%EOL%%"),"$",""),"")</f>
        <v/>
      </c>
      <c r="K75" s="23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2" x14ac:dyDescent="0.25">
      <c r="B76" s="75" t="s">
        <v>46</v>
      </c>
      <c r="C76" s="75"/>
      <c r="D76" s="75"/>
      <c r="E76" s="25">
        <f>ROUNDUP(E80*(H3/$C$24-1),0)+ROUNDDOWN(IF(H8&lt;$C$22,1,H8/$C$22),0)*ROUNDUP(H3/$C$24-1,0)</f>
        <v>532</v>
      </c>
      <c r="F76" s="25">
        <f>ROUNDUP(F80*(H5/$C$24-1),0)+ROUNDDOWN(IF(H6&lt;$C$22,1,H6/$C$22),0)*ROUNDUP(H5/$C$24-1,0)</f>
        <v>380</v>
      </c>
      <c r="G76" s="39">
        <f>SUM(E76:F76)</f>
        <v>912</v>
      </c>
      <c r="H76" s="17"/>
      <c r="I76" s="23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KSR%%LN%%E76@=ROUNDUP(E80*(H3/C24-1),0)+ROUNDDOWN(IF(H8&lt;C22,1,H8/C22),0)*ROUNDUP(H3/C24-1,0)%%EOL%%</v>
      </c>
      <c r="J76" s="23" t="str" cm="1">
        <f t="array" aca="1" ref="J76" ca="1">_xlfn.IFNA(SUBSTITUTE(_xlfn.TEXTJOIN("",TRUE,"%%LN%%",CELL("address",F76),"@",SUBSTITUTE(SUBSTITUTE(_xlfn.FORMULATEXT(F76),",","."),";",","),"%%EOL%%"),"$",""),"")</f>
        <v>%%LN%%F76@=ROUNDUP(F80*(H5/C24-1),0)+ROUNDDOWN(IF(H6&lt;C22,1,H6/C22),0)*ROUNDUP(H5/C24-1,0)%%EOL%%</v>
      </c>
      <c r="K76" s="23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2" x14ac:dyDescent="0.25">
      <c r="B77" s="68"/>
      <c r="C77" s="68"/>
      <c r="D77" s="68"/>
      <c r="E77" s="23"/>
      <c r="F77" s="23"/>
      <c r="G77" s="23"/>
      <c r="H77" s="17"/>
      <c r="I77" s="23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3" t="str" cm="1">
        <f t="array" aca="1" ref="J77" ca="1">_xlfn.IFNA(SUBSTITUTE(_xlfn.TEXTJOIN("",TRUE,"%%LN%%",CELL("address",F77),"@",SUBSTITUTE(SUBSTITUTE(_xlfn.FORMULATEXT(F77),",","."),";",","),"%%EOL%%"),"$",""),"")</f>
        <v/>
      </c>
      <c r="K77" s="23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2" x14ac:dyDescent="0.25">
      <c r="B78" s="75" t="s">
        <v>47</v>
      </c>
      <c r="C78" s="75"/>
      <c r="D78" s="75"/>
      <c r="E78" s="25">
        <f>E80</f>
        <v>26</v>
      </c>
      <c r="F78" s="25">
        <f>F80</f>
        <v>18</v>
      </c>
      <c r="G78" s="39">
        <f>SUM(E78:F78)-F78</f>
        <v>26</v>
      </c>
      <c r="H78" s="17"/>
      <c r="I78" s="23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3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3" t="str" cm="1">
        <f t="array" aca="1" ref="K78" ca="1">_xlfn.IFNA(SUBSTITUTE(_xlfn.TEXTJOIN("",TRUE,"%%LN%%",CELL("address",G78),"@",SUBSTITUTE(SUBSTITUTE(_xlfn.FORMULATEXT(G78),",","."),";",","),"%%EOL%%"),"$",""),"")</f>
        <v>%%LN%%G78@=SUM(E78:F78)-F78%%EOL%%</v>
      </c>
    </row>
    <row r="79" spans="2:12" x14ac:dyDescent="0.25">
      <c r="B79" s="68"/>
      <c r="C79" s="68"/>
      <c r="D79" s="68"/>
      <c r="E79" s="23"/>
      <c r="F79" s="23"/>
      <c r="G79" s="23"/>
      <c r="H79" s="17"/>
      <c r="I79" s="23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3" t="str" cm="1">
        <f t="array" aca="1" ref="J79" ca="1">_xlfn.IFNA(SUBSTITUTE(_xlfn.TEXTJOIN("",TRUE,"%%LN%%",CELL("address",F79),"@",SUBSTITUTE(SUBSTITUTE(_xlfn.FORMULATEXT(F79),",","."),";",","),"%%EOL%%"),"$",""),"")</f>
        <v/>
      </c>
      <c r="K79" s="23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2" x14ac:dyDescent="0.25">
      <c r="B80" s="75" t="s">
        <v>48</v>
      </c>
      <c r="C80" s="75"/>
      <c r="D80" s="75"/>
      <c r="E80" s="25">
        <f>ROUNDUP((2*$C$22+1)*ROUNDDOWN(H8/$C$22,0)+IF(MOD(H8,$C$22)=0,0,(2*$C$22*(H8/$C$22-ROUNDDOWN(H8/$C$22,0))+1)),0)</f>
        <v>26</v>
      </c>
      <c r="F80" s="25">
        <f>ROUNDUP((2*$C$22+1)*ROUNDDOWN(H6/$C$22,0)+IF(MOD(H6,$C$22)=0,0,(2*$C$22*(H6/$C$22-ROUNDDOWN(H6/$C$22,0))+1)),0)</f>
        <v>18</v>
      </c>
      <c r="G80" s="39">
        <f>SUM(E80:F80)-F80</f>
        <v>26</v>
      </c>
      <c r="H80" s="17"/>
      <c r="I80" s="23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KST%%LN%%E80@=ROUNDUP((2*C22+1)*ROUNDDOWN(H8/C22,0)+IF(MOD(H8,C22)=0,0,(2*C22*(H8/C22-ROUNDDOWN(H8/C22,0))+1)),0)%%EOL%%</v>
      </c>
      <c r="J80" s="23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%%LN%%F80@=ROUNDUP((2*C22+1)*ROUNDDOWN(H6/C22,0)+IF(MOD(H6,C22)=0,0,(2*C22*(H6/C22-ROUNDDOWN(H6/C22,0))+1)),0)%%EOL%%</v>
      </c>
      <c r="K80" s="23" t="str" cm="1">
        <f t="array" aca="1" ref="K80" ca="1">_xlfn.IFNA(SUBSTITUTE(_xlfn.TEXTJOIN("",TRUE,"%%LN%%",CELL("address",G80),"@",SUBSTITUTE(SUBSTITUTE(_xlfn.FORMULATEXT(G80),",","."),";",","),"%%EOL%%"),"$",""),"")</f>
        <v>%%LN%%G80@=SUM(E80:F80)-F80%%EOL%%</v>
      </c>
    </row>
    <row r="81" spans="2:11" x14ac:dyDescent="0.25">
      <c r="B81" s="68"/>
      <c r="C81" s="68"/>
      <c r="D81" s="68"/>
      <c r="E81" s="23"/>
      <c r="F81" s="23"/>
      <c r="G81" s="23"/>
      <c r="H81" s="17"/>
      <c r="I81" s="23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3" t="str" cm="1">
        <f t="array" aca="1" ref="J81" ca="1">_xlfn.IFNA(SUBSTITUTE(_xlfn.TEXTJOIN("",TRUE,"%%LN%%",CELL("address",F81),"@",SUBSTITUTE(SUBSTITUTE(_xlfn.FORMULATEXT(F81),",","."),";",","),"%%EOL%%"),"$",""),"")</f>
        <v/>
      </c>
      <c r="K81" s="23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5" t="s">
        <v>49</v>
      </c>
      <c r="C82" s="75"/>
      <c r="D82" s="75"/>
      <c r="F82" s="17"/>
      <c r="G82" s="39">
        <f>ROUNDUP(SUM(H3:H8)/4,0)</f>
        <v>9</v>
      </c>
      <c r="H82" s="17"/>
      <c r="I82" s="23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3" t="str" cm="1">
        <f t="array" aca="1" ref="J82" ca="1">_xlfn.IFNA(SUBSTITUTE(_xlfn.TEXTJOIN("",TRUE,"%%LN%%",CELL("address",F82),"@",SUBSTITUTE(SUBSTITUTE(_xlfn.FORMULATEXT(F82),",","."),";",","),"%%EOL%%"),"$",""),"")</f>
        <v/>
      </c>
      <c r="K82" s="23" t="str" cm="1">
        <f t="array" aca="1" ref="K82" ca="1">_xlfn.IFNA(SUBSTITUTE(_xlfn.TEXTJOIN("",TRUE,"%%LN%%",CELL("address",G82),"@",SUBSTITUTE(SUBSTITUTE(_xlfn.FORMULATEXT(G82),",","."),";",","),"%%EOL%%"),"$",""),"")</f>
        <v>%%LN%%G82@=ROUNDUP(SUM(H3:H8)/4,0)%%EOL%%</v>
      </c>
    </row>
    <row r="83" spans="2:11" x14ac:dyDescent="0.25">
      <c r="B83" s="68"/>
      <c r="C83" s="68"/>
      <c r="D83" s="68"/>
      <c r="E83" s="23"/>
      <c r="F83" s="23"/>
      <c r="G83" s="23"/>
      <c r="H83" s="17"/>
      <c r="I83" s="23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3" t="str" cm="1">
        <f t="array" aca="1" ref="J83" ca="1">_xlfn.IFNA(SUBSTITUTE(_xlfn.TEXTJOIN("",TRUE,"%%LN%%",CELL("address",F83),"@",SUBSTITUTE(SUBSTITUTE(_xlfn.FORMULATEXT(F83),",","."),";",","),"%%EOL%%"),"$",""),"")</f>
        <v/>
      </c>
      <c r="K83" s="23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5" t="s">
        <v>18</v>
      </c>
      <c r="C84" s="75"/>
      <c r="D84" s="75"/>
      <c r="E84" s="30">
        <f>ROUNDUP(H3*H8,0)/ROUNDUP(E70*$C$22*$C$24,0)</f>
        <v>0.97435897435897434</v>
      </c>
      <c r="F84" s="30">
        <f>ROUNDUP(H5*H6,0)/ROUNDUP(F70*$C$22*$C$24,0)</f>
        <v>1</v>
      </c>
      <c r="G84" s="67">
        <f>ROUNDUP(H3*H4+H6*H7,0)/ROUNDUP(G70*C22*C24,0)</f>
        <v>0.96969696969696972</v>
      </c>
      <c r="H84" s="49"/>
      <c r="I84" s="23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DESKI%%LN%%E84@=ROUNDUP(H3*H8,0)/ROUNDUP(E70*C22*C24,0)%%EOL%%</v>
      </c>
      <c r="J84" s="23" t="str" cm="1">
        <f t="array" aca="1" ref="J84" ca="1">_xlfn.IFNA(SUBSTITUTE(_xlfn.TEXTJOIN("",TRUE,"%%LN%%",CELL("address",F84),"@",SUBSTITUTE(SUBSTITUTE(_xlfn.FORMULATEXT(F84),",","."),";",","),"%%EOL%%"),"$",""),"")</f>
        <v>%%LN%%F84@=ROUNDUP(H5*H6,0)/ROUNDUP(F70*C22*C24,0)%%EOL%%</v>
      </c>
      <c r="K84" s="23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%%LN%%G84@=ROUNDUP(H3*H4+H6*H7,0)/ROUNDUP(G70*C22*C24,0)%%EOL%%</v>
      </c>
    </row>
    <row r="85" spans="2:11" x14ac:dyDescent="0.25">
      <c r="B85" s="23"/>
      <c r="C85" s="23"/>
      <c r="D85" s="23"/>
      <c r="I85" s="23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3" t="str" cm="1">
        <f t="array" aca="1" ref="J85" ca="1">_xlfn.IFNA(SUBSTITUTE(_xlfn.TEXTJOIN("",TRUE,"%%LN%%",CELL("address",F85),"@",SUBSTITUTE(SUBSTITUTE(_xlfn.FORMULATEXT(F85),",","."),";",","),"%%EOL%%"),"$",""),"")</f>
        <v/>
      </c>
      <c r="K85" s="23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5" t="s">
        <v>63</v>
      </c>
      <c r="C86" s="75"/>
      <c r="D86" s="75"/>
      <c r="E86" s="25">
        <f>ROUNDUP(H3*H8,0)</f>
        <v>38</v>
      </c>
      <c r="F86" s="25">
        <f>ROUNDUP(H5*H6,0)</f>
        <v>27</v>
      </c>
      <c r="G86" s="39">
        <f>SUM(E86:F86)</f>
        <v>65</v>
      </c>
      <c r="I86" s="23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TARASU%%LN%%E86@=ROUNDUP(H3*H8,0)%%EOL%%</v>
      </c>
      <c r="J86" s="23" t="str" cm="1">
        <f t="array" aca="1" ref="J86" ca="1">_xlfn.IFNA(SUBSTITUTE(_xlfn.TEXTJOIN("",TRUE,"%%LN%%",CELL("address",F86),"@",SUBSTITUTE(SUBSTITUTE(_xlfn.FORMULATEXT(F86),",","."),";",","),"%%EOL%%"),"$",""),"")</f>
        <v>%%LN%%F86@=ROUNDUP(H5*H6,0)%%EOL%%</v>
      </c>
      <c r="K86" s="23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B42:D42"/>
    <mergeCell ref="B44:D44"/>
    <mergeCell ref="B46:D46"/>
    <mergeCell ref="B48:D48"/>
    <mergeCell ref="H11:J11"/>
    <mergeCell ref="H12:J12"/>
    <mergeCell ref="B32:D32"/>
    <mergeCell ref="B34:D34"/>
    <mergeCell ref="B36:D36"/>
    <mergeCell ref="B38:D38"/>
    <mergeCell ref="B40:D40"/>
    <mergeCell ref="B50:D50"/>
    <mergeCell ref="B68:D68"/>
    <mergeCell ref="B70:D70"/>
    <mergeCell ref="B72:D72"/>
    <mergeCell ref="B74:D74"/>
    <mergeCell ref="B86:D86"/>
    <mergeCell ref="B76:D76"/>
    <mergeCell ref="B78:D78"/>
    <mergeCell ref="B80:D80"/>
    <mergeCell ref="B82:D82"/>
    <mergeCell ref="B84:D84"/>
  </mergeCells>
  <conditionalFormatting sqref="H11">
    <cfRule type="cellIs" dxfId="23" priority="4" operator="equal">
      <formula>"wymiary poprawne"</formula>
    </cfRule>
  </conditionalFormatting>
  <conditionalFormatting sqref="H11">
    <cfRule type="containsText" dxfId="22" priority="3" operator="containsText" text="zmień">
      <formula>NOT(ISERROR(SEARCH("zmień",H11)))</formula>
    </cfRule>
  </conditionalFormatting>
  <conditionalFormatting sqref="H12">
    <cfRule type="cellIs" dxfId="21" priority="2" operator="equal">
      <formula>"wymiary poprawne"</formula>
    </cfRule>
  </conditionalFormatting>
  <conditionalFormatting sqref="H12">
    <cfRule type="containsText" dxfId="20" priority="1" operator="containsText" text="zmień">
      <formula>NOT(ISERROR(SEARCH("zmień",H12)))</formula>
    </cfRule>
  </conditionalFormatting>
  <dataValidations count="4">
    <dataValidation type="whole" operator="equal" allowBlank="1" showInputMessage="1" showErrorMessage="1" errorTitle="L=4" error="L=4" promptTitle="L=4" prompt="L=4" sqref="C26" xr:uid="{00000000-0002-0000-0300-000000000000}">
      <formula1>4</formula1>
    </dataValidation>
    <dataValidation type="decimal" allowBlank="1" showInputMessage="1" showErrorMessage="1" errorTitle="min 1m, max 100m" error="min 1m, max 100m" promptTitle="min 1m, max 100m" prompt="min 1m, max 100m" sqref="G4 G7" xr:uid="{00000000-0002-0000-0300-000001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G3 G6 G8" xr:uid="{00000000-0002-0000-0300-000002000000}">
      <formula1>1</formula1>
      <formula2>100</formula2>
    </dataValidation>
    <dataValidation type="decimal" allowBlank="1" showInputMessage="1" showErrorMessage="1" promptTitle="min 1m, max 100m" prompt="min 1m, max 100m" sqref="G5" xr:uid="{00000000-0002-0000-0300-000003000000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4000000}">
          <x14:formula1>
            <xm:f>'nie zmieniać, nie kasować'!$C$2:$C$3</xm:f>
          </x14:formula1>
          <xm:sqref>C25</xm:sqref>
        </x14:dataValidation>
        <x14:dataValidation type="list" allowBlank="1" showInputMessage="1" showErrorMessage="1" xr:uid="{00000000-0002-0000-0300-000005000000}">
          <x14:formula1>
            <xm:f>'nie zmieniać, nie kasować'!$B$2:$B$4</xm:f>
          </x14:formula1>
          <xm:sqref>C23</xm:sqref>
        </x14:dataValidation>
        <x14:dataValidation type="list" allowBlank="1" showInputMessage="1" showErrorMessage="1" xr:uid="{00000000-0002-0000-0300-000006000000}">
          <x14:formula1>
            <xm:f>'nie zmieniać, nie kasować'!$A$2:$A$3</xm:f>
          </x14:formula1>
          <xm:sqref>C22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6"/>
  <sheetViews>
    <sheetView topLeftCell="A50" workbookViewId="0">
      <selection activeCell="B29" sqref="B29"/>
    </sheetView>
  </sheetViews>
  <sheetFormatPr defaultColWidth="10.625" defaultRowHeight="15.75" x14ac:dyDescent="0.25"/>
  <cols>
    <col min="1" max="6" width="10.625" style="23"/>
    <col min="7" max="7" width="13" style="23" bestFit="1" customWidth="1"/>
    <col min="8" max="16384" width="10.625" style="23"/>
  </cols>
  <sheetData>
    <row r="1" spans="1:14" x14ac:dyDescent="0.25">
      <c r="A1" s="47"/>
      <c r="B1" s="23" t="s">
        <v>62</v>
      </c>
    </row>
    <row r="2" spans="1:14" x14ac:dyDescent="0.25">
      <c r="G2" s="23" t="s">
        <v>53</v>
      </c>
      <c r="H2" s="23" t="s">
        <v>52</v>
      </c>
      <c r="M2" s="1" t="s">
        <v>0</v>
      </c>
      <c r="N2" s="23" t="s">
        <v>1</v>
      </c>
    </row>
    <row r="3" spans="1:14" x14ac:dyDescent="0.25">
      <c r="B3" s="20" t="s">
        <v>10</v>
      </c>
      <c r="F3" s="23" t="s">
        <v>10</v>
      </c>
      <c r="G3" s="74">
        <v>8</v>
      </c>
      <c r="H3" s="50">
        <f>ROUNDUP(G3,2)</f>
        <v>8</v>
      </c>
      <c r="M3" s="1" t="s">
        <v>2</v>
      </c>
      <c r="N3" s="23" t="s">
        <v>3</v>
      </c>
    </row>
    <row r="4" spans="1:14" x14ac:dyDescent="0.25">
      <c r="B4" s="19"/>
      <c r="F4" s="23" t="s">
        <v>11</v>
      </c>
      <c r="G4" s="74">
        <v>3.3</v>
      </c>
      <c r="H4" s="50">
        <f t="shared" ref="H4:H8" si="0">ROUNDUP(G4,2)</f>
        <v>3.3</v>
      </c>
      <c r="M4" s="1" t="s">
        <v>4</v>
      </c>
      <c r="N4" s="23" t="s">
        <v>5</v>
      </c>
    </row>
    <row r="5" spans="1:14" x14ac:dyDescent="0.25">
      <c r="B5" s="19"/>
      <c r="F5" s="23" t="s">
        <v>12</v>
      </c>
      <c r="G5" s="74">
        <v>8</v>
      </c>
      <c r="H5" s="50">
        <f t="shared" si="0"/>
        <v>8</v>
      </c>
      <c r="M5" s="1" t="s">
        <v>14</v>
      </c>
      <c r="N5" s="23" t="s">
        <v>15</v>
      </c>
    </row>
    <row r="6" spans="1:14" x14ac:dyDescent="0.25">
      <c r="B6" s="19"/>
      <c r="F6" s="23" t="s">
        <v>13</v>
      </c>
      <c r="G6" s="74">
        <v>3.3</v>
      </c>
      <c r="H6" s="50">
        <f t="shared" si="0"/>
        <v>3.3</v>
      </c>
      <c r="M6" s="1" t="s">
        <v>6</v>
      </c>
      <c r="N6" s="23" t="s">
        <v>7</v>
      </c>
    </row>
    <row r="7" spans="1:14" x14ac:dyDescent="0.25">
      <c r="B7" s="19"/>
      <c r="F7" s="23" t="s">
        <v>19</v>
      </c>
      <c r="G7" s="50">
        <f>G3+G5</f>
        <v>16</v>
      </c>
      <c r="H7" s="50">
        <f t="shared" si="0"/>
        <v>16</v>
      </c>
      <c r="M7" s="1" t="s">
        <v>8</v>
      </c>
      <c r="N7" s="23" t="s">
        <v>9</v>
      </c>
    </row>
    <row r="8" spans="1:14" x14ac:dyDescent="0.25">
      <c r="B8" s="19"/>
      <c r="C8" s="23" t="s">
        <v>11</v>
      </c>
      <c r="F8" s="23" t="s">
        <v>20</v>
      </c>
      <c r="G8" s="50">
        <f>G4+G6</f>
        <v>6.6</v>
      </c>
      <c r="H8" s="50">
        <f t="shared" si="0"/>
        <v>6.6</v>
      </c>
      <c r="M8" s="1" t="s">
        <v>23</v>
      </c>
      <c r="N8" s="23" t="s">
        <v>24</v>
      </c>
    </row>
    <row r="9" spans="1:14" x14ac:dyDescent="0.25">
      <c r="B9" s="19"/>
      <c r="M9" s="1" t="s">
        <v>25</v>
      </c>
      <c r="N9" s="23" t="s">
        <v>26</v>
      </c>
    </row>
    <row r="10" spans="1:14" x14ac:dyDescent="0.25">
      <c r="A10" s="31" t="s">
        <v>20</v>
      </c>
      <c r="B10" s="19"/>
      <c r="M10" s="1" t="s">
        <v>27</v>
      </c>
      <c r="N10" s="23" t="s">
        <v>28</v>
      </c>
    </row>
    <row r="11" spans="1:14" x14ac:dyDescent="0.25">
      <c r="B11" s="19"/>
      <c r="G11" s="23" t="s">
        <v>59</v>
      </c>
      <c r="H11" s="76" t="str">
        <f>IF(OR((H3/$C$22-ROUNDDOWN(H3/$C$22,0))*$C$22&gt;=1,H3/$C$22-ROUNDDOWN(H3/$C$22,0)&lt;=0),"wymiary poprawne","zmień wymiar A tarasu/długość deski")</f>
        <v>wymiary poprawne</v>
      </c>
      <c r="I11" s="76"/>
      <c r="J11" s="65"/>
      <c r="K11" s="65"/>
      <c r="M11" s="1" t="s">
        <v>29</v>
      </c>
      <c r="N11" s="23" t="s">
        <v>30</v>
      </c>
    </row>
    <row r="12" spans="1:14" x14ac:dyDescent="0.25">
      <c r="B12" s="19"/>
      <c r="G12" s="23" t="s">
        <v>60</v>
      </c>
      <c r="H12" s="76" t="str">
        <f>IF(OR((H7/$C$22-ROUNDDOWN(H7/$C$22,0))*$C$22&gt;=1,H7/$C$22-ROUNDDOWN(H7/$C$22,0)&lt;=0),"wymiary poprawne","zmień wymiar E tarasu/długość deski")</f>
        <v>wymiary poprawne</v>
      </c>
      <c r="I12" s="76"/>
      <c r="J12" s="65"/>
      <c r="K12" s="65"/>
      <c r="M12" s="1" t="s">
        <v>31</v>
      </c>
      <c r="N12" s="23" t="s">
        <v>32</v>
      </c>
    </row>
    <row r="13" spans="1:14" x14ac:dyDescent="0.25">
      <c r="B13" s="19"/>
      <c r="D13" s="23" t="s">
        <v>12</v>
      </c>
      <c r="M13" s="1" t="s">
        <v>33</v>
      </c>
      <c r="N13" s="23" t="s">
        <v>40</v>
      </c>
    </row>
    <row r="14" spans="1:14" x14ac:dyDescent="0.25">
      <c r="B14" s="19"/>
      <c r="C14" s="19"/>
      <c r="D14" s="19"/>
      <c r="E14" s="19"/>
      <c r="G14" s="17"/>
      <c r="H14" s="55"/>
      <c r="I14" s="55"/>
      <c r="J14" s="55"/>
      <c r="M14" s="1" t="s">
        <v>34</v>
      </c>
      <c r="N14" s="23" t="s">
        <v>39</v>
      </c>
    </row>
    <row r="15" spans="1:14" x14ac:dyDescent="0.25">
      <c r="B15" s="19"/>
      <c r="C15" s="19"/>
      <c r="D15" s="19"/>
      <c r="E15" s="19"/>
      <c r="F15" s="23" t="s">
        <v>13</v>
      </c>
      <c r="G15" s="17"/>
      <c r="H15" s="56"/>
      <c r="I15" s="56"/>
      <c r="J15" s="56"/>
      <c r="M15" s="1" t="s">
        <v>35</v>
      </c>
      <c r="N15" s="23" t="s">
        <v>38</v>
      </c>
    </row>
    <row r="16" spans="1:14" x14ac:dyDescent="0.25">
      <c r="B16" s="19"/>
      <c r="C16" s="19"/>
      <c r="D16" s="19"/>
      <c r="E16" s="19"/>
      <c r="G16" s="17"/>
      <c r="H16" s="57"/>
      <c r="I16" s="57"/>
      <c r="J16" s="57"/>
      <c r="M16" s="1" t="s">
        <v>36</v>
      </c>
      <c r="N16" s="23" t="s">
        <v>37</v>
      </c>
    </row>
    <row r="17" spans="2:11" x14ac:dyDescent="0.25">
      <c r="D17" s="23" t="s">
        <v>19</v>
      </c>
      <c r="G17" s="17"/>
      <c r="H17" s="55"/>
      <c r="I17" s="55"/>
      <c r="J17" s="55"/>
    </row>
    <row r="18" spans="2:11" x14ac:dyDescent="0.25">
      <c r="G18" s="17"/>
      <c r="H18" s="56"/>
      <c r="I18" s="56"/>
      <c r="J18" s="56"/>
    </row>
    <row r="21" spans="2:11" x14ac:dyDescent="0.25">
      <c r="D21" s="17"/>
      <c r="G21" s="38"/>
      <c r="H21" s="38"/>
      <c r="I21" s="38"/>
    </row>
    <row r="22" spans="2:11" x14ac:dyDescent="0.25">
      <c r="B22" s="13" t="s">
        <v>2</v>
      </c>
      <c r="C22" s="73">
        <v>4</v>
      </c>
      <c r="D22" s="17"/>
      <c r="G22" s="38"/>
      <c r="H22" s="38"/>
      <c r="I22" s="38"/>
    </row>
    <row r="23" spans="2:11" x14ac:dyDescent="0.25">
      <c r="B23" s="13" t="s">
        <v>4</v>
      </c>
      <c r="C23" s="73">
        <v>0.16</v>
      </c>
      <c r="D23" s="17"/>
      <c r="G23" s="38"/>
      <c r="H23" s="38"/>
      <c r="I23" s="38"/>
    </row>
    <row r="24" spans="2:11" x14ac:dyDescent="0.25">
      <c r="B24" s="13" t="s">
        <v>6</v>
      </c>
      <c r="C24" s="51">
        <f>C23+C25</f>
        <v>0.16500000000000001</v>
      </c>
      <c r="D24" s="17"/>
      <c r="G24" s="38"/>
      <c r="H24" s="38"/>
      <c r="I24" s="38"/>
    </row>
    <row r="25" spans="2:11" x14ac:dyDescent="0.25">
      <c r="B25" s="13" t="s">
        <v>14</v>
      </c>
      <c r="C25" s="73">
        <v>5.0000000000000001E-3</v>
      </c>
      <c r="D25" s="17"/>
      <c r="G25" s="38"/>
      <c r="H25" s="38"/>
      <c r="I25" s="38"/>
    </row>
    <row r="26" spans="2:11" x14ac:dyDescent="0.25">
      <c r="B26" s="22" t="s">
        <v>23</v>
      </c>
      <c r="C26" s="73">
        <v>4</v>
      </c>
      <c r="D26" s="17"/>
      <c r="G26" s="38"/>
      <c r="H26" s="38"/>
      <c r="I26" s="38"/>
    </row>
    <row r="27" spans="2:11" x14ac:dyDescent="0.25">
      <c r="D27" s="17"/>
      <c r="G27" s="38"/>
      <c r="H27" s="38"/>
      <c r="I27" s="38"/>
    </row>
    <row r="28" spans="2:11" x14ac:dyDescent="0.25">
      <c r="B28" s="1" t="s">
        <v>77</v>
      </c>
      <c r="C28" s="1"/>
      <c r="D28" s="1"/>
      <c r="E28" s="1"/>
    </row>
    <row r="29" spans="2:11" x14ac:dyDescent="0.25">
      <c r="I29" s="23" t="str" cm="1">
        <f t="array" aca="1" ref="I29" ca="1">_xlfn.TEXTJOIN(" ",TRUE,"//",TRIM(LEFT(MID(CELL("filename",$A$1),FIND("[",CELL("filename",$A$1)),255),255)))</f>
        <v>// [algorytm taras 28.04.2021 - 4 i 6 m.xlsx]TYP L Równoległy</v>
      </c>
    </row>
    <row r="30" spans="2:11" x14ac:dyDescent="0.25">
      <c r="I30" s="23" t="str" cm="1">
        <f t="array" aca="1" ref="I30" ca="1">_xlfn.TEXTJOIN(" ",TRUE,"//",CELL("contents",B28),"%%LN%%")</f>
        <v>// DESKA TARASOWA UKŁAD RÓWNOLEGŁY CIAGLY %%LN%%</v>
      </c>
    </row>
    <row r="31" spans="2:11" x14ac:dyDescent="0.25">
      <c r="E31" s="23" t="s">
        <v>54</v>
      </c>
      <c r="F31" s="23" t="s">
        <v>55</v>
      </c>
      <c r="G31" s="23" t="s">
        <v>56</v>
      </c>
      <c r="I31" s="23" t="s">
        <v>74</v>
      </c>
      <c r="J31" s="23" t="str" cm="1">
        <f t="array" aca="1" ref="J31" ca="1">_xlfn.IFNA(_xlfn.TEXTJOIN("",TRUE,"var ",SUBSTITUTE(CELL("contents",G11)," ","_"),"@",SUBSTITUTE(SUBSTITUTE(SUBSTITUTE(_xlfn.FORMULATEXT(H11),",","."),";",","),"$",""),"%%EOL%%"),"")</f>
        <v>var Warunek_1@=IF(OR((H3/C22-ROUNDDOWN(H3/C22,0))*C22&gt;=1,H3/C22-ROUNDDOWN(H3/C22,0)&lt;=0),"wymiary poprawne","zmień wymiar A tarasu/długość deski")%%EOL%%</v>
      </c>
      <c r="K31" s="23" t="str" cm="1">
        <f t="array" aca="1" ref="K31" ca="1">_xlfn.IFNA(_xlfn.TEXTJOIN("",TRUE,"var ",SUBSTITUTE(CELL("contents",G12)," ","_"),"@",SUBSTITUTE(SUBSTITUTE(SUBSTITUTE(_xlfn.FORMULATEXT(H12),",","."),";",","),"$",""),"%%EOL%%"),"")</f>
        <v>var Warunek_2@=IF(OR((H7/C22-ROUNDDOWN(H7/C22,0))*C22&gt;=1,H7/C22-ROUNDDOWN(H7/C22,0)&lt;=0),"wymiary poprawne","zmień wymiar E tarasu/długość deski")%%EOL%%</v>
      </c>
    </row>
    <row r="32" spans="2:11" x14ac:dyDescent="0.25">
      <c r="B32" s="75" t="s">
        <v>42</v>
      </c>
      <c r="C32" s="75"/>
      <c r="D32" s="75"/>
      <c r="E32" s="25">
        <f>ROUNDUP((ROUNDDOWN(H3/C22,0)*ROUND(H4/C24,0)*C22+IF(MOD(H3,C22)=0,0,(ROUND((H4/C24),0)/ROUNDDOWN(1/(H3/C22-ROUNDDOWN(H3/C22,0)),0))*C22)),0)</f>
        <v>160</v>
      </c>
      <c r="F32" s="25">
        <f>ROUNDUP((ROUNDDOWN(H7/C22,0)*ROUND(H6/C24,0)*C22+IF(MOD(H7,C22)=0,0,(ROUND((H6/C24),0)/ROUNDDOWN(1/(H7/C22-ROUNDDOWN(H7/C22,0)),0))*C22)),0)</f>
        <v>320</v>
      </c>
      <c r="G32" s="39">
        <f>SUM(E32:F32)</f>
        <v>480</v>
      </c>
      <c r="I32" s="23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MBD%%LN%%E32@=ROUNDUP((ROUNDDOWN(H3/C22,0)*ROUND(H4/C24,0)*C22+IF(MOD(H3,C22)=0,0,(ROUND((H4/C24),0)/ROUNDDOWN(1/(H3/C22-ROUNDDOWN(H3/C22,0)),0))*C22)),0)%%EOL%%</v>
      </c>
      <c r="J32" s="23" t="str" cm="1">
        <f t="array" aca="1" ref="J32" ca="1">_xlfn.IFNA(SUBSTITUTE(_xlfn.TEXTJOIN("",TRUE,"%%LN%%",CELL("address",F32),"@",SUBSTITUTE(SUBSTITUTE(_xlfn.FORMULATEXT(F32),",","."),";",","),"%%EOL%%"),"$",""),"")</f>
        <v>%%LN%%F32@=ROUNDUP((ROUNDDOWN(H7/C22,0)*ROUND(H6/C24,0)*C22+IF(MOD(H7,C22)=0,0,(ROUND((H6/C24),0)/ROUNDDOWN(1/(H7/C22-ROUNDDOWN(H7/C22,0)),0))*C22)),0)%%EOL%%</v>
      </c>
      <c r="K32" s="23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8"/>
      <c r="C33" s="68"/>
      <c r="D33" s="68"/>
      <c r="I33" s="23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3" t="str" cm="1">
        <f t="array" aca="1" ref="J33" ca="1">_xlfn.IFNA(SUBSTITUTE(_xlfn.TEXTJOIN("",TRUE,"%%LN%%",CELL("address",F33),"@",SUBSTITUTE(SUBSTITUTE(_xlfn.FORMULATEXT(F33),",","."),";",","),"%%EOL%%"),"$",""),"")</f>
        <v/>
      </c>
      <c r="K33" s="23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5" t="s">
        <v>43</v>
      </c>
      <c r="C34" s="75"/>
      <c r="D34" s="75"/>
      <c r="E34" s="25">
        <f>ROUNDUP(E32/C22,0)</f>
        <v>40</v>
      </c>
      <c r="F34" s="25">
        <f>ROUNDUP(F32/C22,0)</f>
        <v>80</v>
      </c>
      <c r="G34" s="39">
        <f>SUM(E34:F34)</f>
        <v>120</v>
      </c>
      <c r="I34" s="23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DST%%LN%%E34@=ROUNDUP(E32/C22,0)%%EOL%%</v>
      </c>
      <c r="J34" s="23" t="str" cm="1">
        <f t="array" aca="1" ref="J34" ca="1">_xlfn.IFNA(SUBSTITUTE(_xlfn.TEXTJOIN("",TRUE,"%%LN%%",CELL("address",F34),"@",SUBSTITUTE(SUBSTITUTE(_xlfn.FORMULATEXT(F34),",","."),";",","),"%%EOL%%"),"$",""),"")</f>
        <v>%%LN%%F34@=ROUNDUP(F32/C22,0)%%EOL%%</v>
      </c>
      <c r="K34" s="23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8"/>
      <c r="C35" s="68"/>
      <c r="D35" s="68"/>
      <c r="I35" s="23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3" t="str" cm="1">
        <f t="array" aca="1" ref="J35" ca="1">_xlfn.IFNA(SUBSTITUTE(_xlfn.TEXTJOIN("",TRUE,"%%LN%%",CELL("address",F35),"@",SUBSTITUTE(SUBSTITUTE(_xlfn.FORMULATEXT(F35),",","."),";",","),"%%EOL%%"),"$",""),"")</f>
        <v/>
      </c>
      <c r="K35" s="23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5" t="s">
        <v>44</v>
      </c>
      <c r="C36" s="75"/>
      <c r="D36" s="75"/>
      <c r="E36" s="25">
        <f>ROUNDUP(H4*((C22/0.5)+1)*ROUNDDOWN(H3/C22,0)+IF(MOD(H3,C22)=0,0,H4*(2*C22*(H3/C22-ROUNDDOWN(H3/C22,0))+1)),0)</f>
        <v>60</v>
      </c>
      <c r="F36" s="25">
        <f>ROUNDUP(H6*((C22/0.5)+1)*ROUNDDOWN(H7/C22,0)+IF(MOD(H7,C22)=0,0,H6*(2*C22*(H7/C22-ROUNDDOWN(H7/C22,0))+1)),0)</f>
        <v>119</v>
      </c>
      <c r="G36" s="39">
        <f>SUM(E36:F36)</f>
        <v>179</v>
      </c>
      <c r="I36" s="23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MBL%%LN%%E36@=ROUNDUP(H4*((C22/0.5)+1)*ROUNDDOWN(H3/C22,0)+IF(MOD(H3,C22)=0,0,H4*(2*C22*(H3/C22-ROUNDDOWN(H3/C22,0))+1)),0)%%EOL%%</v>
      </c>
      <c r="J36" s="23" t="str" cm="1">
        <f t="array" aca="1" ref="J36" ca="1">_xlfn.IFNA(SUBSTITUTE(_xlfn.TEXTJOIN("",TRUE,"%%LN%%",CELL("address",F36),"@",SUBSTITUTE(SUBSTITUTE(_xlfn.FORMULATEXT(F36),",","."),";",","),"%%EOL%%"),"$",""),"")</f>
        <v>%%LN%%F36@=ROUNDUP(H6*((C22/0.5)+1)*ROUNDDOWN(H7/C22,0)+IF(MOD(H7,C22)=0,0,H6*(2*C22*(H7/C22-ROUNDDOWN(H7/C22,0))+1)),0)%%EOL%%</v>
      </c>
      <c r="K36" s="23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8"/>
      <c r="C37" s="68"/>
      <c r="D37" s="68"/>
      <c r="I37" s="23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3" t="str" cm="1">
        <f t="array" aca="1" ref="J37" ca="1">_xlfn.IFNA(SUBSTITUTE(_xlfn.TEXTJOIN("",TRUE,"%%LN%%",CELL("address",F37),"@",SUBSTITUTE(SUBSTITUTE(_xlfn.FORMULATEXT(F37),",","."),";",","),"%%EOL%%"),"$",""),"")</f>
        <v/>
      </c>
      <c r="K37" s="23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5" t="s">
        <v>45</v>
      </c>
      <c r="C38" s="75"/>
      <c r="D38" s="75"/>
      <c r="E38" s="25">
        <f>ROUNDUP(E36/$C$26,0)</f>
        <v>15</v>
      </c>
      <c r="F38" s="25">
        <f>ROUNDUP(F36/$C$26,0)</f>
        <v>30</v>
      </c>
      <c r="G38" s="39">
        <f>SUM(E38:F38)</f>
        <v>45</v>
      </c>
      <c r="I38" s="23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3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3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8"/>
      <c r="C39" s="68"/>
      <c r="D39" s="68"/>
      <c r="I39" s="23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3" t="str" cm="1">
        <f t="array" aca="1" ref="J39" ca="1">_xlfn.IFNA(SUBSTITUTE(_xlfn.TEXTJOIN("",TRUE,"%%LN%%",CELL("address",F39),"@",SUBSTITUTE(SUBSTITUTE(_xlfn.FORMULATEXT(F39),",","."),";",","),"%%EOL%%"),"$",""),"")</f>
        <v/>
      </c>
      <c r="K39" s="23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5" t="s">
        <v>46</v>
      </c>
      <c r="C40" s="75"/>
      <c r="D40" s="75"/>
      <c r="E40" s="25">
        <f>ROUNDUP(E44*($H$6/$C$24-1),0)</f>
        <v>342</v>
      </c>
      <c r="F40" s="25">
        <f>ROUNDUP(F44*($H$6/$C$24-1),0)</f>
        <v>684</v>
      </c>
      <c r="G40" s="39">
        <f>SUM(E40:F40)</f>
        <v>1026</v>
      </c>
      <c r="I40" s="23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KSR%%LN%%E40@=ROUNDUP(E44*(H6/C24-1),0)%%EOL%%</v>
      </c>
      <c r="J40" s="23" t="str" cm="1">
        <f t="array" aca="1" ref="J40" ca="1">_xlfn.IFNA(SUBSTITUTE(_xlfn.TEXTJOIN("",TRUE,"%%LN%%",CELL("address",F40),"@",SUBSTITUTE(SUBSTITUTE(_xlfn.FORMULATEXT(F40),",","."),";",","),"%%EOL%%"),"$",""),"")</f>
        <v>%%LN%%F40@=ROUNDUP(F44*(H6/C24-1),0)%%EOL%%</v>
      </c>
      <c r="K40" s="23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8"/>
      <c r="C41" s="68"/>
      <c r="D41" s="68"/>
      <c r="I41" s="23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3" t="str" cm="1">
        <f t="array" aca="1" ref="J41" ca="1">_xlfn.IFNA(SUBSTITUTE(_xlfn.TEXTJOIN("",TRUE,"%%LN%%",CELL("address",F41),"@",SUBSTITUTE(SUBSTITUTE(_xlfn.FORMULATEXT(F41),",","."),";",","),"%%EOL%%"),"$",""),"")</f>
        <v/>
      </c>
      <c r="K41" s="23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5" t="s">
        <v>47</v>
      </c>
      <c r="C42" s="75"/>
      <c r="D42" s="75"/>
      <c r="E42" s="25">
        <f>E44</f>
        <v>18</v>
      </c>
      <c r="F42" s="25">
        <f>F44</f>
        <v>36</v>
      </c>
      <c r="G42" s="39">
        <f>SUM(E42:F42)-E42</f>
        <v>36</v>
      </c>
      <c r="I42" s="23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3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3" t="str" cm="1">
        <f t="array" aca="1" ref="K42" ca="1">_xlfn.IFNA(SUBSTITUTE(_xlfn.TEXTJOIN("",TRUE,"%%LN%%",CELL("address",G42),"@",SUBSTITUTE(SUBSTITUTE(_xlfn.FORMULATEXT(G42),",","."),";",","),"%%EOL%%"),"$",""),"")</f>
        <v>%%LN%%G42@=SUM(E42:F42)-E42%%EOL%%</v>
      </c>
    </row>
    <row r="43" spans="2:11" x14ac:dyDescent="0.25">
      <c r="B43" s="68"/>
      <c r="C43" s="68"/>
      <c r="D43" s="68"/>
      <c r="I43" s="23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3" t="str" cm="1">
        <f t="array" aca="1" ref="J43" ca="1">_xlfn.IFNA(SUBSTITUTE(_xlfn.TEXTJOIN("",TRUE,"%%LN%%",CELL("address",F43),"@",SUBSTITUTE(SUBSTITUTE(_xlfn.FORMULATEXT(F43),",","."),";",","),"%%EOL%%"),"$",""),"")</f>
        <v/>
      </c>
      <c r="K43" s="23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5" t="s">
        <v>48</v>
      </c>
      <c r="C44" s="75"/>
      <c r="D44" s="75"/>
      <c r="E44" s="25">
        <f>ROUNDUP((2*C22+1)*ROUNDDOWN(H3/C22,0)+IF(MOD(H3,C22)=0,0,(2*C22*(H3/C22-ROUNDDOWN(H3/C22,0))+1)),0)</f>
        <v>18</v>
      </c>
      <c r="F44" s="25">
        <f>ROUNDUP((2*C22+1)*ROUNDDOWN(H7/C22,0)+IF(MOD(H7,C22)=0,0,(2*C22*(H7/C22-ROUNDDOWN(H7/C22,0))+1)),0)</f>
        <v>36</v>
      </c>
      <c r="G44" s="39">
        <f>SUM(E44:F44)-E44</f>
        <v>36</v>
      </c>
      <c r="I44" s="23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KST%%LN%%E44@=ROUNDUP((2*C22+1)*ROUNDDOWN(H3/C22,0)+IF(MOD(H3,C22)=0,0,(2*C22*(H3/C22-ROUNDDOWN(H3/C22,0))+1)),0)%%EOL%%</v>
      </c>
      <c r="J44" s="23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%%LN%%F44@=ROUNDUP((2*C22+1)*ROUNDDOWN(H7/C22,0)+IF(MOD(H7,C22)=0,0,(2*C22*(H7/C22-ROUNDDOWN(H7/C22,0))+1)),0)%%EOL%%</v>
      </c>
      <c r="K44" s="23" t="str" cm="1">
        <f t="array" aca="1" ref="K44" ca="1">_xlfn.IFNA(SUBSTITUTE(_xlfn.TEXTJOIN("",TRUE,"%%LN%%",CELL("address",G44),"@",SUBSTITUTE(SUBSTITUTE(_xlfn.FORMULATEXT(G44),",","."),";",","),"%%EOL%%"),"$",""),"")</f>
        <v>%%LN%%G44@=SUM(E44:F44)-E44%%EOL%%</v>
      </c>
    </row>
    <row r="45" spans="2:11" x14ac:dyDescent="0.25">
      <c r="B45" s="68"/>
      <c r="C45" s="68"/>
      <c r="D45" s="68"/>
      <c r="I45" s="23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3" t="str" cm="1">
        <f t="array" aca="1" ref="J45" ca="1">_xlfn.IFNA(SUBSTITUTE(_xlfn.TEXTJOIN("",TRUE,"%%LN%%",CELL("address",F45),"@",SUBSTITUTE(SUBSTITUTE(_xlfn.FORMULATEXT(F45),",","."),";",","),"%%EOL%%"),"$",""),"")</f>
        <v/>
      </c>
      <c r="K45" s="23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5" t="s">
        <v>49</v>
      </c>
      <c r="C46" s="75"/>
      <c r="D46" s="75"/>
      <c r="E46" s="17"/>
      <c r="F46" s="17"/>
      <c r="G46" s="39">
        <f>ROUNDUP(SUM(H3:H8)/C26,0)</f>
        <v>12</v>
      </c>
      <c r="I46" s="23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3" t="str" cm="1">
        <f t="array" aca="1" ref="J46" ca="1">_xlfn.IFNA(SUBSTITUTE(_xlfn.TEXTJOIN("",TRUE,"%%LN%%",CELL("address",F46),"@",SUBSTITUTE(SUBSTITUTE(_xlfn.FORMULATEXT(F46),",","."),";",","),"%%EOL%%"),"$",""),"")</f>
        <v/>
      </c>
      <c r="K46" s="23" t="str" cm="1">
        <f t="array" aca="1" ref="K46" ca="1">_xlfn.IFNA(SUBSTITUTE(_xlfn.TEXTJOIN("",TRUE,"%%LN%%",CELL("address",G46),"@",SUBSTITUTE(SUBSTITUTE(_xlfn.FORMULATEXT(G46),",","."),";",","),"%%EOL%%"),"$",""),"")</f>
        <v>%%LN%%G46@=ROUNDUP(SUM(H3:H8)/C26,0)%%EOL%%</v>
      </c>
    </row>
    <row r="47" spans="2:11" x14ac:dyDescent="0.25">
      <c r="B47" s="68"/>
      <c r="C47" s="68"/>
      <c r="D47" s="68"/>
      <c r="I47" s="23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3" t="str" cm="1">
        <f t="array" aca="1" ref="J47" ca="1">_xlfn.IFNA(SUBSTITUTE(_xlfn.TEXTJOIN("",TRUE,"%%LN%%",CELL("address",F47),"@",SUBSTITUTE(SUBSTITUTE(_xlfn.FORMULATEXT(F47),",","."),";",","),"%%EOL%%"),"$",""),"")</f>
        <v/>
      </c>
      <c r="K47" s="23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5" t="s">
        <v>18</v>
      </c>
      <c r="C48" s="75"/>
      <c r="D48" s="75"/>
      <c r="E48" s="17"/>
      <c r="F48" s="17"/>
      <c r="G48" s="67">
        <f>ROUNDUP(H3*H4+H6*H7,0)/ROUNDUP(G34*C22*C24,0)</f>
        <v>1</v>
      </c>
      <c r="I48" s="23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3" t="str" cm="1">
        <f t="array" aca="1" ref="J48" ca="1">_xlfn.IFNA(SUBSTITUTE(_xlfn.TEXTJOIN("",TRUE,"%%LN%%",CELL("address",F48),"@",SUBSTITUTE(SUBSTITUTE(_xlfn.FORMULATEXT(F48),",","."),";",","),"%%EOL%%"),"$",""),"")</f>
        <v/>
      </c>
      <c r="K48" s="23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%%LN%%G48@=ROUNDUP(H3*H4+H6*H7,0)/ROUNDUP(G34*C22*C24,0)%%EOL%%</v>
      </c>
    </row>
    <row r="49" spans="2:11" x14ac:dyDescent="0.25">
      <c r="I49" s="23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3" t="str" cm="1">
        <f t="array" aca="1" ref="J49" ca="1">_xlfn.IFNA(SUBSTITUTE(_xlfn.TEXTJOIN("",TRUE,"%%LN%%",CELL("address",F49),"@",SUBSTITUTE(SUBSTITUTE(_xlfn.FORMULATEXT(F49),",","."),";",","),"%%EOL%%"),"$",""),"")</f>
        <v/>
      </c>
      <c r="K49" s="23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5" t="s">
        <v>63</v>
      </c>
      <c r="C50" s="75"/>
      <c r="D50" s="75"/>
      <c r="E50" s="25">
        <f>ROUNDUP(H3*H4,0)</f>
        <v>27</v>
      </c>
      <c r="F50" s="25">
        <f>ROUNDUP(H7*H6,0)</f>
        <v>53</v>
      </c>
      <c r="G50" s="39">
        <f>SUM(E50:F50)</f>
        <v>80</v>
      </c>
      <c r="I50" s="23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TARASU%%LN%%E50@=ROUNDUP(H3*H4,0)%%EOL%%</v>
      </c>
      <c r="J50" s="23" t="str" cm="1">
        <f t="array" aca="1" ref="J50" ca="1">_xlfn.IFNA(SUBSTITUTE(_xlfn.TEXTJOIN("",TRUE,"%%LN%%",CELL("address",F50),"@",SUBSTITUTE(SUBSTITUTE(_xlfn.FORMULATEXT(F50),",","."),";",","),"%%EOL%%"),"$",""),"")</f>
        <v>%%LN%%F50@=ROUNDUP(H7*H6,0)%%EOL%%</v>
      </c>
      <c r="K50" s="23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16</v>
      </c>
      <c r="C64" s="1"/>
      <c r="D64" s="1"/>
      <c r="E64" s="1"/>
      <c r="F64" s="1"/>
    </row>
    <row r="65" spans="2:11" x14ac:dyDescent="0.25">
      <c r="I65" s="23" t="str" cm="1">
        <f t="array" aca="1" ref="I65" ca="1">_xlfn.TEXTJOIN(" ",TRUE,"//",TRIM(LEFT(MID(CELL("filename",$A$1),FIND("[",CELL("filename",$A$1)),255),255)))</f>
        <v>// [algorytm taras 28.04.2021 - 4 i 6 m.xlsx]TYP L Równoległy</v>
      </c>
    </row>
    <row r="66" spans="2:11" x14ac:dyDescent="0.25">
      <c r="I66" s="23" t="str" cm="1">
        <f t="array" aca="1" ref="I66" ca="1">_xlfn.TEXTJOIN(" ",TRUE,"//",CELL("contents",B64),"%%LN%%")</f>
        <v>// DESKA TARASOWA UKŁAD RÓWNOLEGŁY ZAMEK POŁÓWKOWY %%LN%%</v>
      </c>
    </row>
    <row r="67" spans="2:11" x14ac:dyDescent="0.25">
      <c r="E67" s="23" t="s">
        <v>54</v>
      </c>
      <c r="F67" s="23" t="s">
        <v>55</v>
      </c>
      <c r="G67" s="23" t="s">
        <v>56</v>
      </c>
      <c r="I67" s="23" t="s">
        <v>74</v>
      </c>
      <c r="J67" s="23" t="str" cm="1">
        <f t="array" aca="1" ref="J67" ca="1">_xlfn.IFNA(_xlfn.TEXTJOIN("",TRUE,"var ",SUBSTITUTE(CELL("contents",G11)," ","_"),"@",SUBSTITUTE(SUBSTITUTE(SUBSTITUTE(_xlfn.FORMULATEXT(H11),",","."),";",","),"$",""),"%%EOL%%"),"")</f>
        <v>var Warunek_1@=IF(OR((H3/C22-ROUNDDOWN(H3/C22,0))*C22&gt;=1,H3/C22-ROUNDDOWN(H3/C22,0)&lt;=0),"wymiary poprawne","zmień wymiar A tarasu/długość deski")%%EOL%%</v>
      </c>
      <c r="K67" s="23" t="str" cm="1">
        <f t="array" aca="1" ref="K67" ca="1">_xlfn.IFNA(_xlfn.TEXTJOIN("",TRUE,"var ",SUBSTITUTE(CELL("contents",G12)," ","_"),"@",SUBSTITUTE(SUBSTITUTE(SUBSTITUTE(_xlfn.FORMULATEXT(H12),",","."),";",","),"$",""),"%%EOL%%"),"")</f>
        <v>var Warunek_2@=IF(OR((H7/C22-ROUNDDOWN(H7/C22,0))*C22&gt;=1,H7/C22-ROUNDDOWN(H7/C22,0)&lt;=0),"wymiary poprawne","zmień wymiar E tarasu/długość deski")%%EOL%%</v>
      </c>
    </row>
    <row r="68" spans="2:11" x14ac:dyDescent="0.25">
      <c r="B68" s="75" t="s">
        <v>42</v>
      </c>
      <c r="C68" s="75"/>
      <c r="D68" s="75"/>
      <c r="E68" s="25">
        <f>IF(H3&lt;$C$22,ROUNDUP((ROUNDDOWN(H3/$C$22,0)*ROUND(H4/$C$24,0)*$C$22+IF(MOD(H3,$C$22)=0,0,(ROUND((H4/$C$24),0)/ROUNDDOWN(1/(H3/$C$22-ROUNDDOWN(H3/$C$22,0)),0))*$C$22)),0),ROUNDUP((0.5*(ROUNDDOWN(H3/$C$22,0)*ROUND(H4/$C$24,0)*$C$22+IF(MOD(H3,$C$22)=0,0,(ROUND((H4/$C$24),0)/ROUNDDOWN(1/(H3/$C$22-ROUNDDOWN(H3/$C$22,0)),0))*$C$22))+H4/(2*$C$24)*0.5*$C$22+(ROUNDDOWN((H3-0.5*$C$22)/$C$22,0)*ROUND(0.5*H4/$C$24,0)*$C$22+IF(MOD((H3-0.5*$C$22),$C$22)=0,0,(ROUND((0.5*H4/$C$24),0)/ROUNDDOWN(1/((H3-0.5*$C$22)/$C$22-ROUNDDOWN((H3-0.5*$C$22)/$C$22,0)),0))*$C$22))),0))</f>
        <v>160</v>
      </c>
      <c r="F68" s="25">
        <f>IF(H7&lt;$C$22,ROUNDUP((ROUNDDOWN(H7/$C$22,0)*ROUND(H6/$C$24,0)*$C$22+IF(MOD(H7,$C$22)=0,0,(ROUND((H6/$C$24),0)/ROUNDDOWN(1/(H7/$C$22-ROUNDDOWN(H7/$C$22,0)),0))*$C$22)),0),ROUNDUP((0.5*(ROUNDDOWN(H7/$C$22,0)*ROUND(H6/$C$24,0)*$C$22+IF(MOD(H7,$C$22)=0,0,(ROUND((H6/$C$24),0)/ROUNDDOWN(1/(H7/$C$22-ROUNDDOWN(H7/$C$22,0)),0))*$C$22))+H6/(2*$C$24)*0.5*$C$22+(ROUNDDOWN((H7-0.5*$C$22)/$C$22,0)*ROUND(0.5*H6/$C$24,0)*$C$22+IF(MOD((H7-0.5*$C$22),$C$22)=0,0,(ROUND((0.5*H6/$C$24),0)/ROUNDDOWN(1/((H7-0.5*$C$22)/$C$22-ROUNDDOWN((H7-0.5*$C$22)/$C$22,0)),0))*$C$22))),0))</f>
        <v>320</v>
      </c>
      <c r="G68" s="39">
        <f>SUM(E68:F68)</f>
        <v>480</v>
      </c>
      <c r="I68" s="23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3&lt;C22,ROUNDUP((ROUNDDOWN(H3/C22,0)*ROUND(H4/C24,0)*C22+IF(MOD(H3,C22)=0,0,(ROUND((H4/C24),0)/ROUNDDOWN(1/(H3/C22-ROUNDDOWN(H3/C22,0)),0))*C22)),0),ROUNDUP((0.5*(ROUNDDOWN(H3/C22,0)*ROUND(H4/C24,0)*C22+IF(MOD(H3,C22)=0,0,(ROUND((H4/C24),0)/ROUNDDOWN(1/(H3/C22-ROUNDDOWN(H3/C22,0)),0))*C22))+H4/(2*C24)*0.5*C22+(ROUNDDOWN((H3-0.5*C22)/C22,0)*ROUND(0.5*H4/C24,0)*C22+IF(MOD((H3-0.5*C22),C22)=0,0,(ROUND((0.5*H4/C24),0)/ROUNDDOWN(1/((H3-0.5*C22)/C22-ROUNDDOWN((H3-0.5*C22)/C22,0)),0))*C22))),0))%%EOL%%</v>
      </c>
      <c r="J68" s="23" t="str" cm="1">
        <f t="array" aca="1" ref="J68" ca="1">_xlfn.IFNA(SUBSTITUTE(_xlfn.TEXTJOIN("",TRUE,"%%LN%%",CELL("address",F68),"@",SUBSTITUTE(SUBSTITUTE(_xlfn.FORMULATEXT(F68),",","."),";",","),"%%EOL%%"),"$",""),"")</f>
        <v>%%LN%%F68@=IF(H7&lt;C22,ROUNDUP((ROUNDDOWN(H7/C22,0)*ROUND(H6/C24,0)*C22+IF(MOD(H7,C22)=0,0,(ROUND((H6/C24),0)/ROUNDDOWN(1/(H7/C22-ROUNDDOWN(H7/C22,0)),0))*C22)),0),ROUNDUP((0.5*(ROUNDDOWN(H7/C22,0)*ROUND(H6/C24,0)*C22+IF(MOD(H7,C22)=0,0,(ROUND((H6/C24),0)/ROUNDDOWN(1/(H7/C22-ROUNDDOWN(H7/C22,0)),0))*C22))+H6/(2*C24)*0.5*C22+(ROUNDDOWN((H7-0.5*C22)/C22,0)*ROUND(0.5*H6/C24,0)*C22+IF(MOD((H7-0.5*C22),C22)=0,0,(ROUND((0.5*H6/C24),0)/ROUNDDOWN(1/((H7-0.5*C22)/C22-ROUNDDOWN((H7-0.5*C22)/C22,0)),0))*C22))),0))%%EOL%%</v>
      </c>
      <c r="K68" s="23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8"/>
      <c r="C69" s="68"/>
      <c r="D69" s="68"/>
      <c r="I69" s="23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3" t="str" cm="1">
        <f t="array" aca="1" ref="J69" ca="1">_xlfn.IFNA(SUBSTITUTE(_xlfn.TEXTJOIN("",TRUE,"%%LN%%",CELL("address",F69),"@",SUBSTITUTE(SUBSTITUTE(_xlfn.FORMULATEXT(F69),",","."),";",","),"%%EOL%%"),"$",""),"")</f>
        <v/>
      </c>
      <c r="K69" s="23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5" t="s">
        <v>43</v>
      </c>
      <c r="C70" s="75"/>
      <c r="D70" s="75"/>
      <c r="E70" s="25">
        <f>ROUNDUP(E68/$C$22,0)</f>
        <v>40</v>
      </c>
      <c r="F70" s="25">
        <f>ROUNDUP(F68/$C$22,0)</f>
        <v>80</v>
      </c>
      <c r="G70" s="39">
        <f>SUM(E70:F70)</f>
        <v>120</v>
      </c>
      <c r="I70" s="23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DST%%LN%%E70@=ROUNDUP(E68/C22,0)%%EOL%%</v>
      </c>
      <c r="J70" s="23" t="str" cm="1">
        <f t="array" aca="1" ref="J70" ca="1">_xlfn.IFNA(SUBSTITUTE(_xlfn.TEXTJOIN("",TRUE,"%%LN%%",CELL("address",F70),"@",SUBSTITUTE(SUBSTITUTE(_xlfn.FORMULATEXT(F70),",","."),";",","),"%%EOL%%"),"$",""),"")</f>
        <v>%%LN%%F70@=ROUNDUP(F68/C22,0)%%EOL%%</v>
      </c>
      <c r="K70" s="23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8"/>
      <c r="C71" s="68"/>
      <c r="D71" s="68"/>
      <c r="I71" s="23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3" t="str" cm="1">
        <f t="array" aca="1" ref="J71" ca="1">_xlfn.IFNA(SUBSTITUTE(_xlfn.TEXTJOIN("",TRUE,"%%LN%%",CELL("address",F71),"@",SUBSTITUTE(SUBSTITUTE(_xlfn.FORMULATEXT(F71),",","."),";",","),"%%EOL%%"),"$",""),"")</f>
        <v/>
      </c>
      <c r="K71" s="23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5" t="s">
        <v>44</v>
      </c>
      <c r="C72" s="75"/>
      <c r="D72" s="75"/>
      <c r="E72" s="25">
        <f>E74*$C$26</f>
        <v>68</v>
      </c>
      <c r="F72" s="25">
        <f>F74*C26</f>
        <v>136</v>
      </c>
      <c r="G72" s="39">
        <f>SUM(E72:F72)</f>
        <v>204</v>
      </c>
      <c r="I72" s="23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3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3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8"/>
      <c r="C73" s="68"/>
      <c r="D73" s="68"/>
      <c r="I73" s="23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3" t="str" cm="1">
        <f t="array" aca="1" ref="J73" ca="1">_xlfn.IFNA(SUBSTITUTE(_xlfn.TEXTJOIN("",TRUE,"%%LN%%",CELL("address",F73),"@",SUBSTITUTE(SUBSTITUTE(_xlfn.FORMULATEXT(F73),",","."),";",","),"%%EOL%%"),"$",""),"")</f>
        <v/>
      </c>
      <c r="K73" s="23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5" t="s">
        <v>45</v>
      </c>
      <c r="C74" s="75"/>
      <c r="D74" s="75"/>
      <c r="E74" s="25">
        <f>ROUNDUP((ROUNDUP(H4*(($C$22/0.5)+1)*ROUNDDOWN(H3/$C$22,0)+IF(MOD(H3,$C$22)=0,0,H4*(2*$C$22*(H3/$C$22-ROUNDDOWN(H3/$C$22,0))+1)),0)/$C$26),0)+ROUNDUP((ROUNDDOWN(IF(H3&lt;$C$22,1,H3/$C$22),0)*H4)/$C$26,0)</f>
        <v>17</v>
      </c>
      <c r="F74" s="25">
        <f>ROUNDUP((ROUNDUP(H6*(($C$22/0.5)+1)*ROUNDDOWN(H7/$C$22,0)+IF(MOD(H7,$C$22)=0,0,H6*(2*$C$22*(H7/$C$22-ROUNDDOWN(H7/$C$22,0))+1)),0)/$C$26),0)+ROUNDUP((ROUNDDOWN(IF(H7&lt;$C$22,1,H7/$C$22),0)*H6)/$C$26,0)</f>
        <v>34</v>
      </c>
      <c r="G74" s="39">
        <f>SUM(E74:F74)</f>
        <v>51</v>
      </c>
      <c r="I74" s="23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LST%%LN%%E74@=ROUNDUP((ROUNDUP(H4*((C22/0.5)+1)*ROUNDDOWN(H3/C22,0)+IF(MOD(H3,C22)=0,0,H4*(2*C22*(H3/C22-ROUNDDOWN(H3/C22,0))+1)),0)/C26),0)+ROUNDUP((ROUNDDOWN(IF(H3&lt;C22,1,H3/C22),0)*H4)/C26,0)%%EOL%%</v>
      </c>
      <c r="J74" s="23" t="str" cm="1">
        <f t="array" aca="1" ref="J74" ca="1">_xlfn.IFNA(SUBSTITUTE(_xlfn.TEXTJOIN("",TRUE,"%%LN%%",CELL("address",F74),"@",SUBSTITUTE(SUBSTITUTE(_xlfn.FORMULATEXT(F74),",","."),";",","),"%%EOL%%"),"$",""),"")</f>
        <v>%%LN%%F74@=ROUNDUP((ROUNDUP(H6*((C22/0.5)+1)*ROUNDDOWN(H7/C22,0)+IF(MOD(H7,C22)=0,0,H6*(2*C22*(H7/C22-ROUNDDOWN(H7/C22,0))+1)),0)/C26),0)+ROUNDUP((ROUNDDOWN(IF(H7&lt;C22,1,H7/C22),0)*H6)/C26,0)%%EOL%%</v>
      </c>
      <c r="K74" s="23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8"/>
      <c r="C75" s="68"/>
      <c r="D75" s="68"/>
      <c r="I75" s="23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3" t="str" cm="1">
        <f t="array" aca="1" ref="J75" ca="1">_xlfn.IFNA(SUBSTITUTE(_xlfn.TEXTJOIN("",TRUE,"%%LN%%",CELL("address",F75),"@",SUBSTITUTE(SUBSTITUTE(_xlfn.FORMULATEXT(F75),",","."),";",","),"%%EOL%%"),"$",""),"")</f>
        <v/>
      </c>
      <c r="K75" s="23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5" t="s">
        <v>46</v>
      </c>
      <c r="C76" s="75"/>
      <c r="D76" s="75"/>
      <c r="E76" s="25">
        <f>ROUNDUP(E80*(H4/$C$24-1),0)+ROUNDDOWN(IF(H3&lt;$C$22,1,H3/$C$22),0)*ROUNDUP(H4/$C$24-1,0)</f>
        <v>380</v>
      </c>
      <c r="F76" s="25">
        <f>ROUNDUP(F80*(H6/$C$24-1),0)+ROUNDDOWN(IF(H7&lt;$C$22,1,H7/$C$22),0)*ROUNDUP(H6/$C$24-1,0)</f>
        <v>760</v>
      </c>
      <c r="G76" s="39">
        <f>SUM(E76:F76)</f>
        <v>1140</v>
      </c>
      <c r="I76" s="23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KSR%%LN%%E76@=ROUNDUP(E80*(H4/C24-1),0)+ROUNDDOWN(IF(H3&lt;C22,1,H3/C22),0)*ROUNDUP(H4/C24-1,0)%%EOL%%</v>
      </c>
      <c r="J76" s="23" t="str" cm="1">
        <f t="array" aca="1" ref="J76" ca="1">_xlfn.IFNA(SUBSTITUTE(_xlfn.TEXTJOIN("",TRUE,"%%LN%%",CELL("address",F76),"@",SUBSTITUTE(SUBSTITUTE(_xlfn.FORMULATEXT(F76),",","."),";",","),"%%EOL%%"),"$",""),"")</f>
        <v>%%LN%%F76@=ROUNDUP(F80*(H6/C24-1),0)+ROUNDDOWN(IF(H7&lt;C22,1,H7/C22),0)*ROUNDUP(H6/C24-1,0)%%EOL%%</v>
      </c>
      <c r="K76" s="23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8"/>
      <c r="C77" s="68"/>
      <c r="D77" s="68"/>
      <c r="I77" s="23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3" t="str" cm="1">
        <f t="array" aca="1" ref="J77" ca="1">_xlfn.IFNA(SUBSTITUTE(_xlfn.TEXTJOIN("",TRUE,"%%LN%%",CELL("address",F77),"@",SUBSTITUTE(SUBSTITUTE(_xlfn.FORMULATEXT(F77),",","."),";",","),"%%EOL%%"),"$",""),"")</f>
        <v/>
      </c>
      <c r="K77" s="23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5" t="s">
        <v>47</v>
      </c>
      <c r="C78" s="75"/>
      <c r="D78" s="75"/>
      <c r="E78" s="25">
        <f t="shared" ref="E78:F78" si="1">E80</f>
        <v>18</v>
      </c>
      <c r="F78" s="25">
        <f t="shared" si="1"/>
        <v>36</v>
      </c>
      <c r="G78" s="39">
        <f>SUM(E78:F78)-E78</f>
        <v>36</v>
      </c>
      <c r="I78" s="23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3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3" t="str" cm="1">
        <f t="array" aca="1" ref="K78" ca="1">_xlfn.IFNA(SUBSTITUTE(_xlfn.TEXTJOIN("",TRUE,"%%LN%%",CELL("address",G78),"@",SUBSTITUTE(SUBSTITUTE(_xlfn.FORMULATEXT(G78),",","."),";",","),"%%EOL%%"),"$",""),"")</f>
        <v>%%LN%%G78@=SUM(E78:F78)-E78%%EOL%%</v>
      </c>
    </row>
    <row r="79" spans="2:11" x14ac:dyDescent="0.25">
      <c r="B79" s="68"/>
      <c r="C79" s="68"/>
      <c r="D79" s="68"/>
      <c r="I79" s="23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3" t="str" cm="1">
        <f t="array" aca="1" ref="J79" ca="1">_xlfn.IFNA(SUBSTITUTE(_xlfn.TEXTJOIN("",TRUE,"%%LN%%",CELL("address",F79),"@",SUBSTITUTE(SUBSTITUTE(_xlfn.FORMULATEXT(F79),",","."),";",","),"%%EOL%%"),"$",""),"")</f>
        <v/>
      </c>
      <c r="K79" s="23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5" t="s">
        <v>48</v>
      </c>
      <c r="C80" s="75"/>
      <c r="D80" s="75"/>
      <c r="E80" s="25">
        <f>ROUNDUP((2*$C$22+1)*ROUNDDOWN(H3/$C$22,0)+IF(MOD(H3,$C$22)=0,0,(2*$C$22*(H3/$C$22-ROUNDDOWN(H3/$C$22,0))+1)),0)</f>
        <v>18</v>
      </c>
      <c r="F80" s="25">
        <f>ROUNDUP((2*$C$22+1)*ROUNDDOWN(H7/$C$22,0)+IF(MOD(H7,$C$22)=0,0,(2*$C$22*(H7/$C$22-ROUNDDOWN(H7/$C$22,0))+1)),0)</f>
        <v>36</v>
      </c>
      <c r="G80" s="39">
        <f>SUM(E80:F80)-E80</f>
        <v>36</v>
      </c>
      <c r="I80" s="23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KST%%LN%%E80@=ROUNDUP((2*C22+1)*ROUNDDOWN(H3/C22,0)+IF(MOD(H3,C22)=0,0,(2*C22*(H3/C22-ROUNDDOWN(H3/C22,0))+1)),0)%%EOL%%</v>
      </c>
      <c r="J80" s="23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%%LN%%F80@=ROUNDUP((2*C22+1)*ROUNDDOWN(H7/C22,0)+IF(MOD(H7,C22)=0,0,(2*C22*(H7/C22-ROUNDDOWN(H7/C22,0))+1)),0)%%EOL%%</v>
      </c>
      <c r="K80" s="23" t="str" cm="1">
        <f t="array" aca="1" ref="K80" ca="1">_xlfn.IFNA(SUBSTITUTE(_xlfn.TEXTJOIN("",TRUE,"%%LN%%",CELL("address",G80),"@",SUBSTITUTE(SUBSTITUTE(_xlfn.FORMULATEXT(G80),",","."),";",","),"%%EOL%%"),"$",""),"")</f>
        <v>%%LN%%G80@=SUM(E80:F80)-E80%%EOL%%</v>
      </c>
    </row>
    <row r="81" spans="2:11" x14ac:dyDescent="0.25">
      <c r="B81" s="68"/>
      <c r="C81" s="68"/>
      <c r="D81" s="68"/>
      <c r="I81" s="23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3" t="str" cm="1">
        <f t="array" aca="1" ref="J81" ca="1">_xlfn.IFNA(SUBSTITUTE(_xlfn.TEXTJOIN("",TRUE,"%%LN%%",CELL("address",F81),"@",SUBSTITUTE(SUBSTITUTE(_xlfn.FORMULATEXT(F81),",","."),";",","),"%%EOL%%"),"$",""),"")</f>
        <v/>
      </c>
      <c r="K81" s="23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5" t="s">
        <v>49</v>
      </c>
      <c r="C82" s="75"/>
      <c r="D82" s="75"/>
      <c r="G82" s="39">
        <f>ROUNDUP(SUM(H3:H8)/4,0)</f>
        <v>12</v>
      </c>
      <c r="I82" s="23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3" t="str" cm="1">
        <f t="array" aca="1" ref="J82" ca="1">_xlfn.IFNA(SUBSTITUTE(_xlfn.TEXTJOIN("",TRUE,"%%LN%%",CELL("address",F82),"@",SUBSTITUTE(SUBSTITUTE(_xlfn.FORMULATEXT(F82),",","."),";",","),"%%EOL%%"),"$",""),"")</f>
        <v/>
      </c>
      <c r="K82" s="23" t="str" cm="1">
        <f t="array" aca="1" ref="K82" ca="1">_xlfn.IFNA(SUBSTITUTE(_xlfn.TEXTJOIN("",TRUE,"%%LN%%",CELL("address",G82),"@",SUBSTITUTE(SUBSTITUTE(_xlfn.FORMULATEXT(G82),",","."),";",","),"%%EOL%%"),"$",""),"")</f>
        <v>%%LN%%G82@=ROUNDUP(SUM(H3:H8)/4,0)%%EOL%%</v>
      </c>
    </row>
    <row r="83" spans="2:11" x14ac:dyDescent="0.25">
      <c r="B83" s="68"/>
      <c r="C83" s="68"/>
      <c r="D83" s="68"/>
      <c r="I83" s="23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3" t="str" cm="1">
        <f t="array" aca="1" ref="J83" ca="1">_xlfn.IFNA(SUBSTITUTE(_xlfn.TEXTJOIN("",TRUE,"%%LN%%",CELL("address",F83),"@",SUBSTITUTE(SUBSTITUTE(_xlfn.FORMULATEXT(F83),",","."),";",","),"%%EOL%%"),"$",""),"")</f>
        <v/>
      </c>
      <c r="K83" s="23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5" t="s">
        <v>18</v>
      </c>
      <c r="C84" s="75"/>
      <c r="D84" s="75"/>
      <c r="E84" s="30">
        <f>ROUNDUP(H3*H4,0)/ROUNDUP(E70*$C$22*$C$24,0)</f>
        <v>1</v>
      </c>
      <c r="F84" s="30">
        <f>ROUNDUP(H7*H6,0)/ROUNDUP(F70*$C$22*$C$24,0)</f>
        <v>1</v>
      </c>
      <c r="G84" s="67">
        <f>ROUNDUP(H3*H4+H6*H7,0)/ROUNDUP(G70*C22*C24,0)</f>
        <v>1</v>
      </c>
      <c r="I84" s="23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DESKI%%LN%%E84@=ROUNDUP(H3*H4,0)/ROUNDUP(E70*C22*C24,0)%%EOL%%</v>
      </c>
      <c r="J84" s="23" t="str" cm="1">
        <f t="array" aca="1" ref="J84" ca="1">_xlfn.IFNA(SUBSTITUTE(_xlfn.TEXTJOIN("",TRUE,"%%LN%%",CELL("address",F84),"@",SUBSTITUTE(SUBSTITUTE(_xlfn.FORMULATEXT(F84),",","."),";",","),"%%EOL%%"),"$",""),"")</f>
        <v>%%LN%%F84@=ROUNDUP(H7*H6,0)/ROUNDUP(F70*C22*C24,0)%%EOL%%</v>
      </c>
      <c r="K84" s="23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%%LN%%G84@=ROUNDUP(H3*H4+H6*H7,0)/ROUNDUP(G70*C22*C24,0)%%EOL%%</v>
      </c>
    </row>
    <row r="85" spans="2:11" x14ac:dyDescent="0.25">
      <c r="I85" s="23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3" t="str" cm="1">
        <f t="array" aca="1" ref="J85" ca="1">_xlfn.IFNA(SUBSTITUTE(_xlfn.TEXTJOIN("",TRUE,"%%LN%%",CELL("address",F85),"@",SUBSTITUTE(SUBSTITUTE(_xlfn.FORMULATEXT(F85),",","."),";",","),"%%EOL%%"),"$",""),"")</f>
        <v/>
      </c>
      <c r="K85" s="23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5" t="s">
        <v>63</v>
      </c>
      <c r="C86" s="75"/>
      <c r="D86" s="75"/>
      <c r="E86" s="25">
        <f>ROUNDUP(H3*H4,0)</f>
        <v>27</v>
      </c>
      <c r="F86" s="25">
        <f>ROUNDUP(H6*H7,0)</f>
        <v>53</v>
      </c>
      <c r="G86" s="39">
        <f>SUM(E86:F86)</f>
        <v>80</v>
      </c>
      <c r="I86" s="23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TARASU%%LN%%E86@=ROUNDUP(H3*H4,0)%%EOL%%</v>
      </c>
      <c r="J86" s="23" t="str" cm="1">
        <f t="array" aca="1" ref="J86" ca="1">_xlfn.IFNA(SUBSTITUTE(_xlfn.TEXTJOIN("",TRUE,"%%LN%%",CELL("address",F86),"@",SUBSTITUTE(SUBSTITUTE(_xlfn.FORMULATEXT(F86),",","."),";",","),"%%EOL%%"),"$",""),"")</f>
        <v>%%LN%%F86@=ROUNDUP(H6*H7,0)%%EOL%%</v>
      </c>
      <c r="K86" s="23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H11:I11"/>
    <mergeCell ref="H12:I12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68:D68"/>
    <mergeCell ref="B70:D70"/>
    <mergeCell ref="B72:D72"/>
    <mergeCell ref="B84:D84"/>
    <mergeCell ref="B86:D86"/>
    <mergeCell ref="B74:D74"/>
    <mergeCell ref="B76:D76"/>
    <mergeCell ref="B78:D78"/>
    <mergeCell ref="B80:D80"/>
    <mergeCell ref="B82:D82"/>
  </mergeCells>
  <conditionalFormatting sqref="H11">
    <cfRule type="cellIs" dxfId="9" priority="4" operator="equal">
      <formula>"wymiary poprawne"</formula>
    </cfRule>
  </conditionalFormatting>
  <conditionalFormatting sqref="H11">
    <cfRule type="containsText" dxfId="8" priority="3" operator="containsText" text="zmień">
      <formula>NOT(ISERROR(SEARCH("zmień",H11)))</formula>
    </cfRule>
  </conditionalFormatting>
  <conditionalFormatting sqref="H12">
    <cfRule type="cellIs" dxfId="7" priority="2" operator="equal">
      <formula>"wymiary poprawne"</formula>
    </cfRule>
  </conditionalFormatting>
  <conditionalFormatting sqref="H12">
    <cfRule type="containsText" dxfId="6" priority="1" operator="containsText" text="zmień">
      <formula>NOT(ISERROR(SEARCH("zmień",H12)))</formula>
    </cfRule>
  </conditionalFormatting>
  <dataValidations count="3">
    <dataValidation type="decimal" allowBlank="1" showInputMessage="1" showErrorMessage="1" errorTitle="min 1m, max 100m" error="min 1, max 100" promptTitle="min 1m, max 100m" prompt="min 1, max 100" sqref="G3 G6" xr:uid="{00000000-0002-0000-0900-000000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G4:G5 G7:G8" xr:uid="{00000000-0002-0000-0900-000001000000}">
      <formula1>1</formula1>
      <formula2>100</formula2>
    </dataValidation>
    <dataValidation type="whole" operator="equal" allowBlank="1" showInputMessage="1" showErrorMessage="1" errorTitle="L=4" error="L=4" promptTitle="L=4" prompt="L=4" sqref="C26" xr:uid="{00000000-0002-0000-0900-000002000000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3000000}">
          <x14:formula1>
            <xm:f>'nie zmieniać, nie kasować'!$B$2:$B$4</xm:f>
          </x14:formula1>
          <xm:sqref>C23</xm:sqref>
        </x14:dataValidation>
        <x14:dataValidation type="list" allowBlank="1" showInputMessage="1" showErrorMessage="1" xr:uid="{00000000-0002-0000-0900-000004000000}">
          <x14:formula1>
            <xm:f>'nie zmieniać, nie kasować'!$C$2:$C$3</xm:f>
          </x14:formula1>
          <xm:sqref>C25</xm:sqref>
        </x14:dataValidation>
        <x14:dataValidation type="list" allowBlank="1" showInputMessage="1" showErrorMessage="1" xr:uid="{00000000-0002-0000-0900-000005000000}">
          <x14:formula1>
            <xm:f>'nie zmieniać, nie kasować'!$A$2:$A$3</xm:f>
          </x14:formula1>
          <xm:sqref>C22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6"/>
  <sheetViews>
    <sheetView topLeftCell="A46" workbookViewId="0">
      <selection activeCell="J88" sqref="J88"/>
    </sheetView>
  </sheetViews>
  <sheetFormatPr defaultColWidth="10.625" defaultRowHeight="15.75" x14ac:dyDescent="0.25"/>
  <cols>
    <col min="1" max="6" width="10.625" style="23"/>
    <col min="7" max="7" width="13" style="23" bestFit="1" customWidth="1"/>
    <col min="8" max="16384" width="10.625" style="23"/>
  </cols>
  <sheetData>
    <row r="1" spans="1:14" x14ac:dyDescent="0.25">
      <c r="A1" s="47"/>
      <c r="B1" s="23" t="s">
        <v>62</v>
      </c>
      <c r="M1" s="1" t="s">
        <v>0</v>
      </c>
      <c r="N1" s="23" t="s">
        <v>1</v>
      </c>
    </row>
    <row r="2" spans="1:14" x14ac:dyDescent="0.25">
      <c r="C2" s="20" t="s">
        <v>10</v>
      </c>
      <c r="G2" s="23" t="s">
        <v>53</v>
      </c>
      <c r="H2" s="23" t="s">
        <v>52</v>
      </c>
      <c r="M2" s="1" t="s">
        <v>2</v>
      </c>
      <c r="N2" s="23" t="s">
        <v>3</v>
      </c>
    </row>
    <row r="3" spans="1:14" x14ac:dyDescent="0.25">
      <c r="A3" s="17"/>
      <c r="B3" s="19"/>
      <c r="C3" s="19"/>
      <c r="D3" s="19"/>
      <c r="E3" s="17"/>
      <c r="F3" s="23" t="s">
        <v>10</v>
      </c>
      <c r="G3" s="72">
        <v>3.3</v>
      </c>
      <c r="H3" s="50">
        <f>ROUNDUP(G3,2)</f>
        <v>3.3</v>
      </c>
      <c r="M3" s="1" t="s">
        <v>4</v>
      </c>
      <c r="N3" s="23" t="s">
        <v>5</v>
      </c>
    </row>
    <row r="4" spans="1:14" x14ac:dyDescent="0.25">
      <c r="A4" s="37" t="s">
        <v>22</v>
      </c>
      <c r="B4" s="19"/>
      <c r="C4" s="19"/>
      <c r="D4" s="19"/>
      <c r="E4" s="17" t="s">
        <v>11</v>
      </c>
      <c r="F4" s="23" t="s">
        <v>11</v>
      </c>
      <c r="G4" s="72">
        <v>8</v>
      </c>
      <c r="H4" s="50">
        <f t="shared" ref="H4:H10" si="0">ROUNDUP(G4,2)</f>
        <v>8</v>
      </c>
      <c r="M4" s="1" t="s">
        <v>14</v>
      </c>
      <c r="N4" s="23" t="s">
        <v>15</v>
      </c>
    </row>
    <row r="5" spans="1:14" x14ac:dyDescent="0.25">
      <c r="A5" s="17"/>
      <c r="B5" s="19"/>
      <c r="C5" s="19"/>
      <c r="D5" s="19"/>
      <c r="E5" s="17"/>
      <c r="F5" s="23" t="s">
        <v>12</v>
      </c>
      <c r="G5" s="72">
        <v>2</v>
      </c>
      <c r="H5" s="50">
        <f t="shared" si="0"/>
        <v>2</v>
      </c>
      <c r="M5" s="1" t="s">
        <v>6</v>
      </c>
      <c r="N5" s="23" t="s">
        <v>7</v>
      </c>
    </row>
    <row r="6" spans="1:14" x14ac:dyDescent="0.25">
      <c r="B6" s="20" t="s">
        <v>21</v>
      </c>
      <c r="C6" s="19"/>
      <c r="D6" s="20" t="s">
        <v>12</v>
      </c>
      <c r="F6" s="23" t="s">
        <v>13</v>
      </c>
      <c r="G6" s="72">
        <v>8</v>
      </c>
      <c r="H6" s="50">
        <f t="shared" si="0"/>
        <v>8</v>
      </c>
      <c r="M6" s="1" t="s">
        <v>8</v>
      </c>
      <c r="N6" s="23" t="s">
        <v>9</v>
      </c>
    </row>
    <row r="7" spans="1:14" x14ac:dyDescent="0.25">
      <c r="C7" s="19"/>
      <c r="F7" s="23" t="s">
        <v>19</v>
      </c>
      <c r="G7" s="72">
        <v>3.3</v>
      </c>
      <c r="H7" s="50">
        <f t="shared" si="0"/>
        <v>3.3</v>
      </c>
      <c r="M7" s="1" t="s">
        <v>23</v>
      </c>
      <c r="N7" s="23" t="s">
        <v>24</v>
      </c>
    </row>
    <row r="8" spans="1:14" x14ac:dyDescent="0.25">
      <c r="C8" s="19"/>
      <c r="F8" s="23" t="s">
        <v>20</v>
      </c>
      <c r="G8" s="60">
        <f>G6</f>
        <v>8</v>
      </c>
      <c r="H8" s="50">
        <f t="shared" si="0"/>
        <v>8</v>
      </c>
      <c r="M8" s="1" t="s">
        <v>25</v>
      </c>
      <c r="N8" s="23" t="s">
        <v>26</v>
      </c>
    </row>
    <row r="9" spans="1:14" x14ac:dyDescent="0.25">
      <c r="B9" s="36" t="s">
        <v>20</v>
      </c>
      <c r="C9" s="19"/>
      <c r="D9" s="23" t="s">
        <v>13</v>
      </c>
      <c r="F9" s="23" t="s">
        <v>21</v>
      </c>
      <c r="G9" s="60">
        <f>G3-G5-G7</f>
        <v>-2</v>
      </c>
      <c r="H9" s="50">
        <f t="shared" si="0"/>
        <v>-2</v>
      </c>
      <c r="M9" s="1" t="s">
        <v>27</v>
      </c>
      <c r="N9" s="23" t="s">
        <v>28</v>
      </c>
    </row>
    <row r="10" spans="1:14" x14ac:dyDescent="0.25">
      <c r="C10" s="19"/>
      <c r="F10" s="23" t="s">
        <v>22</v>
      </c>
      <c r="G10" s="60">
        <f>G4</f>
        <v>8</v>
      </c>
      <c r="H10" s="50">
        <f t="shared" si="0"/>
        <v>8</v>
      </c>
      <c r="M10" s="1" t="s">
        <v>29</v>
      </c>
      <c r="N10" s="23" t="s">
        <v>30</v>
      </c>
    </row>
    <row r="11" spans="1:14" x14ac:dyDescent="0.25">
      <c r="C11" s="19"/>
      <c r="M11" s="1" t="s">
        <v>31</v>
      </c>
      <c r="N11" s="23" t="s">
        <v>32</v>
      </c>
    </row>
    <row r="12" spans="1:14" x14ac:dyDescent="0.25">
      <c r="C12" s="40" t="s">
        <v>19</v>
      </c>
      <c r="G12" s="23" t="s">
        <v>59</v>
      </c>
      <c r="H12" s="76" t="str">
        <f>IF(OR((H4/$C$22-ROUNDDOWN(H4/$C$22,0))*$C$22&gt;=1,H4/$C$22-ROUNDDOWN(H4/$C$22,0)&lt;=0),"wymiary poprawne","zmień wymiar B tarasu/długość deski")</f>
        <v>wymiary poprawne</v>
      </c>
      <c r="I12" s="76"/>
      <c r="M12" s="1" t="s">
        <v>33</v>
      </c>
      <c r="N12" s="23" t="s">
        <v>40</v>
      </c>
    </row>
    <row r="13" spans="1:14" x14ac:dyDescent="0.25">
      <c r="B13" s="17"/>
      <c r="C13" s="17"/>
      <c r="D13" s="17"/>
      <c r="E13" s="17"/>
      <c r="G13" s="23" t="s">
        <v>60</v>
      </c>
      <c r="H13" s="76" t="str">
        <f>IF(OR((H6/$C$22-ROUNDDOWN(H6/$C$22,0))*$C$22&gt;=1,H6/$C$22-ROUNDDOWN(H6/$C$22,0)&lt;=0),"wymiary poprawne","zmień wymiar D tarasu/długość deski")</f>
        <v>wymiary poprawne</v>
      </c>
      <c r="I13" s="76"/>
      <c r="M13" s="1" t="s">
        <v>34</v>
      </c>
      <c r="N13" s="23" t="s">
        <v>39</v>
      </c>
    </row>
    <row r="14" spans="1:14" x14ac:dyDescent="0.25">
      <c r="B14" s="17"/>
      <c r="C14" s="17"/>
      <c r="D14" s="17"/>
      <c r="E14" s="17"/>
      <c r="M14" s="1" t="s">
        <v>35</v>
      </c>
      <c r="N14" s="23" t="s">
        <v>38</v>
      </c>
    </row>
    <row r="15" spans="1:14" x14ac:dyDescent="0.25">
      <c r="B15" s="17"/>
      <c r="C15" s="17"/>
      <c r="D15" s="17"/>
      <c r="E15" s="17"/>
      <c r="G15" s="17"/>
      <c r="H15" s="55"/>
      <c r="I15" s="55"/>
      <c r="J15" s="55"/>
      <c r="M15" s="1" t="s">
        <v>36</v>
      </c>
      <c r="N15" s="23" t="s">
        <v>37</v>
      </c>
    </row>
    <row r="16" spans="1:14" x14ac:dyDescent="0.25">
      <c r="B16" s="17"/>
      <c r="C16" s="17"/>
      <c r="D16" s="17"/>
      <c r="E16" s="17"/>
      <c r="G16" s="17"/>
      <c r="H16" s="56"/>
      <c r="I16" s="56"/>
      <c r="J16" s="56"/>
    </row>
    <row r="17" spans="2:11" x14ac:dyDescent="0.25">
      <c r="B17" s="17"/>
      <c r="C17" s="17"/>
      <c r="D17" s="17"/>
      <c r="E17" s="17"/>
      <c r="G17" s="17"/>
      <c r="H17" s="57"/>
      <c r="I17" s="57"/>
      <c r="J17" s="57"/>
    </row>
    <row r="18" spans="2:11" x14ac:dyDescent="0.25">
      <c r="B18" s="17"/>
      <c r="C18" s="17"/>
      <c r="D18" s="17"/>
      <c r="E18" s="17"/>
      <c r="G18" s="17"/>
      <c r="H18" s="55"/>
      <c r="I18" s="55"/>
      <c r="J18" s="55"/>
    </row>
    <row r="19" spans="2:11" x14ac:dyDescent="0.25">
      <c r="B19" s="17"/>
      <c r="C19" s="17"/>
      <c r="D19" s="17"/>
      <c r="E19" s="17"/>
      <c r="G19" s="17"/>
      <c r="H19" s="56"/>
      <c r="I19" s="56"/>
      <c r="J19" s="56"/>
    </row>
    <row r="20" spans="2:11" x14ac:dyDescent="0.25">
      <c r="G20" s="17"/>
      <c r="H20" s="17"/>
      <c r="I20" s="17"/>
      <c r="J20" s="17"/>
    </row>
    <row r="21" spans="2:11" x14ac:dyDescent="0.25">
      <c r="D21" s="17"/>
      <c r="G21" s="38"/>
      <c r="H21" s="38"/>
      <c r="I21" s="38"/>
    </row>
    <row r="22" spans="2:11" x14ac:dyDescent="0.25">
      <c r="B22" s="13" t="s">
        <v>2</v>
      </c>
      <c r="C22" s="73">
        <v>4</v>
      </c>
      <c r="D22" s="17"/>
      <c r="G22" s="38"/>
      <c r="H22" s="38"/>
      <c r="I22" s="38"/>
    </row>
    <row r="23" spans="2:11" x14ac:dyDescent="0.25">
      <c r="B23" s="13" t="s">
        <v>4</v>
      </c>
      <c r="C23" s="73">
        <v>0.16</v>
      </c>
      <c r="D23" s="17"/>
      <c r="G23" s="38"/>
      <c r="H23" s="38"/>
      <c r="I23" s="38"/>
    </row>
    <row r="24" spans="2:11" x14ac:dyDescent="0.25">
      <c r="B24" s="13" t="s">
        <v>6</v>
      </c>
      <c r="C24" s="51">
        <f>C23+C25</f>
        <v>0.16500000000000001</v>
      </c>
      <c r="D24" s="17"/>
      <c r="G24" s="38"/>
      <c r="H24" s="38"/>
      <c r="I24" s="38"/>
    </row>
    <row r="25" spans="2:11" x14ac:dyDescent="0.25">
      <c r="B25" s="13" t="s">
        <v>14</v>
      </c>
      <c r="C25" s="73">
        <v>5.0000000000000001E-3</v>
      </c>
      <c r="D25" s="17"/>
      <c r="G25" s="38"/>
      <c r="H25" s="38"/>
      <c r="I25" s="38"/>
    </row>
    <row r="26" spans="2:11" x14ac:dyDescent="0.25">
      <c r="B26" s="22" t="s">
        <v>23</v>
      </c>
      <c r="C26" s="73">
        <v>4</v>
      </c>
      <c r="D26" s="17"/>
      <c r="G26" s="38"/>
      <c r="H26" s="38"/>
      <c r="I26" s="38"/>
    </row>
    <row r="27" spans="2:11" x14ac:dyDescent="0.25">
      <c r="D27" s="17"/>
      <c r="G27" s="38"/>
      <c r="H27" s="38"/>
      <c r="I27" s="38"/>
    </row>
    <row r="28" spans="2:11" x14ac:dyDescent="0.25">
      <c r="B28" s="1" t="s">
        <v>75</v>
      </c>
      <c r="C28" s="1"/>
      <c r="D28" s="1"/>
      <c r="E28" s="1"/>
    </row>
    <row r="29" spans="2:11" x14ac:dyDescent="0.25">
      <c r="I29" s="23" t="str" cm="1">
        <f t="array" aca="1" ref="I29" ca="1">_xlfn.TEXTJOIN(" ",TRUE,"//",TRIM(LEFT(MID(CELL("filename",$A$1),FIND("[",CELL("filename",$A$1)),255),255)))</f>
        <v>// [algorytm taras 28.04.2021 - 4 i 6 m.xlsx]TYP T Prostopadły</v>
      </c>
    </row>
    <row r="30" spans="2:11" x14ac:dyDescent="0.25">
      <c r="I30" s="23" t="str" cm="1">
        <f t="array" aca="1" ref="I30" ca="1">_xlfn.TEXTJOIN(" ",TRUE,"//",CELL("contents",B28),"%%LN%%")</f>
        <v>// DESKA TARASOWA UKŁAD PROSTOPADŁY CIAGLY %%LN%%</v>
      </c>
    </row>
    <row r="31" spans="2:11" x14ac:dyDescent="0.25">
      <c r="E31" s="23" t="s">
        <v>54</v>
      </c>
      <c r="F31" s="23" t="s">
        <v>55</v>
      </c>
      <c r="G31" s="23" t="s">
        <v>56</v>
      </c>
      <c r="I31" s="23" t="s">
        <v>74</v>
      </c>
      <c r="J31" s="23" t="str" cm="1">
        <f t="array" aca="1" ref="J31" ca="1">_xlfn.IFNA(_xlfn.TEXTJOIN("",TRUE,"var ",SUBSTITUTE(CELL("contents",G12)," ","_"),"@",SUBSTITUTE(SUBSTITUTE(SUBSTITUTE(_xlfn.FORMULATEXT(H12),",","."),";",","),"$",""),"%%EOL%%"),"")</f>
        <v>var Warunek_1@=IF(OR((H4/C22-ROUNDDOWN(H4/C22,0))*C22&gt;=1,H4/C22-ROUNDDOWN(H4/C22,0)&lt;=0),"wymiary poprawne","zmień wymiar B tarasu/długość deski")%%EOL%%</v>
      </c>
      <c r="K31" s="23" t="str" cm="1">
        <f t="array" aca="1" ref="K31" ca="1">_xlfn.IFNA(_xlfn.TEXTJOIN("",TRUE,"var ",SUBSTITUTE(CELL("contents",G13)," ","_"),"@",SUBSTITUTE(SUBSTITUTE(SUBSTITUTE(_xlfn.FORMULATEXT(H13),",","."),";",","),"$",""),"%%EOL%%"),"")</f>
        <v>var Warunek_2@=IF(OR((H6/C22-ROUNDDOWN(H6/C22,0))*C22&gt;=1,H6/C22-ROUNDDOWN(H6/C22,0)&lt;=0),"wymiary poprawne","zmień wymiar D tarasu/długość deski")%%EOL%%</v>
      </c>
    </row>
    <row r="32" spans="2:11" x14ac:dyDescent="0.25">
      <c r="B32" s="75" t="s">
        <v>42</v>
      </c>
      <c r="C32" s="75"/>
      <c r="D32" s="75"/>
      <c r="E32" s="25">
        <f>ROUNDUP((ROUNDDOWN(H4/$C$22,0)*ROUND(H3/$C$24,0)*$C$22+IF(MOD(H4,$C$22)=0,0,(ROUND((H3/$C$24),0)/ROUNDDOWN(1/(H4/$C$22-ROUNDDOWN(H4/$C$22,0)),0))*$C$22)),0)</f>
        <v>160</v>
      </c>
      <c r="F32" s="25">
        <f>ROUNDUP((ROUNDDOWN(H6/$C$22,0)*ROUND(H7/$C$24,0)*$C$22+IF(MOD(H6,$C$22)=0,0,(ROUND((H7/$C$24),0)/ROUNDDOWN(1/(H6/$C$22-ROUNDDOWN(H6/$C$22,0)),0))*$C$22)),0)</f>
        <v>160</v>
      </c>
      <c r="G32" s="39">
        <f>SUM(E32:F32)</f>
        <v>320</v>
      </c>
      <c r="I32" s="23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MBD%%LN%%E32@=ROUNDUP((ROUNDDOWN(H4/C22,0)*ROUND(H3/C24,0)*C22+IF(MOD(H4,C22)=0,0,(ROUND((H3/C24),0)/ROUNDDOWN(1/(H4/C22-ROUNDDOWN(H4/C22,0)),0))*C22)),0)%%EOL%%</v>
      </c>
      <c r="J32" s="23" t="str" cm="1">
        <f t="array" aca="1" ref="J32" ca="1">_xlfn.IFNA(SUBSTITUTE(_xlfn.TEXTJOIN("",TRUE,"%%LN%%",CELL("address",F32),"@",SUBSTITUTE(SUBSTITUTE(_xlfn.FORMULATEXT(F32),",","."),";",","),"%%EOL%%"),"$",""),"")</f>
        <v>%%LN%%F32@=ROUNDUP((ROUNDDOWN(H6/C22,0)*ROUND(H7/C24,0)*C22+IF(MOD(H6,C22)=0,0,(ROUND((H7/C24),0)/ROUNDDOWN(1/(H6/C22-ROUNDDOWN(H6/C22,0)),0))*C22)),0)%%EOL%%</v>
      </c>
      <c r="K32" s="23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8"/>
      <c r="C33" s="68"/>
      <c r="D33" s="68"/>
      <c r="I33" s="23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3" t="str" cm="1">
        <f t="array" aca="1" ref="J33" ca="1">_xlfn.IFNA(SUBSTITUTE(_xlfn.TEXTJOIN("",TRUE,"%%LN%%",CELL("address",F33),"@",SUBSTITUTE(SUBSTITUTE(_xlfn.FORMULATEXT(F33),",","."),";",","),"%%EOL%%"),"$",""),"")</f>
        <v/>
      </c>
      <c r="K33" s="23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5" t="s">
        <v>43</v>
      </c>
      <c r="C34" s="75"/>
      <c r="D34" s="75"/>
      <c r="E34" s="25">
        <f t="shared" ref="E34:F34" si="1">ROUNDUP(E32/$C$22,0)</f>
        <v>40</v>
      </c>
      <c r="F34" s="25">
        <f t="shared" si="1"/>
        <v>40</v>
      </c>
      <c r="G34" s="39">
        <f>SUM(E34:F34)</f>
        <v>80</v>
      </c>
      <c r="I34" s="23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DST%%LN%%E34@=ROUNDUP(E32/C22,0)%%EOL%%</v>
      </c>
      <c r="J34" s="23" t="str" cm="1">
        <f t="array" aca="1" ref="J34" ca="1">_xlfn.IFNA(SUBSTITUTE(_xlfn.TEXTJOIN("",TRUE,"%%LN%%",CELL("address",F34),"@",SUBSTITUTE(SUBSTITUTE(_xlfn.FORMULATEXT(F34),",","."),";",","),"%%EOL%%"),"$",""),"")</f>
        <v>%%LN%%F34@=ROUNDUP(F32/C22,0)%%EOL%%</v>
      </c>
      <c r="K34" s="23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8"/>
      <c r="C35" s="68"/>
      <c r="D35" s="68"/>
      <c r="I35" s="23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3" t="str" cm="1">
        <f t="array" aca="1" ref="J35" ca="1">_xlfn.IFNA(SUBSTITUTE(_xlfn.TEXTJOIN("",TRUE,"%%LN%%",CELL("address",F35),"@",SUBSTITUTE(SUBSTITUTE(_xlfn.FORMULATEXT(F35),",","."),";",","),"%%EOL%%"),"$",""),"")</f>
        <v/>
      </c>
      <c r="K35" s="23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5" t="s">
        <v>44</v>
      </c>
      <c r="C36" s="75"/>
      <c r="D36" s="75"/>
      <c r="E36" s="25">
        <f>ROUNDUP(H3*((C22/0.5)+1)*ROUNDDOWN(H4/C22,0)+IF(MOD(H4,C22)=0,0,H3*(2*C22*(H4/C22-ROUNDDOWN(H4/C22,0))+1)),0)</f>
        <v>60</v>
      </c>
      <c r="F36" s="25">
        <f>ROUNDUP(H7*((C22/0.5)+1)*ROUNDDOWN(H6/C22,0)+IF(MOD(H6,C22)=0,0,H7*(2*C22*(H6/C22-ROUNDDOWN(H6/C22,0))+1)),0)</f>
        <v>60</v>
      </c>
      <c r="G36" s="39">
        <f>SUM(E36:F36)</f>
        <v>120</v>
      </c>
      <c r="I36" s="23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MBL%%LN%%E36@=ROUNDUP(H3*((C22/0.5)+1)*ROUNDDOWN(H4/C22,0)+IF(MOD(H4,C22)=0,0,H3*(2*C22*(H4/C22-ROUNDDOWN(H4/C22,0))+1)),0)%%EOL%%</v>
      </c>
      <c r="J36" s="23" t="str" cm="1">
        <f t="array" aca="1" ref="J36" ca="1">_xlfn.IFNA(SUBSTITUTE(_xlfn.TEXTJOIN("",TRUE,"%%LN%%",CELL("address",F36),"@",SUBSTITUTE(SUBSTITUTE(_xlfn.FORMULATEXT(F36),",","."),";",","),"%%EOL%%"),"$",""),"")</f>
        <v>%%LN%%F36@=ROUNDUP(H7*((C22/0.5)+1)*ROUNDDOWN(H6/C22,0)+IF(MOD(H6,C22)=0,0,H7*(2*C22*(H6/C22-ROUNDDOWN(H6/C22,0))+1)),0)%%EOL%%</v>
      </c>
      <c r="K36" s="23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8"/>
      <c r="C37" s="68"/>
      <c r="D37" s="68"/>
      <c r="I37" s="23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3" t="str" cm="1">
        <f t="array" aca="1" ref="J37" ca="1">_xlfn.IFNA(SUBSTITUTE(_xlfn.TEXTJOIN("",TRUE,"%%LN%%",CELL("address",F37),"@",SUBSTITUTE(SUBSTITUTE(_xlfn.FORMULATEXT(F37),",","."),";",","),"%%EOL%%"),"$",""),"")</f>
        <v/>
      </c>
      <c r="K37" s="23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5" t="s">
        <v>45</v>
      </c>
      <c r="C38" s="75"/>
      <c r="D38" s="75"/>
      <c r="E38" s="25">
        <f>ROUNDUP(E36/C26,0)</f>
        <v>15</v>
      </c>
      <c r="F38" s="25">
        <f>ROUNDUP(F36/C26,0)</f>
        <v>15</v>
      </c>
      <c r="G38" s="39">
        <f>SUM(E38:F38)</f>
        <v>30</v>
      </c>
      <c r="I38" s="23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3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3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8"/>
      <c r="C39" s="68"/>
      <c r="D39" s="68"/>
      <c r="I39" s="23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3" t="str" cm="1">
        <f t="array" aca="1" ref="J39" ca="1">_xlfn.IFNA(SUBSTITUTE(_xlfn.TEXTJOIN("",TRUE,"%%LN%%",CELL("address",F39),"@",SUBSTITUTE(SUBSTITUTE(_xlfn.FORMULATEXT(F39),",","."),";",","),"%%EOL%%"),"$",""),"")</f>
        <v/>
      </c>
      <c r="K39" s="23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5" t="s">
        <v>46</v>
      </c>
      <c r="C40" s="75"/>
      <c r="D40" s="75"/>
      <c r="E40" s="25">
        <f>ROUNDUP((H3/$C$24-1)*ROUNDUP((2*$C$22+1)*ROUNDDOWN(H4/$C$22,0)+IF(MOD(H4,$C$22)=0,0,ROUNDUP((2*$C$22*(H4/$C$22-ROUNDDOWN(H4/$C$22,0))+1),0)),0),0)</f>
        <v>342</v>
      </c>
      <c r="F40" s="25">
        <f>ROUNDUP((H7/$C$24-1)*ROUNDUP((2*$C$22+1)*ROUNDDOWN(H6/$C$22,0)+IF(MOD(H6,$C$22)=0,0,ROUNDUP((2*$C$22*(H6/$C$22-ROUNDDOWN(H6/$C$22,0))+1),0)),0),0)</f>
        <v>342</v>
      </c>
      <c r="G40" s="39">
        <f>SUM(E40:F40)</f>
        <v>684</v>
      </c>
      <c r="I40" s="23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KSR%%LN%%E40@=ROUNDUP((H3/C24-1)*ROUNDUP((2*C22+1)*ROUNDDOWN(H4/C22,0)+IF(MOD(H4,C22)=0,0,ROUNDUP((2*C22*(H4/C22-ROUNDDOWN(H4/C22,0))+1),0)),0),0)%%EOL%%</v>
      </c>
      <c r="J40" s="23" t="str" cm="1">
        <f t="array" aca="1" ref="J40" ca="1">_xlfn.IFNA(SUBSTITUTE(_xlfn.TEXTJOIN("",TRUE,"%%LN%%",CELL("address",F40),"@",SUBSTITUTE(SUBSTITUTE(_xlfn.FORMULATEXT(F40),",","."),";",","),"%%EOL%%"),"$",""),"")</f>
        <v>%%LN%%F40@=ROUNDUP((H7/C24-1)*ROUNDUP((2*C22+1)*ROUNDDOWN(H6/C22,0)+IF(MOD(H6,C22)=0,0,ROUNDUP((2*C22*(H6/C22-ROUNDDOWN(H6/C22,0))+1),0)),0),0)%%EOL%%</v>
      </c>
      <c r="K40" s="23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8"/>
      <c r="C41" s="68"/>
      <c r="D41" s="68"/>
      <c r="I41" s="23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3" t="str" cm="1">
        <f t="array" aca="1" ref="J41" ca="1">_xlfn.IFNA(SUBSTITUTE(_xlfn.TEXTJOIN("",TRUE,"%%LN%%",CELL("address",F41),"@",SUBSTITUTE(SUBSTITUTE(_xlfn.FORMULATEXT(F41),",","."),";",","),"%%EOL%%"),"$",""),"")</f>
        <v/>
      </c>
      <c r="K41" s="23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5" t="s">
        <v>47</v>
      </c>
      <c r="C42" s="75"/>
      <c r="D42" s="75"/>
      <c r="E42" s="25">
        <f t="shared" ref="E42:F42" si="2">E44</f>
        <v>18</v>
      </c>
      <c r="F42" s="25">
        <f t="shared" si="2"/>
        <v>18</v>
      </c>
      <c r="G42" s="39">
        <f>SUM(E42:F42)</f>
        <v>36</v>
      </c>
      <c r="I42" s="23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3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3" t="str" cm="1">
        <f t="array" aca="1" ref="K42" ca="1">_xlfn.IFNA(SUBSTITUTE(_xlfn.TEXTJOIN("",TRUE,"%%LN%%",CELL("address",G42),"@",SUBSTITUTE(SUBSTITUTE(_xlfn.FORMULATEXT(G42),",","."),";",","),"%%EOL%%"),"$",""),"")</f>
        <v>%%LN%%G42@=SUM(E42:F42)%%EOL%%</v>
      </c>
    </row>
    <row r="43" spans="2:11" x14ac:dyDescent="0.25">
      <c r="B43" s="68"/>
      <c r="C43" s="68"/>
      <c r="D43" s="68"/>
      <c r="I43" s="23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3" t="str" cm="1">
        <f t="array" aca="1" ref="J43" ca="1">_xlfn.IFNA(SUBSTITUTE(_xlfn.TEXTJOIN("",TRUE,"%%LN%%",CELL("address",F43),"@",SUBSTITUTE(SUBSTITUTE(_xlfn.FORMULATEXT(F43),",","."),";",","),"%%EOL%%"),"$",""),"")</f>
        <v/>
      </c>
      <c r="K43" s="23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5" t="s">
        <v>48</v>
      </c>
      <c r="C44" s="75"/>
      <c r="D44" s="75"/>
      <c r="E44" s="25">
        <f>ROUNDUP((2*$C$22+1)*ROUNDDOWN(H4/$C$22,0)+IF(MOD(H4,$C$22)=0,0,(2*$C$22*(H4/$C$22-ROUNDDOWN(H4/$C$22,0))+1)),0)</f>
        <v>18</v>
      </c>
      <c r="F44" s="25">
        <f>ROUNDUP((2*$C$22+1)*ROUNDDOWN(H6/$C$22,0)+IF(MOD(H6,$C$22)=0,0,(2*$C$22*(H6/$C$22-ROUNDDOWN(H6/$C$22,0))+1)),0)</f>
        <v>18</v>
      </c>
      <c r="G44" s="39">
        <f>SUM(E44:F44)</f>
        <v>36</v>
      </c>
      <c r="I44" s="23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KST%%LN%%E44@=ROUNDUP((2*C22+1)*ROUNDDOWN(H4/C22,0)+IF(MOD(H4,C22)=0,0,(2*C22*(H4/C22-ROUNDDOWN(H4/C22,0))+1)),0)%%EOL%%</v>
      </c>
      <c r="J44" s="23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%%LN%%F44@=ROUNDUP((2*C22+1)*ROUNDDOWN(H6/C22,0)+IF(MOD(H6,C22)=0,0,(2*C22*(H6/C22-ROUNDDOWN(H6/C22,0))+1)),0)%%EOL%%</v>
      </c>
      <c r="K44" s="23" t="str" cm="1">
        <f t="array" aca="1" ref="K44" ca="1">_xlfn.IFNA(SUBSTITUTE(_xlfn.TEXTJOIN("",TRUE,"%%LN%%",CELL("address",G44),"@",SUBSTITUTE(SUBSTITUTE(_xlfn.FORMULATEXT(G44),",","."),";",","),"%%EOL%%"),"$",""),"")</f>
        <v>%%LN%%G44@=SUM(E44:F44)%%EOL%%</v>
      </c>
    </row>
    <row r="45" spans="2:11" x14ac:dyDescent="0.25">
      <c r="B45" s="68"/>
      <c r="C45" s="68"/>
      <c r="D45" s="68"/>
      <c r="I45" s="23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3" t="str" cm="1">
        <f t="array" aca="1" ref="J45" ca="1">_xlfn.IFNA(SUBSTITUTE(_xlfn.TEXTJOIN("",TRUE,"%%LN%%",CELL("address",F45),"@",SUBSTITUTE(SUBSTITUTE(_xlfn.FORMULATEXT(F45),",","."),";",","),"%%EOL%%"),"$",""),"")</f>
        <v/>
      </c>
      <c r="K45" s="23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5" t="s">
        <v>49</v>
      </c>
      <c r="C46" s="75"/>
      <c r="D46" s="75"/>
      <c r="E46" s="17"/>
      <c r="F46" s="17"/>
      <c r="G46" s="39">
        <f>ROUNDUP(SUM(H3:H10)/C26,0)</f>
        <v>10</v>
      </c>
      <c r="I46" s="23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3" t="str" cm="1">
        <f t="array" aca="1" ref="J46" ca="1">_xlfn.IFNA(SUBSTITUTE(_xlfn.TEXTJOIN("",TRUE,"%%LN%%",CELL("address",F46),"@",SUBSTITUTE(SUBSTITUTE(_xlfn.FORMULATEXT(F46),",","."),";",","),"%%EOL%%"),"$",""),"")</f>
        <v/>
      </c>
      <c r="K46" s="23" t="str" cm="1">
        <f t="array" aca="1" ref="K46" ca="1">_xlfn.IFNA(SUBSTITUTE(_xlfn.TEXTJOIN("",TRUE,"%%LN%%",CELL("address",G46),"@",SUBSTITUTE(SUBSTITUTE(_xlfn.FORMULATEXT(G46),",","."),";",","),"%%EOL%%"),"$",""),"")</f>
        <v>%%LN%%G46@=ROUNDUP(SUM(H3:H10)/C26,0)%%EOL%%</v>
      </c>
    </row>
    <row r="47" spans="2:11" x14ac:dyDescent="0.25">
      <c r="B47" s="68"/>
      <c r="C47" s="68"/>
      <c r="D47" s="68"/>
      <c r="E47" s="17"/>
      <c r="F47" s="17"/>
      <c r="I47" s="23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3" t="str" cm="1">
        <f t="array" aca="1" ref="J47" ca="1">_xlfn.IFNA(SUBSTITUTE(_xlfn.TEXTJOIN("",TRUE,"%%LN%%",CELL("address",F47),"@",SUBSTITUTE(SUBSTITUTE(_xlfn.FORMULATEXT(F47),",","."),";",","),"%%EOL%%"),"$",""),"")</f>
        <v/>
      </c>
      <c r="K47" s="23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5" t="s">
        <v>18</v>
      </c>
      <c r="C48" s="75"/>
      <c r="D48" s="75"/>
      <c r="E48" s="17"/>
      <c r="F48" s="17"/>
      <c r="G48" s="67">
        <f>ROUNDUP(H3*H4+H6*H7,0)/ROUNDUP(G34*C22*C24,0)</f>
        <v>1</v>
      </c>
      <c r="I48" s="23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3" t="str" cm="1">
        <f t="array" aca="1" ref="J48" ca="1">_xlfn.IFNA(SUBSTITUTE(_xlfn.TEXTJOIN("",TRUE,"%%LN%%",CELL("address",F48),"@",SUBSTITUTE(SUBSTITUTE(_xlfn.FORMULATEXT(F48),",","."),";",","),"%%EOL%%"),"$",""),"")</f>
        <v/>
      </c>
      <c r="K48" s="23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%%LN%%G48@=ROUNDUP(H3*H4+H6*H7,0)/ROUNDUP(G34*C22*C24,0)%%EOL%%</v>
      </c>
    </row>
    <row r="49" spans="2:11" x14ac:dyDescent="0.25">
      <c r="I49" s="23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3" t="str" cm="1">
        <f t="array" aca="1" ref="J49" ca="1">_xlfn.IFNA(SUBSTITUTE(_xlfn.TEXTJOIN("",TRUE,"%%LN%%",CELL("address",F49),"@",SUBSTITUTE(SUBSTITUTE(_xlfn.FORMULATEXT(F49),",","."),";",","),"%%EOL%%"),"$",""),"")</f>
        <v/>
      </c>
      <c r="K49" s="23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5" t="s">
        <v>63</v>
      </c>
      <c r="C50" s="75"/>
      <c r="D50" s="75"/>
      <c r="E50" s="25">
        <f>ROUNDUP(H3*H4,0)</f>
        <v>27</v>
      </c>
      <c r="F50" s="25">
        <f>ROUNDUP(H6*H7,0)</f>
        <v>27</v>
      </c>
      <c r="G50" s="39">
        <f>SUM(E50:F50)</f>
        <v>54</v>
      </c>
      <c r="I50" s="23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TARASU%%LN%%E50@=ROUNDUP(H3*H4,0)%%EOL%%</v>
      </c>
      <c r="J50" s="23" t="str" cm="1">
        <f t="array" aca="1" ref="J50" ca="1">_xlfn.IFNA(SUBSTITUTE(_xlfn.TEXTJOIN("",TRUE,"%%LN%%",CELL("address",F50),"@",SUBSTITUTE(SUBSTITUTE(_xlfn.FORMULATEXT(F50),",","."),";",","),"%%EOL%%"),"$",""),"")</f>
        <v>%%LN%%F50@=ROUNDUP(H6*H7,0)%%EOL%%</v>
      </c>
      <c r="K50" s="23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17</v>
      </c>
      <c r="C64" s="1"/>
      <c r="D64" s="1"/>
      <c r="E64" s="1"/>
    </row>
    <row r="65" spans="2:11" x14ac:dyDescent="0.25">
      <c r="I65" s="23" t="str" cm="1">
        <f t="array" aca="1" ref="I65" ca="1">_xlfn.TEXTJOIN(" ",TRUE,"//",TRIM(LEFT(MID(CELL("filename",$A$1),FIND("[",CELL("filename",$A$1)),255),255)))</f>
        <v>// [algorytm taras 28.04.2021 - 4 i 6 m.xlsx]TYP T Prostopadły</v>
      </c>
    </row>
    <row r="66" spans="2:11" x14ac:dyDescent="0.25">
      <c r="H66" s="17"/>
      <c r="I66" s="23" t="str" cm="1">
        <f t="array" aca="1" ref="I66" ca="1">_xlfn.TEXTJOIN(" ",TRUE,"//",CELL("contents",B64),"%%LN%%")</f>
        <v>// DESKA TARASOWA UKŁAD PROSTOPADŁY ZAMEK POŁÓWKOWY %%LN%%</v>
      </c>
    </row>
    <row r="67" spans="2:11" x14ac:dyDescent="0.25">
      <c r="E67" s="23" t="s">
        <v>54</v>
      </c>
      <c r="F67" s="23" t="s">
        <v>55</v>
      </c>
      <c r="G67" s="23" t="s">
        <v>56</v>
      </c>
      <c r="H67" s="17"/>
      <c r="I67" s="23" t="s">
        <v>74</v>
      </c>
      <c r="J67" s="23" t="str" cm="1">
        <f t="array" aca="1" ref="J67" ca="1">_xlfn.IFNA(_xlfn.TEXTJOIN("",TRUE,"var ",SUBSTITUTE(CELL("contents",G12)," ","_"),"@",SUBSTITUTE(SUBSTITUTE(SUBSTITUTE(_xlfn.FORMULATEXT(H12),",","."),";",","),"$",""),"%%EOL%%"),"")</f>
        <v>var Warunek_1@=IF(OR((H4/C22-ROUNDDOWN(H4/C22,0))*C22&gt;=1,H4/C22-ROUNDDOWN(H4/C22,0)&lt;=0),"wymiary poprawne","zmień wymiar B tarasu/długość deski")%%EOL%%</v>
      </c>
      <c r="K67" s="23" t="str" cm="1">
        <f t="array" aca="1" ref="K67" ca="1">_xlfn.IFNA(_xlfn.TEXTJOIN("",TRUE,"var ",SUBSTITUTE(CELL("contents",G13)," ","_"),"@",SUBSTITUTE(SUBSTITUTE(SUBSTITUTE(_xlfn.FORMULATEXT(H13),",","."),";",","),"$",""),"%%EOL%%"),"")</f>
        <v>var Warunek_2@=IF(OR((H6/C22-ROUNDDOWN(H6/C22,0))*C22&gt;=1,H6/C22-ROUNDDOWN(H6/C22,0)&lt;=0),"wymiary poprawne","zmień wymiar D tarasu/długość deski")%%EOL%%</v>
      </c>
    </row>
    <row r="68" spans="2:11" x14ac:dyDescent="0.25">
      <c r="B68" s="75" t="s">
        <v>42</v>
      </c>
      <c r="C68" s="75"/>
      <c r="D68" s="75"/>
      <c r="E68" s="18">
        <f>IF(H4&lt;$C$22,ROUNDUP((ROUNDDOWN(H4/$C$22,0)*ROUND(H3/$C$24,0)*$C$22+IF(MOD(H4,$C$22)=0,0,(ROUND((H3/$C$24),0)/ROUNDDOWN(1/(H4/$C$22-ROUNDDOWN(H4/$C$22,0)),0))*$C$22)),0),ROUNDUP((0.5*(ROUNDDOWN(H4/$C$22,0)*ROUND(H3/$C$24,0)*$C$22+IF(MOD(H4,$C$22)=0,0,(ROUND((H3/$C$24),0)/ROUNDDOWN(1/(H4/$C$22-ROUNDDOWN(H4/$C$22,0)),0))*$C$22))+H3/(2*$C$24)*0.5*$C$22+(ROUNDDOWN((H4-0.5*$C$22)/$C$22,0)*ROUND(0.5*H3/$C$24,0)*$C$22+IF(MOD((H4-0.5*$C$22),$C$22)=0,0,(ROUND((0.5*H3/$C$24),0)/ROUNDDOWN(1/((H4-0.5*$C$22)/$C$22-ROUNDDOWN((H4-0.5*$C$22)/$C$22,0)),0))*$C$22))),0))</f>
        <v>160</v>
      </c>
      <c r="F68" s="18">
        <f>IF(H6&lt;$C$22,ROUNDUP((ROUNDDOWN(H6/$C$22,0)*ROUND(H7/$C$24,0)*$C$22+IF(MOD(H6,$C$22)=0,0,(ROUND((H7/$C$24),0)/ROUNDDOWN(1/(H6/$C$22-ROUNDDOWN(H6/$C$22,0)),0))*$C$22)),0),ROUNDUP((0.5*(ROUNDDOWN(H6/$C$22,0)*ROUND(H7/$C$24,0)*$C$22+IF(MOD(H6,$C$22)=0,0,(ROUND((H7/$C$24),0)/ROUNDDOWN(1/(H6/$C$22-ROUNDDOWN(H6/$C$22,0)),0))*$C$22))+H7/(2*$C$24)*0.5*$C$22+(ROUNDDOWN((H6-0.5*$C$22)/$C$22,0)*ROUND(0.5*H7/$C$24,0)*$C$22+IF(MOD((H6-0.5*$C$22),$C$22)=0,0,(ROUND((0.5*H7/$C$24),0)/ROUNDDOWN(1/((H6-0.5*$C$22)/$C$22-ROUNDDOWN((H6-0.5*$C$22)/$C$22,0)),0))*$C$22))),0))</f>
        <v>160</v>
      </c>
      <c r="G68" s="39">
        <f>SUM(E68:F68)</f>
        <v>320</v>
      </c>
      <c r="H68" s="33"/>
      <c r="I68" s="23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4&lt;C22,ROUNDUP((ROUNDDOWN(H4/C22,0)*ROUND(H3/C24,0)*C22+IF(MOD(H4,C22)=0,0,(ROUND((H3/C24),0)/ROUNDDOWN(1/(H4/C22-ROUNDDOWN(H4/C22,0)),0))*C22)),0),ROUNDUP((0.5*(ROUNDDOWN(H4/C22,0)*ROUND(H3/C24,0)*C22+IF(MOD(H4,C22)=0,0,(ROUND((H3/C24),0)/ROUNDDOWN(1/(H4/C22-ROUNDDOWN(H4/C22,0)),0))*C22))+H3/(2*C24)*0.5*C22+(ROUNDDOWN((H4-0.5*C22)/C22,0)*ROUND(0.5*H3/C24,0)*C22+IF(MOD((H4-0.5*C22),C22)=0,0,(ROUND((0.5*H3/C24),0)/ROUNDDOWN(1/((H4-0.5*C22)/C22-ROUNDDOWN((H4-0.5*C22)/C22,0)),0))*C22))),0))%%EOL%%</v>
      </c>
      <c r="J68" s="23" t="str" cm="1">
        <f t="array" aca="1" ref="J68" ca="1">_xlfn.IFNA(SUBSTITUTE(_xlfn.TEXTJOIN("",TRUE,"%%LN%%",CELL("address",F68),"@",SUBSTITUTE(SUBSTITUTE(_xlfn.FORMULATEXT(F68),",","."),";",","),"%%EOL%%"),"$",""),"")</f>
        <v>%%LN%%F68@=IF(H6&lt;C22,ROUNDUP((ROUNDDOWN(H6/C22,0)*ROUND(H7/C24,0)*C22+IF(MOD(H6,C22)=0,0,(ROUND((H7/C24),0)/ROUNDDOWN(1/(H6/C22-ROUNDDOWN(H6/C22,0)),0))*C22)),0),ROUNDUP((0.5*(ROUNDDOWN(H6/C22,0)*ROUND(H7/C24,0)*C22+IF(MOD(H6,C22)=0,0,(ROUND((H7/C24),0)/ROUNDDOWN(1/(H6/C22-ROUNDDOWN(H6/C22,0)),0))*C22))+H7/(2*C24)*0.5*C22+(ROUNDDOWN((H6-0.5*C22)/C22,0)*ROUND(0.5*H7/C24,0)*C22+IF(MOD((H6-0.5*C22),C22)=0,0,(ROUND((0.5*H7/C24),0)/ROUNDDOWN(1/((H6-0.5*C22)/C22-ROUNDDOWN((H6-0.5*C22)/C22,0)),0))*C22))),0))%%EOL%%</v>
      </c>
      <c r="K68" s="23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8"/>
      <c r="C69" s="68"/>
      <c r="D69" s="68"/>
      <c r="E69" s="16"/>
      <c r="H69" s="17"/>
      <c r="I69" s="23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3" t="str" cm="1">
        <f t="array" aca="1" ref="J69" ca="1">_xlfn.IFNA(SUBSTITUTE(_xlfn.TEXTJOIN("",TRUE,"%%LN%%",CELL("address",F69),"@",SUBSTITUTE(SUBSTITUTE(_xlfn.FORMULATEXT(F69),",","."),";",","),"%%EOL%%"),"$",""),"")</f>
        <v/>
      </c>
      <c r="K69" s="23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5" t="s">
        <v>43</v>
      </c>
      <c r="C70" s="75"/>
      <c r="D70" s="75"/>
      <c r="E70" s="25">
        <f>ROUNDUP(E68/C22,0)</f>
        <v>40</v>
      </c>
      <c r="F70" s="25">
        <f>ROUNDUP(F68/C22,0)</f>
        <v>40</v>
      </c>
      <c r="G70" s="39">
        <f>SUM(E70:F70)</f>
        <v>80</v>
      </c>
      <c r="H70" s="17"/>
      <c r="I70" s="23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DST%%LN%%E70@=ROUNDUP(E68/C22,0)%%EOL%%</v>
      </c>
      <c r="J70" s="23" t="str" cm="1">
        <f t="array" aca="1" ref="J70" ca="1">_xlfn.IFNA(SUBSTITUTE(_xlfn.TEXTJOIN("",TRUE,"%%LN%%",CELL("address",F70),"@",SUBSTITUTE(SUBSTITUTE(_xlfn.FORMULATEXT(F70),",","."),";",","),"%%EOL%%"),"$",""),"")</f>
        <v>%%LN%%F70@=ROUNDUP(F68/C22,0)%%EOL%%</v>
      </c>
      <c r="K70" s="23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8"/>
      <c r="C71" s="68"/>
      <c r="D71" s="68"/>
      <c r="E71" s="17"/>
      <c r="F71" s="17"/>
      <c r="H71" s="17"/>
      <c r="I71" s="23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3" t="str" cm="1">
        <f t="array" aca="1" ref="J71" ca="1">_xlfn.IFNA(SUBSTITUTE(_xlfn.TEXTJOIN("",TRUE,"%%LN%%",CELL("address",F71),"@",SUBSTITUTE(SUBSTITUTE(_xlfn.FORMULATEXT(F71),",","."),";",","),"%%EOL%%"),"$",""),"")</f>
        <v/>
      </c>
      <c r="K71" s="23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5" t="s">
        <v>44</v>
      </c>
      <c r="C72" s="75"/>
      <c r="D72" s="75"/>
      <c r="E72" s="25">
        <f>E74*C26</f>
        <v>68</v>
      </c>
      <c r="F72" s="25">
        <f>F74*C26</f>
        <v>68</v>
      </c>
      <c r="G72" s="39">
        <f>SUM(E72:F72)</f>
        <v>136</v>
      </c>
      <c r="H72" s="17"/>
      <c r="I72" s="23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3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3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8"/>
      <c r="C73" s="68"/>
      <c r="D73" s="68"/>
      <c r="E73" s="14"/>
      <c r="F73" s="14"/>
      <c r="H73" s="17"/>
      <c r="I73" s="23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3" t="str" cm="1">
        <f t="array" aca="1" ref="J73" ca="1">_xlfn.IFNA(SUBSTITUTE(_xlfn.TEXTJOIN("",TRUE,"%%LN%%",CELL("address",F73),"@",SUBSTITUTE(SUBSTITUTE(_xlfn.FORMULATEXT(F73),",","."),";",","),"%%EOL%%"),"$",""),"")</f>
        <v/>
      </c>
      <c r="K73" s="23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5" t="s">
        <v>45</v>
      </c>
      <c r="C74" s="75"/>
      <c r="D74" s="75"/>
      <c r="E74" s="25">
        <f>ROUNDUP((ROUNDUP(H3*(($C$22/0.5)+1)*ROUNDDOWN(H4/$C$22,0)+IF(MOD(H4,$C$22)=0,0,H3*(2*$C$22*(H4/$C$22-ROUNDDOWN(H4/$C$22,0))+1)),0)/$C$26),0)+ROUNDUP((ROUNDDOWN(IF(H4&lt;$C$22,1,H4/$C$22),0)*H3)/$C$26,0)</f>
        <v>17</v>
      </c>
      <c r="F74" s="25">
        <f>ROUNDUP((ROUNDUP(H7*(($C$22/0.5)+1)*ROUNDDOWN(H6/$C$22,0)+IF(MOD(H6,$C$22)=0,0,H7*(2*$C$22*(H6/$C$22-ROUNDDOWN(H6/$C$22,0))+1)),0)/$C$26),0)+ROUNDUP((ROUNDDOWN(IF(H6&lt;$C$22,1,H6/$C$22),0)*H7)/$C$26,0)</f>
        <v>17</v>
      </c>
      <c r="G74" s="39">
        <f>SUM(E74:F74)</f>
        <v>34</v>
      </c>
      <c r="H74" s="17"/>
      <c r="I74" s="23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LST%%LN%%E74@=ROUNDUP((ROUNDUP(H3*((C22/0.5)+1)*ROUNDDOWN(H4/C22,0)+IF(MOD(H4,C22)=0,0,H3*(2*C22*(H4/C22-ROUNDDOWN(H4/C22,0))+1)),0)/C26),0)+ROUNDUP((ROUNDDOWN(IF(H4&lt;C22,1,H4/C22),0)*H3)/C26,0)%%EOL%%</v>
      </c>
      <c r="J74" s="23" t="str" cm="1">
        <f t="array" aca="1" ref="J74" ca="1">_xlfn.IFNA(SUBSTITUTE(_xlfn.TEXTJOIN("",TRUE,"%%LN%%",CELL("address",F74),"@",SUBSTITUTE(SUBSTITUTE(_xlfn.FORMULATEXT(F74),",","."),";",","),"%%EOL%%"),"$",""),"")</f>
        <v>%%LN%%F74@=ROUNDUP((ROUNDUP(H7*((C22/0.5)+1)*ROUNDDOWN(H6/C22,0)+IF(MOD(H6,C22)=0,0,H7*(2*C22*(H6/C22-ROUNDDOWN(H6/C22,0))+1)),0)/C26),0)+ROUNDUP((ROUNDDOWN(IF(H6&lt;C22,1,H6/C22),0)*H7)/C26,0)%%EOL%%</v>
      </c>
      <c r="K74" s="23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8"/>
      <c r="C75" s="68"/>
      <c r="D75" s="68"/>
      <c r="H75" s="17"/>
      <c r="I75" s="23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3" t="str" cm="1">
        <f t="array" aca="1" ref="J75" ca="1">_xlfn.IFNA(SUBSTITUTE(_xlfn.TEXTJOIN("",TRUE,"%%LN%%",CELL("address",F75),"@",SUBSTITUTE(SUBSTITUTE(_xlfn.FORMULATEXT(F75),",","."),";",","),"%%EOL%%"),"$",""),"")</f>
        <v/>
      </c>
      <c r="K75" s="23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5" t="s">
        <v>46</v>
      </c>
      <c r="C76" s="75"/>
      <c r="D76" s="75"/>
      <c r="E76" s="25">
        <f>ROUNDUP(E80*(H3/$C$24-1),0)+ROUNDDOWN(IF(H4&lt;$C$22,1,H4/$C$22),0)*ROUNDUP(H3/$C$24-1,0)</f>
        <v>380</v>
      </c>
      <c r="F76" s="25">
        <f>ROUNDUP(F80*(H7/$C$24-1),0)+ROUNDDOWN(IF(H6&lt;$C$22,1,H6/$C$22),0)*ROUNDUP(H7/$C$24-1,0)</f>
        <v>380</v>
      </c>
      <c r="G76" s="39">
        <f>SUM(E76:F76)</f>
        <v>760</v>
      </c>
      <c r="H76" s="17"/>
      <c r="I76" s="23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KSR%%LN%%E76@=ROUNDUP(E80*(H3/C24-1),0)+ROUNDDOWN(IF(H4&lt;C22,1,H4/C22),0)*ROUNDUP(H3/C24-1,0)%%EOL%%</v>
      </c>
      <c r="J76" s="23" t="str" cm="1">
        <f t="array" aca="1" ref="J76" ca="1">_xlfn.IFNA(SUBSTITUTE(_xlfn.TEXTJOIN("",TRUE,"%%LN%%",CELL("address",F76),"@",SUBSTITUTE(SUBSTITUTE(_xlfn.FORMULATEXT(F76),",","."),";",","),"%%EOL%%"),"$",""),"")</f>
        <v>%%LN%%F76@=ROUNDUP(F80*(H7/C24-1),0)+ROUNDDOWN(IF(H6&lt;C22,1,H6/C22),0)*ROUNDUP(H7/C24-1,0)%%EOL%%</v>
      </c>
      <c r="K76" s="23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8"/>
      <c r="C77" s="68"/>
      <c r="D77" s="68"/>
      <c r="H77" s="17"/>
      <c r="I77" s="23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3" t="str" cm="1">
        <f t="array" aca="1" ref="J77" ca="1">_xlfn.IFNA(SUBSTITUTE(_xlfn.TEXTJOIN("",TRUE,"%%LN%%",CELL("address",F77),"@",SUBSTITUTE(SUBSTITUTE(_xlfn.FORMULATEXT(F77),",","."),";",","),"%%EOL%%"),"$",""),"")</f>
        <v/>
      </c>
      <c r="K77" s="23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5" t="s">
        <v>47</v>
      </c>
      <c r="C78" s="75"/>
      <c r="D78" s="75"/>
      <c r="E78" s="25">
        <f>E80</f>
        <v>18</v>
      </c>
      <c r="F78" s="25">
        <f>F80</f>
        <v>18</v>
      </c>
      <c r="G78" s="39">
        <f>SUM(E78:F78)</f>
        <v>36</v>
      </c>
      <c r="H78" s="17"/>
      <c r="I78" s="23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3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3" t="str" cm="1">
        <f t="array" aca="1" ref="K78" ca="1">_xlfn.IFNA(SUBSTITUTE(_xlfn.TEXTJOIN("",TRUE,"%%LN%%",CELL("address",G78),"@",SUBSTITUTE(SUBSTITUTE(_xlfn.FORMULATEXT(G78),",","."),";",","),"%%EOL%%"),"$",""),"")</f>
        <v>%%LN%%G78@=SUM(E78:F78)%%EOL%%</v>
      </c>
    </row>
    <row r="79" spans="2:11" x14ac:dyDescent="0.25">
      <c r="B79" s="68"/>
      <c r="C79" s="68"/>
      <c r="D79" s="68"/>
      <c r="H79" s="17"/>
      <c r="I79" s="23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3" t="str" cm="1">
        <f t="array" aca="1" ref="J79" ca="1">_xlfn.IFNA(SUBSTITUTE(_xlfn.TEXTJOIN("",TRUE,"%%LN%%",CELL("address",F79),"@",SUBSTITUTE(SUBSTITUTE(_xlfn.FORMULATEXT(F79),",","."),";",","),"%%EOL%%"),"$",""),"")</f>
        <v/>
      </c>
      <c r="K79" s="23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5" t="s">
        <v>48</v>
      </c>
      <c r="C80" s="75"/>
      <c r="D80" s="75"/>
      <c r="E80" s="25">
        <f>ROUNDUP((2*$C$22+1)*ROUNDDOWN(H4/$C$22,0)+IF(MOD(H4,$C$22)=0,0,(2*$C$22*(H4/$C$22-ROUNDDOWN(H4/$C$22,0))+1)),0)</f>
        <v>18</v>
      </c>
      <c r="F80" s="25">
        <f>ROUNDUP((2*$C$22+1)*ROUNDDOWN(H6/$C$22,0)+IF(MOD(H6,$C$22)=0,0,(2*$C$22*(H6/$C$22-ROUNDDOWN(H6/$C$22,0))+1)),0)</f>
        <v>18</v>
      </c>
      <c r="G80" s="39">
        <f>SUM(E80:F80)</f>
        <v>36</v>
      </c>
      <c r="H80" s="17"/>
      <c r="I80" s="23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KST%%LN%%E80@=ROUNDUP((2*C22+1)*ROUNDDOWN(H4/C22,0)+IF(MOD(H4,C22)=0,0,(2*C22*(H4/C22-ROUNDDOWN(H4/C22,0))+1)),0)%%EOL%%</v>
      </c>
      <c r="J80" s="23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%%LN%%F80@=ROUNDUP((2*C22+1)*ROUNDDOWN(H6/C22,0)+IF(MOD(H6,C22)=0,0,(2*C22*(H6/C22-ROUNDDOWN(H6/C22,0))+1)),0)%%EOL%%</v>
      </c>
      <c r="K80" s="23" t="str" cm="1">
        <f t="array" aca="1" ref="K80" ca="1">_xlfn.IFNA(SUBSTITUTE(_xlfn.TEXTJOIN("",TRUE,"%%LN%%",CELL("address",G80),"@",SUBSTITUTE(SUBSTITUTE(_xlfn.FORMULATEXT(G80),",","."),";",","),"%%EOL%%"),"$",""),"")</f>
        <v>%%LN%%G80@=SUM(E80:F80)%%EOL%%</v>
      </c>
    </row>
    <row r="81" spans="2:11" x14ac:dyDescent="0.25">
      <c r="B81" s="68"/>
      <c r="C81" s="68"/>
      <c r="D81" s="68"/>
      <c r="H81" s="17"/>
      <c r="I81" s="23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3" t="str" cm="1">
        <f t="array" aca="1" ref="J81" ca="1">_xlfn.IFNA(SUBSTITUTE(_xlfn.TEXTJOIN("",TRUE,"%%LN%%",CELL("address",F81),"@",SUBSTITUTE(SUBSTITUTE(_xlfn.FORMULATEXT(F81),",","."),";",","),"%%EOL%%"),"$",""),"")</f>
        <v/>
      </c>
      <c r="K81" s="23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5" t="s">
        <v>49</v>
      </c>
      <c r="C82" s="75"/>
      <c r="D82" s="75"/>
      <c r="F82" s="17"/>
      <c r="G82" s="39">
        <f>ROUNDUP(SUM(H3:H10)/4,0)</f>
        <v>10</v>
      </c>
      <c r="H82" s="17"/>
      <c r="I82" s="23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3" t="str" cm="1">
        <f t="array" aca="1" ref="J82" ca="1">_xlfn.IFNA(SUBSTITUTE(_xlfn.TEXTJOIN("",TRUE,"%%LN%%",CELL("address",F82),"@",SUBSTITUTE(SUBSTITUTE(_xlfn.FORMULATEXT(F82),",","."),";",","),"%%EOL%%"),"$",""),"")</f>
        <v/>
      </c>
      <c r="K82" s="23" t="str" cm="1">
        <f t="array" aca="1" ref="K82" ca="1">_xlfn.IFNA(SUBSTITUTE(_xlfn.TEXTJOIN("",TRUE,"%%LN%%",CELL("address",G82),"@",SUBSTITUTE(SUBSTITUTE(_xlfn.FORMULATEXT(G82),",","."),";",","),"%%EOL%%"),"$",""),"")</f>
        <v>%%LN%%G82@=ROUNDUP(SUM(H3:H10)/4,0)%%EOL%%</v>
      </c>
    </row>
    <row r="83" spans="2:11" x14ac:dyDescent="0.25">
      <c r="B83" s="68"/>
      <c r="C83" s="68"/>
      <c r="D83" s="68"/>
      <c r="H83" s="17"/>
      <c r="I83" s="23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3" t="str" cm="1">
        <f t="array" aca="1" ref="J83" ca="1">_xlfn.IFNA(SUBSTITUTE(_xlfn.TEXTJOIN("",TRUE,"%%LN%%",CELL("address",F83),"@",SUBSTITUTE(SUBSTITUTE(_xlfn.FORMULATEXT(F83),",","."),";",","),"%%EOL%%"),"$",""),"")</f>
        <v/>
      </c>
      <c r="K83" s="23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5" t="s">
        <v>18</v>
      </c>
      <c r="C84" s="75"/>
      <c r="D84" s="75"/>
      <c r="E84" s="30">
        <f>ROUNDUP(H3*H4,0)/ROUNDUP(E70*$C$22*$C$24,0)</f>
        <v>1</v>
      </c>
      <c r="F84" s="30">
        <f>ROUNDUP(H7*H6,0)/ROUNDUP(F70*$C$22*$C$24,0)</f>
        <v>1</v>
      </c>
      <c r="G84" s="67">
        <f>ROUNDUP(H3*H4+H6*H7,0)/ROUNDUP(G70*C22*C24,0)</f>
        <v>1</v>
      </c>
      <c r="H84" s="49"/>
      <c r="I84" s="23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DESKI%%LN%%E84@=ROUNDUP(H3*H4,0)/ROUNDUP(E70*C22*C24,0)%%EOL%%</v>
      </c>
      <c r="J84" s="23" t="str" cm="1">
        <f t="array" aca="1" ref="J84" ca="1">_xlfn.IFNA(SUBSTITUTE(_xlfn.TEXTJOIN("",TRUE,"%%LN%%",CELL("address",F84),"@",SUBSTITUTE(SUBSTITUTE(_xlfn.FORMULATEXT(F84),",","."),";",","),"%%EOL%%"),"$",""),"")</f>
        <v>%%LN%%F84@=ROUNDUP(H7*H6,0)/ROUNDUP(F70*C22*C24,0)%%EOL%%</v>
      </c>
      <c r="K84" s="23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%%LN%%G84@=ROUNDUP(H3*H4+H6*H7,0)/ROUNDUP(G70*C22*C24,0)%%EOL%%</v>
      </c>
    </row>
    <row r="85" spans="2:11" x14ac:dyDescent="0.25">
      <c r="H85" s="17"/>
      <c r="I85" s="23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3" t="str" cm="1">
        <f t="array" aca="1" ref="J85" ca="1">_xlfn.IFNA(SUBSTITUTE(_xlfn.TEXTJOIN("",TRUE,"%%LN%%",CELL("address",F85),"@",SUBSTITUTE(SUBSTITUTE(_xlfn.FORMULATEXT(F85),",","."),";",","),"%%EOL%%"),"$",""),"")</f>
        <v/>
      </c>
      <c r="K85" s="23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5" t="s">
        <v>63</v>
      </c>
      <c r="C86" s="75"/>
      <c r="D86" s="75"/>
      <c r="E86" s="25">
        <f>ROUNDUP(H3*H4,0)</f>
        <v>27</v>
      </c>
      <c r="F86" s="25">
        <f>ROUNDUP(H6*H7,0)</f>
        <v>27</v>
      </c>
      <c r="G86" s="39">
        <f>SUM(E86:F86)</f>
        <v>54</v>
      </c>
      <c r="I86" s="23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TARASU%%LN%%E86@=ROUNDUP(H3*H4,0)%%EOL%%</v>
      </c>
      <c r="J86" s="23" t="str" cm="1">
        <f t="array" aca="1" ref="J86" ca="1">_xlfn.IFNA(SUBSTITUTE(_xlfn.TEXTJOIN("",TRUE,"%%LN%%",CELL("address",F86),"@",SUBSTITUTE(SUBSTITUTE(_xlfn.FORMULATEXT(F86),",","."),";",","),"%%EOL%%"),"$",""),"")</f>
        <v>%%LN%%F86@=ROUNDUP(H6*H7,0)%%EOL%%</v>
      </c>
      <c r="K86" s="23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H12:I12"/>
    <mergeCell ref="H13:I13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68:D68"/>
    <mergeCell ref="B70:D70"/>
    <mergeCell ref="B72:D72"/>
    <mergeCell ref="B84:D84"/>
    <mergeCell ref="B86:D86"/>
    <mergeCell ref="B74:D74"/>
    <mergeCell ref="B76:D76"/>
    <mergeCell ref="B78:D78"/>
    <mergeCell ref="B80:D80"/>
    <mergeCell ref="B82:D82"/>
  </mergeCells>
  <conditionalFormatting sqref="H12">
    <cfRule type="cellIs" dxfId="19" priority="6" operator="equal">
      <formula>"wymiary poprawne"</formula>
    </cfRule>
  </conditionalFormatting>
  <conditionalFormatting sqref="H12">
    <cfRule type="containsText" dxfId="18" priority="5" operator="containsText" text="zmień">
      <formula>NOT(ISERROR(SEARCH("zmień",H12)))</formula>
    </cfRule>
  </conditionalFormatting>
  <conditionalFormatting sqref="H13">
    <cfRule type="cellIs" dxfId="17" priority="2" operator="equal">
      <formula>"wymiary poprawne"</formula>
    </cfRule>
  </conditionalFormatting>
  <conditionalFormatting sqref="H13">
    <cfRule type="containsText" dxfId="16" priority="1" operator="containsText" text="zmień">
      <formula>NOT(ISERROR(SEARCH("zmień",H13)))</formula>
    </cfRule>
  </conditionalFormatting>
  <dataValidations count="3">
    <dataValidation type="decimal" allowBlank="1" showInputMessage="1" showErrorMessage="1" errorTitle="min 1m, max 100m" error="min 1, max 100" promptTitle="min 1m, max 100m" prompt="min 1, max 100" sqref="G3 G6" xr:uid="{00000000-0002-0000-0400-000000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G7:G10 G4:G5" xr:uid="{00000000-0002-0000-0400-000001000000}">
      <formula1>1</formula1>
      <formula2>100</formula2>
    </dataValidation>
    <dataValidation type="whole" operator="equal" allowBlank="1" showInputMessage="1" showErrorMessage="1" errorTitle="L=4" error="L=4" promptTitle="L=4" prompt="L=4" sqref="C26" xr:uid="{00000000-0002-0000-0400-000002000000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3000000}">
          <x14:formula1>
            <xm:f>'nie zmieniać, nie kasować'!$B$2:$B$4</xm:f>
          </x14:formula1>
          <xm:sqref>C23</xm:sqref>
        </x14:dataValidation>
        <x14:dataValidation type="list" allowBlank="1" showInputMessage="1" showErrorMessage="1" xr:uid="{00000000-0002-0000-0400-000004000000}">
          <x14:formula1>
            <xm:f>'nie zmieniać, nie kasować'!$C$2:$C$3</xm:f>
          </x14:formula1>
          <xm:sqref>C25</xm:sqref>
        </x14:dataValidation>
        <x14:dataValidation type="list" allowBlank="1" showInputMessage="1" showErrorMessage="1" xr:uid="{00000000-0002-0000-0400-000005000000}">
          <x14:formula1>
            <xm:f>'nie zmieniać, nie kasować'!$A$2:$A$3</xm:f>
          </x14:formula1>
          <xm:sqref>C22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6"/>
  <sheetViews>
    <sheetView topLeftCell="A61" workbookViewId="0">
      <selection activeCell="J80" sqref="J80"/>
    </sheetView>
  </sheetViews>
  <sheetFormatPr defaultColWidth="10.625" defaultRowHeight="15.75" x14ac:dyDescent="0.25"/>
  <cols>
    <col min="1" max="6" width="10.625" style="23"/>
    <col min="7" max="7" width="13" style="23" bestFit="1" customWidth="1"/>
    <col min="8" max="16384" width="10.625" style="23"/>
  </cols>
  <sheetData>
    <row r="1" spans="1:14" x14ac:dyDescent="0.25">
      <c r="A1" s="47"/>
      <c r="B1" s="23" t="s">
        <v>62</v>
      </c>
    </row>
    <row r="2" spans="1:14" x14ac:dyDescent="0.25">
      <c r="C2" s="20" t="s">
        <v>10</v>
      </c>
      <c r="G2" s="23" t="s">
        <v>53</v>
      </c>
      <c r="H2" s="23" t="s">
        <v>52</v>
      </c>
      <c r="M2" s="1" t="s">
        <v>0</v>
      </c>
      <c r="N2" s="23" t="s">
        <v>1</v>
      </c>
    </row>
    <row r="3" spans="1:14" x14ac:dyDescent="0.25">
      <c r="A3" s="17"/>
      <c r="B3" s="19"/>
      <c r="C3" s="19"/>
      <c r="D3" s="19"/>
      <c r="E3" s="17"/>
      <c r="F3" s="23" t="s">
        <v>10</v>
      </c>
      <c r="G3" s="72">
        <v>8</v>
      </c>
      <c r="H3" s="50">
        <f>ROUNDUP(G3,2)</f>
        <v>8</v>
      </c>
      <c r="M3" s="1" t="s">
        <v>2</v>
      </c>
      <c r="N3" s="23" t="s">
        <v>3</v>
      </c>
    </row>
    <row r="4" spans="1:14" x14ac:dyDescent="0.25">
      <c r="A4" s="37" t="s">
        <v>22</v>
      </c>
      <c r="B4" s="19"/>
      <c r="C4" s="19"/>
      <c r="D4" s="19"/>
      <c r="E4" s="17" t="s">
        <v>11</v>
      </c>
      <c r="F4" s="23" t="s">
        <v>11</v>
      </c>
      <c r="G4" s="72">
        <v>3.3</v>
      </c>
      <c r="H4" s="50">
        <f t="shared" ref="H4:H10" si="0">ROUNDUP(G4,2)</f>
        <v>3.3</v>
      </c>
      <c r="M4" s="1" t="s">
        <v>4</v>
      </c>
      <c r="N4" s="23" t="s">
        <v>5</v>
      </c>
    </row>
    <row r="5" spans="1:14" x14ac:dyDescent="0.25">
      <c r="A5" s="17"/>
      <c r="B5" s="19"/>
      <c r="C5" s="19"/>
      <c r="D5" s="19"/>
      <c r="E5" s="17"/>
      <c r="F5" s="23" t="s">
        <v>12</v>
      </c>
      <c r="G5" s="72">
        <v>1</v>
      </c>
      <c r="H5" s="50">
        <f t="shared" si="0"/>
        <v>1</v>
      </c>
      <c r="M5" s="1" t="s">
        <v>14</v>
      </c>
      <c r="N5" s="23" t="s">
        <v>15</v>
      </c>
    </row>
    <row r="6" spans="1:14" x14ac:dyDescent="0.25">
      <c r="B6" s="20" t="s">
        <v>21</v>
      </c>
      <c r="C6" s="19"/>
      <c r="D6" s="20" t="s">
        <v>12</v>
      </c>
      <c r="F6" s="23" t="s">
        <v>13</v>
      </c>
      <c r="G6" s="72">
        <v>3.3</v>
      </c>
      <c r="H6" s="50">
        <f t="shared" si="0"/>
        <v>3.3</v>
      </c>
      <c r="M6" s="1" t="s">
        <v>6</v>
      </c>
      <c r="N6" s="23" t="s">
        <v>7</v>
      </c>
    </row>
    <row r="7" spans="1:14" x14ac:dyDescent="0.25">
      <c r="C7" s="19"/>
      <c r="F7" s="23" t="s">
        <v>19</v>
      </c>
      <c r="G7" s="72">
        <v>6</v>
      </c>
      <c r="H7" s="50">
        <f t="shared" si="0"/>
        <v>6</v>
      </c>
      <c r="M7" s="1" t="s">
        <v>8</v>
      </c>
      <c r="N7" s="23" t="s">
        <v>9</v>
      </c>
    </row>
    <row r="8" spans="1:14" x14ac:dyDescent="0.25">
      <c r="C8" s="19"/>
      <c r="F8" s="23" t="s">
        <v>20</v>
      </c>
      <c r="G8" s="60">
        <f>G6</f>
        <v>3.3</v>
      </c>
      <c r="H8" s="50">
        <f t="shared" si="0"/>
        <v>3.3</v>
      </c>
      <c r="M8" s="1" t="s">
        <v>23</v>
      </c>
      <c r="N8" s="23" t="s">
        <v>24</v>
      </c>
    </row>
    <row r="9" spans="1:14" x14ac:dyDescent="0.25">
      <c r="B9" s="36" t="s">
        <v>20</v>
      </c>
      <c r="C9" s="19"/>
      <c r="D9" s="23" t="s">
        <v>13</v>
      </c>
      <c r="F9" s="23" t="s">
        <v>21</v>
      </c>
      <c r="G9" s="60">
        <f>G3-G5-G7</f>
        <v>1</v>
      </c>
      <c r="H9" s="50">
        <f t="shared" si="0"/>
        <v>1</v>
      </c>
      <c r="M9" s="1" t="s">
        <v>25</v>
      </c>
      <c r="N9" s="23" t="s">
        <v>26</v>
      </c>
    </row>
    <row r="10" spans="1:14" x14ac:dyDescent="0.25">
      <c r="C10" s="19"/>
      <c r="F10" s="23" t="s">
        <v>22</v>
      </c>
      <c r="G10" s="60">
        <f>G4</f>
        <v>3.3</v>
      </c>
      <c r="H10" s="50">
        <f t="shared" si="0"/>
        <v>3.3</v>
      </c>
      <c r="M10" s="1" t="s">
        <v>27</v>
      </c>
      <c r="N10" s="23" t="s">
        <v>28</v>
      </c>
    </row>
    <row r="11" spans="1:14" x14ac:dyDescent="0.25">
      <c r="C11" s="19"/>
      <c r="M11" s="1" t="s">
        <v>29</v>
      </c>
      <c r="N11" s="23" t="s">
        <v>30</v>
      </c>
    </row>
    <row r="12" spans="1:14" x14ac:dyDescent="0.25">
      <c r="C12" s="40" t="s">
        <v>19</v>
      </c>
      <c r="F12" s="15" t="s">
        <v>59</v>
      </c>
      <c r="G12" s="76" t="str">
        <f>IF(OR((H3/$C$22-ROUNDDOWN(H3/$C$22,0))*$C$22&gt;=1,H3/$C$22-ROUNDDOWN(H3/$C$22,0)&lt;=0),"wymiary poprawne","zmień wymiar A tarasu/długość deski")</f>
        <v>wymiary poprawne</v>
      </c>
      <c r="H12" s="76"/>
      <c r="I12" s="65"/>
      <c r="M12" s="1" t="s">
        <v>31</v>
      </c>
      <c r="N12" s="23" t="s">
        <v>32</v>
      </c>
    </row>
    <row r="13" spans="1:14" x14ac:dyDescent="0.25">
      <c r="C13" s="17"/>
      <c r="F13" s="15" t="s">
        <v>60</v>
      </c>
      <c r="G13" s="76" t="str">
        <f>IF(OR((H7/$C$22-ROUNDDOWN(H7/$C$22,0))*$C$22&gt;=1,H7/$C$22-ROUNDDOWN(H7/$C$22,0)&lt;=0),"wymiary poprawne","zmień wymiar E tarasu/długość deski")</f>
        <v>wymiary poprawne</v>
      </c>
      <c r="H13" s="76"/>
      <c r="I13" s="65"/>
      <c r="M13" s="1" t="s">
        <v>33</v>
      </c>
      <c r="N13" s="23" t="s">
        <v>40</v>
      </c>
    </row>
    <row r="14" spans="1:14" x14ac:dyDescent="0.25">
      <c r="C14" s="17"/>
      <c r="M14" s="1" t="s">
        <v>34</v>
      </c>
      <c r="N14" s="23" t="s">
        <v>39</v>
      </c>
    </row>
    <row r="15" spans="1:14" x14ac:dyDescent="0.25">
      <c r="C15" s="17"/>
      <c r="F15" s="17"/>
      <c r="G15" s="55"/>
      <c r="H15" s="55"/>
      <c r="I15" s="55"/>
      <c r="M15" s="1" t="s">
        <v>35</v>
      </c>
      <c r="N15" s="23" t="s">
        <v>38</v>
      </c>
    </row>
    <row r="16" spans="1:14" x14ac:dyDescent="0.25">
      <c r="A16" s="17"/>
      <c r="B16" s="17"/>
      <c r="C16" s="17"/>
      <c r="D16" s="17"/>
      <c r="E16" s="17"/>
      <c r="F16" s="17"/>
      <c r="G16" s="56"/>
      <c r="H16" s="56"/>
      <c r="I16" s="56"/>
      <c r="M16" s="1" t="s">
        <v>36</v>
      </c>
      <c r="N16" s="23" t="s">
        <v>37</v>
      </c>
    </row>
    <row r="17" spans="1:11" x14ac:dyDescent="0.25">
      <c r="A17" s="17"/>
      <c r="B17" s="17"/>
      <c r="C17" s="17"/>
      <c r="D17" s="17"/>
      <c r="E17" s="17"/>
      <c r="F17" s="17"/>
      <c r="G17" s="57"/>
      <c r="H17" s="57"/>
      <c r="I17" s="57"/>
    </row>
    <row r="18" spans="1:11" x14ac:dyDescent="0.25">
      <c r="A18" s="17"/>
      <c r="B18" s="17"/>
      <c r="C18" s="17"/>
      <c r="D18" s="17"/>
      <c r="E18" s="17"/>
      <c r="F18" s="17"/>
      <c r="G18" s="55"/>
      <c r="H18" s="55"/>
      <c r="I18" s="55"/>
    </row>
    <row r="19" spans="1:11" x14ac:dyDescent="0.25">
      <c r="F19" s="17"/>
      <c r="G19" s="56"/>
      <c r="H19" s="56"/>
      <c r="I19" s="56"/>
    </row>
    <row r="21" spans="1:11" x14ac:dyDescent="0.25">
      <c r="D21" s="17"/>
      <c r="G21" s="38"/>
      <c r="H21" s="38"/>
      <c r="I21" s="38"/>
    </row>
    <row r="22" spans="1:11" x14ac:dyDescent="0.25">
      <c r="B22" s="13" t="s">
        <v>2</v>
      </c>
      <c r="C22" s="73">
        <v>4</v>
      </c>
      <c r="D22" s="17"/>
      <c r="G22" s="38"/>
      <c r="H22" s="38"/>
      <c r="I22" s="38"/>
    </row>
    <row r="23" spans="1:11" x14ac:dyDescent="0.25">
      <c r="B23" s="13" t="s">
        <v>4</v>
      </c>
      <c r="C23" s="73">
        <v>0.16</v>
      </c>
      <c r="D23" s="17"/>
      <c r="G23" s="38"/>
      <c r="H23" s="38"/>
      <c r="I23" s="38"/>
    </row>
    <row r="24" spans="1:11" x14ac:dyDescent="0.25">
      <c r="B24" s="13" t="s">
        <v>6</v>
      </c>
      <c r="C24" s="51">
        <f>C23+C25</f>
        <v>0.16500000000000001</v>
      </c>
      <c r="D24" s="17"/>
      <c r="G24" s="38"/>
      <c r="H24" s="38"/>
      <c r="I24" s="38"/>
    </row>
    <row r="25" spans="1:11" x14ac:dyDescent="0.25">
      <c r="B25" s="13" t="s">
        <v>14</v>
      </c>
      <c r="C25" s="73">
        <v>5.0000000000000001E-3</v>
      </c>
      <c r="D25" s="17"/>
      <c r="G25" s="38"/>
      <c r="H25" s="38"/>
      <c r="I25" s="38"/>
    </row>
    <row r="26" spans="1:11" x14ac:dyDescent="0.25">
      <c r="B26" s="22" t="s">
        <v>23</v>
      </c>
      <c r="C26" s="73">
        <v>4</v>
      </c>
      <c r="D26" s="17"/>
      <c r="G26" s="38"/>
      <c r="H26" s="38"/>
      <c r="I26" s="38"/>
    </row>
    <row r="27" spans="1:11" x14ac:dyDescent="0.25">
      <c r="D27" s="17"/>
      <c r="G27" s="38"/>
      <c r="H27" s="38"/>
      <c r="I27" s="38"/>
    </row>
    <row r="28" spans="1:11" x14ac:dyDescent="0.25">
      <c r="B28" s="1" t="s">
        <v>77</v>
      </c>
      <c r="C28" s="1"/>
      <c r="D28" s="1"/>
      <c r="E28" s="1"/>
    </row>
    <row r="29" spans="1:11" x14ac:dyDescent="0.25">
      <c r="I29" s="23" t="str" cm="1">
        <f t="array" aca="1" ref="I29" ca="1">_xlfn.TEXTJOIN(" ",TRUE,"//",TRIM(LEFT(MID(CELL("filename",$A$1),FIND("[",CELL("filename",$A$1)),255),255)))</f>
        <v>// [algorytm taras 28.04.2021 - 4 i 6 m.xlsx]TYP T Równoległy</v>
      </c>
    </row>
    <row r="30" spans="1:11" x14ac:dyDescent="0.25">
      <c r="I30" s="23" t="str" cm="1">
        <f t="array" aca="1" ref="I30" ca="1">_xlfn.TEXTJOIN(" ",TRUE,"//",CELL("contents",B28),"%%LN%%")</f>
        <v>// DESKA TARASOWA UKŁAD RÓWNOLEGŁY CIAGLY %%LN%%</v>
      </c>
    </row>
    <row r="31" spans="1:11" x14ac:dyDescent="0.25">
      <c r="E31" s="23" t="s">
        <v>54</v>
      </c>
      <c r="F31" s="23" t="s">
        <v>55</v>
      </c>
      <c r="G31" s="23" t="s">
        <v>56</v>
      </c>
      <c r="I31" s="23" t="s">
        <v>74</v>
      </c>
      <c r="J31" s="23" t="str" cm="1">
        <f t="array" aca="1" ref="J31" ca="1">_xlfn.IFNA(_xlfn.TEXTJOIN("",TRUE,"var ",SUBSTITUTE(CELL("contents",F12)," ","_"),"@",SUBSTITUTE(SUBSTITUTE(SUBSTITUTE(_xlfn.FORMULATEXT(G12),",","."),";",","),"$",""),"%%EOL%%"),"")</f>
        <v>var Warunek_1@=IF(OR((H3/C22-ROUNDDOWN(H3/C22,0))*C22&gt;=1,H3/C22-ROUNDDOWN(H3/C22,0)&lt;=0),"wymiary poprawne","zmień wymiar A tarasu/długość deski")%%EOL%%</v>
      </c>
      <c r="K31" s="23" t="str" cm="1">
        <f t="array" aca="1" ref="K31" ca="1">_xlfn.IFNA(_xlfn.TEXTJOIN("",TRUE,"var ",SUBSTITUTE(CELL("contents",F13)," ","_"),"@",SUBSTITUTE(SUBSTITUTE(SUBSTITUTE(_xlfn.FORMULATEXT(G13),",","."),";",","),"$",""),"%%EOL%%"),"")</f>
        <v>var Warunek_2@=IF(OR((H7/C22-ROUNDDOWN(H7/C22,0))*C22&gt;=1,H7/C22-ROUNDDOWN(H7/C22,0)&lt;=0),"wymiary poprawne","zmień wymiar E tarasu/długość deski")%%EOL%%</v>
      </c>
    </row>
    <row r="32" spans="1:11" x14ac:dyDescent="0.25">
      <c r="B32" s="75" t="s">
        <v>42</v>
      </c>
      <c r="C32" s="75"/>
      <c r="D32" s="75"/>
      <c r="E32" s="25">
        <f>ROUNDUP((ROUNDDOWN(H3/C22,0)*ROUND(H4/C24,0)*C22+IF(MOD(H3,C22)=0,0,(ROUND((H4/C24),0)/ROUNDDOWN(1/(H3/C22-ROUNDDOWN(H3/C22,0)),0))*C22)),0)</f>
        <v>160</v>
      </c>
      <c r="F32" s="25">
        <f>ROUNDUP((ROUNDDOWN(H7/C22,0)*ROUND(H6/C24,0)*C22+IF(MOD(H7,C22)=0,0,(ROUND((H6/C24),0)/ROUNDDOWN(1/(H7/C22-ROUNDDOWN(H7/C22,0)),0))*C22)),0)</f>
        <v>120</v>
      </c>
      <c r="G32" s="39">
        <f>SUM(E32:F32)</f>
        <v>280</v>
      </c>
      <c r="I32" s="23" t="str" cm="1">
        <f t="array" aca="1" ref="I32" ca="1">_xlfn.IFNA(SUBSTITUTE(_xlfn.TEXTJOIN("",TRUE,"//",CELL("contents",B32),"%%LN%%",CELL("address",E32),"@",SUBSTITUTE(SUBSTITUTE(_xlfn.FORMULATEXT(E32),",","."),";",","),"%%EOL%%"),"$",""),_xlfn.TEXTJOIN("",TRUE,"//",CELL("contents",B32)))</f>
        <v>//ILOŚC DESKI METRY BIEŻACE MBD%%LN%%E32@=ROUNDUP((ROUNDDOWN(H3/C22,0)*ROUND(H4/C24,0)*C22+IF(MOD(H3,C22)=0,0,(ROUND((H4/C24),0)/ROUNDDOWN(1/(H3/C22-ROUNDDOWN(H3/C22,0)),0))*C22)),0)%%EOL%%</v>
      </c>
      <c r="J32" s="23" t="str" cm="1">
        <f t="array" aca="1" ref="J32" ca="1">_xlfn.IFNA(SUBSTITUTE(_xlfn.TEXTJOIN("",TRUE,"%%LN%%",CELL("address",F32),"@",SUBSTITUTE(SUBSTITUTE(_xlfn.FORMULATEXT(F32),",","."),";",","),"%%EOL%%"),"$",""),"")</f>
        <v>%%LN%%F32@=ROUNDUP((ROUNDDOWN(H7/C22,0)*ROUND(H6/C24,0)*C22+IF(MOD(H7,C22)=0,0,(ROUND((H6/C24),0)/ROUNDDOWN(1/(H7/C22-ROUNDDOWN(H7/C22,0)),0))*C22)),0)%%EOL%%</v>
      </c>
      <c r="K32" s="23" t="str" cm="1">
        <f t="array" aca="1" ref="K32" ca="1">_xlfn.IFNA(SUBSTITUTE(_xlfn.TEXTJOIN("",TRUE,"%%LN%%",CELL("address",G32),"@",SUBSTITUTE(SUBSTITUTE(_xlfn.FORMULATEXT(G32),",","."),";",","),"%%EOL%%"),"$",""),"")</f>
        <v>%%LN%%G32@=SUM(E32:F32)%%EOL%%</v>
      </c>
    </row>
    <row r="33" spans="2:11" x14ac:dyDescent="0.25">
      <c r="B33" s="68"/>
      <c r="C33" s="68"/>
      <c r="D33" s="68"/>
      <c r="I33" s="23" t="str" cm="1">
        <f t="array" aca="1" ref="I33" ca="1">_xlfn.IFNA(SUBSTITUTE(_xlfn.TEXTJOIN("",TRUE,"//",CELL("contents",B33),"%%LN%%",CELL("address",E33),"@",SUBSTITUTE(SUBSTITUTE(_xlfn.FORMULATEXT(E33),",","."),";",","),"%%EOL%%"),"$",""),_xlfn.TEXTJOIN("",TRUE,"//",CELL("contents",B33)))</f>
        <v>//</v>
      </c>
      <c r="J33" s="23" t="str" cm="1">
        <f t="array" aca="1" ref="J33" ca="1">_xlfn.IFNA(SUBSTITUTE(_xlfn.TEXTJOIN("",TRUE,"%%LN%%",CELL("address",F33),"@",SUBSTITUTE(SUBSTITUTE(_xlfn.FORMULATEXT(F33),",","."),";",","),"%%EOL%%"),"$",""),"")</f>
        <v/>
      </c>
      <c r="K33" s="23" t="str" cm="1">
        <f t="array" aca="1" ref="K33" ca="1">_xlfn.IFNA(SUBSTITUTE(_xlfn.TEXTJOIN("",TRUE,"%%LN%%",CELL("address",G33),"@",SUBSTITUTE(SUBSTITUTE(_xlfn.FORMULATEXT(G33),",","."),";",","),"%%EOL%%"),"$",""),"")</f>
        <v/>
      </c>
    </row>
    <row r="34" spans="2:11" x14ac:dyDescent="0.25">
      <c r="B34" s="75" t="s">
        <v>43</v>
      </c>
      <c r="C34" s="75"/>
      <c r="D34" s="75"/>
      <c r="E34" s="25">
        <f t="shared" ref="E34:F34" si="1">ROUNDUP(E32/$C$22,0)</f>
        <v>40</v>
      </c>
      <c r="F34" s="25">
        <f t="shared" si="1"/>
        <v>30</v>
      </c>
      <c r="G34" s="39">
        <f>SUM(E34:F34)</f>
        <v>70</v>
      </c>
      <c r="I34" s="23" t="str" cm="1">
        <f t="array" aca="1" ref="I34" ca="1">_xlfn.IFNA(SUBSTITUTE(_xlfn.TEXTJOIN("",TRUE,"//",CELL("contents",B34),"%%LN%%",CELL("address",E34),"@",SUBSTITUTE(SUBSTITUTE(_xlfn.FORMULATEXT(E34),",","."),";",","),"%%EOL%%"),"$",""),_xlfn.TEXTJOIN("",TRUE,"//",CELL("contents",B34)))</f>
        <v>//ILOŚĆ DESKI  SZTUKI DST%%LN%%E34@=ROUNDUP(E32/C22,0)%%EOL%%</v>
      </c>
      <c r="J34" s="23" t="str" cm="1">
        <f t="array" aca="1" ref="J34" ca="1">_xlfn.IFNA(SUBSTITUTE(_xlfn.TEXTJOIN("",TRUE,"%%LN%%",CELL("address",F34),"@",SUBSTITUTE(SUBSTITUTE(_xlfn.FORMULATEXT(F34),",","."),";",","),"%%EOL%%"),"$",""),"")</f>
        <v>%%LN%%F34@=ROUNDUP(F32/C22,0)%%EOL%%</v>
      </c>
      <c r="K34" s="23" t="str" cm="1">
        <f t="array" aca="1" ref="K34" ca="1">_xlfn.IFNA(SUBSTITUTE(_xlfn.TEXTJOIN("",TRUE,"%%LN%%",CELL("address",G34),"@",SUBSTITUTE(SUBSTITUTE(_xlfn.FORMULATEXT(G34),",","."),";",","),"%%EOL%%"),"$",""),"")</f>
        <v>%%LN%%G34@=SUM(E34:F34)%%EOL%%</v>
      </c>
    </row>
    <row r="35" spans="2:11" x14ac:dyDescent="0.25">
      <c r="B35" s="68"/>
      <c r="C35" s="68"/>
      <c r="D35" s="68"/>
      <c r="I35" s="23" t="str" cm="1">
        <f t="array" aca="1" ref="I35" ca="1">_xlfn.IFNA(SUBSTITUTE(_xlfn.TEXTJOIN("",TRUE,"//",CELL("contents",B35),"%%LN%%",CELL("address",E35),"@",SUBSTITUTE(SUBSTITUTE(_xlfn.FORMULATEXT(E35),",","."),";",","),"%%EOL%%"),"$",""),_xlfn.TEXTJOIN("",TRUE,"//",CELL("contents",B35)))</f>
        <v>//</v>
      </c>
      <c r="J35" s="23" t="str" cm="1">
        <f t="array" aca="1" ref="J35" ca="1">_xlfn.IFNA(SUBSTITUTE(_xlfn.TEXTJOIN("",TRUE,"%%LN%%",CELL("address",F35),"@",SUBSTITUTE(SUBSTITUTE(_xlfn.FORMULATEXT(F35),",","."),";",","),"%%EOL%%"),"$",""),"")</f>
        <v/>
      </c>
      <c r="K35" s="23" t="str" cm="1">
        <f t="array" aca="1" ref="K35" ca="1">_xlfn.IFNA(SUBSTITUTE(_xlfn.TEXTJOIN("",TRUE,"%%LN%%",CELL("address",G35),"@",SUBSTITUTE(SUBSTITUTE(_xlfn.FORMULATEXT(G35),",","."),";",","),"%%EOL%%"),"$",""),"")</f>
        <v/>
      </c>
    </row>
    <row r="36" spans="2:11" x14ac:dyDescent="0.25">
      <c r="B36" s="75" t="s">
        <v>44</v>
      </c>
      <c r="C36" s="75"/>
      <c r="D36" s="75"/>
      <c r="E36" s="25">
        <f>ROUNDUP(H4*(($C$22/0.5)+1)*ROUNDDOWN(H3/$C$22,0)+IF(MOD(H3,$C$22)=0,0,H4*(2*$C$22*(H3/$C$22-ROUNDDOWN(H3/$C$22,0))+1)),0)</f>
        <v>60</v>
      </c>
      <c r="F36" s="25">
        <f>ROUNDUP(H6*(($C$22/0.5)+1)*ROUNDDOWN(H7/$C$22,0)+IF(MOD(H7,$C$22)=0,0,H6*(2*$C$22*(H7/$C$22-ROUNDDOWN(H7/$C$22,0))+1)),0)</f>
        <v>47</v>
      </c>
      <c r="G36" s="39">
        <f>SUM(E36:F36)</f>
        <v>107</v>
      </c>
      <c r="I36" s="23" t="str" cm="1">
        <f t="array" aca="1" ref="I36" ca="1">_xlfn.IFNA(SUBSTITUTE(_xlfn.TEXTJOIN("",TRUE,"//",CELL("contents",B36),"%%LN%%",CELL("address",E36),"@",SUBSTITUTE(SUBSTITUTE(_xlfn.FORMULATEXT(E36),",","."),";",","),"%%EOL%%"),"$",""),_xlfn.TEXTJOIN("",TRUE,"//",CELL("contents",B36)))</f>
        <v>//ILOŚC LEGAR METRY BIEŻACE MBL%%LN%%E36@=ROUNDUP(H4*((C22/0.5)+1)*ROUNDDOWN(H3/C22,0)+IF(MOD(H3,C22)=0,0,H4*(2*C22*(H3/C22-ROUNDDOWN(H3/C22,0))+1)),0)%%EOL%%</v>
      </c>
      <c r="J36" s="23" t="str" cm="1">
        <f t="array" aca="1" ref="J36" ca="1">_xlfn.IFNA(SUBSTITUTE(_xlfn.TEXTJOIN("",TRUE,"%%LN%%",CELL("address",F36),"@",SUBSTITUTE(SUBSTITUTE(_xlfn.FORMULATEXT(F36),",","."),";",","),"%%EOL%%"),"$",""),"")</f>
        <v>%%LN%%F36@=ROUNDUP(H6*((C22/0.5)+1)*ROUNDDOWN(H7/C22,0)+IF(MOD(H7,C22)=0,0,H6*(2*C22*(H7/C22-ROUNDDOWN(H7/C22,0))+1)),0)%%EOL%%</v>
      </c>
      <c r="K36" s="23" t="str" cm="1">
        <f t="array" aca="1" ref="K36" ca="1">_xlfn.IFNA(SUBSTITUTE(_xlfn.TEXTJOIN("",TRUE,"%%LN%%",CELL("address",G36),"@",SUBSTITUTE(SUBSTITUTE(_xlfn.FORMULATEXT(G36),",","."),";",","),"%%EOL%%"),"$",""),"")</f>
        <v>%%LN%%G36@=SUM(E36:F36)%%EOL%%</v>
      </c>
    </row>
    <row r="37" spans="2:11" x14ac:dyDescent="0.25">
      <c r="B37" s="68"/>
      <c r="C37" s="68"/>
      <c r="D37" s="68"/>
      <c r="I37" s="23" t="str" cm="1">
        <f t="array" aca="1" ref="I37" ca="1">_xlfn.IFNA(SUBSTITUTE(_xlfn.TEXTJOIN("",TRUE,"//",CELL("contents",B37),"%%LN%%",CELL("address",E37),"@",SUBSTITUTE(SUBSTITUTE(_xlfn.FORMULATEXT(E37),",","."),";",","),"%%EOL%%"),"$",""),_xlfn.TEXTJOIN("",TRUE,"//",CELL("contents",B37)))</f>
        <v>//</v>
      </c>
      <c r="J37" s="23" t="str" cm="1">
        <f t="array" aca="1" ref="J37" ca="1">_xlfn.IFNA(SUBSTITUTE(_xlfn.TEXTJOIN("",TRUE,"%%LN%%",CELL("address",F37),"@",SUBSTITUTE(SUBSTITUTE(_xlfn.FORMULATEXT(F37),",","."),";",","),"%%EOL%%"),"$",""),"")</f>
        <v/>
      </c>
      <c r="K37" s="23" t="str" cm="1">
        <f t="array" aca="1" ref="K37" ca="1">_xlfn.IFNA(SUBSTITUTE(_xlfn.TEXTJOIN("",TRUE,"%%LN%%",CELL("address",G37),"@",SUBSTITUTE(SUBSTITUTE(_xlfn.FORMULATEXT(G37),",","."),";",","),"%%EOL%%"),"$",""),"")</f>
        <v/>
      </c>
    </row>
    <row r="38" spans="2:11" x14ac:dyDescent="0.25">
      <c r="B38" s="75" t="s">
        <v>45</v>
      </c>
      <c r="C38" s="75"/>
      <c r="D38" s="75"/>
      <c r="E38" s="25">
        <f>ROUNDUP(E36/$C$26,0)</f>
        <v>15</v>
      </c>
      <c r="F38" s="25">
        <f>ROUNDUP(F36/$C$26,0)</f>
        <v>12</v>
      </c>
      <c r="G38" s="39">
        <f>SUM(E38:F38)</f>
        <v>27</v>
      </c>
      <c r="I38" s="23" t="str" cm="1">
        <f t="array" aca="1" ref="I38" ca="1">_xlfn.IFNA(SUBSTITUTE(_xlfn.TEXTJOIN("",TRUE,"//",CELL("contents",B38),"%%LN%%",CELL("address",E38),"@",SUBSTITUTE(SUBSTITUTE(_xlfn.FORMULATEXT(E38),",","."),";",","),"%%EOL%%"),"$",""),_xlfn.TEXTJOIN("",TRUE,"//",CELL("contents",B38)))</f>
        <v>//ILOŚĆ LEGAR SZTUKI PO 4 m LST%%LN%%E38@=ROUNDUP(E36/C26,0)%%EOL%%</v>
      </c>
      <c r="J38" s="23" t="str" cm="1">
        <f t="array" aca="1" ref="J38" ca="1">_xlfn.IFNA(SUBSTITUTE(_xlfn.TEXTJOIN("",TRUE,"%%LN%%",CELL("address",F38),"@",SUBSTITUTE(SUBSTITUTE(_xlfn.FORMULATEXT(F38),",","."),";",","),"%%EOL%%"),"$",""),"")</f>
        <v>%%LN%%F38@=ROUNDUP(F36/C26,0)%%EOL%%</v>
      </c>
      <c r="K38" s="23" t="str" cm="1">
        <f t="array" aca="1" ref="K38" ca="1">_xlfn.IFNA(SUBSTITUTE(_xlfn.TEXTJOIN("",TRUE,"%%LN%%",CELL("address",G38),"@",SUBSTITUTE(SUBSTITUTE(_xlfn.FORMULATEXT(G38),",","."),";",","),"%%EOL%%"),"$",""),"")</f>
        <v>%%LN%%G38@=SUM(E38:F38)%%EOL%%</v>
      </c>
    </row>
    <row r="39" spans="2:11" x14ac:dyDescent="0.25">
      <c r="B39" s="68"/>
      <c r="C39" s="68"/>
      <c r="D39" s="68"/>
      <c r="I39" s="23" t="str" cm="1">
        <f t="array" aca="1" ref="I39" ca="1">_xlfn.IFNA(SUBSTITUTE(_xlfn.TEXTJOIN("",TRUE,"//",CELL("contents",B39),"%%LN%%",CELL("address",E39),"@",SUBSTITUTE(SUBSTITUTE(_xlfn.FORMULATEXT(E39),",","."),";",","),"%%EOL%%"),"$",""),_xlfn.TEXTJOIN("",TRUE,"//",CELL("contents",B39)))</f>
        <v>//</v>
      </c>
      <c r="J39" s="23" t="str" cm="1">
        <f t="array" aca="1" ref="J39" ca="1">_xlfn.IFNA(SUBSTITUTE(_xlfn.TEXTJOIN("",TRUE,"%%LN%%",CELL("address",F39),"@",SUBSTITUTE(SUBSTITUTE(_xlfn.FORMULATEXT(F39),",","."),";",","),"%%EOL%%"),"$",""),"")</f>
        <v/>
      </c>
      <c r="K39" s="23" t="str" cm="1">
        <f t="array" aca="1" ref="K39" ca="1">_xlfn.IFNA(SUBSTITUTE(_xlfn.TEXTJOIN("",TRUE,"%%LN%%",CELL("address",G39),"@",SUBSTITUTE(SUBSTITUTE(_xlfn.FORMULATEXT(G39),",","."),";",","),"%%EOL%%"),"$",""),"")</f>
        <v/>
      </c>
    </row>
    <row r="40" spans="2:11" x14ac:dyDescent="0.25">
      <c r="B40" s="75" t="s">
        <v>46</v>
      </c>
      <c r="C40" s="75"/>
      <c r="D40" s="75"/>
      <c r="E40" s="25">
        <f>ROUNDUP(E44*(H4/$C$24-1),0)</f>
        <v>342</v>
      </c>
      <c r="F40" s="25">
        <f>ROUNDUP(F44*(H6/$C$24-1),0)</f>
        <v>266</v>
      </c>
      <c r="G40" s="39">
        <f>SUM(E40:F40)</f>
        <v>608</v>
      </c>
      <c r="I40" s="23" t="str" cm="1">
        <f t="array" aca="1" ref="I40" ca="1">_xlfn.IFNA(SUBSTITUTE(_xlfn.TEXTJOIN("",TRUE,"//",CELL("contents",B40),"%%LN%%",CELL("address",E40),"@",SUBSTITUTE(SUBSTITUTE(_xlfn.FORMULATEXT(E40),",","."),";",","),"%%EOL%%"),"$",""),_xlfn.TEXTJOIN("",TRUE,"//",CELL("contents",B40)))</f>
        <v>//ILOŚĆ KLIPS SRODKOWY KSR%%LN%%E40@=ROUNDUP(E44*(H4/C24-1),0)%%EOL%%</v>
      </c>
      <c r="J40" s="23" t="str" cm="1">
        <f t="array" aca="1" ref="J40" ca="1">_xlfn.IFNA(SUBSTITUTE(_xlfn.TEXTJOIN("",TRUE,"%%LN%%",CELL("address",F40),"@",SUBSTITUTE(SUBSTITUTE(_xlfn.FORMULATEXT(F40),",","."),";",","),"%%EOL%%"),"$",""),"")</f>
        <v>%%LN%%F40@=ROUNDUP(F44*(H6/C24-1),0)%%EOL%%</v>
      </c>
      <c r="K40" s="23" t="str" cm="1">
        <f t="array" aca="1" ref="K40" ca="1">_xlfn.IFNA(SUBSTITUTE(_xlfn.TEXTJOIN("",TRUE,"%%LN%%",CELL("address",G40),"@",SUBSTITUTE(SUBSTITUTE(_xlfn.FORMULATEXT(G40),",","."),";",","),"%%EOL%%"),"$",""),"")</f>
        <v>%%LN%%G40@=SUM(E40:F40)%%EOL%%</v>
      </c>
    </row>
    <row r="41" spans="2:11" x14ac:dyDescent="0.25">
      <c r="B41" s="68"/>
      <c r="C41" s="68"/>
      <c r="D41" s="68"/>
      <c r="I41" s="23" t="str" cm="1">
        <f t="array" aca="1" ref="I41" ca="1">_xlfn.IFNA(SUBSTITUTE(_xlfn.TEXTJOIN("",TRUE,"//",CELL("contents",B41),"%%LN%%",CELL("address",E41),"@",SUBSTITUTE(SUBSTITUTE(_xlfn.FORMULATEXT(E41),",","."),";",","),"%%EOL%%"),"$",""),_xlfn.TEXTJOIN("",TRUE,"//",CELL("contents",B41)))</f>
        <v>//</v>
      </c>
      <c r="J41" s="23" t="str" cm="1">
        <f t="array" aca="1" ref="J41" ca="1">_xlfn.IFNA(SUBSTITUTE(_xlfn.TEXTJOIN("",TRUE,"%%LN%%",CELL("address",F41),"@",SUBSTITUTE(SUBSTITUTE(_xlfn.FORMULATEXT(F41),",","."),";",","),"%%EOL%%"),"$",""),"")</f>
        <v/>
      </c>
      <c r="K41" s="23" t="str" cm="1">
        <f t="array" aca="1" ref="K41" ca="1">_xlfn.IFNA(SUBSTITUTE(_xlfn.TEXTJOIN("",TRUE,"%%LN%%",CELL("address",G41),"@",SUBSTITUTE(SUBSTITUTE(_xlfn.FORMULATEXT(G41),",","."),";",","),"%%EOL%%"),"$",""),"")</f>
        <v/>
      </c>
    </row>
    <row r="42" spans="2:11" x14ac:dyDescent="0.25">
      <c r="B42" s="75" t="s">
        <v>47</v>
      </c>
      <c r="C42" s="75"/>
      <c r="D42" s="75"/>
      <c r="E42" s="25">
        <f>E44</f>
        <v>18</v>
      </c>
      <c r="F42" s="25">
        <f>F44</f>
        <v>14</v>
      </c>
      <c r="G42" s="39">
        <f>SUM(E42:F42)-F42</f>
        <v>18</v>
      </c>
      <c r="I42" s="23" t="str" cm="1">
        <f t="array" aca="1" ref="I42" ca="1">_xlfn.IFNA(SUBSTITUTE(_xlfn.TEXTJOIN("",TRUE,"//",CELL("contents",B42),"%%LN%%",CELL("address",E42),"@",SUBSTITUTE(SUBSTITUTE(_xlfn.FORMULATEXT(E42),",","."),";",","),"%%EOL%%"),"$",""),_xlfn.TEXTJOIN("",TRUE,"//",CELL("contents",B42)))</f>
        <v>//ILOŚC KLIPS KOŃCOWY KK%%LN%%E42@=E44%%EOL%%</v>
      </c>
      <c r="J42" s="23" t="str" cm="1">
        <f t="array" aca="1" ref="J42" ca="1">_xlfn.IFNA(SUBSTITUTE(_xlfn.TEXTJOIN("",TRUE,"%%LN%%",CELL("address",F42),"@",SUBSTITUTE(SUBSTITUTE(_xlfn.FORMULATEXT(F42),",","."),";",","),"%%EOL%%"),"$",""),"")</f>
        <v>%%LN%%F42@=F44%%EOL%%</v>
      </c>
      <c r="K42" s="23" t="str" cm="1">
        <f t="array" aca="1" ref="K42" ca="1">_xlfn.IFNA(SUBSTITUTE(_xlfn.TEXTJOIN("",TRUE,"%%LN%%",CELL("address",G42),"@",SUBSTITUTE(SUBSTITUTE(_xlfn.FORMULATEXT(G42),",","."),";",","),"%%EOL%%"),"$",""),"")</f>
        <v>%%LN%%G42@=SUM(E42:F42)-F42%%EOL%%</v>
      </c>
    </row>
    <row r="43" spans="2:11" x14ac:dyDescent="0.25">
      <c r="B43" s="68"/>
      <c r="C43" s="68"/>
      <c r="D43" s="68"/>
      <c r="I43" s="23" t="str" cm="1">
        <f t="array" aca="1" ref="I43" ca="1">_xlfn.IFNA(SUBSTITUTE(_xlfn.TEXTJOIN("",TRUE,"//",CELL("contents",B43),"%%LN%%",CELL("address",E43),"@",SUBSTITUTE(SUBSTITUTE(_xlfn.FORMULATEXT(E43),",","."),";",","),"%%EOL%%"),"$",""),_xlfn.TEXTJOIN("",TRUE,"//",CELL("contents",B43)))</f>
        <v>//</v>
      </c>
      <c r="J43" s="23" t="str" cm="1">
        <f t="array" aca="1" ref="J43" ca="1">_xlfn.IFNA(SUBSTITUTE(_xlfn.TEXTJOIN("",TRUE,"%%LN%%",CELL("address",F43),"@",SUBSTITUTE(SUBSTITUTE(_xlfn.FORMULATEXT(F43),",","."),";",","),"%%EOL%%"),"$",""),"")</f>
        <v/>
      </c>
      <c r="K43" s="23" t="str" cm="1">
        <f t="array" aca="1" ref="K43" ca="1">_xlfn.IFNA(SUBSTITUTE(_xlfn.TEXTJOIN("",TRUE,"%%LN%%",CELL("address",G43),"@",SUBSTITUTE(SUBSTITUTE(_xlfn.FORMULATEXT(G43),",","."),";",","),"%%EOL%%"),"$",""),"")</f>
        <v/>
      </c>
    </row>
    <row r="44" spans="2:11" x14ac:dyDescent="0.25">
      <c r="B44" s="75" t="s">
        <v>48</v>
      </c>
      <c r="C44" s="75"/>
      <c r="D44" s="75"/>
      <c r="E44" s="25">
        <f>ROUNDUP((2*$C$22+1)*ROUNDDOWN(H3/$C$22,0)+IF(MOD(H3,$C$22)=0,0,(2*$C$22*(H3/$C$22-ROUNDDOWN(H3/$C$22,0))+1)),0)</f>
        <v>18</v>
      </c>
      <c r="F44" s="25">
        <f>ROUNDUP((2*$C$22+1)*ROUNDDOWN(H7/$C$22,0)+IF(MOD(H7,$C$22)=0,0,(2*$C$22*(H7/$C$22-ROUNDDOWN(H7/$C$22,0))+1)),0)</f>
        <v>14</v>
      </c>
      <c r="G44" s="39">
        <f>SUM(E44:F44)-F44</f>
        <v>18</v>
      </c>
      <c r="I44" s="23" t="str" cm="1">
        <f t="array" aca="1" ref="I44" ca="1">_xlfn.IFNA(SUBSTITUTE(_xlfn.TEXTJOIN("",TRUE,"//",CELL("contents",B44),"%%LN%%",CELL("address",E44),"@",SUBSTITUTE(SUBSTITUTE(_xlfn.FORMULATEXT(E44),",","."),";",","),"%%EOL%%"),"$",""),_xlfn.TEXTJOIN("",TRUE,"//",CELL("contents",B44)))</f>
        <v>//ILOŚĆ KLIPS POCZĄTKOWY KST%%LN%%E44@=ROUNDUP((2*C22+1)*ROUNDDOWN(H3/C22,0)+IF(MOD(H3,C22)=0,0,(2*C22*(H3/C22-ROUNDDOWN(H3/C22,0))+1)),0)%%EOL%%</v>
      </c>
      <c r="J44" s="23" t="str" cm="1">
        <f t="array" aca="1" ref="J44" ca="1">_xlfn.IFNA(SUBSTITUTE(_xlfn.TEXTJOIN("",TRUE,"%%LN%%",CELL("address",F44),"@",SUBSTITUTE(SUBSTITUTE(_xlfn.FORMULATEXT(F44),",","."),";",","),"%%EOL%%"),"$",""),"")</f>
        <v>%%LN%%F44@=ROUNDUP((2*C22+1)*ROUNDDOWN(H7/C22,0)+IF(MOD(H7,C22)=0,0,(2*C22*(H7/C22-ROUNDDOWN(H7/C22,0))+1)),0)%%EOL%%</v>
      </c>
      <c r="K44" s="23" t="str" cm="1">
        <f t="array" aca="1" ref="K44" ca="1">_xlfn.IFNA(SUBSTITUTE(_xlfn.TEXTJOIN("",TRUE,"%%LN%%",CELL("address",G44),"@",SUBSTITUTE(SUBSTITUTE(_xlfn.FORMULATEXT(G44),",","."),";",","),"%%EOL%%"),"$",""),"")</f>
        <v>%%LN%%G44@=SUM(E44:F44)-F44%%EOL%%</v>
      </c>
    </row>
    <row r="45" spans="2:11" x14ac:dyDescent="0.25">
      <c r="B45" s="68"/>
      <c r="C45" s="68"/>
      <c r="D45" s="68"/>
      <c r="I45" s="23" t="str" cm="1">
        <f t="array" aca="1" ref="I45" ca="1">_xlfn.IFNA(SUBSTITUTE(_xlfn.TEXTJOIN("",TRUE,"//",CELL("contents",B45),"%%LN%%",CELL("address",E45),"@",SUBSTITUTE(SUBSTITUTE(_xlfn.FORMULATEXT(E45),",","."),";",","),"%%EOL%%"),"$",""),_xlfn.TEXTJOIN("",TRUE,"//",CELL("contents",B45)))</f>
        <v>//</v>
      </c>
      <c r="J45" s="23" t="str" cm="1">
        <f t="array" aca="1" ref="J45" ca="1">_xlfn.IFNA(SUBSTITUTE(_xlfn.TEXTJOIN("",TRUE,"%%LN%%",CELL("address",F45),"@",SUBSTITUTE(SUBSTITUTE(_xlfn.FORMULATEXT(F45),",","."),";",","),"%%EOL%%"),"$",""),"")</f>
        <v/>
      </c>
      <c r="K45" s="23" t="str" cm="1">
        <f t="array" aca="1" ref="K45" ca="1">_xlfn.IFNA(SUBSTITUTE(_xlfn.TEXTJOIN("",TRUE,"%%LN%%",CELL("address",G45),"@",SUBSTITUTE(SUBSTITUTE(_xlfn.FORMULATEXT(G45),",","."),";",","),"%%EOL%%"),"$",""),"")</f>
        <v/>
      </c>
    </row>
    <row r="46" spans="2:11" x14ac:dyDescent="0.25">
      <c r="B46" s="75" t="s">
        <v>49</v>
      </c>
      <c r="C46" s="75"/>
      <c r="D46" s="75"/>
      <c r="E46" s="17"/>
      <c r="F46" s="17"/>
      <c r="G46" s="39">
        <f>ROUNDUP(SUM(H3:H10)/C26,0)</f>
        <v>8</v>
      </c>
      <c r="I46" s="23" t="str" cm="1">
        <f t="array" aca="1" ref="I46" ca="1">_xlfn.IFNA(SUBSTITUTE(_xlfn.TEXTJOIN("",TRUE,"//",CELL("contents",B46),"%%LN%%",CELL("address",E46),"@",SUBSTITUTE(SUBSTITUTE(_xlfn.FORMULATEXT(E46),",","."),";",","),"%%EOL%%"),"$",""),_xlfn.TEXTJOIN("",TRUE,"//",CELL("contents",B46)))</f>
        <v>//ILOŚĆ LISTWA 4m LLS</v>
      </c>
      <c r="J46" s="23" t="str" cm="1">
        <f t="array" aca="1" ref="J46" ca="1">_xlfn.IFNA(SUBSTITUTE(_xlfn.TEXTJOIN("",TRUE,"%%LN%%",CELL("address",F46),"@",SUBSTITUTE(SUBSTITUTE(_xlfn.FORMULATEXT(F46),",","."),";",","),"%%EOL%%"),"$",""),"")</f>
        <v/>
      </c>
      <c r="K46" s="23" t="str" cm="1">
        <f t="array" aca="1" ref="K46" ca="1">_xlfn.IFNA(SUBSTITUTE(_xlfn.TEXTJOIN("",TRUE,"%%LN%%",CELL("address",G46),"@",SUBSTITUTE(SUBSTITUTE(_xlfn.FORMULATEXT(G46),",","."),";",","),"%%EOL%%"),"$",""),"")</f>
        <v>%%LN%%G46@=ROUNDUP(SUM(H3:H10)/C26,0)%%EOL%%</v>
      </c>
    </row>
    <row r="47" spans="2:11" x14ac:dyDescent="0.25">
      <c r="B47" s="68"/>
      <c r="C47" s="68"/>
      <c r="D47" s="68"/>
      <c r="E47" s="17"/>
      <c r="F47" s="17"/>
      <c r="I47" s="23" t="str" cm="1">
        <f t="array" aca="1" ref="I47" ca="1">_xlfn.IFNA(SUBSTITUTE(_xlfn.TEXTJOIN("",TRUE,"//",CELL("contents",B47),"%%LN%%",CELL("address",E47),"@",SUBSTITUTE(SUBSTITUTE(_xlfn.FORMULATEXT(E47),",","."),";",","),"%%EOL%%"),"$",""),_xlfn.TEXTJOIN("",TRUE,"//",CELL("contents",B47)))</f>
        <v>//</v>
      </c>
      <c r="J47" s="23" t="str" cm="1">
        <f t="array" aca="1" ref="J47" ca="1">_xlfn.IFNA(SUBSTITUTE(_xlfn.TEXTJOIN("",TRUE,"%%LN%%",CELL("address",F47),"@",SUBSTITUTE(SUBSTITUTE(_xlfn.FORMULATEXT(F47),",","."),";",","),"%%EOL%%"),"$",""),"")</f>
        <v/>
      </c>
      <c r="K47" s="23" t="str" cm="1">
        <f t="array" aca="1" ref="K47" ca="1">_xlfn.IFNA(SUBSTITUTE(_xlfn.TEXTJOIN("",TRUE,"%%LN%%",CELL("address",G47),"@",SUBSTITUTE(SUBSTITUTE(_xlfn.FORMULATEXT(G47),",","."),";",","),"%%EOL%%"),"$",""),"")</f>
        <v/>
      </c>
    </row>
    <row r="48" spans="2:11" x14ac:dyDescent="0.25">
      <c r="B48" s="75" t="s">
        <v>18</v>
      </c>
      <c r="C48" s="75"/>
      <c r="D48" s="75"/>
      <c r="E48" s="17"/>
      <c r="F48" s="17"/>
      <c r="G48" s="67">
        <f>ROUNDUP(H3*H4+H6*H7,0)/ROUNDUP(G34*C22*C24,0)</f>
        <v>1</v>
      </c>
      <c r="I48" s="23" t="str" cm="1">
        <f t="array" aca="1" ref="I48" ca="1">_xlfn.IFNA(SUBSTITUTE(_xlfn.TEXTJOIN("",TRUE,"//",CELL("contents",B48),"%%LN%%",CELL("address",E48),"@",SUBSTITUTE(SUBSTITUTE(_xlfn.FORMULATEXT(E48),",","."),";",","),"%%EOL%%"),"$",""),_xlfn.TEXTJOIN("",TRUE,"//",CELL("contents",B48)))</f>
        <v>//WYDAJNOŚC Z DESKI</v>
      </c>
      <c r="J48" s="23" t="str" cm="1">
        <f t="array" aca="1" ref="J48" ca="1">_xlfn.IFNA(SUBSTITUTE(_xlfn.TEXTJOIN("",TRUE,"%%LN%%",CELL("address",F48),"@",SUBSTITUTE(SUBSTITUTE(_xlfn.FORMULATEXT(F48),",","."),";",","),"%%EOL%%"),"$",""),"")</f>
        <v/>
      </c>
      <c r="K48" s="23" t="str" cm="1">
        <f t="array" aca="1" ref="K48" ca="1">_xlfn.IFNA(SUBSTITUTE(_xlfn.TEXTJOIN("",TRUE,"%%LN%%",CELL("address",G48),"@",SUBSTITUTE(SUBSTITUTE(_xlfn.FORMULATEXT(G48),",","."),";",","),"%%EOL%%"),"$",""),"")</f>
        <v>%%LN%%G48@=ROUNDUP(H3*H4+H6*H7,0)/ROUNDUP(G34*C22*C24,0)%%EOL%%</v>
      </c>
    </row>
    <row r="49" spans="2:11" x14ac:dyDescent="0.25">
      <c r="I49" s="23" t="str" cm="1">
        <f t="array" aca="1" ref="I49" ca="1">_xlfn.IFNA(SUBSTITUTE(_xlfn.TEXTJOIN("",TRUE,"//",CELL("contents",B49),"%%LN%%",CELL("address",E49),"@",SUBSTITUTE(SUBSTITUTE(_xlfn.FORMULATEXT(E49),",","."),";",","),"%%EOL%%"),"$",""),_xlfn.TEXTJOIN("",TRUE,"//",CELL("contents",B49)))</f>
        <v>//</v>
      </c>
      <c r="J49" s="23" t="str" cm="1">
        <f t="array" aca="1" ref="J49" ca="1">_xlfn.IFNA(SUBSTITUTE(_xlfn.TEXTJOIN("",TRUE,"%%LN%%",CELL("address",F49),"@",SUBSTITUTE(SUBSTITUTE(_xlfn.FORMULATEXT(F49),",","."),";",","),"%%EOL%%"),"$",""),"")</f>
        <v/>
      </c>
      <c r="K49" s="23" t="str" cm="1">
        <f t="array" aca="1" ref="K49" ca="1">_xlfn.IFNA(SUBSTITUTE(_xlfn.TEXTJOIN("",TRUE,"%%LN%%",CELL("address",G49),"@",SUBSTITUTE(SUBSTITUTE(_xlfn.FORMULATEXT(G49),",","."),";",","),"%%EOL%%"),"$",""),"")</f>
        <v/>
      </c>
    </row>
    <row r="50" spans="2:11" x14ac:dyDescent="0.25">
      <c r="B50" s="75" t="s">
        <v>63</v>
      </c>
      <c r="C50" s="75"/>
      <c r="D50" s="75"/>
      <c r="E50" s="25">
        <f>ROUNDUP(H3*H4,0)</f>
        <v>27</v>
      </c>
      <c r="F50" s="25">
        <f>ROUNDUP(H6*H7,0)</f>
        <v>20</v>
      </c>
      <c r="G50" s="39">
        <f>SUM(E50:F50)</f>
        <v>47</v>
      </c>
      <c r="I50" s="23" t="str" cm="1">
        <f t="array" aca="1" ref="I50" ca="1">_xlfn.IFNA(SUBSTITUTE(_xlfn.TEXTJOIN("",TRUE,"//",CELL("contents",B50),"%%LN%%",CELL("address",E50),"@",SUBSTITUTE(SUBSTITUTE(_xlfn.FORMULATEXT(E50),",","."),";",","),"%%EOL%%"),"$",""),_xlfn.TEXTJOIN("",TRUE,"//",CELL("contents",B50)))</f>
        <v>//POWIERZCHNIA TARASU%%LN%%E50@=ROUNDUP(H3*H4,0)%%EOL%%</v>
      </c>
      <c r="J50" s="23" t="str" cm="1">
        <f t="array" aca="1" ref="J50" ca="1">_xlfn.IFNA(SUBSTITUTE(_xlfn.TEXTJOIN("",TRUE,"%%LN%%",CELL("address",F50),"@",SUBSTITUTE(SUBSTITUTE(_xlfn.FORMULATEXT(F50),",","."),";",","),"%%EOL%%"),"$",""),"")</f>
        <v>%%LN%%F50@=ROUNDUP(H6*H7,0)%%EOL%%</v>
      </c>
      <c r="K50" s="23" t="str" cm="1">
        <f t="array" aca="1" ref="K50" ca="1">_xlfn.IFNA(SUBSTITUTE(_xlfn.TEXTJOIN("",TRUE,"%%LN%%",CELL("address",G50),"@",SUBSTITUTE(SUBSTITUTE(_xlfn.FORMULATEXT(G50),",","."),";",","),"%%EOL%%"),"$",""),"")</f>
        <v>%%LN%%G50@=SUM(E50:F50)%%EOL%%</v>
      </c>
    </row>
    <row r="64" spans="2:11" x14ac:dyDescent="0.25">
      <c r="B64" s="1" t="s">
        <v>16</v>
      </c>
      <c r="C64" s="1"/>
      <c r="D64" s="1"/>
      <c r="E64" s="1"/>
      <c r="F64" s="1"/>
    </row>
    <row r="65" spans="2:11" x14ac:dyDescent="0.25">
      <c r="I65" s="23" t="str" cm="1">
        <f t="array" aca="1" ref="I65" ca="1">_xlfn.TEXTJOIN(" ",TRUE,"//",TRIM(LEFT(MID(CELL("filename",$A$1),FIND("[",CELL("filename",$A$1)),255),255)))</f>
        <v>// [algorytm taras 28.04.2021 - 4 i 6 m.xlsx]TYP T Równoległy</v>
      </c>
    </row>
    <row r="66" spans="2:11" x14ac:dyDescent="0.25">
      <c r="I66" s="23" t="str" cm="1">
        <f t="array" aca="1" ref="I66" ca="1">_xlfn.TEXTJOIN(" ",TRUE,"//",CELL("contents",B64),"%%LN%%")</f>
        <v>// DESKA TARASOWA UKŁAD RÓWNOLEGŁY ZAMEK POŁÓWKOWY %%LN%%</v>
      </c>
    </row>
    <row r="67" spans="2:11" x14ac:dyDescent="0.25">
      <c r="E67" s="23" t="s">
        <v>54</v>
      </c>
      <c r="F67" s="23" t="s">
        <v>55</v>
      </c>
      <c r="I67" s="23" t="s">
        <v>74</v>
      </c>
      <c r="J67" s="23" t="str" cm="1">
        <f t="array" aca="1" ref="J67" ca="1">_xlfn.IFNA(_xlfn.TEXTJOIN("",TRUE,"var ",SUBSTITUTE(CELL("contents",F12)," ","_"),"@",SUBSTITUTE(SUBSTITUTE(SUBSTITUTE(_xlfn.FORMULATEXT(G12),",","."),";",","),"$",""),"%%EOL%%"),"")</f>
        <v>var Warunek_1@=IF(OR((H3/C22-ROUNDDOWN(H3/C22,0))*C22&gt;=1,H3/C22-ROUNDDOWN(H3/C22,0)&lt;=0),"wymiary poprawne","zmień wymiar A tarasu/długość deski")%%EOL%%</v>
      </c>
      <c r="K67" s="23" t="str" cm="1">
        <f t="array" aca="1" ref="K67" ca="1">_xlfn.IFNA(_xlfn.TEXTJOIN("",TRUE,"var ",SUBSTITUTE(CELL("contents",F13)," ","_"),"@",SUBSTITUTE(SUBSTITUTE(SUBSTITUTE(_xlfn.FORMULATEXT(G13),",","."),";",","),"$",""),"%%EOL%%"),"")</f>
        <v>var Warunek_2@=IF(OR((H7/C22-ROUNDDOWN(H7/C22,0))*C22&gt;=1,H7/C22-ROUNDDOWN(H7/C22,0)&lt;=0),"wymiary poprawne","zmień wymiar E tarasu/długość deski")%%EOL%%</v>
      </c>
    </row>
    <row r="68" spans="2:11" x14ac:dyDescent="0.25">
      <c r="B68" s="75" t="s">
        <v>42</v>
      </c>
      <c r="C68" s="75"/>
      <c r="D68" s="75"/>
      <c r="E68" s="25">
        <f>IF(H3&lt;$C$22,ROUNDUP((ROUNDDOWN(H3/$C$22,0)*ROUND(H4/$C$24,0)*$C$22+IF(MOD(H3,$C$22)=0,0,(ROUND((H4/$C$24),0)/ROUNDDOWN(1/(H3/$C$22-ROUNDDOWN(H3/$C$22,0)),0))*$C$22)),0),ROUNDUP((0.5*(ROUNDDOWN(H3/$C$22,0)*ROUND(H4/$C$24,0)*$C$22+IF(MOD(H3,$C$22)=0,0,(ROUND((H4/$C$24),0)/ROUNDDOWN(1/(H3/$C$22-ROUNDDOWN(H3/$C$22,0)),0))*$C$22))+H4/(2*$C$24)*0.5*$C$22+(ROUNDDOWN((H3-0.5*$C$22)/$C$22,0)*ROUND(0.5*H4/$C$24,0)*$C$22+IF(MOD((H3-0.5*$C$22),$C$22)=0,0,(ROUND((0.5*H4/$C$24),0)/ROUNDDOWN(1/((H3-0.5*$C$22)/$C$22-ROUNDDOWN((H3-0.5*$C$22)/$C$22,0)),0))*$C$22))),0))</f>
        <v>160</v>
      </c>
      <c r="F68" s="25">
        <f>IF(H7&lt;$C$22,ROUNDUP((ROUNDDOWN(H7/$C$22,0)*ROUND(H6/$C$24,0)*$C$22+IF(MOD(H7,$C$22)=0,0,(ROUND((H6/$C$24),0)/ROUNDDOWN(1/(H7/$C$22-ROUNDDOWN(H7/$C$22,0)),0))*$C$22)),0),ROUNDUP((0.5*(ROUNDDOWN(H7/$C$22,0)*ROUND(H6/$C$24,0)*$C$22+IF(MOD(H7,$C$22)=0,0,(ROUND((H6/$C$24),0)/ROUNDDOWN(1/(H7/$C$22-ROUNDDOWN(H7/$C$22,0)),0))*$C$22))+H6/(2*$C$24)*0.5*$C$22+(ROUNDDOWN((H7-0.5*$C$22)/$C$22,0)*ROUND(0.5*H6/$C$24,0)*$C$22+IF(MOD((H7-0.5*$C$22),$C$22)=0,0,(ROUND((0.5*H6/$C$24),0)/ROUNDDOWN(1/((H7-0.5*$C$22)/$C$22-ROUNDDOWN((H7-0.5*$C$22)/$C$22,0)),0))*$C$22))),0))</f>
        <v>120</v>
      </c>
      <c r="G68" s="39">
        <f>SUM(E68:F68)</f>
        <v>280</v>
      </c>
      <c r="I68" s="23" t="str" cm="1">
        <f t="array" aca="1" ref="I68" ca="1">_xlfn.IFNA(SUBSTITUTE(_xlfn.TEXTJOIN("",TRUE,"//",CELL("contents",B68),"%%LN%%",CELL("address",E68),"@",SUBSTITUTE(SUBSTITUTE(_xlfn.FORMULATEXT(E68),",","."),";",","),"%%EOL%%"),"$",""),_xlfn.TEXTJOIN("",TRUE,"//",CELL("contents",B68)))</f>
        <v>//ILOŚC DESKI METRY BIEŻACE MBD%%LN%%E68@=IF(H3&lt;C22,ROUNDUP((ROUNDDOWN(H3/C22,0)*ROUND(H4/C24,0)*C22+IF(MOD(H3,C22)=0,0,(ROUND((H4/C24),0)/ROUNDDOWN(1/(H3/C22-ROUNDDOWN(H3/C22,0)),0))*C22)),0),ROUNDUP((0.5*(ROUNDDOWN(H3/C22,0)*ROUND(H4/C24,0)*C22+IF(MOD(H3,C22)=0,0,(ROUND((H4/C24),0)/ROUNDDOWN(1/(H3/C22-ROUNDDOWN(H3/C22,0)),0))*C22))+H4/(2*C24)*0.5*C22+(ROUNDDOWN((H3-0.5*C22)/C22,0)*ROUND(0.5*H4/C24,0)*C22+IF(MOD((H3-0.5*C22),C22)=0,0,(ROUND((0.5*H4/C24),0)/ROUNDDOWN(1/((H3-0.5*C22)/C22-ROUNDDOWN((H3-0.5*C22)/C22,0)),0))*C22))),0))%%EOL%%</v>
      </c>
      <c r="J68" s="23" t="str" cm="1">
        <f t="array" aca="1" ref="J68" ca="1">_xlfn.IFNA(SUBSTITUTE(_xlfn.TEXTJOIN("",TRUE,"%%LN%%",CELL("address",F68),"@",SUBSTITUTE(SUBSTITUTE(_xlfn.FORMULATEXT(F68),",","."),";",","),"%%EOL%%"),"$",""),"")</f>
        <v>%%LN%%F68@=IF(H7&lt;C22,ROUNDUP((ROUNDDOWN(H7/C22,0)*ROUND(H6/C24,0)*C22+IF(MOD(H7,C22)=0,0,(ROUND((H6/C24),0)/ROUNDDOWN(1/(H7/C22-ROUNDDOWN(H7/C22,0)),0))*C22)),0),ROUNDUP((0.5*(ROUNDDOWN(H7/C22,0)*ROUND(H6/C24,0)*C22+IF(MOD(H7,C22)=0,0,(ROUND((H6/C24),0)/ROUNDDOWN(1/(H7/C22-ROUNDDOWN(H7/C22,0)),0))*C22))+H6/(2*C24)*0.5*C22+(ROUNDDOWN((H7-0.5*C22)/C22,0)*ROUND(0.5*H6/C24,0)*C22+IF(MOD((H7-0.5*C22),C22)=0,0,(ROUND((0.5*H6/C24),0)/ROUNDDOWN(1/((H7-0.5*C22)/C22-ROUNDDOWN((H7-0.5*C22)/C22,0)),0))*C22))),0))%%EOL%%</v>
      </c>
      <c r="K68" s="23" t="str" cm="1">
        <f t="array" aca="1" ref="K68" ca="1">_xlfn.IFNA(SUBSTITUTE(_xlfn.TEXTJOIN("",TRUE,"%%LN%%",CELL("address",G68),"@",SUBSTITUTE(SUBSTITUTE(_xlfn.FORMULATEXT(G68),",","."),";",","),"%%EOL%%"),"$",""),"")</f>
        <v>%%LN%%G68@=SUM(E68:F68)%%EOL%%</v>
      </c>
    </row>
    <row r="69" spans="2:11" x14ac:dyDescent="0.25">
      <c r="B69" s="68"/>
      <c r="C69" s="68"/>
      <c r="D69" s="68"/>
      <c r="I69" s="23" t="str" cm="1">
        <f t="array" aca="1" ref="I69" ca="1">_xlfn.IFNA(SUBSTITUTE(_xlfn.TEXTJOIN("",TRUE,"//",CELL("contents",B69),"%%LN%%",CELL("address",E69),"@",SUBSTITUTE(SUBSTITUTE(_xlfn.FORMULATEXT(E69),",","."),";",","),"%%EOL%%"),"$",""),_xlfn.TEXTJOIN("",TRUE,"//",CELL("contents",B69)))</f>
        <v>//</v>
      </c>
      <c r="J69" s="23" t="str" cm="1">
        <f t="array" aca="1" ref="J69" ca="1">_xlfn.IFNA(SUBSTITUTE(_xlfn.TEXTJOIN("",TRUE,"%%LN%%",CELL("address",F69),"@",SUBSTITUTE(SUBSTITUTE(_xlfn.FORMULATEXT(F69),",","."),";",","),"%%EOL%%"),"$",""),"")</f>
        <v/>
      </c>
      <c r="K69" s="23" t="str" cm="1">
        <f t="array" aca="1" ref="K69" ca="1">_xlfn.IFNA(SUBSTITUTE(_xlfn.TEXTJOIN("",TRUE,"%%LN%%",CELL("address",G69),"@",SUBSTITUTE(SUBSTITUTE(_xlfn.FORMULATEXT(G69),",","."),";",","),"%%EOL%%"),"$",""),"")</f>
        <v/>
      </c>
    </row>
    <row r="70" spans="2:11" x14ac:dyDescent="0.25">
      <c r="B70" s="75" t="s">
        <v>43</v>
      </c>
      <c r="C70" s="75"/>
      <c r="D70" s="75"/>
      <c r="E70" s="25">
        <f>ROUNDUP(E68/$C$22,0)</f>
        <v>40</v>
      </c>
      <c r="F70" s="25">
        <f>ROUNDUP(F68/$C$22,0)</f>
        <v>30</v>
      </c>
      <c r="G70" s="39">
        <f>SUM(E70:F70)</f>
        <v>70</v>
      </c>
      <c r="I70" s="23" t="str" cm="1">
        <f t="array" aca="1" ref="I70" ca="1">_xlfn.IFNA(SUBSTITUTE(_xlfn.TEXTJOIN("",TRUE,"//",CELL("contents",B70),"%%LN%%",CELL("address",E70),"@",SUBSTITUTE(SUBSTITUTE(_xlfn.FORMULATEXT(E70),",","."),";",","),"%%EOL%%"),"$",""),_xlfn.TEXTJOIN("",TRUE,"//",CELL("contents",B70)))</f>
        <v>//ILOŚĆ DESKI  SZTUKI DST%%LN%%E70@=ROUNDUP(E68/C22,0)%%EOL%%</v>
      </c>
      <c r="J70" s="23" t="str" cm="1">
        <f t="array" aca="1" ref="J70" ca="1">_xlfn.IFNA(SUBSTITUTE(_xlfn.TEXTJOIN("",TRUE,"%%LN%%",CELL("address",F70),"@",SUBSTITUTE(SUBSTITUTE(_xlfn.FORMULATEXT(F70),",","."),";",","),"%%EOL%%"),"$",""),"")</f>
        <v>%%LN%%F70@=ROUNDUP(F68/C22,0)%%EOL%%</v>
      </c>
      <c r="K70" s="23" t="str" cm="1">
        <f t="array" aca="1" ref="K70" ca="1">_xlfn.IFNA(SUBSTITUTE(_xlfn.TEXTJOIN("",TRUE,"%%LN%%",CELL("address",G70),"@",SUBSTITUTE(SUBSTITUTE(_xlfn.FORMULATEXT(G70),",","."),";",","),"%%EOL%%"),"$",""),"")</f>
        <v>%%LN%%G70@=SUM(E70:F70)%%EOL%%</v>
      </c>
    </row>
    <row r="71" spans="2:11" x14ac:dyDescent="0.25">
      <c r="B71" s="68"/>
      <c r="C71" s="68"/>
      <c r="D71" s="68"/>
      <c r="I71" s="23" t="str" cm="1">
        <f t="array" aca="1" ref="I71" ca="1">_xlfn.IFNA(SUBSTITUTE(_xlfn.TEXTJOIN("",TRUE,"//",CELL("contents",B71),"%%LN%%",CELL("address",E71),"@",SUBSTITUTE(SUBSTITUTE(_xlfn.FORMULATEXT(E71),",","."),";",","),"%%EOL%%"),"$",""),_xlfn.TEXTJOIN("",TRUE,"//",CELL("contents",B71)))</f>
        <v>//</v>
      </c>
      <c r="J71" s="23" t="str" cm="1">
        <f t="array" aca="1" ref="J71" ca="1">_xlfn.IFNA(SUBSTITUTE(_xlfn.TEXTJOIN("",TRUE,"%%LN%%",CELL("address",F71),"@",SUBSTITUTE(SUBSTITUTE(_xlfn.FORMULATEXT(F71),",","."),";",","),"%%EOL%%"),"$",""),"")</f>
        <v/>
      </c>
      <c r="K71" s="23" t="str" cm="1">
        <f t="array" aca="1" ref="K71" ca="1">_xlfn.IFNA(SUBSTITUTE(_xlfn.TEXTJOIN("",TRUE,"%%LN%%",CELL("address",G71),"@",SUBSTITUTE(SUBSTITUTE(_xlfn.FORMULATEXT(G71),",","."),";",","),"%%EOL%%"),"$",""),"")</f>
        <v/>
      </c>
    </row>
    <row r="72" spans="2:11" x14ac:dyDescent="0.25">
      <c r="B72" s="75" t="s">
        <v>44</v>
      </c>
      <c r="C72" s="75"/>
      <c r="D72" s="75"/>
      <c r="E72" s="25">
        <f>E74*$C$26</f>
        <v>68</v>
      </c>
      <c r="F72" s="25">
        <f>F74*$C$26</f>
        <v>52</v>
      </c>
      <c r="G72" s="39">
        <f>SUM(E72:F72)</f>
        <v>120</v>
      </c>
      <c r="I72" s="23" t="str" cm="1">
        <f t="array" aca="1" ref="I72" ca="1">_xlfn.IFNA(SUBSTITUTE(_xlfn.TEXTJOIN("",TRUE,"//",CELL("contents",B72),"%%LN%%",CELL("address",E72),"@",SUBSTITUTE(SUBSTITUTE(_xlfn.FORMULATEXT(E72),",","."),";",","),"%%EOL%%"),"$",""),_xlfn.TEXTJOIN("",TRUE,"//",CELL("contents",B72)))</f>
        <v>//ILOŚC LEGAR METRY BIEŻACE MBL%%LN%%E72@=E74*C26%%EOL%%</v>
      </c>
      <c r="J72" s="23" t="str" cm="1">
        <f t="array" aca="1" ref="J72" ca="1">_xlfn.IFNA(SUBSTITUTE(_xlfn.TEXTJOIN("",TRUE,"%%LN%%",CELL("address",F72),"@",SUBSTITUTE(SUBSTITUTE(_xlfn.FORMULATEXT(F72),",","."),";",","),"%%EOL%%"),"$",""),"")</f>
        <v>%%LN%%F72@=F74*C26%%EOL%%</v>
      </c>
      <c r="K72" s="23" t="str" cm="1">
        <f t="array" aca="1" ref="K72" ca="1">_xlfn.IFNA(SUBSTITUTE(_xlfn.TEXTJOIN("",TRUE,"%%LN%%",CELL("address",G72),"@",SUBSTITUTE(SUBSTITUTE(_xlfn.FORMULATEXT(G72),",","."),";",","),"%%EOL%%"),"$",""),"")</f>
        <v>%%LN%%G72@=SUM(E72:F72)%%EOL%%</v>
      </c>
    </row>
    <row r="73" spans="2:11" x14ac:dyDescent="0.25">
      <c r="B73" s="68"/>
      <c r="C73" s="68"/>
      <c r="D73" s="68"/>
      <c r="I73" s="23" t="str" cm="1">
        <f t="array" aca="1" ref="I73" ca="1">_xlfn.IFNA(SUBSTITUTE(_xlfn.TEXTJOIN("",TRUE,"//",CELL("contents",B73),"%%LN%%",CELL("address",E73),"@",SUBSTITUTE(SUBSTITUTE(_xlfn.FORMULATEXT(E73),",","."),";",","),"%%EOL%%"),"$",""),_xlfn.TEXTJOIN("",TRUE,"//",CELL("contents",B73)))</f>
        <v>//</v>
      </c>
      <c r="J73" s="23" t="str" cm="1">
        <f t="array" aca="1" ref="J73" ca="1">_xlfn.IFNA(SUBSTITUTE(_xlfn.TEXTJOIN("",TRUE,"%%LN%%",CELL("address",F73),"@",SUBSTITUTE(SUBSTITUTE(_xlfn.FORMULATEXT(F73),",","."),";",","),"%%EOL%%"),"$",""),"")</f>
        <v/>
      </c>
      <c r="K73" s="23" t="str" cm="1">
        <f t="array" aca="1" ref="K73" ca="1">_xlfn.IFNA(SUBSTITUTE(_xlfn.TEXTJOIN("",TRUE,"%%LN%%",CELL("address",G73),"@",SUBSTITUTE(SUBSTITUTE(_xlfn.FORMULATEXT(G73),",","."),";",","),"%%EOL%%"),"$",""),"")</f>
        <v/>
      </c>
    </row>
    <row r="74" spans="2:11" x14ac:dyDescent="0.25">
      <c r="B74" s="75" t="s">
        <v>45</v>
      </c>
      <c r="C74" s="75"/>
      <c r="D74" s="75"/>
      <c r="E74" s="25">
        <f>ROUNDUP((ROUNDUP(H4*(($C$22/0.5)+1)*ROUNDDOWN(H3/$C$22,0)+IF(MOD(H3,$C$22)=0,0,H4*(2*$C$22*(H3/$C$22-ROUNDDOWN(H3/$C$22,0))+1)),0)/$C$26),0)+ROUNDUP((ROUNDDOWN(IF(H3&lt;$C$22,1,H3/$C$22),0)*H4)/$C$26,0)</f>
        <v>17</v>
      </c>
      <c r="F74" s="25">
        <f>ROUNDUP((ROUNDUP(H6*(($C$22/0.5)+1)*ROUNDDOWN(H7/$C$22,0)+IF(MOD(H7,$C$22)=0,0,H6*(2*$C$22*(H7/$C$22-ROUNDDOWN(H7/$C$22,0))+1)),0)/$C$26),0)+ROUNDUP((ROUNDDOWN(IF(H7&lt;$C$22,1,H7/$C$22),0)*H6)/$C$26,0)</f>
        <v>13</v>
      </c>
      <c r="G74" s="39">
        <f>SUM(E74:F74)</f>
        <v>30</v>
      </c>
      <c r="I74" s="23" t="str" cm="1">
        <f t="array" aca="1" ref="I74" ca="1">_xlfn.IFNA(SUBSTITUTE(_xlfn.TEXTJOIN("",TRUE,"//",CELL("contents",B74),"%%LN%%",CELL("address",E74),"@",SUBSTITUTE(SUBSTITUTE(_xlfn.FORMULATEXT(E74),",","."),";",","),"%%EOL%%"),"$",""),_xlfn.TEXTJOIN("",TRUE,"//",CELL("contents",B74)))</f>
        <v>//ILOŚĆ LEGAR SZTUKI PO 4 m LST%%LN%%E74@=ROUNDUP((ROUNDUP(H4*((C22/0.5)+1)*ROUNDDOWN(H3/C22,0)+IF(MOD(H3,C22)=0,0,H4*(2*C22*(H3/C22-ROUNDDOWN(H3/C22,0))+1)),0)/C26),0)+ROUNDUP((ROUNDDOWN(IF(H3&lt;C22,1,H3/C22),0)*H4)/C26,0)%%EOL%%</v>
      </c>
      <c r="J74" s="23" t="str" cm="1">
        <f t="array" aca="1" ref="J74" ca="1">_xlfn.IFNA(SUBSTITUTE(_xlfn.TEXTJOIN("",TRUE,"%%LN%%",CELL("address",F74),"@",SUBSTITUTE(SUBSTITUTE(_xlfn.FORMULATEXT(F74),",","."),";",","),"%%EOL%%"),"$",""),"")</f>
        <v>%%LN%%F74@=ROUNDUP((ROUNDUP(H6*((C22/0.5)+1)*ROUNDDOWN(H7/C22,0)+IF(MOD(H7,C22)=0,0,H6*(2*C22*(H7/C22-ROUNDDOWN(H7/C22,0))+1)),0)/C26),0)+ROUNDUP((ROUNDDOWN(IF(H7&lt;C22,1,H7/C22),0)*H6)/C26,0)%%EOL%%</v>
      </c>
      <c r="K74" s="23" t="str" cm="1">
        <f t="array" aca="1" ref="K74" ca="1">_xlfn.IFNA(SUBSTITUTE(_xlfn.TEXTJOIN("",TRUE,"%%LN%%",CELL("address",G74),"@",SUBSTITUTE(SUBSTITUTE(_xlfn.FORMULATEXT(G74),",","."),";",","),"%%EOL%%"),"$",""),"")</f>
        <v>%%LN%%G74@=SUM(E74:F74)%%EOL%%</v>
      </c>
    </row>
    <row r="75" spans="2:11" x14ac:dyDescent="0.25">
      <c r="B75" s="68"/>
      <c r="C75" s="68"/>
      <c r="D75" s="68"/>
      <c r="I75" s="23" t="str" cm="1">
        <f t="array" aca="1" ref="I75" ca="1">_xlfn.IFNA(SUBSTITUTE(_xlfn.TEXTJOIN("",TRUE,"//",CELL("contents",B75),"%%LN%%",CELL("address",E75),"@",SUBSTITUTE(SUBSTITUTE(_xlfn.FORMULATEXT(E75),",","."),";",","),"%%EOL%%"),"$",""),_xlfn.TEXTJOIN("",TRUE,"//",CELL("contents",B75)))</f>
        <v>//</v>
      </c>
      <c r="J75" s="23" t="str" cm="1">
        <f t="array" aca="1" ref="J75" ca="1">_xlfn.IFNA(SUBSTITUTE(_xlfn.TEXTJOIN("",TRUE,"%%LN%%",CELL("address",F75),"@",SUBSTITUTE(SUBSTITUTE(_xlfn.FORMULATEXT(F75),",","."),";",","),"%%EOL%%"),"$",""),"")</f>
        <v/>
      </c>
      <c r="K75" s="23" t="str" cm="1">
        <f t="array" aca="1" ref="K75" ca="1">_xlfn.IFNA(SUBSTITUTE(_xlfn.TEXTJOIN("",TRUE,"%%LN%%",CELL("address",G75),"@",SUBSTITUTE(SUBSTITUTE(_xlfn.FORMULATEXT(G75),",","."),";",","),"%%EOL%%"),"$",""),"")</f>
        <v/>
      </c>
    </row>
    <row r="76" spans="2:11" x14ac:dyDescent="0.25">
      <c r="B76" s="75" t="s">
        <v>46</v>
      </c>
      <c r="C76" s="75"/>
      <c r="D76" s="75"/>
      <c r="E76" s="25">
        <f>ROUNDUP(E80*(H4/$C$24-1),0)+ROUNDDOWN(IF(H3&lt;$C$22,1,H3/$C$22),0)*ROUNDUP(H4/$C$24-1,0)</f>
        <v>380</v>
      </c>
      <c r="F76" s="25">
        <f>ROUNDUP(F80*(H6/$C$24-1),0)+ROUNDDOWN(IF(H7&lt;$C$22,1,H7/$C$22),0)*ROUNDUP(H6/$C$24-1,0)</f>
        <v>285</v>
      </c>
      <c r="G76" s="39">
        <f>SUM(E76:F76)</f>
        <v>665</v>
      </c>
      <c r="I76" s="23" t="str" cm="1">
        <f t="array" aca="1" ref="I76" ca="1">_xlfn.IFNA(SUBSTITUTE(_xlfn.TEXTJOIN("",TRUE,"//",CELL("contents",B76),"%%LN%%",CELL("address",E76),"@",SUBSTITUTE(SUBSTITUTE(_xlfn.FORMULATEXT(E76),",","."),";",","),"%%EOL%%"),"$",""),_xlfn.TEXTJOIN("",TRUE,"//",CELL("contents",B76)))</f>
        <v>//ILOŚĆ KLIPS SRODKOWY KSR%%LN%%E76@=ROUNDUP(E80*(H4/C24-1),0)+ROUNDDOWN(IF(H3&lt;C22,1,H3/C22),0)*ROUNDUP(H4/C24-1,0)%%EOL%%</v>
      </c>
      <c r="J76" s="23" t="str" cm="1">
        <f t="array" aca="1" ref="J76" ca="1">_xlfn.IFNA(SUBSTITUTE(_xlfn.TEXTJOIN("",TRUE,"%%LN%%",CELL("address",F76),"@",SUBSTITUTE(SUBSTITUTE(_xlfn.FORMULATEXT(F76),",","."),";",","),"%%EOL%%"),"$",""),"")</f>
        <v>%%LN%%F76@=ROUNDUP(F80*(H6/C24-1),0)+ROUNDDOWN(IF(H7&lt;C22,1,H7/C22),0)*ROUNDUP(H6/C24-1,0)%%EOL%%</v>
      </c>
      <c r="K76" s="23" t="str" cm="1">
        <f t="array" aca="1" ref="K76" ca="1">_xlfn.IFNA(SUBSTITUTE(_xlfn.TEXTJOIN("",TRUE,"%%LN%%",CELL("address",G76),"@",SUBSTITUTE(SUBSTITUTE(_xlfn.FORMULATEXT(G76),",","."),";",","),"%%EOL%%"),"$",""),"")</f>
        <v>%%LN%%G76@=SUM(E76:F76)%%EOL%%</v>
      </c>
    </row>
    <row r="77" spans="2:11" x14ac:dyDescent="0.25">
      <c r="B77" s="68"/>
      <c r="C77" s="68"/>
      <c r="D77" s="68"/>
      <c r="I77" s="23" t="str" cm="1">
        <f t="array" aca="1" ref="I77" ca="1">_xlfn.IFNA(SUBSTITUTE(_xlfn.TEXTJOIN("",TRUE,"//",CELL("contents",B77),"%%LN%%",CELL("address",E77),"@",SUBSTITUTE(SUBSTITUTE(_xlfn.FORMULATEXT(E77),",","."),";",","),"%%EOL%%"),"$",""),_xlfn.TEXTJOIN("",TRUE,"//",CELL("contents",B77)))</f>
        <v>//</v>
      </c>
      <c r="J77" s="23" t="str" cm="1">
        <f t="array" aca="1" ref="J77" ca="1">_xlfn.IFNA(SUBSTITUTE(_xlfn.TEXTJOIN("",TRUE,"%%LN%%",CELL("address",F77),"@",SUBSTITUTE(SUBSTITUTE(_xlfn.FORMULATEXT(F77),",","."),";",","),"%%EOL%%"),"$",""),"")</f>
        <v/>
      </c>
      <c r="K77" s="23" t="str" cm="1">
        <f t="array" aca="1" ref="K77" ca="1">_xlfn.IFNA(SUBSTITUTE(_xlfn.TEXTJOIN("",TRUE,"%%LN%%",CELL("address",G77),"@",SUBSTITUTE(SUBSTITUTE(_xlfn.FORMULATEXT(G77),",","."),";",","),"%%EOL%%"),"$",""),"")</f>
        <v/>
      </c>
    </row>
    <row r="78" spans="2:11" x14ac:dyDescent="0.25">
      <c r="B78" s="75" t="s">
        <v>47</v>
      </c>
      <c r="C78" s="75"/>
      <c r="D78" s="75"/>
      <c r="E78" s="25">
        <f t="shared" ref="E78:F78" si="2">E80</f>
        <v>18</v>
      </c>
      <c r="F78" s="25">
        <f t="shared" si="2"/>
        <v>14</v>
      </c>
      <c r="G78" s="39">
        <f>SUM(E78:F78)-F78</f>
        <v>18</v>
      </c>
      <c r="I78" s="23" t="str" cm="1">
        <f t="array" aca="1" ref="I78" ca="1">_xlfn.IFNA(SUBSTITUTE(_xlfn.TEXTJOIN("",TRUE,"//",CELL("contents",B78),"%%LN%%",CELL("address",E78),"@",SUBSTITUTE(SUBSTITUTE(_xlfn.FORMULATEXT(E78),",","."),";",","),"%%EOL%%"),"$",""),_xlfn.TEXTJOIN("",TRUE,"//",CELL("contents",B78)))</f>
        <v>//ILOŚC KLIPS KOŃCOWY KK%%LN%%E78@=E80%%EOL%%</v>
      </c>
      <c r="J78" s="23" t="str" cm="1">
        <f t="array" aca="1" ref="J78" ca="1">_xlfn.IFNA(SUBSTITUTE(_xlfn.TEXTJOIN("",TRUE,"%%LN%%",CELL("address",F78),"@",SUBSTITUTE(SUBSTITUTE(_xlfn.FORMULATEXT(F78),",","."),";",","),"%%EOL%%"),"$",""),"")</f>
        <v>%%LN%%F78@=F80%%EOL%%</v>
      </c>
      <c r="K78" s="23" t="str" cm="1">
        <f t="array" aca="1" ref="K78" ca="1">_xlfn.IFNA(SUBSTITUTE(_xlfn.TEXTJOIN("",TRUE,"%%LN%%",CELL("address",G78),"@",SUBSTITUTE(SUBSTITUTE(_xlfn.FORMULATEXT(G78),",","."),";",","),"%%EOL%%"),"$",""),"")</f>
        <v>%%LN%%G78@=SUM(E78:F78)-F78%%EOL%%</v>
      </c>
    </row>
    <row r="79" spans="2:11" x14ac:dyDescent="0.25">
      <c r="B79" s="68"/>
      <c r="C79" s="68"/>
      <c r="D79" s="68"/>
      <c r="I79" s="23" t="str" cm="1">
        <f t="array" aca="1" ref="I79" ca="1">_xlfn.IFNA(SUBSTITUTE(_xlfn.TEXTJOIN("",TRUE,"//",CELL("contents",B79),"%%LN%%",CELL("address",E79),"@",SUBSTITUTE(SUBSTITUTE(_xlfn.FORMULATEXT(E79),",","."),";",","),"%%EOL%%"),"$",""),_xlfn.TEXTJOIN("",TRUE,"//",CELL("contents",B79)))</f>
        <v>//</v>
      </c>
      <c r="J79" s="23" t="str" cm="1">
        <f t="array" aca="1" ref="J79" ca="1">_xlfn.IFNA(SUBSTITUTE(_xlfn.TEXTJOIN("",TRUE,"%%LN%%",CELL("address",F79),"@",SUBSTITUTE(SUBSTITUTE(_xlfn.FORMULATEXT(F79),",","."),";",","),"%%EOL%%"),"$",""),"")</f>
        <v/>
      </c>
      <c r="K79" s="23" t="str" cm="1">
        <f t="array" aca="1" ref="K79" ca="1">_xlfn.IFNA(SUBSTITUTE(_xlfn.TEXTJOIN("",TRUE,"%%LN%%",CELL("address",G79),"@",SUBSTITUTE(SUBSTITUTE(_xlfn.FORMULATEXT(G79),",","."),";",","),"%%EOL%%"),"$",""),"")</f>
        <v/>
      </c>
    </row>
    <row r="80" spans="2:11" x14ac:dyDescent="0.25">
      <c r="B80" s="75" t="s">
        <v>48</v>
      </c>
      <c r="C80" s="75"/>
      <c r="D80" s="75"/>
      <c r="E80" s="25">
        <f>ROUNDUP((2*$C$22+1)*ROUNDDOWN(H3/$C$22,0)+IF(MOD(H3,$C$22)=0,0,(2*$C$22*(H3/$C$22-ROUNDDOWN(H3/$C$22,0))+1)),0)</f>
        <v>18</v>
      </c>
      <c r="F80" s="25">
        <f>ROUNDUP((2*$C$22+1)*ROUNDDOWN(H7/$C$22,0)+IF(MOD(H7,$C$22)=0,0,(2*$C$22*(H7/$C$22-ROUNDDOWN(H7/$C$22,0))+1)),0)</f>
        <v>14</v>
      </c>
      <c r="G80" s="39">
        <f>SUM(E80:F80)-F80</f>
        <v>18</v>
      </c>
      <c r="I80" s="23" t="str" cm="1">
        <f t="array" aca="1" ref="I80" ca="1">_xlfn.IFNA(SUBSTITUTE(_xlfn.TEXTJOIN("",TRUE,"//",CELL("contents",B80),"%%LN%%",CELL("address",E80),"@",SUBSTITUTE(SUBSTITUTE(_xlfn.FORMULATEXT(E80),",","."),";",","),"%%EOL%%"),"$",""),_xlfn.TEXTJOIN("",TRUE,"//",CELL("contents",B80)))</f>
        <v>//ILOŚĆ KLIPS POCZĄTKOWY KST%%LN%%E80@=ROUNDUP((2*C22+1)*ROUNDDOWN(H3/C22,0)+IF(MOD(H3,C22)=0,0,(2*C22*(H3/C22-ROUNDDOWN(H3/C22,0))+1)),0)%%EOL%%</v>
      </c>
      <c r="J80" s="23" t="str" cm="1">
        <f t="array" aca="1" ref="J80" ca="1">_xlfn.IFNA(SUBSTITUTE(_xlfn.TEXTJOIN("",TRUE,"%%LN%%",CELL("address",F80),"@",SUBSTITUTE(SUBSTITUTE(_xlfn.FORMULATEXT(F80),",","."),";",","),"%%EOL%%"),"$",""),"")</f>
        <v>%%LN%%F80@=ROUNDUP((2*C22+1)*ROUNDDOWN(H7/C22,0)+IF(MOD(H7,C22)=0,0,(2*C22*(H7/C22-ROUNDDOWN(H7/C22,0))+1)),0)%%EOL%%</v>
      </c>
      <c r="K80" s="23" t="str" cm="1">
        <f t="array" aca="1" ref="K80" ca="1">_xlfn.IFNA(SUBSTITUTE(_xlfn.TEXTJOIN("",TRUE,"%%LN%%",CELL("address",G80),"@",SUBSTITUTE(SUBSTITUTE(_xlfn.FORMULATEXT(G80),",","."),";",","),"%%EOL%%"),"$",""),"")</f>
        <v>%%LN%%G80@=SUM(E80:F80)-F80%%EOL%%</v>
      </c>
    </row>
    <row r="81" spans="2:11" x14ac:dyDescent="0.25">
      <c r="B81" s="68"/>
      <c r="C81" s="68"/>
      <c r="D81" s="68"/>
      <c r="I81" s="23" t="str" cm="1">
        <f t="array" aca="1" ref="I81" ca="1">_xlfn.IFNA(SUBSTITUTE(_xlfn.TEXTJOIN("",TRUE,"//",CELL("contents",B81),"%%LN%%",CELL("address",E81),"@",SUBSTITUTE(SUBSTITUTE(_xlfn.FORMULATEXT(E81),",","."),";",","),"%%EOL%%"),"$",""),_xlfn.TEXTJOIN("",TRUE,"//",CELL("contents",B81)))</f>
        <v>//</v>
      </c>
      <c r="J81" s="23" t="str" cm="1">
        <f t="array" aca="1" ref="J81" ca="1">_xlfn.IFNA(SUBSTITUTE(_xlfn.TEXTJOIN("",TRUE,"%%LN%%",CELL("address",F81),"@",SUBSTITUTE(SUBSTITUTE(_xlfn.FORMULATEXT(F81),",","."),";",","),"%%EOL%%"),"$",""),"")</f>
        <v/>
      </c>
      <c r="K81" s="23" t="str" cm="1">
        <f t="array" aca="1" ref="K81" ca="1">_xlfn.IFNA(SUBSTITUTE(_xlfn.TEXTJOIN("",TRUE,"%%LN%%",CELL("address",G81),"@",SUBSTITUTE(SUBSTITUTE(_xlfn.FORMULATEXT(G81),",","."),";",","),"%%EOL%%"),"$",""),"")</f>
        <v/>
      </c>
    </row>
    <row r="82" spans="2:11" x14ac:dyDescent="0.25">
      <c r="B82" s="75" t="s">
        <v>49</v>
      </c>
      <c r="C82" s="75"/>
      <c r="D82" s="75"/>
      <c r="G82" s="39">
        <f>ROUNDUP(SUM(H3:H10)/4,0)</f>
        <v>8</v>
      </c>
      <c r="I82" s="23" t="str" cm="1">
        <f t="array" aca="1" ref="I82" ca="1">_xlfn.IFNA(SUBSTITUTE(_xlfn.TEXTJOIN("",TRUE,"//",CELL("contents",B82),"%%LN%%",CELL("address",E82),"@",SUBSTITUTE(SUBSTITUTE(_xlfn.FORMULATEXT(E82),",","."),";",","),"%%EOL%%"),"$",""),_xlfn.TEXTJOIN("",TRUE,"//",CELL("contents",B82)))</f>
        <v>//ILOŚĆ LISTWA 4m LLS</v>
      </c>
      <c r="J82" s="23" t="str" cm="1">
        <f t="array" aca="1" ref="J82" ca="1">_xlfn.IFNA(SUBSTITUTE(_xlfn.TEXTJOIN("",TRUE,"%%LN%%",CELL("address",F82),"@",SUBSTITUTE(SUBSTITUTE(_xlfn.FORMULATEXT(F82),",","."),";",","),"%%EOL%%"),"$",""),"")</f>
        <v/>
      </c>
      <c r="K82" s="23" t="str" cm="1">
        <f t="array" aca="1" ref="K82" ca="1">_xlfn.IFNA(SUBSTITUTE(_xlfn.TEXTJOIN("",TRUE,"%%LN%%",CELL("address",G82),"@",SUBSTITUTE(SUBSTITUTE(_xlfn.FORMULATEXT(G82),",","."),";",","),"%%EOL%%"),"$",""),"")</f>
        <v>%%LN%%G82@=ROUNDUP(SUM(H3:H10)/4,0)%%EOL%%</v>
      </c>
    </row>
    <row r="83" spans="2:11" x14ac:dyDescent="0.25">
      <c r="B83" s="68"/>
      <c r="C83" s="68"/>
      <c r="D83" s="68"/>
      <c r="I83" s="23" t="str" cm="1">
        <f t="array" aca="1" ref="I83" ca="1">_xlfn.IFNA(SUBSTITUTE(_xlfn.TEXTJOIN("",TRUE,"//",CELL("contents",B83),"%%LN%%",CELL("address",E83),"@",SUBSTITUTE(SUBSTITUTE(_xlfn.FORMULATEXT(E83),",","."),";",","),"%%EOL%%"),"$",""),_xlfn.TEXTJOIN("",TRUE,"//",CELL("contents",B83)))</f>
        <v>//</v>
      </c>
      <c r="J83" s="23" t="str" cm="1">
        <f t="array" aca="1" ref="J83" ca="1">_xlfn.IFNA(SUBSTITUTE(_xlfn.TEXTJOIN("",TRUE,"%%LN%%",CELL("address",F83),"@",SUBSTITUTE(SUBSTITUTE(_xlfn.FORMULATEXT(F83),",","."),";",","),"%%EOL%%"),"$",""),"")</f>
        <v/>
      </c>
      <c r="K83" s="23" t="str" cm="1">
        <f t="array" aca="1" ref="K83" ca="1">_xlfn.IFNA(SUBSTITUTE(_xlfn.TEXTJOIN("",TRUE,"%%LN%%",CELL("address",G83),"@",SUBSTITUTE(SUBSTITUTE(_xlfn.FORMULATEXT(G83),",","."),";",","),"%%EOL%%"),"$",""),"")</f>
        <v/>
      </c>
    </row>
    <row r="84" spans="2:11" x14ac:dyDescent="0.25">
      <c r="B84" s="75" t="s">
        <v>18</v>
      </c>
      <c r="C84" s="75"/>
      <c r="D84" s="75"/>
      <c r="E84" s="30">
        <f>ROUNDUP(H3*H4,0)/ROUNDUP(E70*$C$22*$C$24,0)</f>
        <v>1</v>
      </c>
      <c r="F84" s="30">
        <f>ROUNDUP(H7*H6,0)/ROUNDUP(F70*$C$22*$C$24,0)</f>
        <v>1</v>
      </c>
      <c r="G84" s="67">
        <f>ROUNDUP(H3*H4+H6*H7,0)/ROUNDUP(G70*C22*C24,0)</f>
        <v>1</v>
      </c>
      <c r="I84" s="23" t="str" cm="1">
        <f t="array" aca="1" ref="I84" ca="1">_xlfn.IFNA(SUBSTITUTE(_xlfn.TEXTJOIN("",TRUE,"//",CELL("contents",B84),"%%LN%%",CELL("address",E84),"@",SUBSTITUTE(SUBSTITUTE(_xlfn.FORMULATEXT(E84),",","."),";",","),"%%EOL%%"),"$",""),_xlfn.TEXTJOIN("",TRUE,"//",CELL("contents",B84)))</f>
        <v>//WYDAJNOŚC Z DESKI%%LN%%E84@=ROUNDUP(H3*H4,0)/ROUNDUP(E70*C22*C24,0)%%EOL%%</v>
      </c>
      <c r="J84" s="23" t="str" cm="1">
        <f t="array" aca="1" ref="J84" ca="1">_xlfn.IFNA(SUBSTITUTE(_xlfn.TEXTJOIN("",TRUE,"%%LN%%",CELL("address",F84),"@",SUBSTITUTE(SUBSTITUTE(_xlfn.FORMULATEXT(F84),",","."),";",","),"%%EOL%%"),"$",""),"")</f>
        <v>%%LN%%F84@=ROUNDUP(H7*H6,0)/ROUNDUP(F70*C22*C24,0)%%EOL%%</v>
      </c>
      <c r="K84" s="23" t="str" cm="1">
        <f t="array" aca="1" ref="K84" ca="1">_xlfn.IFNA(SUBSTITUTE(_xlfn.TEXTJOIN("",TRUE,"%%LN%%",CELL("address",G84),"@",SUBSTITUTE(SUBSTITUTE(_xlfn.FORMULATEXT(G84),",","."),";",","),"%%EOL%%"),"$",""),"")</f>
        <v>%%LN%%G84@=ROUNDUP(H3*H4+H6*H7,0)/ROUNDUP(G70*C22*C24,0)%%EOL%%</v>
      </c>
    </row>
    <row r="85" spans="2:11" x14ac:dyDescent="0.25">
      <c r="I85" s="23" t="str" cm="1">
        <f t="array" aca="1" ref="I85" ca="1">_xlfn.IFNA(SUBSTITUTE(_xlfn.TEXTJOIN("",TRUE,"//",CELL("contents",B85),"%%LN%%",CELL("address",E85),"@",SUBSTITUTE(SUBSTITUTE(_xlfn.FORMULATEXT(E85),",","."),";",","),"%%EOL%%"),"$",""),_xlfn.TEXTJOIN("",TRUE,"//",CELL("contents",B85)))</f>
        <v>//</v>
      </c>
      <c r="J85" s="23" t="str" cm="1">
        <f t="array" aca="1" ref="J85" ca="1">_xlfn.IFNA(SUBSTITUTE(_xlfn.TEXTJOIN("",TRUE,"%%LN%%",CELL("address",F85),"@",SUBSTITUTE(SUBSTITUTE(_xlfn.FORMULATEXT(F85),",","."),";",","),"%%EOL%%"),"$",""),"")</f>
        <v/>
      </c>
      <c r="K85" s="23" t="str" cm="1">
        <f t="array" aca="1" ref="K85" ca="1">_xlfn.IFNA(SUBSTITUTE(_xlfn.TEXTJOIN("",TRUE,"%%LN%%",CELL("address",G85),"@",SUBSTITUTE(SUBSTITUTE(_xlfn.FORMULATEXT(G85),",","."),";",","),"%%EOL%%"),"$",""),"")</f>
        <v/>
      </c>
    </row>
    <row r="86" spans="2:11" x14ac:dyDescent="0.25">
      <c r="B86" s="75" t="s">
        <v>63</v>
      </c>
      <c r="C86" s="75"/>
      <c r="D86" s="75"/>
      <c r="E86" s="25">
        <f>ROUNDUP(H3*H4,0)</f>
        <v>27</v>
      </c>
      <c r="F86" s="25">
        <f>ROUNDUP(H6*H7,0)</f>
        <v>20</v>
      </c>
      <c r="G86" s="39">
        <f>SUM(E86:F86)</f>
        <v>47</v>
      </c>
      <c r="I86" s="23" t="str" cm="1">
        <f t="array" aca="1" ref="I86" ca="1">_xlfn.IFNA(SUBSTITUTE(_xlfn.TEXTJOIN("",TRUE,"//",CELL("contents",B86),"%%LN%%",CELL("address",E86),"@",SUBSTITUTE(SUBSTITUTE(_xlfn.FORMULATEXT(E86),",","."),";",","),"%%EOL%%"),"$",""),_xlfn.TEXTJOIN("",TRUE,"//",CELL("contents",B86)))</f>
        <v>//POWIERZCHNIA TARASU%%LN%%E86@=ROUNDUP(H3*H4,0)%%EOL%%</v>
      </c>
      <c r="J86" s="23" t="str" cm="1">
        <f t="array" aca="1" ref="J86" ca="1">_xlfn.IFNA(SUBSTITUTE(_xlfn.TEXTJOIN("",TRUE,"%%LN%%",CELL("address",F86),"@",SUBSTITUTE(SUBSTITUTE(_xlfn.FORMULATEXT(F86),",","."),";",","),"%%EOL%%"),"$",""),"")</f>
        <v>%%LN%%F86@=ROUNDUP(H6*H7,0)%%EOL%%</v>
      </c>
      <c r="K86" s="23" t="str" cm="1">
        <f t="array" aca="1" ref="K86" ca="1">_xlfn.IFNA(SUBSTITUTE(_xlfn.TEXTJOIN("",TRUE,"%%LN%%",CELL("address",G86),"@",SUBSTITUTE(SUBSTITUTE(_xlfn.FORMULATEXT(G86),",","."),";",","),"%%EOL%%"),"$",""),"")</f>
        <v>%%LN%%G86@=SUM(E86:F86)%%EOL%%</v>
      </c>
    </row>
  </sheetData>
  <mergeCells count="22">
    <mergeCell ref="B82:D82"/>
    <mergeCell ref="G12:H12"/>
    <mergeCell ref="G13:H13"/>
    <mergeCell ref="B68:D68"/>
    <mergeCell ref="B70:D70"/>
    <mergeCell ref="B72:D72"/>
    <mergeCell ref="B84:D84"/>
    <mergeCell ref="B86:D86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74:D74"/>
    <mergeCell ref="B76:D76"/>
    <mergeCell ref="B78:D78"/>
    <mergeCell ref="B80:D80"/>
  </mergeCells>
  <conditionalFormatting sqref="G12">
    <cfRule type="cellIs" dxfId="5" priority="4" operator="equal">
      <formula>"wymiary poprawne"</formula>
    </cfRule>
  </conditionalFormatting>
  <conditionalFormatting sqref="G12">
    <cfRule type="containsText" dxfId="4" priority="3" operator="containsText" text="zmień">
      <formula>NOT(ISERROR(SEARCH("zmień",G12)))</formula>
    </cfRule>
  </conditionalFormatting>
  <conditionalFormatting sqref="G13">
    <cfRule type="cellIs" dxfId="3" priority="2" operator="equal">
      <formula>"wymiary poprawne"</formula>
    </cfRule>
  </conditionalFormatting>
  <conditionalFormatting sqref="G13">
    <cfRule type="containsText" dxfId="2" priority="1" operator="containsText" text="zmień">
      <formula>NOT(ISERROR(SEARCH("zmień",G13)))</formula>
    </cfRule>
  </conditionalFormatting>
  <dataValidations count="3">
    <dataValidation type="whole" operator="equal" allowBlank="1" showInputMessage="1" showErrorMessage="1" errorTitle="L=4" error="L=4" promptTitle="L=4" prompt="L=4" sqref="C26" xr:uid="{00000000-0002-0000-0A00-000000000000}">
      <formula1>4</formula1>
    </dataValidation>
    <dataValidation type="decimal" allowBlank="1" showInputMessage="1" showErrorMessage="1" errorTitle="min 1m, max 100m" error="min 1m, max 100m" promptTitle="min 1m, max 100m" prompt="min 1m, max 100m" sqref="G7:G10 G4:G5" xr:uid="{00000000-0002-0000-0A00-000001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G3 G6" xr:uid="{00000000-0002-0000-0A00-000002000000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3000000}">
          <x14:formula1>
            <xm:f>'nie zmieniać, nie kasować'!$C$2:$C$3</xm:f>
          </x14:formula1>
          <xm:sqref>C25</xm:sqref>
        </x14:dataValidation>
        <x14:dataValidation type="list" allowBlank="1" showInputMessage="1" showErrorMessage="1" xr:uid="{00000000-0002-0000-0A00-000004000000}">
          <x14:formula1>
            <xm:f>'nie zmieniać, nie kasować'!$B$2:$B$4</xm:f>
          </x14:formula1>
          <xm:sqref>C23</xm:sqref>
        </x14:dataValidation>
        <x14:dataValidation type="list" allowBlank="1" showInputMessage="1" showErrorMessage="1" xr:uid="{00000000-0002-0000-0A00-000005000000}">
          <x14:formula1>
            <xm:f>'nie zmieniać, nie kasować'!$A$2:$A$3</xm:f>
          </x14:formula1>
          <xm:sqref>C22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6"/>
  <sheetViews>
    <sheetView topLeftCell="A43" workbookViewId="0">
      <selection activeCell="N75" sqref="N75"/>
    </sheetView>
  </sheetViews>
  <sheetFormatPr defaultColWidth="10.625" defaultRowHeight="15.75" x14ac:dyDescent="0.25"/>
  <cols>
    <col min="1" max="1" width="3.5" style="23" customWidth="1"/>
    <col min="2" max="8" width="10.625" style="23"/>
    <col min="9" max="9" width="13" style="23" bestFit="1" customWidth="1"/>
    <col min="10" max="16384" width="10.625" style="23"/>
  </cols>
  <sheetData>
    <row r="1" spans="1:15" x14ac:dyDescent="0.25">
      <c r="B1" s="47"/>
      <c r="C1" s="23" t="s">
        <v>62</v>
      </c>
      <c r="N1" s="1" t="s">
        <v>0</v>
      </c>
      <c r="O1" s="23" t="s">
        <v>1</v>
      </c>
    </row>
    <row r="2" spans="1:15" x14ac:dyDescent="0.25">
      <c r="I2" s="23" t="s">
        <v>53</v>
      </c>
      <c r="J2" s="23" t="s">
        <v>52</v>
      </c>
      <c r="N2" s="1" t="s">
        <v>2</v>
      </c>
      <c r="O2" s="23" t="s">
        <v>3</v>
      </c>
    </row>
    <row r="3" spans="1:15" x14ac:dyDescent="0.25">
      <c r="D3" s="20" t="s">
        <v>10</v>
      </c>
      <c r="H3" s="23" t="s">
        <v>10</v>
      </c>
      <c r="I3" s="72">
        <v>14.6</v>
      </c>
      <c r="J3" s="50">
        <f>ROUNDUP(I3,2)</f>
        <v>14.6</v>
      </c>
      <c r="N3" s="1" t="s">
        <v>4</v>
      </c>
      <c r="O3" s="23" t="s">
        <v>5</v>
      </c>
    </row>
    <row r="4" spans="1:15" x14ac:dyDescent="0.25">
      <c r="B4" s="19"/>
      <c r="C4" s="19"/>
      <c r="D4" s="19"/>
      <c r="E4" s="19"/>
      <c r="F4" s="19"/>
      <c r="H4" s="23" t="s">
        <v>11</v>
      </c>
      <c r="I4" s="72">
        <v>8</v>
      </c>
      <c r="J4" s="64">
        <f t="shared" ref="J4:J10" si="0">ROUNDUP(I4,2)</f>
        <v>8</v>
      </c>
      <c r="N4" s="1" t="s">
        <v>14</v>
      </c>
      <c r="O4" s="23" t="s">
        <v>15</v>
      </c>
    </row>
    <row r="5" spans="1:15" x14ac:dyDescent="0.25">
      <c r="B5" s="19"/>
      <c r="C5" s="19"/>
      <c r="D5" s="19"/>
      <c r="E5" s="19"/>
      <c r="F5" s="19"/>
      <c r="H5" s="23" t="s">
        <v>12</v>
      </c>
      <c r="I5" s="72">
        <v>3.3</v>
      </c>
      <c r="J5" s="64">
        <f t="shared" si="0"/>
        <v>3.3</v>
      </c>
      <c r="N5" s="1" t="s">
        <v>6</v>
      </c>
      <c r="O5" s="23" t="s">
        <v>7</v>
      </c>
    </row>
    <row r="6" spans="1:15" x14ac:dyDescent="0.25">
      <c r="B6" s="19"/>
      <c r="C6" s="19"/>
      <c r="D6" s="19"/>
      <c r="E6" s="19"/>
      <c r="F6" s="19"/>
      <c r="H6" s="23" t="s">
        <v>13</v>
      </c>
      <c r="I6" s="72">
        <v>3</v>
      </c>
      <c r="J6" s="50">
        <f t="shared" si="0"/>
        <v>3</v>
      </c>
      <c r="N6" s="1" t="s">
        <v>8</v>
      </c>
      <c r="O6" s="23" t="s">
        <v>9</v>
      </c>
    </row>
    <row r="7" spans="1:15" x14ac:dyDescent="0.25">
      <c r="B7" s="19"/>
      <c r="D7" s="20" t="s">
        <v>19</v>
      </c>
      <c r="F7" s="19"/>
      <c r="G7" s="23" t="s">
        <v>11</v>
      </c>
      <c r="H7" s="23" t="s">
        <v>19</v>
      </c>
      <c r="I7" s="60">
        <f>I3-I5-I9</f>
        <v>8</v>
      </c>
      <c r="J7" s="63">
        <f t="shared" si="0"/>
        <v>8</v>
      </c>
      <c r="N7" s="1" t="s">
        <v>23</v>
      </c>
      <c r="O7" s="23" t="s">
        <v>24</v>
      </c>
    </row>
    <row r="8" spans="1:15" x14ac:dyDescent="0.25">
      <c r="B8" s="19"/>
      <c r="F8" s="19"/>
      <c r="H8" s="23" t="s">
        <v>20</v>
      </c>
      <c r="I8" s="60">
        <f>I10-I4+I6</f>
        <v>3</v>
      </c>
      <c r="J8" s="50">
        <f t="shared" si="0"/>
        <v>3</v>
      </c>
      <c r="N8" s="1" t="s">
        <v>25</v>
      </c>
      <c r="O8" s="23" t="s">
        <v>26</v>
      </c>
    </row>
    <row r="9" spans="1:15" x14ac:dyDescent="0.25">
      <c r="B9" s="19"/>
      <c r="F9" s="19"/>
      <c r="H9" s="23" t="s">
        <v>21</v>
      </c>
      <c r="I9" s="72">
        <v>3.3</v>
      </c>
      <c r="J9" s="61">
        <f t="shared" si="0"/>
        <v>3.3</v>
      </c>
      <c r="N9" s="1" t="s">
        <v>27</v>
      </c>
      <c r="O9" s="23" t="s">
        <v>28</v>
      </c>
    </row>
    <row r="10" spans="1:15" x14ac:dyDescent="0.25">
      <c r="A10" s="36" t="s">
        <v>22</v>
      </c>
      <c r="B10" s="19"/>
      <c r="C10" s="23" t="s">
        <v>20</v>
      </c>
      <c r="E10" s="36" t="s">
        <v>13</v>
      </c>
      <c r="F10" s="19"/>
      <c r="H10" s="23" t="s">
        <v>22</v>
      </c>
      <c r="I10" s="72">
        <v>8</v>
      </c>
      <c r="J10" s="61">
        <f t="shared" si="0"/>
        <v>8</v>
      </c>
      <c r="N10" s="1" t="s">
        <v>29</v>
      </c>
      <c r="O10" s="23" t="s">
        <v>30</v>
      </c>
    </row>
    <row r="11" spans="1:15" x14ac:dyDescent="0.25">
      <c r="B11" s="19"/>
      <c r="F11" s="19"/>
      <c r="H11" s="23" t="s">
        <v>58</v>
      </c>
      <c r="J11" s="62">
        <f>J4-J6</f>
        <v>5</v>
      </c>
      <c r="N11" s="1" t="s">
        <v>31</v>
      </c>
      <c r="O11" s="23" t="s">
        <v>32</v>
      </c>
    </row>
    <row r="12" spans="1:15" x14ac:dyDescent="0.25">
      <c r="B12" s="19"/>
      <c r="F12" s="19"/>
      <c r="N12" s="1" t="s">
        <v>33</v>
      </c>
      <c r="O12" s="23" t="s">
        <v>40</v>
      </c>
    </row>
    <row r="13" spans="1:15" x14ac:dyDescent="0.25">
      <c r="B13" s="19"/>
      <c r="F13" s="19"/>
      <c r="I13" s="23" t="s">
        <v>59</v>
      </c>
      <c r="J13" s="76" t="str">
        <f>IF(OR((J11/$E$22-ROUNDDOWN(J11/$E$22,0))*$E$22&gt;=1,J11/$E$22-ROUNDDOWN(J11/$E$22,0)&lt;=0),"wymiary poprawne","zmień wymiar D lub B tarasu/długość deski")</f>
        <v>wymiary poprawne</v>
      </c>
      <c r="K13" s="76"/>
      <c r="L13" s="76"/>
      <c r="N13" s="1" t="s">
        <v>34</v>
      </c>
      <c r="O13" s="23" t="s">
        <v>39</v>
      </c>
    </row>
    <row r="14" spans="1:15" x14ac:dyDescent="0.25">
      <c r="B14" s="20" t="s">
        <v>21</v>
      </c>
      <c r="F14" s="20" t="s">
        <v>12</v>
      </c>
      <c r="I14" s="23" t="s">
        <v>60</v>
      </c>
      <c r="J14" s="76" t="str">
        <f>IF(OR((J4/$E$22-ROUNDDOWN(J4/$E$22,0))*$E$22&gt;=1,J4/$E$22-ROUNDDOWN(J4/$E$22,0)&lt;=0),"wymiary poprawne","zmień wymiar  B tarasu/długość deski")</f>
        <v>wymiary poprawne</v>
      </c>
      <c r="K14" s="76"/>
      <c r="L14" s="76"/>
      <c r="N14" s="1" t="s">
        <v>35</v>
      </c>
      <c r="O14" s="23" t="s">
        <v>38</v>
      </c>
    </row>
    <row r="15" spans="1:15" x14ac:dyDescent="0.25">
      <c r="D15" s="17"/>
      <c r="E15" s="17"/>
      <c r="F15" s="17"/>
      <c r="G15" s="17"/>
      <c r="I15" s="23" t="s">
        <v>61</v>
      </c>
      <c r="J15" s="76" t="str">
        <f>IF(OR((J10/$E$22-ROUNDDOWN(J10/$E$22,0))*$E$22&gt;=1,J10/$E$22-ROUNDDOWN(J10/$E$22,0)&lt;=0),"wymiary poprawne","zmień wymiar H tarasu/długość deski")</f>
        <v>wymiary poprawne</v>
      </c>
      <c r="K15" s="76"/>
      <c r="L15" s="76"/>
      <c r="N15" s="1" t="s">
        <v>36</v>
      </c>
      <c r="O15" s="23" t="s">
        <v>37</v>
      </c>
    </row>
    <row r="16" spans="1:15" x14ac:dyDescent="0.25">
      <c r="D16" s="17"/>
      <c r="E16" s="17"/>
      <c r="F16" s="17"/>
      <c r="G16" s="17"/>
    </row>
    <row r="17" spans="4:15" x14ac:dyDescent="0.25">
      <c r="D17" s="17"/>
      <c r="E17" s="17"/>
      <c r="F17" s="17"/>
      <c r="G17" s="17"/>
      <c r="I17" s="17"/>
      <c r="J17" s="55"/>
      <c r="K17" s="55"/>
      <c r="L17" s="55"/>
    </row>
    <row r="18" spans="4:15" x14ac:dyDescent="0.25">
      <c r="D18" s="17"/>
      <c r="E18" s="17"/>
      <c r="F18" s="17"/>
      <c r="G18" s="17"/>
      <c r="I18" s="17"/>
      <c r="J18" s="56"/>
      <c r="K18" s="56"/>
      <c r="L18" s="56"/>
    </row>
    <row r="19" spans="4:15" x14ac:dyDescent="0.25">
      <c r="D19" s="17"/>
      <c r="E19" s="17"/>
      <c r="F19" s="17"/>
      <c r="G19" s="17"/>
      <c r="I19" s="17"/>
      <c r="J19" s="57"/>
      <c r="K19" s="57"/>
      <c r="L19" s="57"/>
    </row>
    <row r="20" spans="4:15" x14ac:dyDescent="0.25">
      <c r="I20" s="17"/>
      <c r="J20" s="55"/>
      <c r="K20" s="55"/>
      <c r="L20" s="55"/>
    </row>
    <row r="21" spans="4:15" x14ac:dyDescent="0.25">
      <c r="F21" s="17"/>
      <c r="I21" s="17"/>
      <c r="J21" s="56"/>
      <c r="K21" s="56"/>
      <c r="L21" s="56"/>
    </row>
    <row r="22" spans="4:15" x14ac:dyDescent="0.25">
      <c r="D22" s="13" t="s">
        <v>2</v>
      </c>
      <c r="E22" s="73">
        <v>4</v>
      </c>
      <c r="F22" s="17"/>
      <c r="I22" s="17"/>
      <c r="J22" s="57"/>
      <c r="K22" s="57"/>
      <c r="L22" s="57"/>
    </row>
    <row r="23" spans="4:15" x14ac:dyDescent="0.25">
      <c r="D23" s="13" t="s">
        <v>4</v>
      </c>
      <c r="E23" s="73">
        <v>0.16</v>
      </c>
      <c r="F23" s="17"/>
      <c r="I23" s="17"/>
      <c r="J23" s="55"/>
      <c r="K23" s="55"/>
      <c r="L23" s="55"/>
    </row>
    <row r="24" spans="4:15" x14ac:dyDescent="0.25">
      <c r="D24" s="13" t="s">
        <v>6</v>
      </c>
      <c r="E24" s="51">
        <f>E23+E25</f>
        <v>0.16500000000000001</v>
      </c>
      <c r="F24" s="17"/>
      <c r="I24" s="17"/>
      <c r="J24" s="56"/>
      <c r="K24" s="56"/>
      <c r="L24" s="56"/>
    </row>
    <row r="25" spans="4:15" x14ac:dyDescent="0.25">
      <c r="D25" s="13" t="s">
        <v>14</v>
      </c>
      <c r="E25" s="73">
        <v>5.0000000000000001E-3</v>
      </c>
      <c r="F25" s="17"/>
      <c r="I25" s="38"/>
      <c r="J25" s="38"/>
      <c r="K25" s="38"/>
    </row>
    <row r="26" spans="4:15" x14ac:dyDescent="0.25">
      <c r="D26" s="22" t="s">
        <v>23</v>
      </c>
      <c r="E26" s="73">
        <v>4</v>
      </c>
      <c r="F26" s="17"/>
      <c r="I26" s="38"/>
      <c r="J26" s="38"/>
      <c r="K26" s="38"/>
    </row>
    <row r="27" spans="4:15" x14ac:dyDescent="0.25">
      <c r="F27" s="17"/>
      <c r="I27" s="38"/>
      <c r="J27" s="38"/>
      <c r="K27" s="38"/>
    </row>
    <row r="28" spans="4:15" x14ac:dyDescent="0.25">
      <c r="D28" s="1" t="s">
        <v>75</v>
      </c>
      <c r="E28" s="1"/>
      <c r="F28" s="1"/>
      <c r="G28" s="1"/>
    </row>
    <row r="29" spans="4:15" x14ac:dyDescent="0.25">
      <c r="L29" s="23" t="str" cm="1">
        <f t="array" aca="1" ref="L29" ca="1">_xlfn.TEXTJOIN(" ",TRUE,"//",TRIM(LEFT(MID(CELL("filename",$A$1),FIND("[",CELL("filename",$A$1)),255),255)))</f>
        <v>// [algorytm taras 28.04.2021 - 4 i 6 m.xlsx]TYP C Prostopadły</v>
      </c>
    </row>
    <row r="30" spans="4:15" x14ac:dyDescent="0.25">
      <c r="L30" s="23" t="str" cm="1">
        <f t="array" aca="1" ref="L30" ca="1">_xlfn.TEXTJOIN(" ",TRUE,"//",CELL("contents",D28),"%%LN%%")</f>
        <v>// DESKA TARASOWA UKŁAD PROSTOPADŁY CIAGLY %%LN%%</v>
      </c>
    </row>
    <row r="31" spans="4:15" x14ac:dyDescent="0.25">
      <c r="G31" s="42" t="s">
        <v>54</v>
      </c>
      <c r="H31" s="19" t="s">
        <v>55</v>
      </c>
      <c r="I31" s="41" t="s">
        <v>57</v>
      </c>
      <c r="J31" s="23" t="s">
        <v>56</v>
      </c>
      <c r="L31" s="23" t="s">
        <v>74</v>
      </c>
      <c r="M31" s="23" t="str" cm="1">
        <f t="array" aca="1" ref="M31" ca="1">_xlfn.IFNA(_xlfn.TEXTJOIN("",TRUE,"var ",SUBSTITUTE(CELL("contents",I13)," ","_"),"@",SUBSTITUTE(SUBSTITUTE(SUBSTITUTE(_xlfn.FORMULATEXT(J13),",","."),";",","),"$",""),"%%EOL%%"),"")</f>
        <v>var Warunek_1@=IF(OR((J11/E22-ROUNDDOWN(J11/E22,0))*E22&gt;=1,J11/E22-ROUNDDOWN(J11/E22,0)&lt;=0),"wymiary poprawne","zmień wymiar D lub B tarasu/długość deski")%%EOL%%</v>
      </c>
      <c r="N31" s="23" t="str" cm="1">
        <f t="array" aca="1" ref="N31" ca="1">_xlfn.IFNA(_xlfn.TEXTJOIN("",TRUE,"var ",SUBSTITUTE(CELL("contents",J14)," ","_"),"@",SUBSTITUTE(SUBSTITUTE(SUBSTITUTE(_xlfn.FORMULATEXT(J14),",","."),";",","),"$",""),"%%EOL%%"),"")</f>
        <v>var wymiary_poprawne@=IF(OR((J4/E22-ROUNDDOWN(J4/E22,0))*E22&gt;=1,J4/E22-ROUNDDOWN(J4/E22,0)&lt;=0),"wymiary poprawne","zmień wymiar  B tarasu/długość deski")%%EOL%%</v>
      </c>
      <c r="O31" s="23" t="str" cm="1">
        <f t="array" aca="1" ref="O31" ca="1">_xlfn.IFNA(_xlfn.TEXTJOIN("",TRUE,"var ",SUBSTITUTE(CELL("contents",I15)," ","_"),"@",SUBSTITUTE(SUBSTITUTE(SUBSTITUTE(_xlfn.FORMULATEXT(J15),",","."),";",","),"$",""),"%%EOL%%"),"")</f>
        <v>var Warunek_3@=IF(OR((J10/E22-ROUNDDOWN(J10/E22,0))*E22&gt;=1,J10/E22-ROUNDDOWN(J10/E22,0)&lt;=0),"wymiary poprawne","zmień wymiar H tarasu/długość deski")%%EOL%%</v>
      </c>
    </row>
    <row r="32" spans="4:15" x14ac:dyDescent="0.25">
      <c r="D32" s="75" t="s">
        <v>42</v>
      </c>
      <c r="E32" s="75"/>
      <c r="F32" s="75"/>
      <c r="G32" s="25">
        <f>ROUNDUP((ROUNDDOWN(J10/$E$22,0)*ROUND(J9/$E$24,0)*$E$22+IF(MOD(J10,$E$22)=0,0,(ROUND((J9/$E$24),0)/ROUNDDOWN(1/(J10/$E$22-ROUNDDOWN(J10/$E$22,0)),0))*$E$22)),0)</f>
        <v>160</v>
      </c>
      <c r="H32" s="25">
        <f>ROUNDUP((ROUNDDOWN(J11/$E$22,0)*ROUND(J7/$E$24,0)*$E$22+IF(MOD(J11,$E$22)=0,0,(ROUND((J7/$E$24),0)/ROUNDDOWN(1/(J11/$E$22-ROUNDDOWN(J11/$E$22,0)),0))*$E$22)),0)</f>
        <v>240</v>
      </c>
      <c r="I32" s="25">
        <f>ROUNDUP((ROUNDDOWN(J4/$E$22,0)*ROUND(J5/$E$24,0)*$E$22+IF(MOD(J4,$E$22)=0,0,(ROUND((J5/$E$24),0)/ROUNDDOWN(1/(J4/$E$22-ROUNDDOWN(J4/$E$22,0)),0))*$E$22)),0)</f>
        <v>160</v>
      </c>
      <c r="J32" s="39">
        <f>SUM(G32:I32)</f>
        <v>560</v>
      </c>
      <c r="L32" s="23" t="str" cm="1">
        <f t="array" aca="1" ref="L32" ca="1">_xlfn.IFNA(SUBSTITUTE(_xlfn.TEXTJOIN("",TRUE,"//",CELL("contents",D32),"%%LN%%",CELL("address",G32),"@",SUBSTITUTE(SUBSTITUTE(_xlfn.FORMULATEXT(G32),",","."),";",","),"%%EOL%%"),"$",""),_xlfn.TEXTJOIN("",TRUE,"//",CELL("contents",D32)))</f>
        <v>//ILOŚC DESKI METRY BIEŻACE MBD%%LN%%G32@=ROUNDUP((ROUNDDOWN(J10/E22,0)*ROUND(J9/E24,0)*E22+IF(MOD(J10,E22)=0,0,(ROUND((J9/E24),0)/ROUNDDOWN(1/(J10/E22-ROUNDDOWN(J10/E22,0)),0))*E22)),0)%%EOL%%</v>
      </c>
      <c r="M32" s="23" t="str" cm="1">
        <f t="array" aca="1" ref="M32" ca="1">_xlfn.IFNA(SUBSTITUTE(_xlfn.TEXTJOIN("",TRUE,"%%LN%%",CELL("address",H32),"@",SUBSTITUTE(SUBSTITUTE(_xlfn.FORMULATEXT(H32),",","."),";",","),"%%EOL%%"),"$",""),"")</f>
        <v>%%LN%%H32@=ROUNDUP((ROUNDDOWN(J11/E22,0)*ROUND(J7/E24,0)*E22+IF(MOD(J11,E22)=0,0,(ROUND((J7/E24),0)/ROUNDDOWN(1/(J11/E22-ROUNDDOWN(J11/E22,0)),0))*E22)),0)%%EOL%%</v>
      </c>
      <c r="N32" s="23" t="str" cm="1">
        <f t="array" aca="1" ref="N32" ca="1">_xlfn.IFNA(SUBSTITUTE(_xlfn.TEXTJOIN("",TRUE,"%%LN%%",CELL("address",I32),"@",SUBSTITUTE(SUBSTITUTE(_xlfn.FORMULATEXT(I32),",","."),";",","),"%%EOL%%"),"$",""),"")</f>
        <v>%%LN%%I32@=ROUNDUP((ROUNDDOWN(J4/E22,0)*ROUND(J5/E24,0)*E22+IF(MOD(J4,E22)=0,0,(ROUND((J5/E24),0)/ROUNDDOWN(1/(J4/E22-ROUNDDOWN(J4/E22,0)),0))*E22)),0)%%EOL%%</v>
      </c>
      <c r="O32" s="23" t="str" cm="1">
        <f t="array" aca="1" ref="O32" ca="1">_xlfn.IFNA(SUBSTITUTE(_xlfn.TEXTJOIN("",TRUE,"%%LN%%",CELL("address",J32),"@",SUBSTITUTE(SUBSTITUTE(_xlfn.FORMULATEXT(J32),",","."),";",","),"%%EOL%%"),"$",""),"")</f>
        <v>%%LN%%J32@=SUM(G32:I32)%%EOL%%</v>
      </c>
    </row>
    <row r="33" spans="4:15" x14ac:dyDescent="0.25">
      <c r="D33" s="68"/>
      <c r="E33" s="68"/>
      <c r="F33" s="68"/>
      <c r="L33" s="23" t="str" cm="1">
        <f t="array" aca="1" ref="L33" ca="1">_xlfn.IFNA(SUBSTITUTE(_xlfn.TEXTJOIN("",TRUE,"//",CELL("contents",D33),"%%LN%%",CELL("address",G33),"@",SUBSTITUTE(SUBSTITUTE(_xlfn.FORMULATEXT(G33),",","."),";",","),"%%EOL%%"),"$",""),_xlfn.TEXTJOIN("",TRUE,"//",CELL("contents",D33)))</f>
        <v>//</v>
      </c>
      <c r="M33" s="23" t="str" cm="1">
        <f t="array" aca="1" ref="M33" ca="1">_xlfn.IFNA(SUBSTITUTE(_xlfn.TEXTJOIN("",TRUE,"%%LN%%",CELL("address",H33),"@",SUBSTITUTE(SUBSTITUTE(_xlfn.FORMULATEXT(H33),",","."),";",","),"%%EOL%%"),"$",""),"")</f>
        <v/>
      </c>
      <c r="N33" s="23" t="str" cm="1">
        <f t="array" aca="1" ref="N33" ca="1">_xlfn.IFNA(SUBSTITUTE(_xlfn.TEXTJOIN("",TRUE,"%%LN%%",CELL("address",I33),"@",SUBSTITUTE(SUBSTITUTE(_xlfn.FORMULATEXT(I33),",","."),";",","),"%%EOL%%"),"$",""),"")</f>
        <v/>
      </c>
      <c r="O33" s="23" t="str" cm="1">
        <f t="array" aca="1" ref="O33" ca="1">_xlfn.IFNA(SUBSTITUTE(_xlfn.TEXTJOIN("",TRUE,"%%LN%%",CELL("address",J33),"@",SUBSTITUTE(SUBSTITUTE(_xlfn.FORMULATEXT(J33),",","."),";",","),"%%EOL%%"),"$",""),"")</f>
        <v/>
      </c>
    </row>
    <row r="34" spans="4:15" x14ac:dyDescent="0.25">
      <c r="D34" s="75" t="s">
        <v>43</v>
      </c>
      <c r="E34" s="75"/>
      <c r="F34" s="75"/>
      <c r="G34" s="25">
        <f>ROUNDUP(G32/$E$22,0)</f>
        <v>40</v>
      </c>
      <c r="H34" s="25">
        <f>ROUNDUP(H32/$E$22,0)</f>
        <v>60</v>
      </c>
      <c r="I34" s="25">
        <f>ROUNDUP(I32/$E$22,0)</f>
        <v>40</v>
      </c>
      <c r="J34" s="39">
        <f>SUM(G34:I34)</f>
        <v>140</v>
      </c>
      <c r="L34" s="23" t="str" cm="1">
        <f t="array" aca="1" ref="L34" ca="1">_xlfn.IFNA(SUBSTITUTE(_xlfn.TEXTJOIN("",TRUE,"//",CELL("contents",D34),"%%LN%%",CELL("address",G34),"@",SUBSTITUTE(SUBSTITUTE(_xlfn.FORMULATEXT(G34),",","."),";",","),"%%EOL%%"),"$",""),_xlfn.TEXTJOIN("",TRUE,"//",CELL("contents",D34)))</f>
        <v>//ILOŚĆ DESKI  SZTUKI DST%%LN%%G34@=ROUNDUP(G32/E22,0)%%EOL%%</v>
      </c>
      <c r="M34" s="23" t="str" cm="1">
        <f t="array" aca="1" ref="M34" ca="1">_xlfn.IFNA(SUBSTITUTE(_xlfn.TEXTJOIN("",TRUE,"%%LN%%",CELL("address",H34),"@",SUBSTITUTE(SUBSTITUTE(_xlfn.FORMULATEXT(H34),",","."),";",","),"%%EOL%%"),"$",""),"")</f>
        <v>%%LN%%H34@=ROUNDUP(H32/E22,0)%%EOL%%</v>
      </c>
      <c r="N34" s="23" t="str" cm="1">
        <f t="array" aca="1" ref="N34" ca="1">_xlfn.IFNA(SUBSTITUTE(_xlfn.TEXTJOIN("",TRUE,"%%LN%%",CELL("address",I34),"@",SUBSTITUTE(SUBSTITUTE(_xlfn.FORMULATEXT(I34),",","."),";",","),"%%EOL%%"),"$",""),"")</f>
        <v>%%LN%%I34@=ROUNDUP(I32/E22,0)%%EOL%%</v>
      </c>
      <c r="O34" s="23" t="str" cm="1">
        <f t="array" aca="1" ref="O34" ca="1">_xlfn.IFNA(SUBSTITUTE(_xlfn.TEXTJOIN("",TRUE,"%%LN%%",CELL("address",J34),"@",SUBSTITUTE(SUBSTITUTE(_xlfn.FORMULATEXT(J34),",","."),";",","),"%%EOL%%"),"$",""),"")</f>
        <v>%%LN%%J34@=SUM(G34:I34)%%EOL%%</v>
      </c>
    </row>
    <row r="35" spans="4:15" x14ac:dyDescent="0.25">
      <c r="D35" s="68"/>
      <c r="E35" s="68"/>
      <c r="F35" s="68"/>
      <c r="L35" s="23" t="str" cm="1">
        <f t="array" aca="1" ref="L35" ca="1">_xlfn.IFNA(SUBSTITUTE(_xlfn.TEXTJOIN("",TRUE,"//",CELL("contents",D35),"%%LN%%",CELL("address",G35),"@",SUBSTITUTE(SUBSTITUTE(_xlfn.FORMULATEXT(G35),",","."),";",","),"%%EOL%%"),"$",""),_xlfn.TEXTJOIN("",TRUE,"//",CELL("contents",D35)))</f>
        <v>//</v>
      </c>
      <c r="M35" s="23" t="str" cm="1">
        <f t="array" aca="1" ref="M35" ca="1">_xlfn.IFNA(SUBSTITUTE(_xlfn.TEXTJOIN("",TRUE,"%%LN%%",CELL("address",H35),"@",SUBSTITUTE(SUBSTITUTE(_xlfn.FORMULATEXT(H35),",","."),";",","),"%%EOL%%"),"$",""),"")</f>
        <v/>
      </c>
      <c r="N35" s="23" t="str" cm="1">
        <f t="array" aca="1" ref="N35" ca="1">_xlfn.IFNA(SUBSTITUTE(_xlfn.TEXTJOIN("",TRUE,"%%LN%%",CELL("address",I35),"@",SUBSTITUTE(SUBSTITUTE(_xlfn.FORMULATEXT(I35),",","."),";",","),"%%EOL%%"),"$",""),"")</f>
        <v/>
      </c>
      <c r="O35" s="23" t="str" cm="1">
        <f t="array" aca="1" ref="O35" ca="1">_xlfn.IFNA(SUBSTITUTE(_xlfn.TEXTJOIN("",TRUE,"%%LN%%",CELL("address",J35),"@",SUBSTITUTE(SUBSTITUTE(_xlfn.FORMULATEXT(J35),",","."),";",","),"%%EOL%%"),"$",""),"")</f>
        <v/>
      </c>
    </row>
    <row r="36" spans="4:15" x14ac:dyDescent="0.25">
      <c r="D36" s="75" t="s">
        <v>44</v>
      </c>
      <c r="E36" s="75"/>
      <c r="F36" s="75"/>
      <c r="G36" s="25">
        <f>ROUNDUP(J9*(($E$22/0.5)+1)*ROUNDDOWN(J10/$E$22,0)+IF(MOD(J10,$E$22)=0,0,J9*(2*$E$22*(J10/$E$22-ROUNDDOWN(J10/$E$22,0))+1)),0)</f>
        <v>60</v>
      </c>
      <c r="H36" s="25">
        <f>ROUNDUP(J7*(($E$22/0.5)+1)*ROUNDDOWN(J11/$E$22,0)+IF(MOD(J11,$E$22)=0,0,J7*(2*$E$22*(J11/$E$22-ROUNDDOWN(J11/$E$22,0))+1)),0)</f>
        <v>96</v>
      </c>
      <c r="I36" s="25">
        <f>ROUNDUP(J5*(($E$22/0.5)+1)*ROUNDDOWN(J4/$E$22,0)+IF(MOD(J4,$E$22)=0,0,J5*(2*$E$22*(J4/$E$22-ROUNDDOWN(J4/$E$22,0))+1)),0)</f>
        <v>60</v>
      </c>
      <c r="J36" s="39">
        <f>SUM(G36:I36)</f>
        <v>216</v>
      </c>
      <c r="L36" s="23" t="str" cm="1">
        <f t="array" aca="1" ref="L36" ca="1">_xlfn.IFNA(SUBSTITUTE(_xlfn.TEXTJOIN("",TRUE,"//",CELL("contents",D36),"%%LN%%",CELL("address",G36),"@",SUBSTITUTE(SUBSTITUTE(_xlfn.FORMULATEXT(G36),",","."),";",","),"%%EOL%%"),"$",""),_xlfn.TEXTJOIN("",TRUE,"//",CELL("contents",D36)))</f>
        <v>//ILOŚC LEGAR METRY BIEŻACE MBL%%LN%%G36@=ROUNDUP(J9*((E22/0.5)+1)*ROUNDDOWN(J10/E22,0)+IF(MOD(J10,E22)=0,0,J9*(2*E22*(J10/E22-ROUNDDOWN(J10/E22,0))+1)),0)%%EOL%%</v>
      </c>
      <c r="M36" s="23" t="str" cm="1">
        <f t="array" aca="1" ref="M36" ca="1">_xlfn.IFNA(SUBSTITUTE(_xlfn.TEXTJOIN("",TRUE,"%%LN%%",CELL("address",H36),"@",SUBSTITUTE(SUBSTITUTE(_xlfn.FORMULATEXT(H36),",","."),";",","),"%%EOL%%"),"$",""),"")</f>
        <v>%%LN%%H36@=ROUNDUP(J7*((E22/0.5)+1)*ROUNDDOWN(J11/E22,0)+IF(MOD(J11,E22)=0,0,J7*(2*E22*(J11/E22-ROUNDDOWN(J11/E22,0))+1)),0)%%EOL%%</v>
      </c>
      <c r="N36" s="23" t="str" cm="1">
        <f t="array" aca="1" ref="N36" ca="1">_xlfn.IFNA(SUBSTITUTE(_xlfn.TEXTJOIN("",TRUE,"%%LN%%",CELL("address",I36),"@",SUBSTITUTE(SUBSTITUTE(_xlfn.FORMULATEXT(I36),",","."),";",","),"%%EOL%%"),"$",""),"")</f>
        <v>%%LN%%I36@=ROUNDUP(J5*((E22/0.5)+1)*ROUNDDOWN(J4/E22,0)+IF(MOD(J4,E22)=0,0,J5*(2*E22*(J4/E22-ROUNDDOWN(J4/E22,0))+1)),0)%%EOL%%</v>
      </c>
      <c r="O36" s="23" t="str" cm="1">
        <f t="array" aca="1" ref="O36" ca="1">_xlfn.IFNA(SUBSTITUTE(_xlfn.TEXTJOIN("",TRUE,"%%LN%%",CELL("address",J36),"@",SUBSTITUTE(SUBSTITUTE(_xlfn.FORMULATEXT(J36),",","."),";",","),"%%EOL%%"),"$",""),"")</f>
        <v>%%LN%%J36@=SUM(G36:I36)%%EOL%%</v>
      </c>
    </row>
    <row r="37" spans="4:15" x14ac:dyDescent="0.25">
      <c r="D37" s="68"/>
      <c r="E37" s="68"/>
      <c r="F37" s="68"/>
      <c r="L37" s="23" t="str" cm="1">
        <f t="array" aca="1" ref="L37" ca="1">_xlfn.IFNA(SUBSTITUTE(_xlfn.TEXTJOIN("",TRUE,"//",CELL("contents",D37),"%%LN%%",CELL("address",G37),"@",SUBSTITUTE(SUBSTITUTE(_xlfn.FORMULATEXT(G37),",","."),";",","),"%%EOL%%"),"$",""),_xlfn.TEXTJOIN("",TRUE,"//",CELL("contents",D37)))</f>
        <v>//</v>
      </c>
      <c r="M37" s="23" t="str" cm="1">
        <f t="array" aca="1" ref="M37" ca="1">_xlfn.IFNA(SUBSTITUTE(_xlfn.TEXTJOIN("",TRUE,"%%LN%%",CELL("address",H37),"@",SUBSTITUTE(SUBSTITUTE(_xlfn.FORMULATEXT(H37),",","."),";",","),"%%EOL%%"),"$",""),"")</f>
        <v/>
      </c>
      <c r="N37" s="23" t="str" cm="1">
        <f t="array" aca="1" ref="N37" ca="1">_xlfn.IFNA(SUBSTITUTE(_xlfn.TEXTJOIN("",TRUE,"%%LN%%",CELL("address",I37),"@",SUBSTITUTE(SUBSTITUTE(_xlfn.FORMULATEXT(I37),",","."),";",","),"%%EOL%%"),"$",""),"")</f>
        <v/>
      </c>
      <c r="O37" s="23" t="str" cm="1">
        <f t="array" aca="1" ref="O37" ca="1">_xlfn.IFNA(SUBSTITUTE(_xlfn.TEXTJOIN("",TRUE,"%%LN%%",CELL("address",J37),"@",SUBSTITUTE(SUBSTITUTE(_xlfn.FORMULATEXT(J37),",","."),";",","),"%%EOL%%"),"$",""),"")</f>
        <v/>
      </c>
    </row>
    <row r="38" spans="4:15" x14ac:dyDescent="0.25">
      <c r="D38" s="75" t="s">
        <v>45</v>
      </c>
      <c r="E38" s="75"/>
      <c r="F38" s="75"/>
      <c r="G38" s="25">
        <f>ROUNDUP(G36/$E$26,0)</f>
        <v>15</v>
      </c>
      <c r="H38" s="25">
        <f>ROUNDUP(H36/$E$26,0)</f>
        <v>24</v>
      </c>
      <c r="I38" s="25">
        <f>ROUNDUP(I36/$E$26,0)</f>
        <v>15</v>
      </c>
      <c r="J38" s="39">
        <f>SUM(G38:I38)</f>
        <v>54</v>
      </c>
      <c r="L38" s="23" t="str" cm="1">
        <f t="array" aca="1" ref="L38" ca="1">_xlfn.IFNA(SUBSTITUTE(_xlfn.TEXTJOIN("",TRUE,"//",CELL("contents",D38),"%%LN%%",CELL("address",G38),"@",SUBSTITUTE(SUBSTITUTE(_xlfn.FORMULATEXT(G38),",","."),";",","),"%%EOL%%"),"$",""),_xlfn.TEXTJOIN("",TRUE,"//",CELL("contents",D38)))</f>
        <v>//ILOŚĆ LEGAR SZTUKI PO 4 m LST%%LN%%G38@=ROUNDUP(G36/E26,0)%%EOL%%</v>
      </c>
      <c r="M38" s="23" t="str" cm="1">
        <f t="array" aca="1" ref="M38" ca="1">_xlfn.IFNA(SUBSTITUTE(_xlfn.TEXTJOIN("",TRUE,"%%LN%%",CELL("address",H38),"@",SUBSTITUTE(SUBSTITUTE(_xlfn.FORMULATEXT(H38),",","."),";",","),"%%EOL%%"),"$",""),"")</f>
        <v>%%LN%%H38@=ROUNDUP(H36/E26,0)%%EOL%%</v>
      </c>
      <c r="N38" s="23" t="str" cm="1">
        <f t="array" aca="1" ref="N38" ca="1">_xlfn.IFNA(SUBSTITUTE(_xlfn.TEXTJOIN("",TRUE,"%%LN%%",CELL("address",I38),"@",SUBSTITUTE(SUBSTITUTE(_xlfn.FORMULATEXT(I38),",","."),";",","),"%%EOL%%"),"$",""),"")</f>
        <v>%%LN%%I38@=ROUNDUP(I36/E26,0)%%EOL%%</v>
      </c>
      <c r="O38" s="23" t="str" cm="1">
        <f t="array" aca="1" ref="O38" ca="1">_xlfn.IFNA(SUBSTITUTE(_xlfn.TEXTJOIN("",TRUE,"%%LN%%",CELL("address",J38),"@",SUBSTITUTE(SUBSTITUTE(_xlfn.FORMULATEXT(J38),",","."),";",","),"%%EOL%%"),"$",""),"")</f>
        <v>%%LN%%J38@=SUM(G38:I38)%%EOL%%</v>
      </c>
    </row>
    <row r="39" spans="4:15" x14ac:dyDescent="0.25">
      <c r="D39" s="68"/>
      <c r="E39" s="68"/>
      <c r="F39" s="68"/>
      <c r="L39" s="23" t="str" cm="1">
        <f t="array" aca="1" ref="L39" ca="1">_xlfn.IFNA(SUBSTITUTE(_xlfn.TEXTJOIN("",TRUE,"//",CELL("contents",D39),"%%LN%%",CELL("address",G39),"@",SUBSTITUTE(SUBSTITUTE(_xlfn.FORMULATEXT(G39),",","."),";",","),"%%EOL%%"),"$",""),_xlfn.TEXTJOIN("",TRUE,"//",CELL("contents",D39)))</f>
        <v>//</v>
      </c>
      <c r="M39" s="23" t="str" cm="1">
        <f t="array" aca="1" ref="M39" ca="1">_xlfn.IFNA(SUBSTITUTE(_xlfn.TEXTJOIN("",TRUE,"%%LN%%",CELL("address",H39),"@",SUBSTITUTE(SUBSTITUTE(_xlfn.FORMULATEXT(H39),",","."),";",","),"%%EOL%%"),"$",""),"")</f>
        <v/>
      </c>
      <c r="N39" s="23" t="str" cm="1">
        <f t="array" aca="1" ref="N39" ca="1">_xlfn.IFNA(SUBSTITUTE(_xlfn.TEXTJOIN("",TRUE,"%%LN%%",CELL("address",I39),"@",SUBSTITUTE(SUBSTITUTE(_xlfn.FORMULATEXT(I39),",","."),";",","),"%%EOL%%"),"$",""),"")</f>
        <v/>
      </c>
      <c r="O39" s="23" t="str" cm="1">
        <f t="array" aca="1" ref="O39" ca="1">_xlfn.IFNA(SUBSTITUTE(_xlfn.TEXTJOIN("",TRUE,"%%LN%%",CELL("address",J39),"@",SUBSTITUTE(SUBSTITUTE(_xlfn.FORMULATEXT(J39),",","."),";",","),"%%EOL%%"),"$",""),"")</f>
        <v/>
      </c>
    </row>
    <row r="40" spans="4:15" x14ac:dyDescent="0.25">
      <c r="D40" s="75" t="s">
        <v>46</v>
      </c>
      <c r="E40" s="75"/>
      <c r="F40" s="75"/>
      <c r="G40" s="25">
        <f>ROUNDUP((J9/$E$24-1)*ROUNDUP((2*$E$22+1)*ROUNDDOWN(J10/$E$22,0)+IF(MOD(J10,$E$22)=0,0,ROUNDUP((2*$E$22*(J10/$E$22-ROUNDDOWN(J10/$E$22,0))+1),0)),0),0)</f>
        <v>342</v>
      </c>
      <c r="H40" s="25">
        <f>ROUNDUP((J7/$E$24-1)*ROUNDUP((2*$E$22+1)*ROUNDDOWN(J11/$E$22,0)+IF(MOD(J11,$E$22)=0,0,ROUNDUP((2*$E$22*(J11/$E$22-ROUNDDOWN(J11/$E$22,0))+1),0)),0),0)</f>
        <v>570</v>
      </c>
      <c r="I40" s="25">
        <f>ROUNDUP((J5/$E$24-1)*ROUNDUP((2*$E$22+1)*ROUNDDOWN(J4/$E$22,0)+IF(MOD(J4,$E$22)=0,0,ROUNDUP((2*$E$22*(J4/$E$22-ROUNDDOWN(J4/$E$22,0))+1),0)),0),0)</f>
        <v>342</v>
      </c>
      <c r="J40" s="39">
        <f>SUM(G40:I40)</f>
        <v>1254</v>
      </c>
      <c r="L40" s="23" t="str" cm="1">
        <f t="array" aca="1" ref="L40" ca="1">_xlfn.IFNA(SUBSTITUTE(_xlfn.TEXTJOIN("",TRUE,"//",CELL("contents",D40),"%%LN%%",CELL("address",G40),"@",SUBSTITUTE(SUBSTITUTE(_xlfn.FORMULATEXT(G40),",","."),";",","),"%%EOL%%"),"$",""),_xlfn.TEXTJOIN("",TRUE,"//",CELL("contents",D40)))</f>
        <v>//ILOŚĆ KLIPS SRODKOWY KSR%%LN%%G40@=ROUNDUP((J9/E24-1)*ROUNDUP((2*E22+1)*ROUNDDOWN(J10/E22,0)+IF(MOD(J10,E22)=0,0,ROUNDUP((2*E22*(J10/E22-ROUNDDOWN(J10/E22,0))+1),0)),0),0)%%EOL%%</v>
      </c>
      <c r="M40" s="23" t="str" cm="1">
        <f t="array" aca="1" ref="M40" ca="1">_xlfn.IFNA(SUBSTITUTE(_xlfn.TEXTJOIN("",TRUE,"%%LN%%",CELL("address",H40),"@",SUBSTITUTE(SUBSTITUTE(_xlfn.FORMULATEXT(H40),",","."),";",","),"%%EOL%%"),"$",""),"")</f>
        <v>%%LN%%H40@=ROUNDUP((J7/E24-1)*ROUNDUP((2*E22+1)*ROUNDDOWN(J11/E22,0)+IF(MOD(J11,E22)=0,0,ROUNDUP((2*E22*(J11/E22-ROUNDDOWN(J11/E22,0))+1),0)),0),0)%%EOL%%</v>
      </c>
      <c r="N40" s="23" t="str" cm="1">
        <f t="array" aca="1" ref="N40" ca="1">_xlfn.IFNA(SUBSTITUTE(_xlfn.TEXTJOIN("",TRUE,"%%LN%%",CELL("address",I40),"@",SUBSTITUTE(SUBSTITUTE(_xlfn.FORMULATEXT(I40),",","."),";",","),"%%EOL%%"),"$",""),"")</f>
        <v>%%LN%%I40@=ROUNDUP((J5/E24-1)*ROUNDUP((2*E22+1)*ROUNDDOWN(J4/E22,0)+IF(MOD(J4,E22)=0,0,ROUNDUP((2*E22*(J4/E22-ROUNDDOWN(J4/E22,0))+1),0)),0),0)%%EOL%%</v>
      </c>
      <c r="O40" s="23" t="str" cm="1">
        <f t="array" aca="1" ref="O40" ca="1">_xlfn.IFNA(SUBSTITUTE(_xlfn.TEXTJOIN("",TRUE,"%%LN%%",CELL("address",J40),"@",SUBSTITUTE(SUBSTITUTE(_xlfn.FORMULATEXT(J40),",","."),";",","),"%%EOL%%"),"$",""),"")</f>
        <v>%%LN%%J40@=SUM(G40:I40)%%EOL%%</v>
      </c>
    </row>
    <row r="41" spans="4:15" x14ac:dyDescent="0.25">
      <c r="D41" s="68"/>
      <c r="E41" s="68"/>
      <c r="F41" s="68"/>
      <c r="L41" s="23" t="str" cm="1">
        <f t="array" aca="1" ref="L41" ca="1">_xlfn.IFNA(SUBSTITUTE(_xlfn.TEXTJOIN("",TRUE,"//",CELL("contents",D41),"%%LN%%",CELL("address",G41),"@",SUBSTITUTE(SUBSTITUTE(_xlfn.FORMULATEXT(G41),",","."),";",","),"%%EOL%%"),"$",""),_xlfn.TEXTJOIN("",TRUE,"//",CELL("contents",D41)))</f>
        <v>//</v>
      </c>
      <c r="M41" s="23" t="str" cm="1">
        <f t="array" aca="1" ref="M41" ca="1">_xlfn.IFNA(SUBSTITUTE(_xlfn.TEXTJOIN("",TRUE,"%%LN%%",CELL("address",H41),"@",SUBSTITUTE(SUBSTITUTE(_xlfn.FORMULATEXT(H41),",","."),";",","),"%%EOL%%"),"$",""),"")</f>
        <v/>
      </c>
      <c r="N41" s="23" t="str" cm="1">
        <f t="array" aca="1" ref="N41" ca="1">_xlfn.IFNA(SUBSTITUTE(_xlfn.TEXTJOIN("",TRUE,"%%LN%%",CELL("address",I41),"@",SUBSTITUTE(SUBSTITUTE(_xlfn.FORMULATEXT(I41),",","."),";",","),"%%EOL%%"),"$",""),"")</f>
        <v/>
      </c>
      <c r="O41" s="23" t="str" cm="1">
        <f t="array" aca="1" ref="O41" ca="1">_xlfn.IFNA(SUBSTITUTE(_xlfn.TEXTJOIN("",TRUE,"%%LN%%",CELL("address",J41),"@",SUBSTITUTE(SUBSTITUTE(_xlfn.FORMULATEXT(J41),",","."),";",","),"%%EOL%%"),"$",""),"")</f>
        <v/>
      </c>
    </row>
    <row r="42" spans="4:15" x14ac:dyDescent="0.25">
      <c r="D42" s="75" t="s">
        <v>47</v>
      </c>
      <c r="E42" s="75"/>
      <c r="F42" s="75"/>
      <c r="G42" s="25">
        <f t="shared" ref="G42:I42" si="1">G44</f>
        <v>18</v>
      </c>
      <c r="H42" s="25">
        <f t="shared" si="1"/>
        <v>12</v>
      </c>
      <c r="I42" s="25">
        <f t="shared" si="1"/>
        <v>18</v>
      </c>
      <c r="J42" s="39">
        <f>G42-H42+I42</f>
        <v>24</v>
      </c>
      <c r="L42" s="23" t="str" cm="1">
        <f t="array" aca="1" ref="L42" ca="1">_xlfn.IFNA(SUBSTITUTE(_xlfn.TEXTJOIN("",TRUE,"//",CELL("contents",D42),"%%LN%%",CELL("address",G42),"@",SUBSTITUTE(SUBSTITUTE(_xlfn.FORMULATEXT(G42),",","."),";",","),"%%EOL%%"),"$",""),_xlfn.TEXTJOIN("",TRUE,"//",CELL("contents",D42)))</f>
        <v>//ILOŚC KLIPS KOŃCOWY KK%%LN%%G42@=G44%%EOL%%</v>
      </c>
      <c r="M42" s="23" t="str" cm="1">
        <f t="array" aca="1" ref="M42" ca="1">_xlfn.IFNA(SUBSTITUTE(_xlfn.TEXTJOIN("",TRUE,"%%LN%%",CELL("address",H42),"@",SUBSTITUTE(SUBSTITUTE(_xlfn.FORMULATEXT(H42),",","."),";",","),"%%EOL%%"),"$",""),"")</f>
        <v>%%LN%%H42@=H44%%EOL%%</v>
      </c>
      <c r="N42" s="23" t="str" cm="1">
        <f t="array" aca="1" ref="N42" ca="1">_xlfn.IFNA(SUBSTITUTE(_xlfn.TEXTJOIN("",TRUE,"%%LN%%",CELL("address",I42),"@",SUBSTITUTE(SUBSTITUTE(_xlfn.FORMULATEXT(I42),",","."),";",","),"%%EOL%%"),"$",""),"")</f>
        <v>%%LN%%I42@=I44%%EOL%%</v>
      </c>
      <c r="O42" s="23" t="str" cm="1">
        <f t="array" aca="1" ref="O42" ca="1">_xlfn.IFNA(SUBSTITUTE(_xlfn.TEXTJOIN("",TRUE,"%%LN%%",CELL("address",J42),"@",SUBSTITUTE(SUBSTITUTE(_xlfn.FORMULATEXT(J42),",","."),";",","),"%%EOL%%"),"$",""),"")</f>
        <v>%%LN%%J42@=G42-H42+I42%%EOL%%</v>
      </c>
    </row>
    <row r="43" spans="4:15" x14ac:dyDescent="0.25">
      <c r="D43" s="68"/>
      <c r="E43" s="68"/>
      <c r="F43" s="68"/>
      <c r="L43" s="23" t="str" cm="1">
        <f t="array" aca="1" ref="L43" ca="1">_xlfn.IFNA(SUBSTITUTE(_xlfn.TEXTJOIN("",TRUE,"//",CELL("contents",D43),"%%LN%%",CELL("address",G43),"@",SUBSTITUTE(SUBSTITUTE(_xlfn.FORMULATEXT(G43),",","."),";",","),"%%EOL%%"),"$",""),_xlfn.TEXTJOIN("",TRUE,"//",CELL("contents",D43)))</f>
        <v>//</v>
      </c>
      <c r="M43" s="23" t="str" cm="1">
        <f t="array" aca="1" ref="M43" ca="1">_xlfn.IFNA(SUBSTITUTE(_xlfn.TEXTJOIN("",TRUE,"%%LN%%",CELL("address",H43),"@",SUBSTITUTE(SUBSTITUTE(_xlfn.FORMULATEXT(H43),",","."),";",","),"%%EOL%%"),"$",""),"")</f>
        <v/>
      </c>
      <c r="N43" s="23" t="str" cm="1">
        <f t="array" aca="1" ref="N43" ca="1">_xlfn.IFNA(SUBSTITUTE(_xlfn.TEXTJOIN("",TRUE,"%%LN%%",CELL("address",I43),"@",SUBSTITUTE(SUBSTITUTE(_xlfn.FORMULATEXT(I43),",","."),";",","),"%%EOL%%"),"$",""),"")</f>
        <v/>
      </c>
      <c r="O43" s="23" t="str" cm="1">
        <f t="array" aca="1" ref="O43" ca="1">_xlfn.IFNA(SUBSTITUTE(_xlfn.TEXTJOIN("",TRUE,"%%LN%%",CELL("address",J43),"@",SUBSTITUTE(SUBSTITUTE(_xlfn.FORMULATEXT(J43),",","."),";",","),"%%EOL%%"),"$",""),"")</f>
        <v/>
      </c>
    </row>
    <row r="44" spans="4:15" x14ac:dyDescent="0.25">
      <c r="D44" s="75" t="s">
        <v>48</v>
      </c>
      <c r="E44" s="75"/>
      <c r="F44" s="75"/>
      <c r="G44" s="25">
        <f>ROUNDUP((2*$E$22+1)*ROUNDDOWN(J10/$E$22,0)+IF(MOD(J10,$E$22)=0,0,(2*$E$22*(J10/$E$22-ROUNDDOWN(J10/$E$22,0))+1)),0)</f>
        <v>18</v>
      </c>
      <c r="H44" s="25">
        <f>ROUNDUP((2*$E$22+1)*ROUNDDOWN(J11/$E$22,0)+IF(MOD(J11,$E$22)=0,0,(2*$E$22*(J11/$E$22-ROUNDDOWN(J11/$E$22,0))+1)),0)</f>
        <v>12</v>
      </c>
      <c r="I44" s="25">
        <f>ROUNDUP((2*$E$22+1)*ROUNDDOWN(J4/$E$22,0)+IF(MOD(J4,$E$22)=0,0,(2*$E$22*(J4/$E$22-ROUNDDOWN(J4/$E$22,0))+1)),0)</f>
        <v>18</v>
      </c>
      <c r="J44" s="39">
        <f>G44-H44+I44</f>
        <v>24</v>
      </c>
      <c r="L44" s="23" t="str" cm="1">
        <f t="array" aca="1" ref="L44" ca="1">_xlfn.IFNA(SUBSTITUTE(_xlfn.TEXTJOIN("",TRUE,"//",CELL("contents",D44),"%%LN%%",CELL("address",G44),"@",SUBSTITUTE(SUBSTITUTE(_xlfn.FORMULATEXT(G44),",","."),";",","),"%%EOL%%"),"$",""),_xlfn.TEXTJOIN("",TRUE,"//",CELL("contents",D44)))</f>
        <v>//ILOŚĆ KLIPS POCZĄTKOWY KST%%LN%%G44@=ROUNDUP((2*E22+1)*ROUNDDOWN(J10/E22,0)+IF(MOD(J10,E22)=0,0,(2*E22*(J10/E22-ROUNDDOWN(J10/E22,0))+1)),0)%%EOL%%</v>
      </c>
      <c r="M44" s="23" t="str" cm="1">
        <f t="array" aca="1" ref="M44" ca="1">_xlfn.IFNA(SUBSTITUTE(_xlfn.TEXTJOIN("",TRUE,"%%LN%%",CELL("address",H44),"@",SUBSTITUTE(SUBSTITUTE(_xlfn.FORMULATEXT(H44),",","."),";",","),"%%EOL%%"),"$",""),"")</f>
        <v>%%LN%%H44@=ROUNDUP((2*E22+1)*ROUNDDOWN(J11/E22,0)+IF(MOD(J11,E22)=0,0,(2*E22*(J11/E22-ROUNDDOWN(J11/E22,0))+1)),0)%%EOL%%</v>
      </c>
      <c r="N44" s="23" t="str" cm="1">
        <f t="array" aca="1" ref="N44" ca="1">_xlfn.IFNA(SUBSTITUTE(_xlfn.TEXTJOIN("",TRUE,"%%LN%%",CELL("address",I44),"@",SUBSTITUTE(SUBSTITUTE(_xlfn.FORMULATEXT(I44),",","."),";",","),"%%EOL%%"),"$",""),"")</f>
        <v>%%LN%%I44@=ROUNDUP((2*E22+1)*ROUNDDOWN(J4/E22,0)+IF(MOD(J4,E22)=0,0,(2*E22*(J4/E22-ROUNDDOWN(J4/E22,0))+1)),0)%%EOL%%</v>
      </c>
      <c r="O44" s="23" t="str" cm="1">
        <f t="array" aca="1" ref="O44" ca="1">_xlfn.IFNA(SUBSTITUTE(_xlfn.TEXTJOIN("",TRUE,"%%LN%%",CELL("address",J44),"@",SUBSTITUTE(SUBSTITUTE(_xlfn.FORMULATEXT(J44),",","."),";",","),"%%EOL%%"),"$",""),"")</f>
        <v>%%LN%%J44@=G44-H44+I44%%EOL%%</v>
      </c>
    </row>
    <row r="45" spans="4:15" x14ac:dyDescent="0.25">
      <c r="D45" s="68"/>
      <c r="E45" s="68"/>
      <c r="F45" s="68"/>
      <c r="L45" s="23" t="str" cm="1">
        <f t="array" aca="1" ref="L45" ca="1">_xlfn.IFNA(SUBSTITUTE(_xlfn.TEXTJOIN("",TRUE,"//",CELL("contents",D45),"%%LN%%",CELL("address",G45),"@",SUBSTITUTE(SUBSTITUTE(_xlfn.FORMULATEXT(G45),",","."),";",","),"%%EOL%%"),"$",""),_xlfn.TEXTJOIN("",TRUE,"//",CELL("contents",D45)))</f>
        <v>//</v>
      </c>
      <c r="M45" s="23" t="str" cm="1">
        <f t="array" aca="1" ref="M45" ca="1">_xlfn.IFNA(SUBSTITUTE(_xlfn.TEXTJOIN("",TRUE,"%%LN%%",CELL("address",H45),"@",SUBSTITUTE(SUBSTITUTE(_xlfn.FORMULATEXT(H45),",","."),";",","),"%%EOL%%"),"$",""),"")</f>
        <v/>
      </c>
      <c r="N45" s="23" t="str" cm="1">
        <f t="array" aca="1" ref="N45" ca="1">_xlfn.IFNA(SUBSTITUTE(_xlfn.TEXTJOIN("",TRUE,"%%LN%%",CELL("address",I45),"@",SUBSTITUTE(SUBSTITUTE(_xlfn.FORMULATEXT(I45),",","."),";",","),"%%EOL%%"),"$",""),"")</f>
        <v/>
      </c>
      <c r="O45" s="23" t="str" cm="1">
        <f t="array" aca="1" ref="O45" ca="1">_xlfn.IFNA(SUBSTITUTE(_xlfn.TEXTJOIN("",TRUE,"%%LN%%",CELL("address",J45),"@",SUBSTITUTE(SUBSTITUTE(_xlfn.FORMULATEXT(J45),",","."),";",","),"%%EOL%%"),"$",""),"")</f>
        <v/>
      </c>
    </row>
    <row r="46" spans="4:15" x14ac:dyDescent="0.25">
      <c r="D46" s="75" t="s">
        <v>49</v>
      </c>
      <c r="E46" s="75"/>
      <c r="F46" s="75"/>
      <c r="G46" s="17"/>
      <c r="H46" s="17"/>
      <c r="I46" s="17"/>
      <c r="J46" s="43">
        <f>ROUNDUP(SUM(J3:J10)/E26,0)</f>
        <v>13</v>
      </c>
      <c r="L46" s="23" t="str" cm="1">
        <f t="array" aca="1" ref="L46" ca="1">_xlfn.IFNA(SUBSTITUTE(_xlfn.TEXTJOIN("",TRUE,"//",CELL("contents",D46),"%%LN%%",CELL("address",G46),"@",SUBSTITUTE(SUBSTITUTE(_xlfn.FORMULATEXT(G46),",","."),";",","),"%%EOL%%"),"$",""),_xlfn.TEXTJOIN("",TRUE,"//",CELL("contents",D46)))</f>
        <v>//ILOŚĆ LISTWA 4m LLS</v>
      </c>
      <c r="M46" s="23" t="str" cm="1">
        <f t="array" aca="1" ref="M46" ca="1">_xlfn.IFNA(SUBSTITUTE(_xlfn.TEXTJOIN("",TRUE,"%%LN%%",CELL("address",H46),"@",SUBSTITUTE(SUBSTITUTE(_xlfn.FORMULATEXT(H46),",","."),";",","),"%%EOL%%"),"$",""),"")</f>
        <v/>
      </c>
      <c r="N46" s="23" t="str" cm="1">
        <f t="array" aca="1" ref="N46" ca="1">_xlfn.IFNA(SUBSTITUTE(_xlfn.TEXTJOIN("",TRUE,"%%LN%%",CELL("address",I46),"@",SUBSTITUTE(SUBSTITUTE(_xlfn.FORMULATEXT(I46),",","."),";",","),"%%EOL%%"),"$",""),"")</f>
        <v/>
      </c>
      <c r="O46" s="23" t="str" cm="1">
        <f t="array" aca="1" ref="O46" ca="1">_xlfn.IFNA(SUBSTITUTE(_xlfn.TEXTJOIN("",TRUE,"%%LN%%",CELL("address",J46),"@",SUBSTITUTE(SUBSTITUTE(_xlfn.FORMULATEXT(J46),",","."),";",","),"%%EOL%%"),"$",""),"")</f>
        <v>%%LN%%J46@=ROUNDUP(SUM(J3:J10)/E26,0)%%EOL%%</v>
      </c>
    </row>
    <row r="47" spans="4:15" x14ac:dyDescent="0.25">
      <c r="D47" s="68"/>
      <c r="E47" s="68"/>
      <c r="F47" s="68"/>
      <c r="G47" s="17"/>
      <c r="H47" s="17"/>
      <c r="I47" s="17"/>
      <c r="L47" s="23" t="str" cm="1">
        <f t="array" aca="1" ref="L47" ca="1">_xlfn.IFNA(SUBSTITUTE(_xlfn.TEXTJOIN("",TRUE,"//",CELL("contents",D47),"%%LN%%",CELL("address",G47),"@",SUBSTITUTE(SUBSTITUTE(_xlfn.FORMULATEXT(G47),",","."),";",","),"%%EOL%%"),"$",""),_xlfn.TEXTJOIN("",TRUE,"//",CELL("contents",D47)))</f>
        <v>//</v>
      </c>
      <c r="M47" s="23" t="str" cm="1">
        <f t="array" aca="1" ref="M47" ca="1">_xlfn.IFNA(SUBSTITUTE(_xlfn.TEXTJOIN("",TRUE,"%%LN%%",CELL("address",H47),"@",SUBSTITUTE(SUBSTITUTE(_xlfn.FORMULATEXT(H47),",","."),";",","),"%%EOL%%"),"$",""),"")</f>
        <v/>
      </c>
      <c r="N47" s="23" t="str" cm="1">
        <f t="array" aca="1" ref="N47" ca="1">_xlfn.IFNA(SUBSTITUTE(_xlfn.TEXTJOIN("",TRUE,"%%LN%%",CELL("address",I47),"@",SUBSTITUTE(SUBSTITUTE(_xlfn.FORMULATEXT(I47),",","."),";",","),"%%EOL%%"),"$",""),"")</f>
        <v/>
      </c>
      <c r="O47" s="23" t="str" cm="1">
        <f t="array" aca="1" ref="O47" ca="1">_xlfn.IFNA(SUBSTITUTE(_xlfn.TEXTJOIN("",TRUE,"%%LN%%",CELL("address",J47),"@",SUBSTITUTE(SUBSTITUTE(_xlfn.FORMULATEXT(J47),",","."),";",","),"%%EOL%%"),"$",""),"")</f>
        <v/>
      </c>
    </row>
    <row r="48" spans="4:15" x14ac:dyDescent="0.25">
      <c r="D48" s="75" t="s">
        <v>18</v>
      </c>
      <c r="E48" s="75"/>
      <c r="F48" s="75"/>
      <c r="G48" s="17"/>
      <c r="H48" s="17"/>
      <c r="I48" s="17"/>
      <c r="J48" s="67">
        <f>ROUNDUP(J3*J11+J6*J5+J8*J9,0)/ROUNDUP(J34*E22*E24,0)</f>
        <v>1</v>
      </c>
      <c r="L48" s="23" t="str" cm="1">
        <f t="array" aca="1" ref="L48" ca="1">_xlfn.IFNA(SUBSTITUTE(_xlfn.TEXTJOIN("",TRUE,"//",CELL("contents",D48),"%%LN%%",CELL("address",G48),"@",SUBSTITUTE(SUBSTITUTE(_xlfn.FORMULATEXT(G48),",","."),";",","),"%%EOL%%"),"$",""),_xlfn.TEXTJOIN("",TRUE,"//",CELL("contents",D48)))</f>
        <v>//WYDAJNOŚC Z DESKI</v>
      </c>
      <c r="M48" s="23" t="str" cm="1">
        <f t="array" aca="1" ref="M48" ca="1">_xlfn.IFNA(SUBSTITUTE(_xlfn.TEXTJOIN("",TRUE,"%%LN%%",CELL("address",H48),"@",SUBSTITUTE(SUBSTITUTE(_xlfn.FORMULATEXT(H48),",","."),";",","),"%%EOL%%"),"$",""),"")</f>
        <v/>
      </c>
      <c r="N48" s="23" t="str" cm="1">
        <f t="array" aca="1" ref="N48" ca="1">_xlfn.IFNA(SUBSTITUTE(_xlfn.TEXTJOIN("",TRUE,"%%LN%%",CELL("address",I48),"@",SUBSTITUTE(SUBSTITUTE(_xlfn.FORMULATEXT(I48),",","."),";",","),"%%EOL%%"),"$",""),"")</f>
        <v/>
      </c>
      <c r="O48" s="23" t="str" cm="1">
        <f t="array" aca="1" ref="O48" ca="1">_xlfn.IFNA(SUBSTITUTE(_xlfn.TEXTJOIN("",TRUE,"%%LN%%",CELL("address",J48),"@",SUBSTITUTE(SUBSTITUTE(_xlfn.FORMULATEXT(J48),",","."),";",","),"%%EOL%%"),"$",""),"")</f>
        <v>%%LN%%J48@=ROUNDUP(J3*J11+J6*J5+J8*J9,0)/ROUNDUP(J34*E22*E24,0)%%EOL%%</v>
      </c>
    </row>
    <row r="49" spans="4:15" x14ac:dyDescent="0.25">
      <c r="L49" s="23" t="str" cm="1">
        <f t="array" aca="1" ref="L49" ca="1">_xlfn.IFNA(SUBSTITUTE(_xlfn.TEXTJOIN("",TRUE,"//",CELL("contents",D49),"%%LN%%",CELL("address",G49),"@",SUBSTITUTE(SUBSTITUTE(_xlfn.FORMULATEXT(G49),",","."),";",","),"%%EOL%%"),"$",""),_xlfn.TEXTJOIN("",TRUE,"//",CELL("contents",D49)))</f>
        <v>//</v>
      </c>
      <c r="M49" s="23" t="str" cm="1">
        <f t="array" aca="1" ref="M49" ca="1">_xlfn.IFNA(SUBSTITUTE(_xlfn.TEXTJOIN("",TRUE,"%%LN%%",CELL("address",H49),"@",SUBSTITUTE(SUBSTITUTE(_xlfn.FORMULATEXT(H49),",","."),";",","),"%%EOL%%"),"$",""),"")</f>
        <v/>
      </c>
      <c r="N49" s="23" t="str" cm="1">
        <f t="array" aca="1" ref="N49" ca="1">_xlfn.IFNA(SUBSTITUTE(_xlfn.TEXTJOIN("",TRUE,"%%LN%%",CELL("address",I49),"@",SUBSTITUTE(SUBSTITUTE(_xlfn.FORMULATEXT(I49),",","."),";",","),"%%EOL%%"),"$",""),"")</f>
        <v/>
      </c>
      <c r="O49" s="23" t="str" cm="1">
        <f t="array" aca="1" ref="O49" ca="1">_xlfn.IFNA(SUBSTITUTE(_xlfn.TEXTJOIN("",TRUE,"%%LN%%",CELL("address",J49),"@",SUBSTITUTE(SUBSTITUTE(_xlfn.FORMULATEXT(J49),",","."),";",","),"%%EOL%%"),"$",""),"")</f>
        <v/>
      </c>
    </row>
    <row r="50" spans="4:15" x14ac:dyDescent="0.25">
      <c r="D50" s="75" t="s">
        <v>63</v>
      </c>
      <c r="E50" s="75"/>
      <c r="F50" s="75"/>
      <c r="G50" s="25">
        <f>ROUNDUP(J9*J10,0)</f>
        <v>27</v>
      </c>
      <c r="H50" s="25">
        <f>ROUNDUP(J7*J11,0)</f>
        <v>40</v>
      </c>
      <c r="I50" s="25">
        <f>ROUNDUP(J4*J5,0)</f>
        <v>27</v>
      </c>
      <c r="J50" s="39">
        <f>SUM(G50:I50)</f>
        <v>94</v>
      </c>
      <c r="L50" s="23" t="str" cm="1">
        <f t="array" aca="1" ref="L50" ca="1">_xlfn.IFNA(SUBSTITUTE(_xlfn.TEXTJOIN("",TRUE,"//",CELL("contents",D50),"%%LN%%",CELL("address",G50),"@",SUBSTITUTE(SUBSTITUTE(_xlfn.FORMULATEXT(G50),",","."),";",","),"%%EOL%%"),"$",""),_xlfn.TEXTJOIN("",TRUE,"//",CELL("contents",D50)))</f>
        <v>//POWIERZCHNIA TARASU%%LN%%G50@=ROUNDUP(J9*J10,0)%%EOL%%</v>
      </c>
      <c r="M50" s="23" t="str" cm="1">
        <f t="array" aca="1" ref="M50" ca="1">_xlfn.IFNA(SUBSTITUTE(_xlfn.TEXTJOIN("",TRUE,"%%LN%%",CELL("address",H50),"@",SUBSTITUTE(SUBSTITUTE(_xlfn.FORMULATEXT(H50),",","."),";",","),"%%EOL%%"),"$",""),"")</f>
        <v>%%LN%%H50@=ROUNDUP(J7*J11,0)%%EOL%%</v>
      </c>
      <c r="N50" s="23" t="str" cm="1">
        <f t="array" aca="1" ref="N50" ca="1">_xlfn.IFNA(SUBSTITUTE(_xlfn.TEXTJOIN("",TRUE,"%%LN%%",CELL("address",I50),"@",SUBSTITUTE(SUBSTITUTE(_xlfn.FORMULATEXT(I50),",","."),";",","),"%%EOL%%"),"$",""),"")</f>
        <v>%%LN%%I50@=ROUNDUP(J4*J5,0)%%EOL%%</v>
      </c>
      <c r="O50" s="23" t="str" cm="1">
        <f t="array" aca="1" ref="O50" ca="1">_xlfn.IFNA(SUBSTITUTE(_xlfn.TEXTJOIN("",TRUE,"%%LN%%",CELL("address",J50),"@",SUBSTITUTE(SUBSTITUTE(_xlfn.FORMULATEXT(J50),",","."),";",","),"%%EOL%%"),"$",""),"")</f>
        <v>%%LN%%J50@=SUM(G50:I50)%%EOL%%</v>
      </c>
    </row>
    <row r="64" spans="4:15" x14ac:dyDescent="0.25">
      <c r="D64" s="1" t="s">
        <v>17</v>
      </c>
      <c r="E64" s="1"/>
      <c r="F64" s="1"/>
      <c r="G64" s="1"/>
    </row>
    <row r="65" spans="4:16" x14ac:dyDescent="0.25">
      <c r="L65" s="23" t="str" cm="1">
        <f t="array" aca="1" ref="L65" ca="1">_xlfn.TEXTJOIN(" ",TRUE,"//",TRIM(LEFT(MID(CELL("filename",$A$1),FIND("[",CELL("filename",$A$1)),255),255)))</f>
        <v>// [algorytm taras 28.04.2021 - 4 i 6 m.xlsx]TYP C Prostopadły</v>
      </c>
    </row>
    <row r="66" spans="4:16" x14ac:dyDescent="0.25">
      <c r="L66" s="23" t="str" cm="1">
        <f t="array" aca="1" ref="L66" ca="1">_xlfn.TEXTJOIN(" ",TRUE,"//",CELL("contents",D64),"%%LN%%")</f>
        <v>// DESKA TARASOWA UKŁAD PROSTOPADŁY ZAMEK POŁÓWKOWY %%LN%%</v>
      </c>
    </row>
    <row r="67" spans="4:16" x14ac:dyDescent="0.25">
      <c r="G67" s="42" t="s">
        <v>54</v>
      </c>
      <c r="H67" s="19" t="s">
        <v>55</v>
      </c>
      <c r="I67" s="41" t="s">
        <v>57</v>
      </c>
      <c r="J67" s="23" t="s">
        <v>56</v>
      </c>
      <c r="L67" s="23" t="s">
        <v>74</v>
      </c>
      <c r="M67" s="23" t="str" cm="1">
        <f t="array" aca="1" ref="M67" ca="1">_xlfn.IFNA(_xlfn.TEXTJOIN("",TRUE,"var ",SUBSTITUTE(CELL("contents",I49)," ","_"),"@",SUBSTITUTE(SUBSTITUTE(SUBSTITUTE(_xlfn.FORMULATEXT(J49),",","."),";",","),"$",""),"%%EOL%%"),"")</f>
        <v/>
      </c>
      <c r="N67" s="23" t="str" cm="1">
        <f t="array" aca="1" ref="N67" ca="1">_xlfn.IFNA(_xlfn.TEXTJOIN("",TRUE,"var ",SUBSTITUTE(CELL("contents",J50)," ","_"),"@",SUBSTITUTE(SUBSTITUTE(SUBSTITUTE(_xlfn.FORMULATEXT(J50),",","."),";",","),"$",""),"%%EOL%%"),"")</f>
        <v>var 94@=SUM(G50:I50)%%EOL%%</v>
      </c>
      <c r="O67" s="23" t="str" cm="1">
        <f t="array" aca="1" ref="O67" ca="1">_xlfn.IFNA(_xlfn.TEXTJOIN("",TRUE,"var ",SUBSTITUTE(CELL("contents",I51)," ","_"),"@",SUBSTITUTE(SUBSTITUTE(SUBSTITUTE(_xlfn.FORMULATEXT(J51),",","."),";",","),"$",""),"%%EOL%%"),"")</f>
        <v/>
      </c>
    </row>
    <row r="68" spans="4:16" x14ac:dyDescent="0.25">
      <c r="D68" s="75" t="s">
        <v>42</v>
      </c>
      <c r="E68" s="75"/>
      <c r="F68" s="75"/>
      <c r="G68" s="18">
        <f>IF(J10&lt;$E$22,ROUNDUP((ROUNDDOWN(J10/$E$22,0)*ROUND(J9/$E$24,0)*$E$22+IF(MOD(J10,$E$22)=0,0,(ROUND((J9/$E$24),0)/ROUNDDOWN(1/(J10/$E$22-ROUNDDOWN(J10/$E$22,0)),0))*$E$22)),0),ROUNDUP((0.5*(ROUNDDOWN(J10/$E$22,0)*ROUND(J9/$E$24,0)*$E$22+IF(MOD(J10,$E$22)=0,0,(ROUND((J9/$E$24),0)/ROUNDDOWN(1/(J10/$E$22-ROUNDDOWN(J10/$E$22,0)),0))*$E$22))+J9/(2*$E$24)*0.5*$E$22+(ROUNDDOWN((J10-0.5*$E$22)/$E$22,0)*ROUND(0.5*J9/$E$24,0)*$E$22+IF(MOD((J10-0.5*$E$22),$E$22)=0,0,(ROUND((0.5*J9/$E$24),0)/ROUNDDOWN(1/((J10-0.5*$E$22)/$E$22-ROUNDDOWN((J10-0.5*$E$22)/$E$22,0)),0))*$E$22))),0))</f>
        <v>160</v>
      </c>
      <c r="H68" s="18">
        <f>IF(J11&lt;$E$22,ROUNDUP((ROUNDDOWN(J11/$E$22,0)*ROUND(J7/$E$24,0)*$E$22+IF(MOD(J11,$E$22)=0,0,(ROUND((J7/$E$24),0)/ROUNDDOWN(1/(J11/$E$22-ROUNDDOWN(J11/$E$22,0)),0))*$E$22)),0),ROUNDUP((0.5*(ROUNDDOWN(J11/$E$22,0)*ROUND(J7/$E$24,0)*$E$22+IF(MOD(J11,$E$22)=0,0,(ROUND((J7/$E$24),0)/ROUNDDOWN(1/(J11/$E$22-ROUNDDOWN(J11/$E$22,0)),0))*$E$22))+J7/(2*$E$24)*0.5*$E$22+(ROUNDDOWN((J11-0.5*$E$22)/$E$22,0)*ROUND(0.5*J7/$E$24,0)*$E$22+IF(MOD((J11-0.5*$E$22),$E$22)=0,0,(ROUND((0.5*J7/$E$24),0)/ROUNDDOWN(1/((J11-0.5*$E$22)/$E$22-ROUNDDOWN((J11-0.5*$E$22)/$E$22,0)),0))*$E$22))),0))</f>
        <v>265</v>
      </c>
      <c r="I68" s="18">
        <f>IF(J4&lt;$E$22,ROUNDUP((ROUNDDOWN(J4/$E$22,0)*ROUND(J5/$E$24,0)*$E$22+IF(MOD(J4,$E$22)=0,0,(ROUND((J5/$E$24),0)/ROUNDDOWN(1/(J4/$E$22-ROUNDDOWN(J4/$E$22,0)),0))*$E$22)),0),ROUNDUP((0.5*(ROUNDDOWN(J4/$E$22,0)*ROUND(J5/$E$24,0)*$E$22+IF(MOD(J4,$E$22)=0,0,(ROUND((J5/$E$24),0)/ROUNDDOWN(1/(J4/$E$22-ROUNDDOWN(J4/$E$22,0)),0))*$E$22))+J5/(2*$E$24)*0.5*$E$22+(ROUNDDOWN((J4-0.5*$E$22)/$E$22,0)*ROUND(0.5*J5/$E$24,0)*$E$22+IF(MOD((J4-0.5*$E$22),$E$22)=0,0,(ROUND((0.5*J5/$E$24),0)/ROUNDDOWN(1/((J4-0.5*$E$22)/$E$22-ROUNDDOWN((J4-0.5*$E$22)/$E$22,0)),0))*$E$22))),0))</f>
        <v>160</v>
      </c>
      <c r="J68" s="39">
        <f>SUM(G68:I68)</f>
        <v>585</v>
      </c>
      <c r="L68" s="23" t="str" cm="1">
        <f t="array" aca="1" ref="L68" ca="1">_xlfn.IFNA(SUBSTITUTE(_xlfn.TEXTJOIN("",TRUE,"//",CELL("contents",D68),"%%LN%%",CELL("address",G68),"@",SUBSTITUTE(SUBSTITUTE(_xlfn.FORMULATEXT(G68),",","."),";",","),"%%EOL%%"),"$",""),_xlfn.TEXTJOIN("",TRUE,"//",CELL("contents",D68)))</f>
        <v>//ILOŚC DESKI METRY BIEŻACE MBD%%LN%%G68@=IF(J10&lt;E22,ROUNDUP((ROUNDDOWN(J10/E22,0)*ROUND(J9/E24,0)*E22+IF(MOD(J10,E22)=0,0,(ROUND((J9/E24),0)/ROUNDDOWN(1/(J10/E22-ROUNDDOWN(J10/E22,0)),0))*E22)),0),ROUNDUP((0.5*(ROUNDDOWN(J10/E22,0)*ROUND(J9/E24,0)*E22+IF(MOD(J10,E22)=0,0,(ROUND((J9/E24),0)/ROUNDDOWN(1/(J10/E22-ROUNDDOWN(J10/E22,0)),0))*E22))+J9/(2*E24)*0.5*E22+(ROUNDDOWN((J10-0.5*E22)/E22,0)*ROUND(0.5*J9/E24,0)*E22+IF(MOD((J10-0.5*E22),E22)=0,0,(ROUND((0.5*J9/E24),0)/ROUNDDOWN(1/((J10-0.5*E22)/E22-ROUNDDOWN((J10-0.5*E22)/E22,0)),0))*E22))),0))%%EOL%%</v>
      </c>
      <c r="M68" s="23" t="str" cm="1">
        <f t="array" aca="1" ref="M68" ca="1">_xlfn.IFNA(SUBSTITUTE(_xlfn.TEXTJOIN("",TRUE,"%%LN%%",CELL("address",H68),"@",SUBSTITUTE(SUBSTITUTE(_xlfn.FORMULATEXT(H68),",","."),";",","),"%%EOL%%"),"$",""),"")</f>
        <v>%%LN%%H68@=IF(J11&lt;E22,ROUNDUP((ROUNDDOWN(J11/E22,0)*ROUND(J7/E24,0)*E22+IF(MOD(J11,E22)=0,0,(ROUND((J7/E24),0)/ROUNDDOWN(1/(J11/E22-ROUNDDOWN(J11/E22,0)),0))*E22)),0),ROUNDUP((0.5*(ROUNDDOWN(J11/E22,0)*ROUND(J7/E24,0)*E22+IF(MOD(J11,E22)=0,0,(ROUND((J7/E24),0)/ROUNDDOWN(1/(J11/E22-ROUNDDOWN(J11/E22,0)),0))*E22))+J7/(2*E24)*0.5*E22+(ROUNDDOWN((J11-0.5*E22)/E22,0)*ROUND(0.5*J7/E24,0)*E22+IF(MOD((J11-0.5*E22),E22)=0,0,(ROUND((0.5*J7/E24),0)/ROUNDDOWN(1/((J11-0.5*E22)/E22-ROUNDDOWN((J11-0.5*E22)/E22,0)),0))*E22))),0))%%EOL%%</v>
      </c>
      <c r="N68" s="23" t="str" cm="1">
        <f t="array" aca="1" ref="N68" ca="1">_xlfn.IFNA(SUBSTITUTE(_xlfn.TEXTJOIN("",TRUE,"%%LN%%",CELL("address",I68),"@",SUBSTITUTE(SUBSTITUTE(_xlfn.FORMULATEXT(I68),",","."),";",","),"%%EOL%%"),"$",""),"")</f>
        <v>%%LN%%I68@=IF(J4&lt;E22,ROUNDUP((ROUNDDOWN(J4/E22,0)*ROUND(J5/E24,0)*E22+IF(MOD(J4,E22)=0,0,(ROUND((J5/E24),0)/ROUNDDOWN(1/(J4/E22-ROUNDDOWN(J4/E22,0)),0))*E22)),0),ROUNDUP((0.5*(ROUNDDOWN(J4/E22,0)*ROUND(J5/E24,0)*E22+IF(MOD(J4,E22)=0,0,(ROUND((J5/E24),0)/ROUNDDOWN(1/(J4/E22-ROUNDDOWN(J4/E22,0)),0))*E22))+J5/(2*E24)*0.5*E22+(ROUNDDOWN((J4-0.5*E22)/E22,0)*ROUND(0.5*J5/E24,0)*E22+IF(MOD((J4-0.5*E22),E22)=0,0,(ROUND((0.5*J5/E24),0)/ROUNDDOWN(1/((J4-0.5*E22)/E22-ROUNDDOWN((J4-0.5*E22)/E22,0)),0))*E22))),0))%%EOL%%</v>
      </c>
      <c r="O68" s="23" t="str" cm="1">
        <f t="array" aca="1" ref="O68" ca="1">_xlfn.IFNA(SUBSTITUTE(_xlfn.TEXTJOIN("",TRUE,"%%LN%%",CELL("address",J68),"@",SUBSTITUTE(SUBSTITUTE(_xlfn.FORMULATEXT(J68),",","."),";",","),"%%EOL%%"),"$",""),"")</f>
        <v>%%LN%%J68@=SUM(G68:I68)%%EOL%%</v>
      </c>
      <c r="P68" s="17"/>
    </row>
    <row r="69" spans="4:16" x14ac:dyDescent="0.25">
      <c r="D69" s="68"/>
      <c r="E69" s="68"/>
      <c r="F69" s="68"/>
      <c r="G69" s="16"/>
      <c r="L69" s="23" t="str" cm="1">
        <f t="array" aca="1" ref="L69" ca="1">_xlfn.IFNA(SUBSTITUTE(_xlfn.TEXTJOIN("",TRUE,"//",CELL("contents",D69),"%%LN%%",CELL("address",G69),"@",SUBSTITUTE(SUBSTITUTE(_xlfn.FORMULATEXT(G69),",","."),";",","),"%%EOL%%"),"$",""),_xlfn.TEXTJOIN("",TRUE,"//",CELL("contents",D69)))</f>
        <v>//</v>
      </c>
      <c r="M69" s="23" t="str" cm="1">
        <f t="array" aca="1" ref="M69" ca="1">_xlfn.IFNA(SUBSTITUTE(_xlfn.TEXTJOIN("",TRUE,"%%LN%%",CELL("address",H69),"@",SUBSTITUTE(SUBSTITUTE(_xlfn.FORMULATEXT(H69),",","."),";",","),"%%EOL%%"),"$",""),"")</f>
        <v/>
      </c>
      <c r="N69" s="23" t="str" cm="1">
        <f t="array" aca="1" ref="N69" ca="1">_xlfn.IFNA(SUBSTITUTE(_xlfn.TEXTJOIN("",TRUE,"%%LN%%",CELL("address",I69),"@",SUBSTITUTE(SUBSTITUTE(_xlfn.FORMULATEXT(I69),",","."),";",","),"%%EOL%%"),"$",""),"")</f>
        <v/>
      </c>
      <c r="O69" s="23" t="str" cm="1">
        <f t="array" aca="1" ref="O69" ca="1">_xlfn.IFNA(SUBSTITUTE(_xlfn.TEXTJOIN("",TRUE,"%%LN%%",CELL("address",J69),"@",SUBSTITUTE(SUBSTITUTE(_xlfn.FORMULATEXT(J69),",","."),";",","),"%%EOL%%"),"$",""),"")</f>
        <v/>
      </c>
      <c r="P69" s="33"/>
    </row>
    <row r="70" spans="4:16" x14ac:dyDescent="0.25">
      <c r="D70" s="75" t="s">
        <v>43</v>
      </c>
      <c r="E70" s="75"/>
      <c r="F70" s="75"/>
      <c r="G70" s="25">
        <f>ROUNDUP(G68/$E$22,0)</f>
        <v>40</v>
      </c>
      <c r="H70" s="25">
        <f t="shared" ref="H70:I70" si="2">ROUNDUP(H68/$E$22,0)</f>
        <v>67</v>
      </c>
      <c r="I70" s="25">
        <f t="shared" si="2"/>
        <v>40</v>
      </c>
      <c r="J70" s="39">
        <f>SUM(G70:I70)</f>
        <v>147</v>
      </c>
      <c r="L70" s="23" t="str" cm="1">
        <f t="array" aca="1" ref="L70" ca="1">_xlfn.IFNA(SUBSTITUTE(_xlfn.TEXTJOIN("",TRUE,"//",CELL("contents",D70),"%%LN%%",CELL("address",G70),"@",SUBSTITUTE(SUBSTITUTE(_xlfn.FORMULATEXT(G70),",","."),";",","),"%%EOL%%"),"$",""),_xlfn.TEXTJOIN("",TRUE,"//",CELL("contents",D70)))</f>
        <v>//ILOŚĆ DESKI  SZTUKI DST%%LN%%G70@=ROUNDUP(G68/E22,0)%%EOL%%</v>
      </c>
      <c r="M70" s="23" t="str" cm="1">
        <f t="array" aca="1" ref="M70" ca="1">_xlfn.IFNA(SUBSTITUTE(_xlfn.TEXTJOIN("",TRUE,"%%LN%%",CELL("address",H70),"@",SUBSTITUTE(SUBSTITUTE(_xlfn.FORMULATEXT(H70),",","."),";",","),"%%EOL%%"),"$",""),"")</f>
        <v>%%LN%%H70@=ROUNDUP(H68/E22,0)%%EOL%%</v>
      </c>
      <c r="N70" s="23" t="str" cm="1">
        <f t="array" aca="1" ref="N70" ca="1">_xlfn.IFNA(SUBSTITUTE(_xlfn.TEXTJOIN("",TRUE,"%%LN%%",CELL("address",I70),"@",SUBSTITUTE(SUBSTITUTE(_xlfn.FORMULATEXT(I70),",","."),";",","),"%%EOL%%"),"$",""),"")</f>
        <v>%%LN%%I70@=ROUNDUP(I68/E22,0)%%EOL%%</v>
      </c>
      <c r="O70" s="23" t="str" cm="1">
        <f t="array" aca="1" ref="O70" ca="1">_xlfn.IFNA(SUBSTITUTE(_xlfn.TEXTJOIN("",TRUE,"%%LN%%",CELL("address",J70),"@",SUBSTITUTE(SUBSTITUTE(_xlfn.FORMULATEXT(J70),",","."),";",","),"%%EOL%%"),"$",""),"")</f>
        <v>%%LN%%J70@=SUM(G70:I70)%%EOL%%</v>
      </c>
      <c r="P70" s="17"/>
    </row>
    <row r="71" spans="4:16" x14ac:dyDescent="0.25">
      <c r="D71" s="68"/>
      <c r="E71" s="68"/>
      <c r="F71" s="68"/>
      <c r="G71" s="17"/>
      <c r="L71" s="23" t="str" cm="1">
        <f t="array" aca="1" ref="L71" ca="1">_xlfn.IFNA(SUBSTITUTE(_xlfn.TEXTJOIN("",TRUE,"//",CELL("contents",D71),"%%LN%%",CELL("address",G71),"@",SUBSTITUTE(SUBSTITUTE(_xlfn.FORMULATEXT(G71),",","."),";",","),"%%EOL%%"),"$",""),_xlfn.TEXTJOIN("",TRUE,"//",CELL("contents",D71)))</f>
        <v>//</v>
      </c>
      <c r="M71" s="23" t="str" cm="1">
        <f t="array" aca="1" ref="M71" ca="1">_xlfn.IFNA(SUBSTITUTE(_xlfn.TEXTJOIN("",TRUE,"%%LN%%",CELL("address",H71),"@",SUBSTITUTE(SUBSTITUTE(_xlfn.FORMULATEXT(H71),",","."),";",","),"%%EOL%%"),"$",""),"")</f>
        <v/>
      </c>
      <c r="N71" s="23" t="str" cm="1">
        <f t="array" aca="1" ref="N71" ca="1">_xlfn.IFNA(SUBSTITUTE(_xlfn.TEXTJOIN("",TRUE,"%%LN%%",CELL("address",I71),"@",SUBSTITUTE(SUBSTITUTE(_xlfn.FORMULATEXT(I71),",","."),";",","),"%%EOL%%"),"$",""),"")</f>
        <v/>
      </c>
      <c r="O71" s="23" t="str" cm="1">
        <f t="array" aca="1" ref="O71" ca="1">_xlfn.IFNA(SUBSTITUTE(_xlfn.TEXTJOIN("",TRUE,"%%LN%%",CELL("address",J71),"@",SUBSTITUTE(SUBSTITUTE(_xlfn.FORMULATEXT(J71),",","."),";",","),"%%EOL%%"),"$",""),"")</f>
        <v/>
      </c>
      <c r="P71" s="17"/>
    </row>
    <row r="72" spans="4:16" x14ac:dyDescent="0.25">
      <c r="D72" s="75" t="s">
        <v>44</v>
      </c>
      <c r="E72" s="75"/>
      <c r="F72" s="75"/>
      <c r="G72" s="25">
        <f>G74*$E$26</f>
        <v>68</v>
      </c>
      <c r="H72" s="25">
        <f t="shared" ref="H72:I72" si="3">H74*$E$26</f>
        <v>104</v>
      </c>
      <c r="I72" s="25">
        <f t="shared" si="3"/>
        <v>68</v>
      </c>
      <c r="J72" s="39">
        <f>SUM(G72:I72)</f>
        <v>240</v>
      </c>
      <c r="L72" s="23" t="str" cm="1">
        <f t="array" aca="1" ref="L72" ca="1">_xlfn.IFNA(SUBSTITUTE(_xlfn.TEXTJOIN("",TRUE,"//",CELL("contents",D72),"%%LN%%",CELL("address",G72),"@",SUBSTITUTE(SUBSTITUTE(_xlfn.FORMULATEXT(G72),",","."),";",","),"%%EOL%%"),"$",""),_xlfn.TEXTJOIN("",TRUE,"//",CELL("contents",D72)))</f>
        <v>//ILOŚC LEGAR METRY BIEŻACE MBL%%LN%%G72@=G74*E26%%EOL%%</v>
      </c>
      <c r="M72" s="23" t="str" cm="1">
        <f t="array" aca="1" ref="M72" ca="1">_xlfn.IFNA(SUBSTITUTE(_xlfn.TEXTJOIN("",TRUE,"%%LN%%",CELL("address",H72),"@",SUBSTITUTE(SUBSTITUTE(_xlfn.FORMULATEXT(H72),",","."),";",","),"%%EOL%%"),"$",""),"")</f>
        <v>%%LN%%H72@=H74*E26%%EOL%%</v>
      </c>
      <c r="N72" s="23" t="str" cm="1">
        <f t="array" aca="1" ref="N72" ca="1">_xlfn.IFNA(SUBSTITUTE(_xlfn.TEXTJOIN("",TRUE,"%%LN%%",CELL("address",I72),"@",SUBSTITUTE(SUBSTITUTE(_xlfn.FORMULATEXT(I72),",","."),";",","),"%%EOL%%"),"$",""),"")</f>
        <v>%%LN%%I72@=I74*E26%%EOL%%</v>
      </c>
      <c r="O72" s="23" t="str" cm="1">
        <f t="array" aca="1" ref="O72" ca="1">_xlfn.IFNA(SUBSTITUTE(_xlfn.TEXTJOIN("",TRUE,"%%LN%%",CELL("address",J72),"@",SUBSTITUTE(SUBSTITUTE(_xlfn.FORMULATEXT(J72),",","."),";",","),"%%EOL%%"),"$",""),"")</f>
        <v>%%LN%%J72@=SUM(G72:I72)%%EOL%%</v>
      </c>
      <c r="P72" s="17"/>
    </row>
    <row r="73" spans="4:16" x14ac:dyDescent="0.25">
      <c r="D73" s="68"/>
      <c r="E73" s="68"/>
      <c r="F73" s="68"/>
      <c r="G73" s="14"/>
      <c r="L73" s="23" t="str" cm="1">
        <f t="array" aca="1" ref="L73" ca="1">_xlfn.IFNA(SUBSTITUTE(_xlfn.TEXTJOIN("",TRUE,"//",CELL("contents",D73),"%%LN%%",CELL("address",G73),"@",SUBSTITUTE(SUBSTITUTE(_xlfn.FORMULATEXT(G73),",","."),";",","),"%%EOL%%"),"$",""),_xlfn.TEXTJOIN("",TRUE,"//",CELL("contents",D73)))</f>
        <v>//</v>
      </c>
      <c r="M73" s="23" t="str" cm="1">
        <f t="array" aca="1" ref="M73" ca="1">_xlfn.IFNA(SUBSTITUTE(_xlfn.TEXTJOIN("",TRUE,"%%LN%%",CELL("address",H73),"@",SUBSTITUTE(SUBSTITUTE(_xlfn.FORMULATEXT(H73),",","."),";",","),"%%EOL%%"),"$",""),"")</f>
        <v/>
      </c>
      <c r="N73" s="23" t="str" cm="1">
        <f t="array" aca="1" ref="N73" ca="1">_xlfn.IFNA(SUBSTITUTE(_xlfn.TEXTJOIN("",TRUE,"%%LN%%",CELL("address",I73),"@",SUBSTITUTE(SUBSTITUTE(_xlfn.FORMULATEXT(I73),",","."),";",","),"%%EOL%%"),"$",""),"")</f>
        <v/>
      </c>
      <c r="O73" s="23" t="str" cm="1">
        <f t="array" aca="1" ref="O73" ca="1">_xlfn.IFNA(SUBSTITUTE(_xlfn.TEXTJOIN("",TRUE,"%%LN%%",CELL("address",J73),"@",SUBSTITUTE(SUBSTITUTE(_xlfn.FORMULATEXT(J73),",","."),";",","),"%%EOL%%"),"$",""),"")</f>
        <v/>
      </c>
      <c r="P73" s="35"/>
    </row>
    <row r="74" spans="4:16" x14ac:dyDescent="0.25">
      <c r="D74" s="75" t="s">
        <v>45</v>
      </c>
      <c r="E74" s="75"/>
      <c r="F74" s="75"/>
      <c r="G74" s="25">
        <f>ROUNDUP((ROUNDUP(J9*(($E$22/0.5)+1)*ROUNDDOWN(J10/$E$22,0)+IF(MOD(J10,$E$22)=0,0,J9*(2*$E$22*(J10/$E$22-ROUNDDOWN(J10/$E$22,0))+1)),0)/$E$26),0)+ROUNDUP((ROUNDDOWN(IF(J10&lt;$E$22,1,J10/$E$22),0)*J9)/$E$26,0)</f>
        <v>17</v>
      </c>
      <c r="H74" s="25">
        <f>ROUNDUP((ROUNDUP(J7*(($E$22/0.5)+1)*ROUNDDOWN(J11/$E$22,0)+IF(MOD(J11,$E$22)=0,0,J7*(2*$E$22*(J11/$E$22-ROUNDDOWN(J11/$E$22,0))+1)),0)/$E$26),0)+ROUNDUP((ROUNDDOWN(IF(J11&lt;$E$22,1,J11/$E$22),0)*J7)/$E$26,0)</f>
        <v>26</v>
      </c>
      <c r="I74" s="25">
        <f>ROUNDUP((ROUNDUP(J5*(($E$22/0.5)+1)*ROUNDDOWN(J4/$E$22,0)+IF(MOD(J4,$E$22)=0,0,J5*(2*$E$22*(J4/$E$22-ROUNDDOWN(J4/$E$22,0))+1)),0)/$E$26),0)+ROUNDUP((ROUNDDOWN(IF(J4&lt;$E$22,1,J4/$E$22),0)*J5)/$E$26,0)</f>
        <v>17</v>
      </c>
      <c r="J74" s="39">
        <f>SUM(G74:I74)</f>
        <v>60</v>
      </c>
      <c r="L74" s="23" t="str" cm="1">
        <f t="array" aca="1" ref="L74" ca="1">_xlfn.IFNA(SUBSTITUTE(_xlfn.TEXTJOIN("",TRUE,"//",CELL("contents",D74),"%%LN%%",CELL("address",G74),"@",SUBSTITUTE(SUBSTITUTE(_xlfn.FORMULATEXT(G74),",","."),";",","),"%%EOL%%"),"$",""),_xlfn.TEXTJOIN("",TRUE,"//",CELL("contents",D74)))</f>
        <v>//ILOŚĆ LEGAR SZTUKI PO 4 m LST%%LN%%G74@=ROUNDUP((ROUNDUP(J9*((E22/0.5)+1)*ROUNDDOWN(J10/E22,0)+IF(MOD(J10,E22)=0,0,J9*(2*E22*(J10/E22-ROUNDDOWN(J10/E22,0))+1)),0)/E26),0)+ROUNDUP((ROUNDDOWN(IF(J10&lt;E22,1,J10/E22),0)*J9)/E26,0)%%EOL%%</v>
      </c>
      <c r="M74" s="23" t="str" cm="1">
        <f t="array" aca="1" ref="M74" ca="1">_xlfn.IFNA(SUBSTITUTE(_xlfn.TEXTJOIN("",TRUE,"%%LN%%",CELL("address",H74),"@",SUBSTITUTE(SUBSTITUTE(_xlfn.FORMULATEXT(H74),",","."),";",","),"%%EOL%%"),"$",""),"")</f>
        <v>%%LN%%H74@=ROUNDUP((ROUNDUP(J7*((E22/0.5)+1)*ROUNDDOWN(J11/E22,0)+IF(MOD(J11,E22)=0,0,J7*(2*E22*(J11/E22-ROUNDDOWN(J11/E22,0))+1)),0)/E26),0)+ROUNDUP((ROUNDDOWN(IF(J11&lt;E22,1,J11/E22),0)*J7)/E26,0)%%EOL%%</v>
      </c>
      <c r="N74" s="23" t="str" cm="1">
        <f t="array" aca="1" ref="N74" ca="1">_xlfn.IFNA(SUBSTITUTE(_xlfn.TEXTJOIN("",TRUE,"%%LN%%",CELL("address",I74),"@",SUBSTITUTE(SUBSTITUTE(_xlfn.FORMULATEXT(I74),",","."),";",","),"%%EOL%%"),"$",""),"")</f>
        <v>%%LN%%I74@=ROUNDUP((ROUNDUP(J5*((E22/0.5)+1)*ROUNDDOWN(J4/E22,0)+IF(MOD(J4,E22)=0,0,J5*(2*E22*(J4/E22-ROUNDDOWN(J4/E22,0))+1)),0)/E26),0)+ROUNDUP((ROUNDDOWN(IF(J4&lt;E22,1,J4/E22),0)*J5)/E26,0)%%EOL%%</v>
      </c>
      <c r="O74" s="23" t="str" cm="1">
        <f t="array" aca="1" ref="O74" ca="1">_xlfn.IFNA(SUBSTITUTE(_xlfn.TEXTJOIN("",TRUE,"%%LN%%",CELL("address",J74),"@",SUBSTITUTE(SUBSTITUTE(_xlfn.FORMULATEXT(J74),",","."),";",","),"%%EOL%%"),"$",""),"")</f>
        <v>%%LN%%J74@=SUM(G74:I74)%%EOL%%</v>
      </c>
      <c r="P74" s="17"/>
    </row>
    <row r="75" spans="4:16" x14ac:dyDescent="0.25">
      <c r="D75" s="68"/>
      <c r="E75" s="68"/>
      <c r="F75" s="68"/>
      <c r="L75" s="23" t="str" cm="1">
        <f t="array" aca="1" ref="L75" ca="1">_xlfn.IFNA(SUBSTITUTE(_xlfn.TEXTJOIN("",TRUE,"//",CELL("contents",D75),"%%LN%%",CELL("address",G75),"@",SUBSTITUTE(SUBSTITUTE(_xlfn.FORMULATEXT(G75),",","."),";",","),"%%EOL%%"),"$",""),_xlfn.TEXTJOIN("",TRUE,"//",CELL("contents",D75)))</f>
        <v>//</v>
      </c>
      <c r="M75" s="23" t="str" cm="1">
        <f t="array" aca="1" ref="M75" ca="1">_xlfn.IFNA(SUBSTITUTE(_xlfn.TEXTJOIN("",TRUE,"%%LN%%",CELL("address",H75),"@",SUBSTITUTE(SUBSTITUTE(_xlfn.FORMULATEXT(H75),",","."),";",","),"%%EOL%%"),"$",""),"")</f>
        <v/>
      </c>
      <c r="N75" s="23" t="str" cm="1">
        <f t="array" aca="1" ref="N75" ca="1">_xlfn.IFNA(SUBSTITUTE(_xlfn.TEXTJOIN("",TRUE,"%%LN%%",CELL("address",I75),"@",SUBSTITUTE(SUBSTITUTE(_xlfn.FORMULATEXT(I75),",","."),";",","),"%%EOL%%"),"$",""),"")</f>
        <v/>
      </c>
      <c r="O75" s="23" t="str" cm="1">
        <f t="array" aca="1" ref="O75" ca="1">_xlfn.IFNA(SUBSTITUTE(_xlfn.TEXTJOIN("",TRUE,"%%LN%%",CELL("address",J75),"@",SUBSTITUTE(SUBSTITUTE(_xlfn.FORMULATEXT(J75),",","."),";",","),"%%EOL%%"),"$",""),"")</f>
        <v/>
      </c>
      <c r="P75" s="17"/>
    </row>
    <row r="76" spans="4:16" x14ac:dyDescent="0.25">
      <c r="D76" s="75" t="s">
        <v>46</v>
      </c>
      <c r="E76" s="75"/>
      <c r="F76" s="75"/>
      <c r="G76" s="25">
        <f>ROUNDUP(G80*(J9/$E$24-1),0)+ROUNDDOWN(IF(J10&lt;$E$22,1,J10/$E$22),0)*ROUNDUP(J9/$E$24-1,0)</f>
        <v>380</v>
      </c>
      <c r="H76" s="25">
        <f>ROUNDUP(H80*(J7/$E$24-1),0)+ROUNDDOWN(IF(J11&lt;$E$22,1,J11/$E$22),0)*ROUNDUP(J7/$E$24-1,0)</f>
        <v>618</v>
      </c>
      <c r="I76" s="25">
        <f>ROUNDUP(I80*(J5/$E$24-1),0)+ROUNDDOWN(IF(J4&lt;$E$22,1,J4/$E$22),0)*ROUNDUP(J5/$E$24-1,0)</f>
        <v>380</v>
      </c>
      <c r="J76" s="39">
        <f>SUM(G76:I76)</f>
        <v>1378</v>
      </c>
      <c r="L76" s="23" t="str" cm="1">
        <f t="array" aca="1" ref="L76" ca="1">_xlfn.IFNA(SUBSTITUTE(_xlfn.TEXTJOIN("",TRUE,"//",CELL("contents",D76),"%%LN%%",CELL("address",G76),"@",SUBSTITUTE(SUBSTITUTE(_xlfn.FORMULATEXT(G76),",","."),";",","),"%%EOL%%"),"$",""),_xlfn.TEXTJOIN("",TRUE,"//",CELL("contents",D76)))</f>
        <v>//ILOŚĆ KLIPS SRODKOWY KSR%%LN%%G76@=ROUNDUP(G80*(J9/E24-1),0)+ROUNDDOWN(IF(J10&lt;E22,1,J10/E22),0)*ROUNDUP(J9/E24-1,0)%%EOL%%</v>
      </c>
      <c r="M76" s="23" t="str" cm="1">
        <f t="array" aca="1" ref="M76" ca="1">_xlfn.IFNA(SUBSTITUTE(_xlfn.TEXTJOIN("",TRUE,"%%LN%%",CELL("address",H76),"@",SUBSTITUTE(SUBSTITUTE(_xlfn.FORMULATEXT(H76),",","."),";",","),"%%EOL%%"),"$",""),"")</f>
        <v>%%LN%%H76@=ROUNDUP(H80*(J7/E24-1),0)+ROUNDDOWN(IF(J11&lt;E22,1,J11/E22),0)*ROUNDUP(J7/E24-1,0)%%EOL%%</v>
      </c>
      <c r="N76" s="23" t="str" cm="1">
        <f t="array" aca="1" ref="N76" ca="1">_xlfn.IFNA(SUBSTITUTE(_xlfn.TEXTJOIN("",TRUE,"%%LN%%",CELL("address",I76),"@",SUBSTITUTE(SUBSTITUTE(_xlfn.FORMULATEXT(I76),",","."),";",","),"%%EOL%%"),"$",""),"")</f>
        <v>%%LN%%I76@=ROUNDUP(I80*(J5/E24-1),0)+ROUNDDOWN(IF(J4&lt;E22,1,J4/E22),0)*ROUNDUP(J5/E24-1,0)%%EOL%%</v>
      </c>
      <c r="O76" s="23" t="str" cm="1">
        <f t="array" aca="1" ref="O76" ca="1">_xlfn.IFNA(SUBSTITUTE(_xlfn.TEXTJOIN("",TRUE,"%%LN%%",CELL("address",J76),"@",SUBSTITUTE(SUBSTITUTE(_xlfn.FORMULATEXT(J76),",","."),";",","),"%%EOL%%"),"$",""),"")</f>
        <v>%%LN%%J76@=SUM(G76:I76)%%EOL%%</v>
      </c>
      <c r="P76" s="17"/>
    </row>
    <row r="77" spans="4:16" x14ac:dyDescent="0.25">
      <c r="D77" s="68"/>
      <c r="E77" s="68"/>
      <c r="F77" s="68"/>
      <c r="L77" s="23" t="str" cm="1">
        <f t="array" aca="1" ref="L77" ca="1">_xlfn.IFNA(SUBSTITUTE(_xlfn.TEXTJOIN("",TRUE,"//",CELL("contents",D77),"%%LN%%",CELL("address",G77),"@",SUBSTITUTE(SUBSTITUTE(_xlfn.FORMULATEXT(G77),",","."),";",","),"%%EOL%%"),"$",""),_xlfn.TEXTJOIN("",TRUE,"//",CELL("contents",D77)))</f>
        <v>//</v>
      </c>
      <c r="M77" s="23" t="str" cm="1">
        <f t="array" aca="1" ref="M77" ca="1">_xlfn.IFNA(SUBSTITUTE(_xlfn.TEXTJOIN("",TRUE,"%%LN%%",CELL("address",H77),"@",SUBSTITUTE(SUBSTITUTE(_xlfn.FORMULATEXT(H77),",","."),";",","),"%%EOL%%"),"$",""),"")</f>
        <v/>
      </c>
      <c r="N77" s="23" t="str" cm="1">
        <f t="array" aca="1" ref="N77" ca="1">_xlfn.IFNA(SUBSTITUTE(_xlfn.TEXTJOIN("",TRUE,"%%LN%%",CELL("address",I77),"@",SUBSTITUTE(SUBSTITUTE(_xlfn.FORMULATEXT(I77),",","."),";",","),"%%EOL%%"),"$",""),"")</f>
        <v/>
      </c>
      <c r="O77" s="23" t="str" cm="1">
        <f t="array" aca="1" ref="O77" ca="1">_xlfn.IFNA(SUBSTITUTE(_xlfn.TEXTJOIN("",TRUE,"%%LN%%",CELL("address",J77),"@",SUBSTITUTE(SUBSTITUTE(_xlfn.FORMULATEXT(J77),",","."),";",","),"%%EOL%%"),"$",""),"")</f>
        <v/>
      </c>
      <c r="P77" s="17"/>
    </row>
    <row r="78" spans="4:16" x14ac:dyDescent="0.25">
      <c r="D78" s="75" t="s">
        <v>47</v>
      </c>
      <c r="E78" s="75"/>
      <c r="F78" s="75"/>
      <c r="G78" s="25">
        <f>G80</f>
        <v>18</v>
      </c>
      <c r="H78" s="25">
        <f t="shared" ref="H78:I78" si="4">H80</f>
        <v>12</v>
      </c>
      <c r="I78" s="25">
        <f t="shared" si="4"/>
        <v>18</v>
      </c>
      <c r="J78" s="39">
        <f>G78-H78+I78</f>
        <v>24</v>
      </c>
      <c r="L78" s="23" t="str" cm="1">
        <f t="array" aca="1" ref="L78" ca="1">_xlfn.IFNA(SUBSTITUTE(_xlfn.TEXTJOIN("",TRUE,"//",CELL("contents",D78),"%%LN%%",CELL("address",G78),"@",SUBSTITUTE(SUBSTITUTE(_xlfn.FORMULATEXT(G78),",","."),";",","),"%%EOL%%"),"$",""),_xlfn.TEXTJOIN("",TRUE,"//",CELL("contents",D78)))</f>
        <v>//ILOŚC KLIPS KOŃCOWY KK%%LN%%G78@=G80%%EOL%%</v>
      </c>
      <c r="M78" s="23" t="str" cm="1">
        <f t="array" aca="1" ref="M78" ca="1">_xlfn.IFNA(SUBSTITUTE(_xlfn.TEXTJOIN("",TRUE,"%%LN%%",CELL("address",H78),"@",SUBSTITUTE(SUBSTITUTE(_xlfn.FORMULATEXT(H78),",","."),";",","),"%%EOL%%"),"$",""),"")</f>
        <v>%%LN%%H78@=H80%%EOL%%</v>
      </c>
      <c r="N78" s="23" t="str" cm="1">
        <f t="array" aca="1" ref="N78" ca="1">_xlfn.IFNA(SUBSTITUTE(_xlfn.TEXTJOIN("",TRUE,"%%LN%%",CELL("address",I78),"@",SUBSTITUTE(SUBSTITUTE(_xlfn.FORMULATEXT(I78),",","."),";",","),"%%EOL%%"),"$",""),"")</f>
        <v>%%LN%%I78@=I80%%EOL%%</v>
      </c>
      <c r="O78" s="23" t="str" cm="1">
        <f t="array" aca="1" ref="O78" ca="1">_xlfn.IFNA(SUBSTITUTE(_xlfn.TEXTJOIN("",TRUE,"%%LN%%",CELL("address",J78),"@",SUBSTITUTE(SUBSTITUTE(_xlfn.FORMULATEXT(J78),",","."),";",","),"%%EOL%%"),"$",""),"")</f>
        <v>%%LN%%J78@=G78-H78+I78%%EOL%%</v>
      </c>
      <c r="P78" s="17"/>
    </row>
    <row r="79" spans="4:16" x14ac:dyDescent="0.25">
      <c r="D79" s="68"/>
      <c r="E79" s="68"/>
      <c r="F79" s="68"/>
      <c r="L79" s="23" t="str" cm="1">
        <f t="array" aca="1" ref="L79" ca="1">_xlfn.IFNA(SUBSTITUTE(_xlfn.TEXTJOIN("",TRUE,"//",CELL("contents",D79),"%%LN%%",CELL("address",G79),"@",SUBSTITUTE(SUBSTITUTE(_xlfn.FORMULATEXT(G79),",","."),";",","),"%%EOL%%"),"$",""),_xlfn.TEXTJOIN("",TRUE,"//",CELL("contents",D79)))</f>
        <v>//</v>
      </c>
      <c r="M79" s="23" t="str" cm="1">
        <f t="array" aca="1" ref="M79" ca="1">_xlfn.IFNA(SUBSTITUTE(_xlfn.TEXTJOIN("",TRUE,"%%LN%%",CELL("address",H79),"@",SUBSTITUTE(SUBSTITUTE(_xlfn.FORMULATEXT(H79),",","."),";",","),"%%EOL%%"),"$",""),"")</f>
        <v/>
      </c>
      <c r="N79" s="23" t="str" cm="1">
        <f t="array" aca="1" ref="N79" ca="1">_xlfn.IFNA(SUBSTITUTE(_xlfn.TEXTJOIN("",TRUE,"%%LN%%",CELL("address",I79),"@",SUBSTITUTE(SUBSTITUTE(_xlfn.FORMULATEXT(I79),",","."),";",","),"%%EOL%%"),"$",""),"")</f>
        <v/>
      </c>
      <c r="O79" s="23" t="str" cm="1">
        <f t="array" aca="1" ref="O79" ca="1">_xlfn.IFNA(SUBSTITUTE(_xlfn.TEXTJOIN("",TRUE,"%%LN%%",CELL("address",J79),"@",SUBSTITUTE(SUBSTITUTE(_xlfn.FORMULATEXT(J79),",","."),";",","),"%%EOL%%"),"$",""),"")</f>
        <v/>
      </c>
      <c r="P79" s="17"/>
    </row>
    <row r="80" spans="4:16" x14ac:dyDescent="0.25">
      <c r="D80" s="75" t="s">
        <v>48</v>
      </c>
      <c r="E80" s="75"/>
      <c r="F80" s="75"/>
      <c r="G80" s="25">
        <f>ROUNDUP((2*$E$22+1)*ROUNDDOWN(J10/$E$22,0)+IF(MOD(J10,$E$22)=0,0,(2*$E$22*(J10/$E$22-ROUNDDOWN(J10/$E$22,0))+1)),0)</f>
        <v>18</v>
      </c>
      <c r="H80" s="25">
        <f>ROUNDUP((2*$E$22+1)*ROUNDDOWN(J11/$E$22,0)+IF(MOD(J11,$E$22)=0,0,(2*$E$22*(J11/$E$22-ROUNDDOWN(J11/$E$22,0))+1)),0)</f>
        <v>12</v>
      </c>
      <c r="I80" s="25">
        <f>ROUNDUP((2*$E$22+1)*ROUNDDOWN(J4/$E$22,0)+IF(MOD(J4,$E$22)=0,0,(2*$E$22*(J4/$E$22-ROUNDDOWN(J4/$E$22,0))+1)),0)</f>
        <v>18</v>
      </c>
      <c r="J80" s="39">
        <f>G80-H80+I80</f>
        <v>24</v>
      </c>
      <c r="L80" s="23" t="str" cm="1">
        <f t="array" aca="1" ref="L80" ca="1">_xlfn.IFNA(SUBSTITUTE(_xlfn.TEXTJOIN("",TRUE,"//",CELL("contents",D80),"%%LN%%",CELL("address",G80),"@",SUBSTITUTE(SUBSTITUTE(_xlfn.FORMULATEXT(G80),",","."),";",","),"%%EOL%%"),"$",""),_xlfn.TEXTJOIN("",TRUE,"//",CELL("contents",D80)))</f>
        <v>//ILOŚĆ KLIPS POCZĄTKOWY KST%%LN%%G80@=ROUNDUP((2*E22+1)*ROUNDDOWN(J10/E22,0)+IF(MOD(J10,E22)=0,0,(2*E22*(J10/E22-ROUNDDOWN(J10/E22,0))+1)),0)%%EOL%%</v>
      </c>
      <c r="M80" s="23" t="str" cm="1">
        <f t="array" aca="1" ref="M80" ca="1">_xlfn.IFNA(SUBSTITUTE(_xlfn.TEXTJOIN("",TRUE,"%%LN%%",CELL("address",H80),"@",SUBSTITUTE(SUBSTITUTE(_xlfn.FORMULATEXT(H80),",","."),";",","),"%%EOL%%"),"$",""),"")</f>
        <v>%%LN%%H80@=ROUNDUP((2*E22+1)*ROUNDDOWN(J11/E22,0)+IF(MOD(J11,E22)=0,0,(2*E22*(J11/E22-ROUNDDOWN(J11/E22,0))+1)),0)%%EOL%%</v>
      </c>
      <c r="N80" s="23" t="str" cm="1">
        <f t="array" aca="1" ref="N80" ca="1">_xlfn.IFNA(SUBSTITUTE(_xlfn.TEXTJOIN("",TRUE,"%%LN%%",CELL("address",I80),"@",SUBSTITUTE(SUBSTITUTE(_xlfn.FORMULATEXT(I80),",","."),";",","),"%%EOL%%"),"$",""),"")</f>
        <v>%%LN%%I80@=ROUNDUP((2*E22+1)*ROUNDDOWN(J4/E22,0)+IF(MOD(J4,E22)=0,0,(2*E22*(J4/E22-ROUNDDOWN(J4/E22,0))+1)),0)%%EOL%%</v>
      </c>
      <c r="O80" s="23" t="str" cm="1">
        <f t="array" aca="1" ref="O80" ca="1">_xlfn.IFNA(SUBSTITUTE(_xlfn.TEXTJOIN("",TRUE,"%%LN%%",CELL("address",J80),"@",SUBSTITUTE(SUBSTITUTE(_xlfn.FORMULATEXT(J80),",","."),";",","),"%%EOL%%"),"$",""),"")</f>
        <v>%%LN%%J80@=G80-H80+I80%%EOL%%</v>
      </c>
      <c r="P80" s="17"/>
    </row>
    <row r="81" spans="4:16" x14ac:dyDescent="0.25">
      <c r="D81" s="68"/>
      <c r="E81" s="68"/>
      <c r="F81" s="68"/>
      <c r="L81" s="23" t="str" cm="1">
        <f t="array" aca="1" ref="L81" ca="1">_xlfn.IFNA(SUBSTITUTE(_xlfn.TEXTJOIN("",TRUE,"//",CELL("contents",D81),"%%LN%%",CELL("address",G81),"@",SUBSTITUTE(SUBSTITUTE(_xlfn.FORMULATEXT(G81),",","."),";",","),"%%EOL%%"),"$",""),_xlfn.TEXTJOIN("",TRUE,"//",CELL("contents",D81)))</f>
        <v>//</v>
      </c>
      <c r="M81" s="23" t="str" cm="1">
        <f t="array" aca="1" ref="M81" ca="1">_xlfn.IFNA(SUBSTITUTE(_xlfn.TEXTJOIN("",TRUE,"%%LN%%",CELL("address",H81),"@",SUBSTITUTE(SUBSTITUTE(_xlfn.FORMULATEXT(H81),",","."),";",","),"%%EOL%%"),"$",""),"")</f>
        <v/>
      </c>
      <c r="N81" s="23" t="str" cm="1">
        <f t="array" aca="1" ref="N81" ca="1">_xlfn.IFNA(SUBSTITUTE(_xlfn.TEXTJOIN("",TRUE,"%%LN%%",CELL("address",I81),"@",SUBSTITUTE(SUBSTITUTE(_xlfn.FORMULATEXT(I81),",","."),";",","),"%%EOL%%"),"$",""),"")</f>
        <v/>
      </c>
      <c r="O81" s="23" t="str" cm="1">
        <f t="array" aca="1" ref="O81" ca="1">_xlfn.IFNA(SUBSTITUTE(_xlfn.TEXTJOIN("",TRUE,"%%LN%%",CELL("address",J81),"@",SUBSTITUTE(SUBSTITUTE(_xlfn.FORMULATEXT(J81),",","."),";",","),"%%EOL%%"),"$",""),"")</f>
        <v/>
      </c>
      <c r="P81" s="17"/>
    </row>
    <row r="82" spans="4:16" x14ac:dyDescent="0.25">
      <c r="D82" s="75" t="s">
        <v>49</v>
      </c>
      <c r="E82" s="75"/>
      <c r="F82" s="75"/>
      <c r="J82" s="39">
        <f>ROUNDUP(SUM(J3:J10)/4,0)</f>
        <v>13</v>
      </c>
      <c r="L82" s="23" t="str" cm="1">
        <f t="array" aca="1" ref="L82" ca="1">_xlfn.IFNA(SUBSTITUTE(_xlfn.TEXTJOIN("",TRUE,"//",CELL("contents",D82),"%%LN%%",CELL("address",G82),"@",SUBSTITUTE(SUBSTITUTE(_xlfn.FORMULATEXT(G82),",","."),";",","),"%%EOL%%"),"$",""),_xlfn.TEXTJOIN("",TRUE,"//",CELL("contents",D82)))</f>
        <v>//ILOŚĆ LISTWA 4m LLS</v>
      </c>
      <c r="M82" s="23" t="str" cm="1">
        <f t="array" aca="1" ref="M82" ca="1">_xlfn.IFNA(SUBSTITUTE(_xlfn.TEXTJOIN("",TRUE,"%%LN%%",CELL("address",H82),"@",SUBSTITUTE(SUBSTITUTE(_xlfn.FORMULATEXT(H82),",","."),";",","),"%%EOL%%"),"$",""),"")</f>
        <v/>
      </c>
      <c r="N82" s="23" t="str" cm="1">
        <f t="array" aca="1" ref="N82" ca="1">_xlfn.IFNA(SUBSTITUTE(_xlfn.TEXTJOIN("",TRUE,"%%LN%%",CELL("address",I82),"@",SUBSTITUTE(SUBSTITUTE(_xlfn.FORMULATEXT(I82),",","."),";",","),"%%EOL%%"),"$",""),"")</f>
        <v/>
      </c>
      <c r="O82" s="23" t="str" cm="1">
        <f t="array" aca="1" ref="O82" ca="1">_xlfn.IFNA(SUBSTITUTE(_xlfn.TEXTJOIN("",TRUE,"%%LN%%",CELL("address",J82),"@",SUBSTITUTE(SUBSTITUTE(_xlfn.FORMULATEXT(J82),",","."),";",","),"%%EOL%%"),"$",""),"")</f>
        <v>%%LN%%J82@=ROUNDUP(SUM(J3:J10)/4,0)%%EOL%%</v>
      </c>
      <c r="P82" s="17"/>
    </row>
    <row r="83" spans="4:16" x14ac:dyDescent="0.25">
      <c r="D83" s="68"/>
      <c r="E83" s="68"/>
      <c r="F83" s="68"/>
      <c r="L83" s="23" t="str" cm="1">
        <f t="array" aca="1" ref="L83" ca="1">_xlfn.IFNA(SUBSTITUTE(_xlfn.TEXTJOIN("",TRUE,"//",CELL("contents",D83),"%%LN%%",CELL("address",G83),"@",SUBSTITUTE(SUBSTITUTE(_xlfn.FORMULATEXT(G83),",","."),";",","),"%%EOL%%"),"$",""),_xlfn.TEXTJOIN("",TRUE,"//",CELL("contents",D83)))</f>
        <v>//</v>
      </c>
      <c r="M83" s="23" t="str" cm="1">
        <f t="array" aca="1" ref="M83" ca="1">_xlfn.IFNA(SUBSTITUTE(_xlfn.TEXTJOIN("",TRUE,"%%LN%%",CELL("address",H83),"@",SUBSTITUTE(SUBSTITUTE(_xlfn.FORMULATEXT(H83),",","."),";",","),"%%EOL%%"),"$",""),"")</f>
        <v/>
      </c>
      <c r="N83" s="23" t="str" cm="1">
        <f t="array" aca="1" ref="N83" ca="1">_xlfn.IFNA(SUBSTITUTE(_xlfn.TEXTJOIN("",TRUE,"%%LN%%",CELL("address",I83),"@",SUBSTITUTE(SUBSTITUTE(_xlfn.FORMULATEXT(I83),",","."),";",","),"%%EOL%%"),"$",""),"")</f>
        <v/>
      </c>
      <c r="O83" s="23" t="str" cm="1">
        <f t="array" aca="1" ref="O83" ca="1">_xlfn.IFNA(SUBSTITUTE(_xlfn.TEXTJOIN("",TRUE,"%%LN%%",CELL("address",J83),"@",SUBSTITUTE(SUBSTITUTE(_xlfn.FORMULATEXT(J83),",","."),";",","),"%%EOL%%"),"$",""),"")</f>
        <v/>
      </c>
      <c r="P83" s="17"/>
    </row>
    <row r="84" spans="4:16" x14ac:dyDescent="0.25">
      <c r="D84" s="75" t="s">
        <v>18</v>
      </c>
      <c r="E84" s="75"/>
      <c r="F84" s="75"/>
      <c r="G84" s="30">
        <f>ROUNDUP(J9*J10,0)/ROUNDUP(G70*$E$22*$E$24,0)</f>
        <v>1</v>
      </c>
      <c r="H84" s="30">
        <f>ROUNDUP(J7*J11,0)/ROUNDUP(H70*$E$22*$E$24,0)</f>
        <v>0.88888888888888884</v>
      </c>
      <c r="I84" s="30">
        <f>ROUNDUP(J5*J4,0)/ROUNDUP(I70*$E$22*$E$24,0)</f>
        <v>1</v>
      </c>
      <c r="J84" s="67">
        <f>ROUNDUP(J3*J11+J6*J5+J8*J9,0)/ROUNDUP(J70*E22*E24,0)</f>
        <v>0.94897959183673475</v>
      </c>
      <c r="L84" s="23" t="str" cm="1">
        <f t="array" aca="1" ref="L84" ca="1">_xlfn.IFNA(SUBSTITUTE(_xlfn.TEXTJOIN("",TRUE,"//",CELL("contents",D84),"%%LN%%",CELL("address",G84),"@",SUBSTITUTE(SUBSTITUTE(_xlfn.FORMULATEXT(G84),",","."),";",","),"%%EOL%%"),"$",""),_xlfn.TEXTJOIN("",TRUE,"//",CELL("contents",D84)))</f>
        <v>//WYDAJNOŚC Z DESKI%%LN%%G84@=ROUNDUP(J9*J10,0)/ROUNDUP(G70*E22*E24,0)%%EOL%%</v>
      </c>
      <c r="M84" s="23" t="str" cm="1">
        <f t="array" aca="1" ref="M84" ca="1">_xlfn.IFNA(SUBSTITUTE(_xlfn.TEXTJOIN("",TRUE,"%%LN%%",CELL("address",H84),"@",SUBSTITUTE(SUBSTITUTE(_xlfn.FORMULATEXT(H84),",","."),";",","),"%%EOL%%"),"$",""),"")</f>
        <v>%%LN%%H84@=ROUNDUP(J7*J11,0)/ROUNDUP(H70*E22*E24,0)%%EOL%%</v>
      </c>
      <c r="N84" s="23" t="str" cm="1">
        <f t="array" aca="1" ref="N84" ca="1">_xlfn.IFNA(SUBSTITUTE(_xlfn.TEXTJOIN("",TRUE,"%%LN%%",CELL("address",I84),"@",SUBSTITUTE(SUBSTITUTE(_xlfn.FORMULATEXT(I84),",","."),";",","),"%%EOL%%"),"$",""),"")</f>
        <v>%%LN%%I84@=ROUNDUP(J5*J4,0)/ROUNDUP(I70*E22*E24,0)%%EOL%%</v>
      </c>
      <c r="O84" s="23" t="str" cm="1">
        <f t="array" aca="1" ref="O84" ca="1">_xlfn.IFNA(SUBSTITUTE(_xlfn.TEXTJOIN("",TRUE,"%%LN%%",CELL("address",J84),"@",SUBSTITUTE(SUBSTITUTE(_xlfn.FORMULATEXT(J84),",","."),";",","),"%%EOL%%"),"$",""),"")</f>
        <v>%%LN%%J84@=ROUNDUP(J3*J11+J6*J5+J8*J9,0)/ROUNDUP(J70*E22*E24,0)%%EOL%%</v>
      </c>
      <c r="P84" s="49"/>
    </row>
    <row r="85" spans="4:16" x14ac:dyDescent="0.25">
      <c r="L85" s="23" t="str" cm="1">
        <f t="array" aca="1" ref="L85" ca="1">_xlfn.IFNA(SUBSTITUTE(_xlfn.TEXTJOIN("",TRUE,"//",CELL("contents",D85),"%%LN%%",CELL("address",G85),"@",SUBSTITUTE(SUBSTITUTE(_xlfn.FORMULATEXT(G85),",","."),";",","),"%%EOL%%"),"$",""),_xlfn.TEXTJOIN("",TRUE,"//",CELL("contents",D85)))</f>
        <v>//</v>
      </c>
      <c r="M85" s="23" t="str" cm="1">
        <f t="array" aca="1" ref="M85" ca="1">_xlfn.IFNA(SUBSTITUTE(_xlfn.TEXTJOIN("",TRUE,"%%LN%%",CELL("address",H85),"@",SUBSTITUTE(SUBSTITUTE(_xlfn.FORMULATEXT(H85),",","."),";",","),"%%EOL%%"),"$",""),"")</f>
        <v/>
      </c>
      <c r="N85" s="23" t="str" cm="1">
        <f t="array" aca="1" ref="N85" ca="1">_xlfn.IFNA(SUBSTITUTE(_xlfn.TEXTJOIN("",TRUE,"%%LN%%",CELL("address",I85),"@",SUBSTITUTE(SUBSTITUTE(_xlfn.FORMULATEXT(I85),",","."),";",","),"%%EOL%%"),"$",""),"")</f>
        <v/>
      </c>
      <c r="O85" s="23" t="str" cm="1">
        <f t="array" aca="1" ref="O85" ca="1">_xlfn.IFNA(SUBSTITUTE(_xlfn.TEXTJOIN("",TRUE,"%%LN%%",CELL("address",J85),"@",SUBSTITUTE(SUBSTITUTE(_xlfn.FORMULATEXT(J85),",","."),";",","),"%%EOL%%"),"$",""),"")</f>
        <v/>
      </c>
    </row>
    <row r="86" spans="4:16" x14ac:dyDescent="0.25">
      <c r="D86" s="75" t="s">
        <v>63</v>
      </c>
      <c r="E86" s="75"/>
      <c r="F86" s="75"/>
      <c r="G86" s="25">
        <f>ROUNDUP(J10*J9,0)</f>
        <v>27</v>
      </c>
      <c r="H86" s="25">
        <f>ROUNDUP(J7*J11,0)</f>
        <v>40</v>
      </c>
      <c r="I86" s="25">
        <f>ROUNDUP(J4*J5,0)</f>
        <v>27</v>
      </c>
      <c r="J86" s="39">
        <f>SUM(G86:I86)</f>
        <v>94</v>
      </c>
      <c r="L86" s="23" t="str" cm="1">
        <f t="array" aca="1" ref="L86" ca="1">_xlfn.IFNA(SUBSTITUTE(_xlfn.TEXTJOIN("",TRUE,"//",CELL("contents",D86),"%%LN%%",CELL("address",G86),"@",SUBSTITUTE(SUBSTITUTE(_xlfn.FORMULATEXT(G86),",","."),";",","),"%%EOL%%"),"$",""),_xlfn.TEXTJOIN("",TRUE,"//",CELL("contents",D86)))</f>
        <v>//POWIERZCHNIA TARASU%%LN%%G86@=ROUNDUP(J10*J9,0)%%EOL%%</v>
      </c>
      <c r="M86" s="23" t="str" cm="1">
        <f t="array" aca="1" ref="M86" ca="1">_xlfn.IFNA(SUBSTITUTE(_xlfn.TEXTJOIN("",TRUE,"%%LN%%",CELL("address",H86),"@",SUBSTITUTE(SUBSTITUTE(_xlfn.FORMULATEXT(H86),",","."),";",","),"%%EOL%%"),"$",""),"")</f>
        <v>%%LN%%H86@=ROUNDUP(J7*J11,0)%%EOL%%</v>
      </c>
      <c r="N86" s="23" t="str" cm="1">
        <f t="array" aca="1" ref="N86" ca="1">_xlfn.IFNA(SUBSTITUTE(_xlfn.TEXTJOIN("",TRUE,"%%LN%%",CELL("address",I86),"@",SUBSTITUTE(SUBSTITUTE(_xlfn.FORMULATEXT(I86),",","."),";",","),"%%EOL%%"),"$",""),"")</f>
        <v>%%LN%%I86@=ROUNDUP(J4*J5,0)%%EOL%%</v>
      </c>
      <c r="O86" s="23" t="str" cm="1">
        <f t="array" aca="1" ref="O86" ca="1">_xlfn.IFNA(SUBSTITUTE(_xlfn.TEXTJOIN("",TRUE,"%%LN%%",CELL("address",J86),"@",SUBSTITUTE(SUBSTITUTE(_xlfn.FORMULATEXT(J86),",","."),";",","),"%%EOL%%"),"$",""),"")</f>
        <v>%%LN%%J86@=SUM(G86:I86)%%EOL%%</v>
      </c>
    </row>
  </sheetData>
  <mergeCells count="23">
    <mergeCell ref="J13:L13"/>
    <mergeCell ref="J14:L14"/>
    <mergeCell ref="J15:L15"/>
    <mergeCell ref="D32:F32"/>
    <mergeCell ref="D34:F34"/>
    <mergeCell ref="D36:F36"/>
    <mergeCell ref="D38:F38"/>
    <mergeCell ref="D40:F40"/>
    <mergeCell ref="D42:F42"/>
    <mergeCell ref="D44:F44"/>
    <mergeCell ref="D46:F46"/>
    <mergeCell ref="D48:F48"/>
    <mergeCell ref="D50:F50"/>
    <mergeCell ref="D68:F68"/>
    <mergeCell ref="D70:F70"/>
    <mergeCell ref="D82:F82"/>
    <mergeCell ref="D84:F84"/>
    <mergeCell ref="D86:F86"/>
    <mergeCell ref="D72:F72"/>
    <mergeCell ref="D74:F74"/>
    <mergeCell ref="D76:F76"/>
    <mergeCell ref="D78:F78"/>
    <mergeCell ref="D80:F80"/>
  </mergeCells>
  <conditionalFormatting sqref="J13:J15">
    <cfRule type="cellIs" dxfId="15" priority="2" operator="equal">
      <formula>"wymiary poprawne"</formula>
    </cfRule>
  </conditionalFormatting>
  <conditionalFormatting sqref="J13:J15">
    <cfRule type="containsText" dxfId="14" priority="1" operator="containsText" text="zmień">
      <formula>NOT(ISERROR(SEARCH("zmień",J13)))</formula>
    </cfRule>
  </conditionalFormatting>
  <dataValidations xWindow="1062" yWindow="479" count="3">
    <dataValidation type="whole" operator="equal" allowBlank="1" showInputMessage="1" showErrorMessage="1" errorTitle="L=4" error="L=4" promptTitle="L=4" prompt="L=4" sqref="E26" xr:uid="{00000000-0002-0000-0500-000000000000}">
      <formula1>4</formula1>
    </dataValidation>
    <dataValidation type="decimal" allowBlank="1" showInputMessage="1" showErrorMessage="1" errorTitle="min 1m, max 100m" error="min 1m, max 100m" promptTitle="min 1m, max 100m" prompt="min 1m, max 100m" sqref="I4 I8" xr:uid="{00000000-0002-0000-0500-000001000000}">
      <formula1>1</formula1>
      <formula2>100</formula2>
    </dataValidation>
    <dataValidation type="decimal" allowBlank="1" showInputMessage="1" showErrorMessage="1" errorTitle="min 1m, max 100m" error="min 1, max 100" promptTitle="min 1m, max 100m" prompt="min 1, max 100" sqref="I3 I5:I7 I9:I10" xr:uid="{00000000-0002-0000-0500-000002000000}">
      <formula1>1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62" yWindow="479" count="3">
        <x14:dataValidation type="list" allowBlank="1" showInputMessage="1" showErrorMessage="1" xr:uid="{00000000-0002-0000-0500-000003000000}">
          <x14:formula1>
            <xm:f>'nie zmieniać, nie kasować'!$C$2:$C$3</xm:f>
          </x14:formula1>
          <xm:sqref>E25</xm:sqref>
        </x14:dataValidation>
        <x14:dataValidation type="list" allowBlank="1" showInputMessage="1" showErrorMessage="1" xr:uid="{00000000-0002-0000-0500-000004000000}">
          <x14:formula1>
            <xm:f>'nie zmieniać, nie kasować'!$B$2:$B$4</xm:f>
          </x14:formula1>
          <xm:sqref>E23</xm:sqref>
        </x14:dataValidation>
        <x14:dataValidation type="list" allowBlank="1" showInputMessage="1" showErrorMessage="1" xr:uid="{00000000-0002-0000-0500-000005000000}">
          <x14:formula1>
            <xm:f>'nie zmieniać, nie kasować'!$A$2:$A$3</xm:f>
          </x14:formula1>
          <xm:sqref>E22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C4"/>
  <sheetViews>
    <sheetView workbookViewId="0">
      <selection activeCell="H5" sqref="H5"/>
    </sheetView>
  </sheetViews>
  <sheetFormatPr defaultColWidth="8.875" defaultRowHeight="15.75" x14ac:dyDescent="0.25"/>
  <sheetData>
    <row r="1" spans="1:3" x14ac:dyDescent="0.25">
      <c r="A1" t="s">
        <v>2</v>
      </c>
      <c r="B1" t="s">
        <v>4</v>
      </c>
      <c r="C1" t="s">
        <v>50</v>
      </c>
    </row>
    <row r="2" spans="1:3" x14ac:dyDescent="0.25">
      <c r="A2">
        <v>4</v>
      </c>
      <c r="B2">
        <v>0.14499999999999999</v>
      </c>
      <c r="C2" s="26">
        <v>3.0000000000000001E-3</v>
      </c>
    </row>
    <row r="3" spans="1:3" x14ac:dyDescent="0.25">
      <c r="A3">
        <v>6</v>
      </c>
      <c r="B3">
        <v>0.16</v>
      </c>
      <c r="C3" s="24">
        <v>5.0000000000000001E-3</v>
      </c>
    </row>
    <row r="4" spans="1:3" x14ac:dyDescent="0.25">
      <c r="B4">
        <v>0.21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6"/>
  <sheetViews>
    <sheetView tabSelected="1" topLeftCell="A61" workbookViewId="0">
      <selection activeCell="N77" sqref="N77"/>
    </sheetView>
  </sheetViews>
  <sheetFormatPr defaultColWidth="10.625" defaultRowHeight="15.75" x14ac:dyDescent="0.25"/>
  <cols>
    <col min="1" max="1" width="3" style="23" customWidth="1"/>
    <col min="2" max="2" width="11.625" style="23" customWidth="1"/>
    <col min="3" max="8" width="10.625" style="23"/>
    <col min="9" max="9" width="13" style="23" bestFit="1" customWidth="1"/>
    <col min="10" max="10" width="16.625" style="23" bestFit="1" customWidth="1"/>
    <col min="11" max="16384" width="10.625" style="23"/>
  </cols>
  <sheetData>
    <row r="1" spans="1:15" x14ac:dyDescent="0.25">
      <c r="B1" s="47"/>
      <c r="C1" s="23" t="s">
        <v>62</v>
      </c>
    </row>
    <row r="2" spans="1:15" x14ac:dyDescent="0.25">
      <c r="I2" s="23" t="s">
        <v>53</v>
      </c>
      <c r="J2" s="23" t="s">
        <v>52</v>
      </c>
      <c r="N2" s="1" t="s">
        <v>0</v>
      </c>
      <c r="O2" s="23" t="s">
        <v>1</v>
      </c>
    </row>
    <row r="3" spans="1:15" x14ac:dyDescent="0.25">
      <c r="D3" s="20" t="s">
        <v>10</v>
      </c>
      <c r="H3" s="23" t="s">
        <v>10</v>
      </c>
      <c r="I3" s="72">
        <v>19</v>
      </c>
      <c r="J3" s="61">
        <f>ROUNDUP(I3,2)</f>
        <v>19</v>
      </c>
      <c r="N3" s="1" t="s">
        <v>2</v>
      </c>
      <c r="O3" s="23" t="s">
        <v>3</v>
      </c>
    </row>
    <row r="4" spans="1:15" x14ac:dyDescent="0.25">
      <c r="B4" s="19"/>
      <c r="C4" s="19"/>
      <c r="D4" s="19"/>
      <c r="E4" s="19"/>
      <c r="F4" s="19"/>
      <c r="H4" s="23" t="s">
        <v>11</v>
      </c>
      <c r="I4" s="72">
        <v>6.6</v>
      </c>
      <c r="J4" s="50">
        <f t="shared" ref="J4:J10" si="0">ROUNDUP(I4,2)</f>
        <v>6.6</v>
      </c>
      <c r="N4" s="1" t="s">
        <v>4</v>
      </c>
      <c r="O4" s="23" t="s">
        <v>5</v>
      </c>
    </row>
    <row r="5" spans="1:15" x14ac:dyDescent="0.25">
      <c r="B5" s="19"/>
      <c r="C5" s="19"/>
      <c r="D5" s="19"/>
      <c r="E5" s="19"/>
      <c r="F5" s="19"/>
      <c r="H5" s="23" t="s">
        <v>12</v>
      </c>
      <c r="I5" s="72">
        <v>8</v>
      </c>
      <c r="J5" s="63">
        <f t="shared" si="0"/>
        <v>8</v>
      </c>
      <c r="N5" s="1" t="s">
        <v>14</v>
      </c>
      <c r="O5" s="23" t="s">
        <v>15</v>
      </c>
    </row>
    <row r="6" spans="1:15" x14ac:dyDescent="0.25">
      <c r="B6" s="19"/>
      <c r="C6" s="19"/>
      <c r="D6" s="19"/>
      <c r="E6" s="19"/>
      <c r="F6" s="19"/>
      <c r="H6" s="15" t="s">
        <v>13</v>
      </c>
      <c r="I6" s="72">
        <v>3.3</v>
      </c>
      <c r="J6" s="63">
        <f t="shared" si="0"/>
        <v>3.3</v>
      </c>
      <c r="N6" s="1" t="s">
        <v>6</v>
      </c>
      <c r="O6" s="23" t="s">
        <v>7</v>
      </c>
    </row>
    <row r="7" spans="1:15" x14ac:dyDescent="0.25">
      <c r="B7" s="19"/>
      <c r="D7" s="20" t="s">
        <v>19</v>
      </c>
      <c r="F7" s="19"/>
      <c r="G7" s="23" t="s">
        <v>11</v>
      </c>
      <c r="H7" s="15" t="s">
        <v>19</v>
      </c>
      <c r="I7" s="60">
        <f>I3-I5-I9</f>
        <v>3</v>
      </c>
      <c r="J7" s="50">
        <f t="shared" si="0"/>
        <v>3</v>
      </c>
      <c r="N7" s="1" t="s">
        <v>8</v>
      </c>
      <c r="O7" s="23" t="s">
        <v>9</v>
      </c>
    </row>
    <row r="8" spans="1:15" x14ac:dyDescent="0.25">
      <c r="B8" s="19"/>
      <c r="F8" s="19"/>
      <c r="H8" s="15" t="s">
        <v>20</v>
      </c>
      <c r="I8" s="60">
        <f>I10-I4+I6</f>
        <v>2.6500000000000004</v>
      </c>
      <c r="J8" s="64">
        <f t="shared" si="0"/>
        <v>2.65</v>
      </c>
      <c r="N8" s="1" t="s">
        <v>23</v>
      </c>
      <c r="O8" s="23" t="s">
        <v>24</v>
      </c>
    </row>
    <row r="9" spans="1:15" x14ac:dyDescent="0.25">
      <c r="B9" s="19"/>
      <c r="F9" s="19"/>
      <c r="H9" s="15" t="s">
        <v>21</v>
      </c>
      <c r="I9" s="72">
        <v>8</v>
      </c>
      <c r="J9" s="64">
        <f t="shared" si="0"/>
        <v>8</v>
      </c>
      <c r="N9" s="1" t="s">
        <v>25</v>
      </c>
      <c r="O9" s="23" t="s">
        <v>26</v>
      </c>
    </row>
    <row r="10" spans="1:15" x14ac:dyDescent="0.25">
      <c r="A10" s="36" t="s">
        <v>22</v>
      </c>
      <c r="B10" s="19"/>
      <c r="C10" s="23" t="s">
        <v>20</v>
      </c>
      <c r="E10" s="36" t="s">
        <v>13</v>
      </c>
      <c r="F10" s="19"/>
      <c r="H10" s="15" t="s">
        <v>22</v>
      </c>
      <c r="I10" s="72">
        <v>5.95</v>
      </c>
      <c r="J10" s="50">
        <f t="shared" si="0"/>
        <v>5.95</v>
      </c>
      <c r="N10" s="1" t="s">
        <v>27</v>
      </c>
      <c r="O10" s="23" t="s">
        <v>28</v>
      </c>
    </row>
    <row r="11" spans="1:15" x14ac:dyDescent="0.25">
      <c r="B11" s="19"/>
      <c r="F11" s="19"/>
      <c r="H11" s="15" t="s">
        <v>58</v>
      </c>
      <c r="J11" s="66">
        <f>J4-J6</f>
        <v>3.3</v>
      </c>
      <c r="N11" s="1" t="s">
        <v>29</v>
      </c>
      <c r="O11" s="23" t="s">
        <v>30</v>
      </c>
    </row>
    <row r="12" spans="1:15" x14ac:dyDescent="0.25">
      <c r="B12" s="19"/>
      <c r="F12" s="19"/>
      <c r="N12" s="1" t="s">
        <v>31</v>
      </c>
      <c r="O12" s="23" t="s">
        <v>32</v>
      </c>
    </row>
    <row r="13" spans="1:15" x14ac:dyDescent="0.25">
      <c r="B13" s="19"/>
      <c r="F13" s="19"/>
      <c r="I13" s="23" t="s">
        <v>59</v>
      </c>
      <c r="J13" s="65" t="str">
        <f>IF(OR((J3/$E$22-ROUNDDOWN(J3/$E$22,0))*$E$22&gt;=1,J3/$E$22-ROUNDDOWN(J3/$E$22,0)&lt;=0),"wymiary poprawne","zmień wymiar A tarasu/długość deski")</f>
        <v>wymiary poprawne</v>
      </c>
      <c r="L13" s="65"/>
      <c r="M13" s="65"/>
      <c r="N13" s="1" t="s">
        <v>33</v>
      </c>
      <c r="O13" s="23" t="s">
        <v>40</v>
      </c>
    </row>
    <row r="14" spans="1:15" x14ac:dyDescent="0.25">
      <c r="B14" s="20" t="s">
        <v>21</v>
      </c>
      <c r="F14" s="20" t="s">
        <v>12</v>
      </c>
      <c r="I14" s="23" t="s">
        <v>60</v>
      </c>
      <c r="J14" s="65" t="str">
        <f>IF(OR((J5/$E$22-ROUNDDOWN(J5/$E$22,0))*$E$22&gt;=1,J5/$E$22-ROUNDDOWN(J5/$E$22,0)&lt;=0),"wymiary poprawne","zmień wymiar C tarasu/długość deski")</f>
        <v>wymiary poprawne</v>
      </c>
      <c r="L14" s="65"/>
      <c r="M14" s="65"/>
      <c r="N14" s="1" t="s">
        <v>34</v>
      </c>
      <c r="O14" s="23" t="s">
        <v>39</v>
      </c>
    </row>
    <row r="15" spans="1:15" x14ac:dyDescent="0.25">
      <c r="E15" s="17"/>
      <c r="I15" s="23" t="s">
        <v>61</v>
      </c>
      <c r="J15" s="65" t="str">
        <f>IF(OR((J9/$E$22-ROUNDDOWN(J9/$E$22,0))*$E$22&gt;=1,J9/$E$22-ROUNDDOWN(J9/$E$22,0)&lt;=0),"wymiary poprawne","zmień wymiar G tarasu/długość deski")</f>
        <v>wymiary poprawne</v>
      </c>
      <c r="L15" s="65"/>
      <c r="M15" s="65"/>
      <c r="N15" s="1" t="s">
        <v>35</v>
      </c>
      <c r="O15" s="23" t="s">
        <v>38</v>
      </c>
    </row>
    <row r="16" spans="1:15" x14ac:dyDescent="0.25">
      <c r="C16" s="17"/>
      <c r="D16" s="17"/>
      <c r="E16" s="17"/>
      <c r="F16" s="17"/>
      <c r="G16" s="17"/>
      <c r="N16" s="1" t="s">
        <v>36</v>
      </c>
      <c r="O16" s="23" t="s">
        <v>37</v>
      </c>
    </row>
    <row r="17" spans="3:15" x14ac:dyDescent="0.25">
      <c r="C17" s="17"/>
      <c r="D17" s="17"/>
      <c r="E17" s="17"/>
      <c r="F17" s="17"/>
      <c r="G17" s="17"/>
      <c r="I17" s="17"/>
      <c r="J17" s="55"/>
      <c r="K17" s="55"/>
      <c r="L17" s="55"/>
    </row>
    <row r="18" spans="3:15" x14ac:dyDescent="0.25">
      <c r="C18" s="17"/>
      <c r="D18" s="17"/>
      <c r="E18" s="17"/>
      <c r="F18" s="17"/>
      <c r="G18" s="17"/>
      <c r="I18" s="17"/>
      <c r="J18" s="56"/>
      <c r="K18" s="56"/>
      <c r="L18" s="56"/>
    </row>
    <row r="19" spans="3:15" x14ac:dyDescent="0.25">
      <c r="I19" s="17"/>
      <c r="J19" s="17"/>
      <c r="K19" s="17"/>
      <c r="L19" s="17"/>
    </row>
    <row r="20" spans="3:15" x14ac:dyDescent="0.25">
      <c r="I20" s="17"/>
      <c r="J20" s="55"/>
      <c r="K20" s="55"/>
      <c r="L20" s="55"/>
    </row>
    <row r="21" spans="3:15" x14ac:dyDescent="0.25">
      <c r="F21" s="17"/>
      <c r="I21" s="17"/>
      <c r="J21" s="56"/>
      <c r="K21" s="56"/>
      <c r="L21" s="56"/>
    </row>
    <row r="22" spans="3:15" x14ac:dyDescent="0.25">
      <c r="D22" s="13" t="s">
        <v>2</v>
      </c>
      <c r="E22" s="73">
        <v>4</v>
      </c>
      <c r="F22" s="17"/>
      <c r="I22" s="15"/>
      <c r="J22" s="15"/>
      <c r="K22" s="15"/>
      <c r="L22" s="17"/>
    </row>
    <row r="23" spans="3:15" x14ac:dyDescent="0.25">
      <c r="D23" s="13" t="s">
        <v>4</v>
      </c>
      <c r="E23" s="73">
        <v>0.16</v>
      </c>
      <c r="F23" s="17"/>
      <c r="I23" s="17"/>
      <c r="J23" s="55"/>
      <c r="K23" s="55"/>
      <c r="L23" s="55"/>
    </row>
    <row r="24" spans="3:15" x14ac:dyDescent="0.25">
      <c r="D24" s="13" t="s">
        <v>6</v>
      </c>
      <c r="E24" s="51">
        <f>E23+E25</f>
        <v>0.16500000000000001</v>
      </c>
      <c r="F24" s="17"/>
      <c r="I24" s="17"/>
      <c r="J24" s="56"/>
      <c r="K24" s="56"/>
      <c r="L24" s="56"/>
    </row>
    <row r="25" spans="3:15" x14ac:dyDescent="0.25">
      <c r="D25" s="13" t="s">
        <v>14</v>
      </c>
      <c r="E25" s="73">
        <v>5.0000000000000001E-3</v>
      </c>
      <c r="F25" s="17"/>
      <c r="I25" s="38"/>
      <c r="J25" s="38"/>
      <c r="K25" s="38"/>
    </row>
    <row r="26" spans="3:15" x14ac:dyDescent="0.25">
      <c r="D26" s="22" t="s">
        <v>23</v>
      </c>
      <c r="E26" s="73">
        <v>4</v>
      </c>
      <c r="F26" s="17"/>
      <c r="I26" s="38"/>
      <c r="J26" s="38"/>
      <c r="K26" s="38"/>
    </row>
    <row r="27" spans="3:15" x14ac:dyDescent="0.25">
      <c r="F27" s="17"/>
      <c r="I27" s="38"/>
      <c r="J27" s="38"/>
      <c r="K27" s="38"/>
    </row>
    <row r="28" spans="3:15" x14ac:dyDescent="0.25">
      <c r="D28" s="1" t="s">
        <v>77</v>
      </c>
      <c r="E28" s="1"/>
      <c r="F28" s="1"/>
      <c r="G28" s="1"/>
    </row>
    <row r="29" spans="3:15" x14ac:dyDescent="0.25">
      <c r="L29" s="23" t="str" cm="1">
        <f t="array" aca="1" ref="L29" ca="1">_xlfn.TEXTJOIN(" ",TRUE,"//",TRIM(LEFT(MID(CELL("filename",$A$1),FIND("[",CELL("filename",$A$1)),255),255)))</f>
        <v>// [algorytm taras 28.04.2021 - 4 i 6 m.xlsx]TYP C Równoległy</v>
      </c>
    </row>
    <row r="30" spans="3:15" x14ac:dyDescent="0.25">
      <c r="L30" s="23" t="str" cm="1">
        <f t="array" aca="1" ref="L30" ca="1">_xlfn.TEXTJOIN(" ",TRUE,"//",CELL("contents",D28),"%%LN%%")</f>
        <v>// DESKA TARASOWA UKŁAD RÓWNOLEGŁY CIAGLY %%LN%%</v>
      </c>
    </row>
    <row r="31" spans="3:15" x14ac:dyDescent="0.25">
      <c r="G31" s="52" t="s">
        <v>54</v>
      </c>
      <c r="H31" s="53" t="s">
        <v>55</v>
      </c>
      <c r="I31" s="54" t="s">
        <v>57</v>
      </c>
      <c r="J31" s="23" t="s">
        <v>56</v>
      </c>
      <c r="L31" s="23" t="s">
        <v>74</v>
      </c>
      <c r="M31" s="23" t="str" cm="1">
        <f t="array" aca="1" ref="M31" ca="1">_xlfn.IFNA(_xlfn.TEXTJOIN("",TRUE,"var ",SUBSTITUTE(CELL("contents",I13)," ","_"),"@",SUBSTITUTE(SUBSTITUTE(SUBSTITUTE(_xlfn.FORMULATEXT(J13),",","."),";",","),"$",""),"%%EOL%%"),"")</f>
        <v>var Warunek_1@=IF(OR((J3/E22-ROUNDDOWN(J3/E22,0))*E22&gt;=1,J3/E22-ROUNDDOWN(J3/E22,0)&lt;=0),"wymiary poprawne","zmień wymiar A tarasu/długość deski")%%EOL%%</v>
      </c>
      <c r="N31" s="23" t="str" cm="1">
        <f t="array" aca="1" ref="N31" ca="1">_xlfn.IFNA(_xlfn.TEXTJOIN("",TRUE,"var ",SUBSTITUTE(CELL("contents",I14)," ","_"),"@",SUBSTITUTE(SUBSTITUTE(SUBSTITUTE(_xlfn.FORMULATEXT(J14),",","."),";",","),"$",""),"%%EOL%%"),"")</f>
        <v>var Warunek_2@=IF(OR((J5/E22-ROUNDDOWN(J5/E22,0))*E22&gt;=1,J5/E22-ROUNDDOWN(J5/E22,0)&lt;=0),"wymiary poprawne","zmień wymiar C tarasu/długość deski")%%EOL%%</v>
      </c>
      <c r="O31" s="23" t="str" cm="1">
        <f t="array" aca="1" ref="O31" ca="1">_xlfn.IFNA(_xlfn.TEXTJOIN("",TRUE,"var ",SUBSTITUTE(CELL("contents",I15)," ","_"),"@",SUBSTITUTE(SUBSTITUTE(SUBSTITUTE(_xlfn.FORMULATEXT(J15),",","."),";",","),"$",""),"%%EOL%%"),"")</f>
        <v>var Warunek_3@=IF(OR((J9/E22-ROUNDDOWN(J9/E22,0))*E22&gt;=1,J9/E22-ROUNDDOWN(J9/E22,0)&lt;=0),"wymiary poprawne","zmień wymiar G tarasu/długość deski")%%EOL%%</v>
      </c>
    </row>
    <row r="32" spans="3:15" x14ac:dyDescent="0.25">
      <c r="D32" s="75" t="s">
        <v>42</v>
      </c>
      <c r="E32" s="75"/>
      <c r="F32" s="75"/>
      <c r="G32" s="25">
        <f>ROUNDUP((ROUNDDOWN(J3/$E$22,0)*ROUND(J11/$E$24,0)*$E$22+IF(MOD(J3,$E$22)=0,0,(ROUND((J11/$E$24),0)/ROUNDDOWN(1/(J3/$E$22-ROUNDDOWN(J3/$E$22,0)),0))*$E$22)),0)</f>
        <v>400</v>
      </c>
      <c r="H32" s="25">
        <f>ROUNDUP((ROUNDDOWN(J5/$E$22,0)*ROUND(J6/$E$24,0)*$E$22+IF(MOD(J5,$E$22)=0,0,(ROUND((J6/$E$24),0)/ROUNDDOWN(1/(J5/$E$22-ROUNDDOWN(J5/$E$22,0)),0))*$E$22)),0)</f>
        <v>160</v>
      </c>
      <c r="I32" s="25">
        <f>ROUNDUP((ROUNDDOWN(J9/$E$22,0)*ROUND(J8/$E$24,0)*$E$22+IF(MOD(J9,$E$22)=0,0,(ROUND((J8/$E$24),0)/ROUNDDOWN(1/(J9/$E$22-ROUNDDOWN(J9/$E$22,0)),0))*$E$22)),0)</f>
        <v>128</v>
      </c>
      <c r="J32" s="39">
        <f>SUM(G32:I32)</f>
        <v>688</v>
      </c>
      <c r="L32" s="23" t="str" cm="1">
        <f t="array" aca="1" ref="L32" ca="1">_xlfn.IFNA(SUBSTITUTE(_xlfn.TEXTJOIN("",TRUE,"//",CELL("contents",D32),"%%LN%%",CELL("address",G32),"@",SUBSTITUTE(SUBSTITUTE(_xlfn.FORMULATEXT(G32),",","."),";",","),"%%EOL%%"),"$",""),_xlfn.TEXTJOIN("",TRUE,"//",CELL("contents",D32)))</f>
        <v>//ILOŚC DESKI METRY BIEŻACE MBD%%LN%%G32@=ROUNDUP((ROUNDDOWN(J3/E22,0)*ROUND(J11/E24,0)*E22+IF(MOD(J3,E22)=0,0,(ROUND((J11/E24),0)/ROUNDDOWN(1/(J3/E22-ROUNDDOWN(J3/E22,0)),0))*E22)),0)%%EOL%%</v>
      </c>
      <c r="M32" s="23" t="str" cm="1">
        <f t="array" aca="1" ref="M32" ca="1">_xlfn.IFNA(SUBSTITUTE(_xlfn.TEXTJOIN("",TRUE,"%%LN%%",CELL("address",H32),"@",SUBSTITUTE(SUBSTITUTE(_xlfn.FORMULATEXT(H32),",","."),";",","),"%%EOL%%"),"$",""),"")</f>
        <v>%%LN%%H32@=ROUNDUP((ROUNDDOWN(J5/E22,0)*ROUND(J6/E24,0)*E22+IF(MOD(J5,E22)=0,0,(ROUND((J6/E24),0)/ROUNDDOWN(1/(J5/E22-ROUNDDOWN(J5/E22,0)),0))*E22)),0)%%EOL%%</v>
      </c>
      <c r="N32" s="23" t="str" cm="1">
        <f t="array" aca="1" ref="N32" ca="1">_xlfn.IFNA(SUBSTITUTE(_xlfn.TEXTJOIN("",TRUE,"%%LN%%",CELL("address",I32),"@",SUBSTITUTE(SUBSTITUTE(_xlfn.FORMULATEXT(I32),",","."),";",","),"%%EOL%%"),"$",""),"")</f>
        <v>%%LN%%I32@=ROUNDUP((ROUNDDOWN(J9/E22,0)*ROUND(J8/E24,0)*E22+IF(MOD(J9,E22)=0,0,(ROUND((J8/E24),0)/ROUNDDOWN(1/(J9/E22-ROUNDDOWN(J9/E22,0)),0))*E22)),0)%%EOL%%</v>
      </c>
      <c r="O32" s="23" t="str" cm="1">
        <f t="array" aca="1" ref="O32" ca="1">_xlfn.IFNA(SUBSTITUTE(_xlfn.TEXTJOIN("",TRUE,"%%LN%%",CELL("address",J32),"@",SUBSTITUTE(SUBSTITUTE(_xlfn.FORMULATEXT(J32),",","."),";",","),"%%EOL%%"),"$",""),"")</f>
        <v>%%LN%%J32@=SUM(G32:I32)%%EOL%%</v>
      </c>
    </row>
    <row r="33" spans="4:15" x14ac:dyDescent="0.25">
      <c r="D33" s="68"/>
      <c r="E33" s="68"/>
      <c r="F33" s="68"/>
      <c r="L33" s="23" t="str" cm="1">
        <f t="array" aca="1" ref="L33" ca="1">_xlfn.IFNA(SUBSTITUTE(_xlfn.TEXTJOIN("",TRUE,"//",CELL("contents",D33),"%%LN%%",CELL("address",G33),"@",SUBSTITUTE(SUBSTITUTE(_xlfn.FORMULATEXT(G33),",","."),";",","),"%%EOL%%"),"$",""),_xlfn.TEXTJOIN("",TRUE,"//",CELL("contents",D33)))</f>
        <v>//</v>
      </c>
      <c r="M33" s="23" t="str" cm="1">
        <f t="array" aca="1" ref="M33" ca="1">_xlfn.IFNA(SUBSTITUTE(_xlfn.TEXTJOIN("",TRUE,"%%LN%%",CELL("address",H33),"@",SUBSTITUTE(SUBSTITUTE(_xlfn.FORMULATEXT(H33),",","."),";",","),"%%EOL%%"),"$",""),"")</f>
        <v/>
      </c>
      <c r="N33" s="23" t="str" cm="1">
        <f t="array" aca="1" ref="N33" ca="1">_xlfn.IFNA(SUBSTITUTE(_xlfn.TEXTJOIN("",TRUE,"%%LN%%",CELL("address",I33),"@",SUBSTITUTE(SUBSTITUTE(_xlfn.FORMULATEXT(I33),",","."),";",","),"%%EOL%%"),"$",""),"")</f>
        <v/>
      </c>
      <c r="O33" s="23" t="str" cm="1">
        <f t="array" aca="1" ref="O33" ca="1">_xlfn.IFNA(SUBSTITUTE(_xlfn.TEXTJOIN("",TRUE,"%%LN%%",CELL("address",J33),"@",SUBSTITUTE(SUBSTITUTE(_xlfn.FORMULATEXT(J33),",","."),";",","),"%%EOL%%"),"$",""),"")</f>
        <v/>
      </c>
    </row>
    <row r="34" spans="4:15" x14ac:dyDescent="0.25">
      <c r="D34" s="75" t="s">
        <v>43</v>
      </c>
      <c r="E34" s="75"/>
      <c r="F34" s="75"/>
      <c r="G34" s="25">
        <f>ROUNDUP(G32/$E$22,0)</f>
        <v>100</v>
      </c>
      <c r="H34" s="25">
        <f>ROUNDUP(H32/$E$22,0)</f>
        <v>40</v>
      </c>
      <c r="I34" s="25">
        <f>ROUNDUP(I32/$E$22,0)</f>
        <v>32</v>
      </c>
      <c r="J34" s="39">
        <f>SUM(G34:I34)</f>
        <v>172</v>
      </c>
      <c r="L34" s="23" t="str" cm="1">
        <f t="array" aca="1" ref="L34" ca="1">_xlfn.IFNA(SUBSTITUTE(_xlfn.TEXTJOIN("",TRUE,"//",CELL("contents",D34),"%%LN%%",CELL("address",G34),"@",SUBSTITUTE(SUBSTITUTE(_xlfn.FORMULATEXT(G34),",","."),";",","),"%%EOL%%"),"$",""),_xlfn.TEXTJOIN("",TRUE,"//",CELL("contents",D34)))</f>
        <v>//ILOŚĆ DESKI  SZTUKI DST%%LN%%G34@=ROUNDUP(G32/E22,0)%%EOL%%</v>
      </c>
      <c r="M34" s="23" t="str" cm="1">
        <f t="array" aca="1" ref="M34" ca="1">_xlfn.IFNA(SUBSTITUTE(_xlfn.TEXTJOIN("",TRUE,"%%LN%%",CELL("address",H34),"@",SUBSTITUTE(SUBSTITUTE(_xlfn.FORMULATEXT(H34),",","."),";",","),"%%EOL%%"),"$",""),"")</f>
        <v>%%LN%%H34@=ROUNDUP(H32/E22,0)%%EOL%%</v>
      </c>
      <c r="N34" s="23" t="str" cm="1">
        <f t="array" aca="1" ref="N34" ca="1">_xlfn.IFNA(SUBSTITUTE(_xlfn.TEXTJOIN("",TRUE,"%%LN%%",CELL("address",I34),"@",SUBSTITUTE(SUBSTITUTE(_xlfn.FORMULATEXT(I34),",","."),";",","),"%%EOL%%"),"$",""),"")</f>
        <v>%%LN%%I34@=ROUNDUP(I32/E22,0)%%EOL%%</v>
      </c>
      <c r="O34" s="23" t="str" cm="1">
        <f t="array" aca="1" ref="O34" ca="1">_xlfn.IFNA(SUBSTITUTE(_xlfn.TEXTJOIN("",TRUE,"%%LN%%",CELL("address",J34),"@",SUBSTITUTE(SUBSTITUTE(_xlfn.FORMULATEXT(J34),",","."),";",","),"%%EOL%%"),"$",""),"")</f>
        <v>%%LN%%J34@=SUM(G34:I34)%%EOL%%</v>
      </c>
    </row>
    <row r="35" spans="4:15" x14ac:dyDescent="0.25">
      <c r="D35" s="68"/>
      <c r="E35" s="68"/>
      <c r="F35" s="68"/>
      <c r="L35" s="23" t="str" cm="1">
        <f t="array" aca="1" ref="L35" ca="1">_xlfn.IFNA(SUBSTITUTE(_xlfn.TEXTJOIN("",TRUE,"//",CELL("contents",D35),"%%LN%%",CELL("address",G35),"@",SUBSTITUTE(SUBSTITUTE(_xlfn.FORMULATEXT(G35),",","."),";",","),"%%EOL%%"),"$",""),_xlfn.TEXTJOIN("",TRUE,"//",CELL("contents",D35)))</f>
        <v>//</v>
      </c>
      <c r="M35" s="23" t="str" cm="1">
        <f t="array" aca="1" ref="M35" ca="1">_xlfn.IFNA(SUBSTITUTE(_xlfn.TEXTJOIN("",TRUE,"%%LN%%",CELL("address",H35),"@",SUBSTITUTE(SUBSTITUTE(_xlfn.FORMULATEXT(H35),",","."),";",","),"%%EOL%%"),"$",""),"")</f>
        <v/>
      </c>
      <c r="N35" s="23" t="str" cm="1">
        <f t="array" aca="1" ref="N35" ca="1">_xlfn.IFNA(SUBSTITUTE(_xlfn.TEXTJOIN("",TRUE,"%%LN%%",CELL("address",I35),"@",SUBSTITUTE(SUBSTITUTE(_xlfn.FORMULATEXT(I35),",","."),";",","),"%%EOL%%"),"$",""),"")</f>
        <v/>
      </c>
      <c r="O35" s="23" t="str" cm="1">
        <f t="array" aca="1" ref="O35" ca="1">_xlfn.IFNA(SUBSTITUTE(_xlfn.TEXTJOIN("",TRUE,"%%LN%%",CELL("address",J35),"@",SUBSTITUTE(SUBSTITUTE(_xlfn.FORMULATEXT(J35),",","."),";",","),"%%EOL%%"),"$",""),"")</f>
        <v/>
      </c>
    </row>
    <row r="36" spans="4:15" x14ac:dyDescent="0.25">
      <c r="D36" s="75" t="s">
        <v>44</v>
      </c>
      <c r="E36" s="75"/>
      <c r="F36" s="75"/>
      <c r="G36" s="25">
        <f>ROUNDUP(J11*(($E$22/0.5)+1)*ROUNDDOWN(J3/$E$22,0)+IF(MOD(J3,$E$22)=0,0,J11*(2*$E$22*(J3/$E$22-ROUNDDOWN(J3/$E$22,0))+1)),0)</f>
        <v>142</v>
      </c>
      <c r="H36" s="25">
        <f>ROUNDUP(J6*(($E$22/0.5)+1)*ROUNDDOWN(J5/$E$22,0)+IF(MOD(J5,$E$22)=0,0,J6*(2*$E$22*(J5/$E$22-ROUNDDOWN(J5/$E$22,0))+1)),0)</f>
        <v>60</v>
      </c>
      <c r="I36" s="25">
        <f>ROUNDUP(J8*(($E$22/0.5)+1)*ROUNDDOWN(J9/$E$22,0)+IF(MOD(J9,$E$22)=0,0,J8*(2*$E$22*(J9/$E$22-ROUNDDOWN(J9/$E$22,0))+1)),0)</f>
        <v>48</v>
      </c>
      <c r="J36" s="39">
        <f>SUM(G36:I36)</f>
        <v>250</v>
      </c>
      <c r="L36" s="23" t="str" cm="1">
        <f t="array" aca="1" ref="L36" ca="1">_xlfn.IFNA(SUBSTITUTE(_xlfn.TEXTJOIN("",TRUE,"//",CELL("contents",D36),"%%LN%%",CELL("address",G36),"@",SUBSTITUTE(SUBSTITUTE(_xlfn.FORMULATEXT(G36),",","."),";",","),"%%EOL%%"),"$",""),_xlfn.TEXTJOIN("",TRUE,"//",CELL("contents",D36)))</f>
        <v>//ILOŚC LEGAR METRY BIEŻACE MBL%%LN%%G36@=ROUNDUP(J11*((E22/0.5)+1)*ROUNDDOWN(J3/E22,0)+IF(MOD(J3,E22)=0,0,J11*(2*E22*(J3/E22-ROUNDDOWN(J3/E22,0))+1)),0)%%EOL%%</v>
      </c>
      <c r="M36" s="23" t="str" cm="1">
        <f t="array" aca="1" ref="M36" ca="1">_xlfn.IFNA(SUBSTITUTE(_xlfn.TEXTJOIN("",TRUE,"%%LN%%",CELL("address",H36),"@",SUBSTITUTE(SUBSTITUTE(_xlfn.FORMULATEXT(H36),",","."),";",","),"%%EOL%%"),"$",""),"")</f>
        <v>%%LN%%H36@=ROUNDUP(J6*((E22/0.5)+1)*ROUNDDOWN(J5/E22,0)+IF(MOD(J5,E22)=0,0,J6*(2*E22*(J5/E22-ROUNDDOWN(J5/E22,0))+1)),0)%%EOL%%</v>
      </c>
      <c r="N36" s="23" t="str" cm="1">
        <f t="array" aca="1" ref="N36" ca="1">_xlfn.IFNA(SUBSTITUTE(_xlfn.TEXTJOIN("",TRUE,"%%LN%%",CELL("address",I36),"@",SUBSTITUTE(SUBSTITUTE(_xlfn.FORMULATEXT(I36),",","."),";",","),"%%EOL%%"),"$",""),"")</f>
        <v>%%LN%%I36@=ROUNDUP(J8*((E22/0.5)+1)*ROUNDDOWN(J9/E22,0)+IF(MOD(J9,E22)=0,0,J8*(2*E22*(J9/E22-ROUNDDOWN(J9/E22,0))+1)),0)%%EOL%%</v>
      </c>
      <c r="O36" s="23" t="str" cm="1">
        <f t="array" aca="1" ref="O36" ca="1">_xlfn.IFNA(SUBSTITUTE(_xlfn.TEXTJOIN("",TRUE,"%%LN%%",CELL("address",J36),"@",SUBSTITUTE(SUBSTITUTE(_xlfn.FORMULATEXT(J36),",","."),";",","),"%%EOL%%"),"$",""),"")</f>
        <v>%%LN%%J36@=SUM(G36:I36)%%EOL%%</v>
      </c>
    </row>
    <row r="37" spans="4:15" x14ac:dyDescent="0.25">
      <c r="D37" s="68"/>
      <c r="E37" s="68"/>
      <c r="F37" s="68"/>
      <c r="L37" s="23" t="str" cm="1">
        <f t="array" aca="1" ref="L37" ca="1">_xlfn.IFNA(SUBSTITUTE(_xlfn.TEXTJOIN("",TRUE,"//",CELL("contents",D37),"%%LN%%",CELL("address",G37),"@",SUBSTITUTE(SUBSTITUTE(_xlfn.FORMULATEXT(G37),",","."),";",","),"%%EOL%%"),"$",""),_xlfn.TEXTJOIN("",TRUE,"//",CELL("contents",D37)))</f>
        <v>//</v>
      </c>
      <c r="M37" s="23" t="str" cm="1">
        <f t="array" aca="1" ref="M37" ca="1">_xlfn.IFNA(SUBSTITUTE(_xlfn.TEXTJOIN("",TRUE,"%%LN%%",CELL("address",H37),"@",SUBSTITUTE(SUBSTITUTE(_xlfn.FORMULATEXT(H37),",","."),";",","),"%%EOL%%"),"$",""),"")</f>
        <v/>
      </c>
      <c r="N37" s="23" t="str" cm="1">
        <f t="array" aca="1" ref="N37" ca="1">_xlfn.IFNA(SUBSTITUTE(_xlfn.TEXTJOIN("",TRUE,"%%LN%%",CELL("address",I37),"@",SUBSTITUTE(SUBSTITUTE(_xlfn.FORMULATEXT(I37),",","."),";",","),"%%EOL%%"),"$",""),"")</f>
        <v/>
      </c>
      <c r="O37" s="23" t="str" cm="1">
        <f t="array" aca="1" ref="O37" ca="1">_xlfn.IFNA(SUBSTITUTE(_xlfn.TEXTJOIN("",TRUE,"%%LN%%",CELL("address",J37),"@",SUBSTITUTE(SUBSTITUTE(_xlfn.FORMULATEXT(J37),",","."),";",","),"%%EOL%%"),"$",""),"")</f>
        <v/>
      </c>
    </row>
    <row r="38" spans="4:15" x14ac:dyDescent="0.25">
      <c r="D38" s="75" t="s">
        <v>45</v>
      </c>
      <c r="E38" s="75"/>
      <c r="F38" s="75"/>
      <c r="G38" s="25">
        <f>ROUNDUP(G36/$E$26,0)</f>
        <v>36</v>
      </c>
      <c r="H38" s="25">
        <f>ROUNDUP(H36/$E$26,0)</f>
        <v>15</v>
      </c>
      <c r="I38" s="25">
        <f>ROUNDUP(I36/$E$26,0)</f>
        <v>12</v>
      </c>
      <c r="J38" s="39">
        <f>SUM(G38:I38)</f>
        <v>63</v>
      </c>
      <c r="L38" s="23" t="str" cm="1">
        <f t="array" aca="1" ref="L38" ca="1">_xlfn.IFNA(SUBSTITUTE(_xlfn.TEXTJOIN("",TRUE,"//",CELL("contents",D38),"%%LN%%",CELL("address",G38),"@",SUBSTITUTE(SUBSTITUTE(_xlfn.FORMULATEXT(G38),",","."),";",","),"%%EOL%%"),"$",""),_xlfn.TEXTJOIN("",TRUE,"//",CELL("contents",D38)))</f>
        <v>//ILOŚĆ LEGAR SZTUKI PO 4 m LST%%LN%%G38@=ROUNDUP(G36/E26,0)%%EOL%%</v>
      </c>
      <c r="M38" s="23" t="str" cm="1">
        <f t="array" aca="1" ref="M38" ca="1">_xlfn.IFNA(SUBSTITUTE(_xlfn.TEXTJOIN("",TRUE,"%%LN%%",CELL("address",H38),"@",SUBSTITUTE(SUBSTITUTE(_xlfn.FORMULATEXT(H38),",","."),";",","),"%%EOL%%"),"$",""),"")</f>
        <v>%%LN%%H38@=ROUNDUP(H36/E26,0)%%EOL%%</v>
      </c>
      <c r="N38" s="23" t="str" cm="1">
        <f t="array" aca="1" ref="N38" ca="1">_xlfn.IFNA(SUBSTITUTE(_xlfn.TEXTJOIN("",TRUE,"%%LN%%",CELL("address",I38),"@",SUBSTITUTE(SUBSTITUTE(_xlfn.FORMULATEXT(I38),",","."),";",","),"%%EOL%%"),"$",""),"")</f>
        <v>%%LN%%I38@=ROUNDUP(I36/E26,0)%%EOL%%</v>
      </c>
      <c r="O38" s="23" t="str" cm="1">
        <f t="array" aca="1" ref="O38" ca="1">_xlfn.IFNA(SUBSTITUTE(_xlfn.TEXTJOIN("",TRUE,"%%LN%%",CELL("address",J38),"@",SUBSTITUTE(SUBSTITUTE(_xlfn.FORMULATEXT(J38),",","."),";",","),"%%EOL%%"),"$",""),"")</f>
        <v>%%LN%%J38@=SUM(G38:I38)%%EOL%%</v>
      </c>
    </row>
    <row r="39" spans="4:15" x14ac:dyDescent="0.25">
      <c r="D39" s="68"/>
      <c r="E39" s="68"/>
      <c r="F39" s="68"/>
      <c r="L39" s="23" t="str" cm="1">
        <f t="array" aca="1" ref="L39" ca="1">_xlfn.IFNA(SUBSTITUTE(_xlfn.TEXTJOIN("",TRUE,"//",CELL("contents",D39),"%%LN%%",CELL("address",G39),"@",SUBSTITUTE(SUBSTITUTE(_xlfn.FORMULATEXT(G39),",","."),";",","),"%%EOL%%"),"$",""),_xlfn.TEXTJOIN("",TRUE,"//",CELL("contents",D39)))</f>
        <v>//</v>
      </c>
      <c r="M39" s="23" t="str" cm="1">
        <f t="array" aca="1" ref="M39" ca="1">_xlfn.IFNA(SUBSTITUTE(_xlfn.TEXTJOIN("",TRUE,"%%LN%%",CELL("address",H39),"@",SUBSTITUTE(SUBSTITUTE(_xlfn.FORMULATEXT(H39),",","."),";",","),"%%EOL%%"),"$",""),"")</f>
        <v/>
      </c>
      <c r="N39" s="23" t="str" cm="1">
        <f t="array" aca="1" ref="N39" ca="1">_xlfn.IFNA(SUBSTITUTE(_xlfn.TEXTJOIN("",TRUE,"%%LN%%",CELL("address",I39),"@",SUBSTITUTE(SUBSTITUTE(_xlfn.FORMULATEXT(I39),",","."),";",","),"%%EOL%%"),"$",""),"")</f>
        <v/>
      </c>
      <c r="O39" s="23" t="str" cm="1">
        <f t="array" aca="1" ref="O39" ca="1">_xlfn.IFNA(SUBSTITUTE(_xlfn.TEXTJOIN("",TRUE,"%%LN%%",CELL("address",J39),"@",SUBSTITUTE(SUBSTITUTE(_xlfn.FORMULATEXT(J39),",","."),";",","),"%%EOL%%"),"$",""),"")</f>
        <v/>
      </c>
    </row>
    <row r="40" spans="4:15" x14ac:dyDescent="0.25">
      <c r="D40" s="75" t="s">
        <v>46</v>
      </c>
      <c r="E40" s="75"/>
      <c r="F40" s="75"/>
      <c r="G40" s="25">
        <f>ROUNDUP(G44*(J11/$E$24-1),0)</f>
        <v>817</v>
      </c>
      <c r="H40" s="25">
        <f>ROUNDUP(H44*(J6/$E$24-1),0)</f>
        <v>342</v>
      </c>
      <c r="I40" s="25">
        <f>ROUNDUP(I44*(J8/$E$24-1),0)</f>
        <v>272</v>
      </c>
      <c r="J40" s="39">
        <f>SUM(G40:I40)</f>
        <v>1431</v>
      </c>
      <c r="L40" s="23" t="str" cm="1">
        <f t="array" aca="1" ref="L40" ca="1">_xlfn.IFNA(SUBSTITUTE(_xlfn.TEXTJOIN("",TRUE,"//",CELL("contents",D40),"%%LN%%",CELL("address",G40),"@",SUBSTITUTE(SUBSTITUTE(_xlfn.FORMULATEXT(G40),",","."),";",","),"%%EOL%%"),"$",""),_xlfn.TEXTJOIN("",TRUE,"//",CELL("contents",D40)))</f>
        <v>//ILOŚĆ KLIPS SRODKOWY KSR%%LN%%G40@=ROUNDUP(G44*(J11/E24-1),0)%%EOL%%</v>
      </c>
      <c r="M40" s="23" t="str" cm="1">
        <f t="array" aca="1" ref="M40" ca="1">_xlfn.IFNA(SUBSTITUTE(_xlfn.TEXTJOIN("",TRUE,"%%LN%%",CELL("address",H40),"@",SUBSTITUTE(SUBSTITUTE(_xlfn.FORMULATEXT(H40),",","."),";",","),"%%EOL%%"),"$",""),"")</f>
        <v>%%LN%%H40@=ROUNDUP(H44*(J6/E24-1),0)%%EOL%%</v>
      </c>
      <c r="N40" s="23" t="str" cm="1">
        <f t="array" aca="1" ref="N40" ca="1">_xlfn.IFNA(SUBSTITUTE(_xlfn.TEXTJOIN("",TRUE,"%%LN%%",CELL("address",I40),"@",SUBSTITUTE(SUBSTITUTE(_xlfn.FORMULATEXT(I40),",","."),";",","),"%%EOL%%"),"$",""),"")</f>
        <v>%%LN%%I40@=ROUNDUP(I44*(J8/E24-1),0)%%EOL%%</v>
      </c>
      <c r="O40" s="23" t="str" cm="1">
        <f t="array" aca="1" ref="O40" ca="1">_xlfn.IFNA(SUBSTITUTE(_xlfn.TEXTJOIN("",TRUE,"%%LN%%",CELL("address",J40),"@",SUBSTITUTE(SUBSTITUTE(_xlfn.FORMULATEXT(J40),",","."),";",","),"%%EOL%%"),"$",""),"")</f>
        <v>%%LN%%J40@=SUM(G40:I40)%%EOL%%</v>
      </c>
    </row>
    <row r="41" spans="4:15" x14ac:dyDescent="0.25">
      <c r="D41" s="68"/>
      <c r="E41" s="68"/>
      <c r="F41" s="68"/>
      <c r="L41" s="23" t="str" cm="1">
        <f t="array" aca="1" ref="L41" ca="1">_xlfn.IFNA(SUBSTITUTE(_xlfn.TEXTJOIN("",TRUE,"//",CELL("contents",D41),"%%LN%%",CELL("address",G41),"@",SUBSTITUTE(SUBSTITUTE(_xlfn.FORMULATEXT(G41),",","."),";",","),"%%EOL%%"),"$",""),_xlfn.TEXTJOIN("",TRUE,"//",CELL("contents",D41)))</f>
        <v>//</v>
      </c>
      <c r="M41" s="23" t="str" cm="1">
        <f t="array" aca="1" ref="M41" ca="1">_xlfn.IFNA(SUBSTITUTE(_xlfn.TEXTJOIN("",TRUE,"%%LN%%",CELL("address",H41),"@",SUBSTITUTE(SUBSTITUTE(_xlfn.FORMULATEXT(H41),",","."),";",","),"%%EOL%%"),"$",""),"")</f>
        <v/>
      </c>
      <c r="N41" s="23" t="str" cm="1">
        <f t="array" aca="1" ref="N41" ca="1">_xlfn.IFNA(SUBSTITUTE(_xlfn.TEXTJOIN("",TRUE,"%%LN%%",CELL("address",I41),"@",SUBSTITUTE(SUBSTITUTE(_xlfn.FORMULATEXT(I41),",","."),";",","),"%%EOL%%"),"$",""),"")</f>
        <v/>
      </c>
      <c r="O41" s="23" t="str" cm="1">
        <f t="array" aca="1" ref="O41" ca="1">_xlfn.IFNA(SUBSTITUTE(_xlfn.TEXTJOIN("",TRUE,"%%LN%%",CELL("address",J41),"@",SUBSTITUTE(SUBSTITUTE(_xlfn.FORMULATEXT(J41),",","."),";",","),"%%EOL%%"),"$",""),"")</f>
        <v/>
      </c>
    </row>
    <row r="42" spans="4:15" x14ac:dyDescent="0.25">
      <c r="D42" s="75" t="s">
        <v>47</v>
      </c>
      <c r="E42" s="75"/>
      <c r="F42" s="75"/>
      <c r="G42" s="25">
        <f>G44</f>
        <v>43</v>
      </c>
      <c r="H42" s="25">
        <f>H44</f>
        <v>18</v>
      </c>
      <c r="I42" s="25">
        <f>I44</f>
        <v>18</v>
      </c>
      <c r="J42" s="39">
        <f>SUM(G42:I42)-I42-H42</f>
        <v>43</v>
      </c>
      <c r="L42" s="23" t="str" cm="1">
        <f t="array" aca="1" ref="L42" ca="1">_xlfn.IFNA(SUBSTITUTE(_xlfn.TEXTJOIN("",TRUE,"//",CELL("contents",D42),"%%LN%%",CELL("address",G42),"@",SUBSTITUTE(SUBSTITUTE(_xlfn.FORMULATEXT(G42),",","."),";",","),"%%EOL%%"),"$",""),_xlfn.TEXTJOIN("",TRUE,"//",CELL("contents",D42)))</f>
        <v>//ILOŚC KLIPS KOŃCOWY KK%%LN%%G42@=G44%%EOL%%</v>
      </c>
      <c r="M42" s="23" t="str" cm="1">
        <f t="array" aca="1" ref="M42" ca="1">_xlfn.IFNA(SUBSTITUTE(_xlfn.TEXTJOIN("",TRUE,"%%LN%%",CELL("address",H42),"@",SUBSTITUTE(SUBSTITUTE(_xlfn.FORMULATEXT(H42),",","."),";",","),"%%EOL%%"),"$",""),"")</f>
        <v>%%LN%%H42@=H44%%EOL%%</v>
      </c>
      <c r="N42" s="23" t="str" cm="1">
        <f t="array" aca="1" ref="N42" ca="1">_xlfn.IFNA(SUBSTITUTE(_xlfn.TEXTJOIN("",TRUE,"%%LN%%",CELL("address",I42),"@",SUBSTITUTE(SUBSTITUTE(_xlfn.FORMULATEXT(I42),",","."),";",","),"%%EOL%%"),"$",""),"")</f>
        <v>%%LN%%I42@=I44%%EOL%%</v>
      </c>
      <c r="O42" s="23" t="str" cm="1">
        <f t="array" aca="1" ref="O42" ca="1">_xlfn.IFNA(SUBSTITUTE(_xlfn.TEXTJOIN("",TRUE,"%%LN%%",CELL("address",J42),"@",SUBSTITUTE(SUBSTITUTE(_xlfn.FORMULATEXT(J42),",","."),";",","),"%%EOL%%"),"$",""),"")</f>
        <v>%%LN%%J42@=SUM(G42:I42)-I42-H42%%EOL%%</v>
      </c>
    </row>
    <row r="43" spans="4:15" x14ac:dyDescent="0.25">
      <c r="D43" s="68"/>
      <c r="E43" s="68"/>
      <c r="F43" s="68"/>
      <c r="L43" s="23" t="str" cm="1">
        <f t="array" aca="1" ref="L43" ca="1">_xlfn.IFNA(SUBSTITUTE(_xlfn.TEXTJOIN("",TRUE,"//",CELL("contents",D43),"%%LN%%",CELL("address",G43),"@",SUBSTITUTE(SUBSTITUTE(_xlfn.FORMULATEXT(G43),",","."),";",","),"%%EOL%%"),"$",""),_xlfn.TEXTJOIN("",TRUE,"//",CELL("contents",D43)))</f>
        <v>//</v>
      </c>
      <c r="M43" s="23" t="str" cm="1">
        <f t="array" aca="1" ref="M43" ca="1">_xlfn.IFNA(SUBSTITUTE(_xlfn.TEXTJOIN("",TRUE,"%%LN%%",CELL("address",H43),"@",SUBSTITUTE(SUBSTITUTE(_xlfn.FORMULATEXT(H43),",","."),";",","),"%%EOL%%"),"$",""),"")</f>
        <v/>
      </c>
      <c r="N43" s="23" t="str" cm="1">
        <f t="array" aca="1" ref="N43" ca="1">_xlfn.IFNA(SUBSTITUTE(_xlfn.TEXTJOIN("",TRUE,"%%LN%%",CELL("address",I43),"@",SUBSTITUTE(SUBSTITUTE(_xlfn.FORMULATEXT(I43),",","."),";",","),"%%EOL%%"),"$",""),"")</f>
        <v/>
      </c>
      <c r="O43" s="23" t="str" cm="1">
        <f t="array" aca="1" ref="O43" ca="1">_xlfn.IFNA(SUBSTITUTE(_xlfn.TEXTJOIN("",TRUE,"%%LN%%",CELL("address",J43),"@",SUBSTITUTE(SUBSTITUTE(_xlfn.FORMULATEXT(J43),",","."),";",","),"%%EOL%%"),"$",""),"")</f>
        <v/>
      </c>
    </row>
    <row r="44" spans="4:15" x14ac:dyDescent="0.25">
      <c r="D44" s="75" t="s">
        <v>48</v>
      </c>
      <c r="E44" s="75"/>
      <c r="F44" s="75"/>
      <c r="G44" s="25">
        <f>ROUNDUP((2*$E$22+1)*ROUNDDOWN(J3/$E$22,0)+IF(MOD(J3,$E$22)=0,0,(2*$E$22*(J3/$E$22-ROUNDDOWN(J3/$E$22,0))+1)),0)</f>
        <v>43</v>
      </c>
      <c r="H44" s="25">
        <f>ROUNDUP((2*$E$22+1)*ROUNDDOWN(J5/$E$22,0)+IF(MOD(J5,$E$22)=0,0,(2*$E$22*(J5/$E$22-ROUNDDOWN(J5/$E$22,0))+1)),0)</f>
        <v>18</v>
      </c>
      <c r="I44" s="25">
        <f>ROUNDUP((2*$E$22+1)*ROUNDDOWN(J9/$E$22,0)+IF(MOD(J9,$E$22)=0,0,(2*$E$22*(J9/$E$22-ROUNDDOWN(J9/$E$22,0))+1)),0)</f>
        <v>18</v>
      </c>
      <c r="J44" s="39">
        <f>SUM(G44:I44)-I44-H44</f>
        <v>43</v>
      </c>
      <c r="L44" s="23" t="str" cm="1">
        <f t="array" aca="1" ref="L44" ca="1">_xlfn.IFNA(SUBSTITUTE(_xlfn.TEXTJOIN("",TRUE,"//",CELL("contents",D44),"%%LN%%",CELL("address",G44),"@",SUBSTITUTE(SUBSTITUTE(_xlfn.FORMULATEXT(G44),",","."),";",","),"%%EOL%%"),"$",""),_xlfn.TEXTJOIN("",TRUE,"//",CELL("contents",D44)))</f>
        <v>//ILOŚĆ KLIPS POCZĄTKOWY KST%%LN%%G44@=ROUNDUP((2*E22+1)*ROUNDDOWN(J3/E22,0)+IF(MOD(J3,E22)=0,0,(2*E22*(J3/E22-ROUNDDOWN(J3/E22,0))+1)),0)%%EOL%%</v>
      </c>
      <c r="M44" s="23" t="str" cm="1">
        <f t="array" aca="1" ref="M44" ca="1">_xlfn.IFNA(SUBSTITUTE(_xlfn.TEXTJOIN("",TRUE,"%%LN%%",CELL("address",H44),"@",SUBSTITUTE(SUBSTITUTE(_xlfn.FORMULATEXT(H44),",","."),";",","),"%%EOL%%"),"$",""),"")</f>
        <v>%%LN%%H44@=ROUNDUP((2*E22+1)*ROUNDDOWN(J5/E22,0)+IF(MOD(J5,E22)=0,0,(2*E22*(J5/E22-ROUNDDOWN(J5/E22,0))+1)),0)%%EOL%%</v>
      </c>
      <c r="N44" s="23" t="str" cm="1">
        <f t="array" aca="1" ref="N44" ca="1">_xlfn.IFNA(SUBSTITUTE(_xlfn.TEXTJOIN("",TRUE,"%%LN%%",CELL("address",I44),"@",SUBSTITUTE(SUBSTITUTE(_xlfn.FORMULATEXT(I44),",","."),";",","),"%%EOL%%"),"$",""),"")</f>
        <v>%%LN%%I44@=ROUNDUP((2*E22+1)*ROUNDDOWN(J9/E22,0)+IF(MOD(J9,E22)=0,0,(2*E22*(J9/E22-ROUNDDOWN(J9/E22,0))+1)),0)%%EOL%%</v>
      </c>
      <c r="O44" s="23" t="str" cm="1">
        <f t="array" aca="1" ref="O44" ca="1">_xlfn.IFNA(SUBSTITUTE(_xlfn.TEXTJOIN("",TRUE,"%%LN%%",CELL("address",J44),"@",SUBSTITUTE(SUBSTITUTE(_xlfn.FORMULATEXT(J44),",","."),";",","),"%%EOL%%"),"$",""),"")</f>
        <v>%%LN%%J44@=SUM(G44:I44)-I44-H44%%EOL%%</v>
      </c>
    </row>
    <row r="45" spans="4:15" x14ac:dyDescent="0.25">
      <c r="D45" s="68"/>
      <c r="E45" s="68"/>
      <c r="F45" s="68"/>
      <c r="L45" s="23" t="str" cm="1">
        <f t="array" aca="1" ref="L45" ca="1">_xlfn.IFNA(SUBSTITUTE(_xlfn.TEXTJOIN("",TRUE,"//",CELL("contents",D45),"%%LN%%",CELL("address",G45),"@",SUBSTITUTE(SUBSTITUTE(_xlfn.FORMULATEXT(G45),",","."),";",","),"%%EOL%%"),"$",""),_xlfn.TEXTJOIN("",TRUE,"//",CELL("contents",D45)))</f>
        <v>//</v>
      </c>
      <c r="M45" s="23" t="str" cm="1">
        <f t="array" aca="1" ref="M45" ca="1">_xlfn.IFNA(SUBSTITUTE(_xlfn.TEXTJOIN("",TRUE,"%%LN%%",CELL("address",H45),"@",SUBSTITUTE(SUBSTITUTE(_xlfn.FORMULATEXT(H45),",","."),";",","),"%%EOL%%"),"$",""),"")</f>
        <v/>
      </c>
      <c r="N45" s="23" t="str" cm="1">
        <f t="array" aca="1" ref="N45" ca="1">_xlfn.IFNA(SUBSTITUTE(_xlfn.TEXTJOIN("",TRUE,"%%LN%%",CELL("address",I45),"@",SUBSTITUTE(SUBSTITUTE(_xlfn.FORMULATEXT(I45),",","."),";",","),"%%EOL%%"),"$",""),"")</f>
        <v/>
      </c>
      <c r="O45" s="23" t="str" cm="1">
        <f t="array" aca="1" ref="O45" ca="1">_xlfn.IFNA(SUBSTITUTE(_xlfn.TEXTJOIN("",TRUE,"%%LN%%",CELL("address",J45),"@",SUBSTITUTE(SUBSTITUTE(_xlfn.FORMULATEXT(J45),",","."),";",","),"%%EOL%%"),"$",""),"")</f>
        <v/>
      </c>
    </row>
    <row r="46" spans="4:15" x14ac:dyDescent="0.25">
      <c r="D46" s="75" t="s">
        <v>49</v>
      </c>
      <c r="E46" s="75"/>
      <c r="F46" s="75"/>
      <c r="G46" s="17"/>
      <c r="H46" s="17"/>
      <c r="I46" s="17"/>
      <c r="J46" s="39">
        <f>ROUNDUP(SUM(J3:J10)/E26,0)</f>
        <v>15</v>
      </c>
      <c r="L46" s="23" t="str" cm="1">
        <f t="array" aca="1" ref="L46" ca="1">_xlfn.IFNA(SUBSTITUTE(_xlfn.TEXTJOIN("",TRUE,"//",CELL("contents",D46),"%%LN%%",CELL("address",G46),"@",SUBSTITUTE(SUBSTITUTE(_xlfn.FORMULATEXT(G46),",","."),";",","),"%%EOL%%"),"$",""),_xlfn.TEXTJOIN("",TRUE,"//",CELL("contents",D46)))</f>
        <v>//ILOŚĆ LISTWA 4m LLS</v>
      </c>
      <c r="M46" s="23" t="str" cm="1">
        <f t="array" aca="1" ref="M46" ca="1">_xlfn.IFNA(SUBSTITUTE(_xlfn.TEXTJOIN("",TRUE,"%%LN%%",CELL("address",H46),"@",SUBSTITUTE(SUBSTITUTE(_xlfn.FORMULATEXT(H46),",","."),";",","),"%%EOL%%"),"$",""),"")</f>
        <v/>
      </c>
      <c r="N46" s="23" t="str" cm="1">
        <f t="array" aca="1" ref="N46" ca="1">_xlfn.IFNA(SUBSTITUTE(_xlfn.TEXTJOIN("",TRUE,"%%LN%%",CELL("address",I46),"@",SUBSTITUTE(SUBSTITUTE(_xlfn.FORMULATEXT(I46),",","."),";",","),"%%EOL%%"),"$",""),"")</f>
        <v/>
      </c>
      <c r="O46" s="23" t="str" cm="1">
        <f t="array" aca="1" ref="O46" ca="1">_xlfn.IFNA(SUBSTITUTE(_xlfn.TEXTJOIN("",TRUE,"%%LN%%",CELL("address",J46),"@",SUBSTITUTE(SUBSTITUTE(_xlfn.FORMULATEXT(J46),",","."),";",","),"%%EOL%%"),"$",""),"")</f>
        <v>%%LN%%J46@=ROUNDUP(SUM(J3:J10)/E26,0)%%EOL%%</v>
      </c>
    </row>
    <row r="47" spans="4:15" x14ac:dyDescent="0.25">
      <c r="D47" s="68"/>
      <c r="E47" s="68"/>
      <c r="F47" s="68"/>
      <c r="G47" s="17"/>
      <c r="H47" s="17"/>
      <c r="I47" s="17"/>
      <c r="L47" s="23" t="str" cm="1">
        <f t="array" aca="1" ref="L47" ca="1">_xlfn.IFNA(SUBSTITUTE(_xlfn.TEXTJOIN("",TRUE,"//",CELL("contents",D47),"%%LN%%",CELL("address",G47),"@",SUBSTITUTE(SUBSTITUTE(_xlfn.FORMULATEXT(G47),",","."),";",","),"%%EOL%%"),"$",""),_xlfn.TEXTJOIN("",TRUE,"//",CELL("contents",D47)))</f>
        <v>//</v>
      </c>
      <c r="M47" s="23" t="str" cm="1">
        <f t="array" aca="1" ref="M47" ca="1">_xlfn.IFNA(SUBSTITUTE(_xlfn.TEXTJOIN("",TRUE,"%%LN%%",CELL("address",H47),"@",SUBSTITUTE(SUBSTITUTE(_xlfn.FORMULATEXT(H47),",","."),";",","),"%%EOL%%"),"$",""),"")</f>
        <v/>
      </c>
      <c r="N47" s="23" t="str" cm="1">
        <f t="array" aca="1" ref="N47" ca="1">_xlfn.IFNA(SUBSTITUTE(_xlfn.TEXTJOIN("",TRUE,"%%LN%%",CELL("address",I47),"@",SUBSTITUTE(SUBSTITUTE(_xlfn.FORMULATEXT(I47),",","."),";",","),"%%EOL%%"),"$",""),"")</f>
        <v/>
      </c>
      <c r="O47" s="23" t="str" cm="1">
        <f t="array" aca="1" ref="O47" ca="1">_xlfn.IFNA(SUBSTITUTE(_xlfn.TEXTJOIN("",TRUE,"%%LN%%",CELL("address",J47),"@",SUBSTITUTE(SUBSTITUTE(_xlfn.FORMULATEXT(J47),",","."),";",","),"%%EOL%%"),"$",""),"")</f>
        <v/>
      </c>
    </row>
    <row r="48" spans="4:15" x14ac:dyDescent="0.25">
      <c r="D48" s="75" t="s">
        <v>18</v>
      </c>
      <c r="E48" s="75"/>
      <c r="F48" s="75"/>
      <c r="G48" s="17"/>
      <c r="H48" s="17"/>
      <c r="I48" s="17"/>
      <c r="J48" s="67">
        <f>ROUNDUP(J3*J11+J6*J5+J8*J9,0)/ROUNDUP(J34*E22*E24,0)</f>
        <v>0.97368421052631582</v>
      </c>
      <c r="L48" s="23" t="str" cm="1">
        <f t="array" aca="1" ref="L48" ca="1">_xlfn.IFNA(SUBSTITUTE(_xlfn.TEXTJOIN("",TRUE,"//",CELL("contents",D48),"%%LN%%",CELL("address",G48),"@",SUBSTITUTE(SUBSTITUTE(_xlfn.FORMULATEXT(G48),",","."),";",","),"%%EOL%%"),"$",""),_xlfn.TEXTJOIN("",TRUE,"//",CELL("contents",D48)))</f>
        <v>//WYDAJNOŚC Z DESKI</v>
      </c>
      <c r="M48" s="23" t="str" cm="1">
        <f t="array" aca="1" ref="M48" ca="1">_xlfn.IFNA(SUBSTITUTE(_xlfn.TEXTJOIN("",TRUE,"%%LN%%",CELL("address",H48),"@",SUBSTITUTE(SUBSTITUTE(_xlfn.FORMULATEXT(H48),",","."),";",","),"%%EOL%%"),"$",""),"")</f>
        <v/>
      </c>
      <c r="N48" s="23" t="str" cm="1">
        <f t="array" aca="1" ref="N48" ca="1">_xlfn.IFNA(SUBSTITUTE(_xlfn.TEXTJOIN("",TRUE,"%%LN%%",CELL("address",I48),"@",SUBSTITUTE(SUBSTITUTE(_xlfn.FORMULATEXT(I48),",","."),";",","),"%%EOL%%"),"$",""),"")</f>
        <v/>
      </c>
      <c r="O48" s="23" t="str" cm="1">
        <f t="array" aca="1" ref="O48" ca="1">_xlfn.IFNA(SUBSTITUTE(_xlfn.TEXTJOIN("",TRUE,"%%LN%%",CELL("address",J48),"@",SUBSTITUTE(SUBSTITUTE(_xlfn.FORMULATEXT(J48),",","."),";",","),"%%EOL%%"),"$",""),"")</f>
        <v>%%LN%%J48@=ROUNDUP(J3*J11+J6*J5+J8*J9,0)/ROUNDUP(J34*E22*E24,0)%%EOL%%</v>
      </c>
    </row>
    <row r="49" spans="4:15" x14ac:dyDescent="0.25">
      <c r="L49" s="23" t="str" cm="1">
        <f t="array" aca="1" ref="L49" ca="1">_xlfn.IFNA(SUBSTITUTE(_xlfn.TEXTJOIN("",TRUE,"//",CELL("contents",D49),"%%LN%%",CELL("address",G49),"@",SUBSTITUTE(SUBSTITUTE(_xlfn.FORMULATEXT(G49),",","."),";",","),"%%EOL%%"),"$",""),_xlfn.TEXTJOIN("",TRUE,"//",CELL("contents",D49)))</f>
        <v>//</v>
      </c>
      <c r="M49" s="23" t="str" cm="1">
        <f t="array" aca="1" ref="M49" ca="1">_xlfn.IFNA(SUBSTITUTE(_xlfn.TEXTJOIN("",TRUE,"%%LN%%",CELL("address",H49),"@",SUBSTITUTE(SUBSTITUTE(_xlfn.FORMULATEXT(H49),",","."),";",","),"%%EOL%%"),"$",""),"")</f>
        <v/>
      </c>
      <c r="N49" s="23" t="str" cm="1">
        <f t="array" aca="1" ref="N49" ca="1">_xlfn.IFNA(SUBSTITUTE(_xlfn.TEXTJOIN("",TRUE,"%%LN%%",CELL("address",I49),"@",SUBSTITUTE(SUBSTITUTE(_xlfn.FORMULATEXT(I49),",","."),";",","),"%%EOL%%"),"$",""),"")</f>
        <v/>
      </c>
      <c r="O49" s="23" t="str" cm="1">
        <f t="array" aca="1" ref="O49" ca="1">_xlfn.IFNA(SUBSTITUTE(_xlfn.TEXTJOIN("",TRUE,"%%LN%%",CELL("address",J49),"@",SUBSTITUTE(SUBSTITUTE(_xlfn.FORMULATEXT(J49),",","."),";",","),"%%EOL%%"),"$",""),"")</f>
        <v/>
      </c>
    </row>
    <row r="50" spans="4:15" x14ac:dyDescent="0.25">
      <c r="D50" s="75" t="s">
        <v>63</v>
      </c>
      <c r="E50" s="75"/>
      <c r="F50" s="75"/>
      <c r="G50" s="25">
        <f>ROUNDUP(J11*J3,0)</f>
        <v>63</v>
      </c>
      <c r="H50" s="25">
        <f>ROUNDUP(J5*J6,0)</f>
        <v>27</v>
      </c>
      <c r="I50" s="25">
        <f>ROUNDUP(J8*J9,0)</f>
        <v>22</v>
      </c>
      <c r="J50" s="39">
        <f>SUM(G50:I50)</f>
        <v>112</v>
      </c>
      <c r="L50" s="23" t="str" cm="1">
        <f t="array" aca="1" ref="L50" ca="1">_xlfn.IFNA(SUBSTITUTE(_xlfn.TEXTJOIN("",TRUE,"//",CELL("contents",D50),"%%LN%%",CELL("address",G50),"@",SUBSTITUTE(SUBSTITUTE(_xlfn.FORMULATEXT(G50),",","."),";",","),"%%EOL%%"),"$",""),_xlfn.TEXTJOIN("",TRUE,"//",CELL("contents",D50)))</f>
        <v>//POWIERZCHNIA TARASU%%LN%%G50@=ROUNDUP(J11*J3,0)%%EOL%%</v>
      </c>
      <c r="M50" s="23" t="str" cm="1">
        <f t="array" aca="1" ref="M50" ca="1">_xlfn.IFNA(SUBSTITUTE(_xlfn.TEXTJOIN("",TRUE,"%%LN%%",CELL("address",H50),"@",SUBSTITUTE(SUBSTITUTE(_xlfn.FORMULATEXT(H50),",","."),";",","),"%%EOL%%"),"$",""),"")</f>
        <v>%%LN%%H50@=ROUNDUP(J5*J6,0)%%EOL%%</v>
      </c>
      <c r="N50" s="23" t="str" cm="1">
        <f t="array" aca="1" ref="N50" ca="1">_xlfn.IFNA(SUBSTITUTE(_xlfn.TEXTJOIN("",TRUE,"%%LN%%",CELL("address",I50),"@",SUBSTITUTE(SUBSTITUTE(_xlfn.FORMULATEXT(I50),",","."),";",","),"%%EOL%%"),"$",""),"")</f>
        <v>%%LN%%I50@=ROUNDUP(J8*J9,0)%%EOL%%</v>
      </c>
      <c r="O50" s="23" t="str" cm="1">
        <f t="array" aca="1" ref="O50" ca="1">_xlfn.IFNA(SUBSTITUTE(_xlfn.TEXTJOIN("",TRUE,"%%LN%%",CELL("address",J50),"@",SUBSTITUTE(SUBSTITUTE(_xlfn.FORMULATEXT(J50),",","."),";",","),"%%EOL%%"),"$",""),"")</f>
        <v>%%LN%%J50@=SUM(G50:I50)%%EOL%%</v>
      </c>
    </row>
    <row r="64" spans="4:15" x14ac:dyDescent="0.25">
      <c r="D64" s="1" t="s">
        <v>16</v>
      </c>
      <c r="E64" s="1"/>
      <c r="F64" s="1"/>
      <c r="G64" s="1"/>
      <c r="H64" s="1"/>
    </row>
    <row r="65" spans="4:16" x14ac:dyDescent="0.25">
      <c r="L65" s="23" t="str" cm="1">
        <f t="array" aca="1" ref="L65" ca="1">_xlfn.TEXTJOIN(" ",TRUE,"//",TRIM(LEFT(MID(CELL("filename",$A$1),FIND("[",CELL("filename",$A$1)),255),255)))</f>
        <v>// [algorytm taras 28.04.2021 - 4 i 6 m.xlsx]TYP C Równoległy</v>
      </c>
    </row>
    <row r="66" spans="4:16" x14ac:dyDescent="0.25">
      <c r="L66" s="23" t="str" cm="1">
        <f t="array" aca="1" ref="L66" ca="1">_xlfn.TEXTJOIN(" ",TRUE,"//",CELL("contents",D64),"%%LN%%")</f>
        <v>// DESKA TARASOWA UKŁAD RÓWNOLEGŁY ZAMEK POŁÓWKOWY %%LN%%</v>
      </c>
    </row>
    <row r="67" spans="4:16" x14ac:dyDescent="0.25">
      <c r="G67" s="52" t="s">
        <v>54</v>
      </c>
      <c r="H67" s="53" t="s">
        <v>55</v>
      </c>
      <c r="I67" s="54" t="s">
        <v>57</v>
      </c>
      <c r="J67" s="23" t="s">
        <v>56</v>
      </c>
      <c r="L67" s="23" t="s">
        <v>74</v>
      </c>
      <c r="M67" s="23" t="str" cm="1">
        <f t="array" aca="1" ref="M67" ca="1">_xlfn.IFNA(_xlfn.TEXTJOIN("",TRUE,"var ",SUBSTITUTE(CELL("contents",I13)," ","_"),"@",SUBSTITUTE(SUBSTITUTE(SUBSTITUTE(_xlfn.FORMULATEXT(J13),",","."),";",","),"$",""),"%%EOL%%"),"")</f>
        <v>var Warunek_1@=IF(OR((J3/E22-ROUNDDOWN(J3/E22,0))*E22&gt;=1,J3/E22-ROUNDDOWN(J3/E22,0)&lt;=0),"wymiary poprawne","zmień wymiar A tarasu/długość deski")%%EOL%%</v>
      </c>
      <c r="N67" s="23" t="str" cm="1">
        <f t="array" aca="1" ref="N67" ca="1">_xlfn.IFNA(_xlfn.TEXTJOIN("",TRUE,"var ",SUBSTITUTE(CELL("contents",I14)," ","_"),"@",SUBSTITUTE(SUBSTITUTE(SUBSTITUTE(_xlfn.FORMULATEXT(J14),",","."),";",","),"$",""),"%%EOL%%"),"")</f>
        <v>var Warunek_2@=IF(OR((J5/E22-ROUNDDOWN(J5/E22,0))*E22&gt;=1,J5/E22-ROUNDDOWN(J5/E22,0)&lt;=0),"wymiary poprawne","zmień wymiar C tarasu/długość deski")%%EOL%%</v>
      </c>
      <c r="O67" s="23" t="str" cm="1">
        <f t="array" aca="1" ref="O67" ca="1">_xlfn.IFNA(_xlfn.TEXTJOIN("",TRUE,"var ",SUBSTITUTE(CELL("contents",I15)," ","_"),"@",SUBSTITUTE(SUBSTITUTE(SUBSTITUTE(_xlfn.FORMULATEXT(J15),",","."),";",","),"$",""),"%%EOL%%"),"")</f>
        <v>var Warunek_3@=IF(OR((J9/E22-ROUNDDOWN(J9/E22,0))*E22&gt;=1,J9/E22-ROUNDDOWN(J9/E22,0)&lt;=0),"wymiary poprawne","zmień wymiar G tarasu/długość deski")%%EOL%%</v>
      </c>
    </row>
    <row r="68" spans="4:16" x14ac:dyDescent="0.25">
      <c r="D68" s="75" t="s">
        <v>42</v>
      </c>
      <c r="E68" s="75"/>
      <c r="F68" s="75"/>
      <c r="G68" s="25">
        <f>IF(J3&lt;$E$22,ROUNDUP((ROUNDDOWN(J3/$E$22,0)*ROUND(J11/$E$24,0)*$E$22+IF(MOD(J3,$E$22)=0,0,(ROUND((J11/$E$24),0)/ROUNDDOWN(1/(J3/$E$22-ROUNDDOWN(J3/$E$22,0)),0))*$E$22)),0),ROUNDUP((0.5*(ROUNDDOWN(J3/$E$22,0)*ROUND(J11/$E$24,0)*$E$22+IF(MOD(J3,$E$22)=0,0,(ROUND((J11/$E$24),0)/ROUNDDOWN(1/(J3/$E$22-ROUNDDOWN(J3/$E$22,0)),0))*$E$22))+J11/(2*$E$24)*0.5*$E$22+(ROUNDDOWN((J3-0.5*$E$22)/$E$22,0)*ROUND(0.5*J11/$E$24,0)*$E$22+IF(MOD((J3-0.5*$E$22),$E$22)=0,0,(ROUND((0.5*J11/$E$24),0)/ROUNDDOWN(1/((J3-0.5*$E$22)/$E$22-ROUNDDOWN((J3-0.5*$E$22)/$E$22,0)),0))*$E$22))),0))</f>
        <v>390</v>
      </c>
      <c r="H68" s="25">
        <f>IF(J5&lt;$E$22,ROUNDUP((ROUNDDOWN(J5/$E$22,0)*ROUND(J6/$E$24,0)*$E$22+IF(MOD(J5,$E$22)=0,0,(ROUND((J6/$E$24),0)/ROUNDDOWN(1/(J5/$E$22-ROUNDDOWN(J5/$E$22,0)),0))*$E$22)),0),ROUNDUP((0.5*(ROUNDDOWN(J5/$E$22,0)*ROUND(J6/$E$24,0)*$E$22+IF(MOD(J5,$E$22)=0,0,(ROUND((J6/$E$24),0)/ROUNDDOWN(1/(J5/$E$22-ROUNDDOWN(J5/$E$22,0)),0))*$E$22))+J6/(2*$E$24)*0.5*$E$22+(ROUNDDOWN((J5-0.5*$E$22)/$E$22,0)*ROUND(0.5*J6/$E$24,0)*$E$22+IF(MOD((J5-0.5*$E$22),$E$22)=0,0,(ROUND((0.5*J6/$E$24),0)/ROUNDDOWN(1/((J5-0.5*$E$22)/$E$22-ROUNDDOWN((J5-0.5*$E$22)/$E$22,0)),0))*$E$22))),0))</f>
        <v>160</v>
      </c>
      <c r="I68" s="25">
        <f>IF(J9&lt;$E$22,ROUNDUP((ROUNDDOWN(J9/$E$22,0)*ROUND(J8/$E$24,0)*$E$22+IF(MOD(J9,$E$22)=0,0,(ROUND((J8/$E$24),0)/ROUNDDOWN(1/(J9/$E$22-ROUNDDOWN(J9/$E$22,0)),0))*$E$22)),0),ROUNDUP((0.5*(ROUNDDOWN(J9/$E$22,0)*ROUND(J8/$E$24,0)*$E$22+IF(MOD(J9,$E$22)=0,0,(ROUND((J8/$E$24),0)/ROUNDDOWN(1/(J9/$E$22-ROUNDDOWN(J9/$E$22,0)),0))*$E$22))+J8/(2*$E$24)*0.5*$E$22+(ROUNDDOWN((J9-0.5*$E$22)/$E$22,0)*ROUND(0.5*J8/$E$24,0)*$E$22+IF(MOD((J9-0.5*$E$22),$E$22)=0,0,(ROUND((0.5*J8/$E$24),0)/ROUNDDOWN(1/((J9-0.5*$E$22)/$E$22-ROUNDDOWN((J9-0.5*$E$22)/$E$22,0)),0))*$E$22))),0))</f>
        <v>129</v>
      </c>
      <c r="J68" s="39">
        <f>SUM(G68:I68)</f>
        <v>679</v>
      </c>
      <c r="L68" s="23" t="str" cm="1">
        <f t="array" aca="1" ref="L68" ca="1">_xlfn.IFNA(SUBSTITUTE(_xlfn.TEXTJOIN("",TRUE,"//",CELL("contents",D68),"%%LN%%",CELL("address",G68),"@",SUBSTITUTE(SUBSTITUTE(_xlfn.FORMULATEXT(G68),",","."),";",","),"%%EOL%%"),"$",""),_xlfn.TEXTJOIN("",TRUE,"//",CELL("contents",D68)))</f>
        <v>//ILOŚC DESKI METRY BIEŻACE MBD%%LN%%G68@=IF(J3&lt;E22,ROUNDUP((ROUNDDOWN(J3/E22,0)*ROUND(J11/E24,0)*E22+IF(MOD(J3,E22)=0,0,(ROUND((J11/E24),0)/ROUNDDOWN(1/(J3/E22-ROUNDDOWN(J3/E22,0)),0))*E22)),0),ROUNDUP((0.5*(ROUNDDOWN(J3/E22,0)*ROUND(J11/E24,0)*E22+IF(MOD(J3,E22)=0,0,(ROUND((J11/E24),0)/ROUNDDOWN(1/(J3/E22-ROUNDDOWN(J3/E22,0)),0))*E22))+J11/(2*E24)*0.5*E22+(ROUNDDOWN((J3-0.5*E22)/E22,0)*ROUND(0.5*J11/E24,0)*E22+IF(MOD((J3-0.5*E22),E22)=0,0,(ROUND((0.5*J11/E24),0)/ROUNDDOWN(1/((J3-0.5*E22)/E22-ROUNDDOWN((J3-0.5*E22)/E22,0)),0))*E22))),0))%%EOL%%</v>
      </c>
      <c r="M68" s="23" t="str" cm="1">
        <f t="array" aca="1" ref="M68" ca="1">_xlfn.IFNA(SUBSTITUTE(_xlfn.TEXTJOIN("",TRUE,"%%LN%%",CELL("address",H68),"@",SUBSTITUTE(SUBSTITUTE(_xlfn.FORMULATEXT(H68),",","."),";",","),"%%EOL%%"),"$",""),"")</f>
        <v>%%LN%%H68@=IF(J5&lt;E22,ROUNDUP((ROUNDDOWN(J5/E22,0)*ROUND(J6/E24,0)*E22+IF(MOD(J5,E22)=0,0,(ROUND((J6/E24),0)/ROUNDDOWN(1/(J5/E22-ROUNDDOWN(J5/E22,0)),0))*E22)),0),ROUNDUP((0.5*(ROUNDDOWN(J5/E22,0)*ROUND(J6/E24,0)*E22+IF(MOD(J5,E22)=0,0,(ROUND((J6/E24),0)/ROUNDDOWN(1/(J5/E22-ROUNDDOWN(J5/E22,0)),0))*E22))+J6/(2*E24)*0.5*E22+(ROUNDDOWN((J5-0.5*E22)/E22,0)*ROUND(0.5*J6/E24,0)*E22+IF(MOD((J5-0.5*E22),E22)=0,0,(ROUND((0.5*J6/E24),0)/ROUNDDOWN(1/((J5-0.5*E22)/E22-ROUNDDOWN((J5-0.5*E22)/E22,0)),0))*E22))),0))%%EOL%%</v>
      </c>
      <c r="N68" s="23" t="str" cm="1">
        <f t="array" aca="1" ref="N68" ca="1">_xlfn.IFNA(SUBSTITUTE(_xlfn.TEXTJOIN("",TRUE,"%%LN%%",CELL("address",I68),"@",SUBSTITUTE(SUBSTITUTE(_xlfn.FORMULATEXT(I68),",","."),";",","),"%%EOL%%"),"$",""),"")</f>
        <v>%%LN%%I68@=IF(J9&lt;E22,ROUNDUP((ROUNDDOWN(J9/E22,0)*ROUND(J8/E24,0)*E22+IF(MOD(J9,E22)=0,0,(ROUND((J8/E24),0)/ROUNDDOWN(1/(J9/E22-ROUNDDOWN(J9/E22,0)),0))*E22)),0),ROUNDUP((0.5*(ROUNDDOWN(J9/E22,0)*ROUND(J8/E24,0)*E22+IF(MOD(J9,E22)=0,0,(ROUND((J8/E24),0)/ROUNDDOWN(1/(J9/E22-ROUNDDOWN(J9/E22,0)),0))*E22))+J8/(2*E24)*0.5*E22+(ROUNDDOWN((J9-0.5*E22)/E22,0)*ROUND(0.5*J8/E24,0)*E22+IF(MOD((J9-0.5*E22),E22)=0,0,(ROUND((0.5*J8/E24),0)/ROUNDDOWN(1/((J9-0.5*E22)/E22-ROUNDDOWN((J9-0.5*E22)/E22,0)),0))*E22))),0))%%EOL%%</v>
      </c>
      <c r="O68" s="23" t="str" cm="1">
        <f t="array" aca="1" ref="O68" ca="1">_xlfn.IFNA(SUBSTITUTE(_xlfn.TEXTJOIN("",TRUE,"%%LN%%",CELL("address",J68),"@",SUBSTITUTE(SUBSTITUTE(_xlfn.FORMULATEXT(J68),",","."),";",","),"%%EOL%%"),"$",""),"")</f>
        <v>%%LN%%J68@=SUM(G68:I68)%%EOL%%</v>
      </c>
      <c r="P68" s="33"/>
    </row>
    <row r="69" spans="4:16" x14ac:dyDescent="0.25">
      <c r="D69" s="68"/>
      <c r="E69" s="68"/>
      <c r="F69" s="68"/>
      <c r="L69" s="23" t="str" cm="1">
        <f t="array" aca="1" ref="L69" ca="1">_xlfn.IFNA(SUBSTITUTE(_xlfn.TEXTJOIN("",TRUE,"//",CELL("contents",D69),"%%LN%%",CELL("address",G69),"@",SUBSTITUTE(SUBSTITUTE(_xlfn.FORMULATEXT(G69),",","."),";",","),"%%EOL%%"),"$",""),_xlfn.TEXTJOIN("",TRUE,"//",CELL("contents",D69)))</f>
        <v>//</v>
      </c>
      <c r="M69" s="23" t="str" cm="1">
        <f t="array" aca="1" ref="M69" ca="1">_xlfn.IFNA(SUBSTITUTE(_xlfn.TEXTJOIN("",TRUE,"%%LN%%",CELL("address",H69),"@",SUBSTITUTE(SUBSTITUTE(_xlfn.FORMULATEXT(H69),",","."),";",","),"%%EOL%%"),"$",""),"")</f>
        <v/>
      </c>
      <c r="N69" s="23" t="str" cm="1">
        <f t="array" aca="1" ref="N69" ca="1">_xlfn.IFNA(SUBSTITUTE(_xlfn.TEXTJOIN("",TRUE,"%%LN%%",CELL("address",I69),"@",SUBSTITUTE(SUBSTITUTE(_xlfn.FORMULATEXT(I69),",","."),";",","),"%%EOL%%"),"$",""),"")</f>
        <v/>
      </c>
      <c r="O69" s="23" t="str" cm="1">
        <f t="array" aca="1" ref="O69" ca="1">_xlfn.IFNA(SUBSTITUTE(_xlfn.TEXTJOIN("",TRUE,"%%LN%%",CELL("address",J69),"@",SUBSTITUTE(SUBSTITUTE(_xlfn.FORMULATEXT(J69),",","."),";",","),"%%EOL%%"),"$",""),"")</f>
        <v/>
      </c>
      <c r="P69" s="33"/>
    </row>
    <row r="70" spans="4:16" x14ac:dyDescent="0.25">
      <c r="D70" s="75" t="s">
        <v>43</v>
      </c>
      <c r="E70" s="75"/>
      <c r="F70" s="75"/>
      <c r="G70" s="25">
        <f>ROUNDUP(G68/$E$22,0)</f>
        <v>98</v>
      </c>
      <c r="H70" s="25">
        <f t="shared" ref="H70:I70" si="1">ROUNDUP(H68/$E$22,0)</f>
        <v>40</v>
      </c>
      <c r="I70" s="25">
        <f t="shared" si="1"/>
        <v>33</v>
      </c>
      <c r="J70" s="39">
        <f>SUM(G70:I70)</f>
        <v>171</v>
      </c>
      <c r="L70" s="23" t="str" cm="1">
        <f t="array" aca="1" ref="L70" ca="1">_xlfn.IFNA(SUBSTITUTE(_xlfn.TEXTJOIN("",TRUE,"//",CELL("contents",D70),"%%LN%%",CELL("address",G70),"@",SUBSTITUTE(SUBSTITUTE(_xlfn.FORMULATEXT(G70),",","."),";",","),"%%EOL%%"),"$",""),_xlfn.TEXTJOIN("",TRUE,"//",CELL("contents",D70)))</f>
        <v>//ILOŚĆ DESKI  SZTUKI DST%%LN%%G70@=ROUNDUP(G68/E22,0)%%EOL%%</v>
      </c>
      <c r="M70" s="23" t="str" cm="1">
        <f t="array" aca="1" ref="M70" ca="1">_xlfn.IFNA(SUBSTITUTE(_xlfn.TEXTJOIN("",TRUE,"%%LN%%",CELL("address",H70),"@",SUBSTITUTE(SUBSTITUTE(_xlfn.FORMULATEXT(H70),",","."),";",","),"%%EOL%%"),"$",""),"")</f>
        <v>%%LN%%H70@=ROUNDUP(H68/E22,0)%%EOL%%</v>
      </c>
      <c r="N70" s="23" t="str" cm="1">
        <f t="array" aca="1" ref="N70" ca="1">_xlfn.IFNA(SUBSTITUTE(_xlfn.TEXTJOIN("",TRUE,"%%LN%%",CELL("address",I70),"@",SUBSTITUTE(SUBSTITUTE(_xlfn.FORMULATEXT(I70),",","."),";",","),"%%EOL%%"),"$",""),"")</f>
        <v>%%LN%%I70@=ROUNDUP(I68/E22,0)%%EOL%%</v>
      </c>
      <c r="O70" s="23" t="str" cm="1">
        <f t="array" aca="1" ref="O70" ca="1">_xlfn.IFNA(SUBSTITUTE(_xlfn.TEXTJOIN("",TRUE,"%%LN%%",CELL("address",J70),"@",SUBSTITUTE(SUBSTITUTE(_xlfn.FORMULATEXT(J70),",","."),";",","),"%%EOL%%"),"$",""),"")</f>
        <v>%%LN%%J70@=SUM(G70:I70)%%EOL%%</v>
      </c>
      <c r="P70" s="17"/>
    </row>
    <row r="71" spans="4:16" x14ac:dyDescent="0.25">
      <c r="D71" s="68"/>
      <c r="E71" s="68"/>
      <c r="F71" s="68"/>
      <c r="H71" s="17"/>
      <c r="I71" s="17"/>
      <c r="L71" s="23" t="str" cm="1">
        <f t="array" aca="1" ref="L71" ca="1">_xlfn.IFNA(SUBSTITUTE(_xlfn.TEXTJOIN("",TRUE,"//",CELL("contents",D71),"%%LN%%",CELL("address",G71),"@",SUBSTITUTE(SUBSTITUTE(_xlfn.FORMULATEXT(G71),",","."),";",","),"%%EOL%%"),"$",""),_xlfn.TEXTJOIN("",TRUE,"//",CELL("contents",D71)))</f>
        <v>//</v>
      </c>
      <c r="M71" s="23" t="str" cm="1">
        <f t="array" aca="1" ref="M71" ca="1">_xlfn.IFNA(SUBSTITUTE(_xlfn.TEXTJOIN("",TRUE,"%%LN%%",CELL("address",H71),"@",SUBSTITUTE(SUBSTITUTE(_xlfn.FORMULATEXT(H71),",","."),";",","),"%%EOL%%"),"$",""),"")</f>
        <v/>
      </c>
      <c r="N71" s="23" t="str" cm="1">
        <f t="array" aca="1" ref="N71" ca="1">_xlfn.IFNA(SUBSTITUTE(_xlfn.TEXTJOIN("",TRUE,"%%LN%%",CELL("address",I71),"@",SUBSTITUTE(SUBSTITUTE(_xlfn.FORMULATEXT(I71),",","."),";",","),"%%EOL%%"),"$",""),"")</f>
        <v/>
      </c>
      <c r="O71" s="23" t="str" cm="1">
        <f t="array" aca="1" ref="O71" ca="1">_xlfn.IFNA(SUBSTITUTE(_xlfn.TEXTJOIN("",TRUE,"%%LN%%",CELL("address",J71),"@",SUBSTITUTE(SUBSTITUTE(_xlfn.FORMULATEXT(J71),",","."),";",","),"%%EOL%%"),"$",""),"")</f>
        <v/>
      </c>
      <c r="P71" s="17"/>
    </row>
    <row r="72" spans="4:16" x14ac:dyDescent="0.25">
      <c r="D72" s="75" t="s">
        <v>44</v>
      </c>
      <c r="E72" s="75"/>
      <c r="F72" s="75"/>
      <c r="G72" s="25">
        <f>G74*$E$26</f>
        <v>160</v>
      </c>
      <c r="H72" s="25">
        <f t="shared" ref="H72:I72" si="2">H74*$E$26</f>
        <v>68</v>
      </c>
      <c r="I72" s="25">
        <f t="shared" si="2"/>
        <v>56</v>
      </c>
      <c r="J72" s="39">
        <f>SUM(G72:I72)</f>
        <v>284</v>
      </c>
      <c r="L72" s="23" t="str" cm="1">
        <f t="array" aca="1" ref="L72" ca="1">_xlfn.IFNA(SUBSTITUTE(_xlfn.TEXTJOIN("",TRUE,"//",CELL("contents",D72),"%%LN%%",CELL("address",G72),"@",SUBSTITUTE(SUBSTITUTE(_xlfn.FORMULATEXT(G72),",","."),";",","),"%%EOL%%"),"$",""),_xlfn.TEXTJOIN("",TRUE,"//",CELL("contents",D72)))</f>
        <v>//ILOŚC LEGAR METRY BIEŻACE MBL%%LN%%G72@=G74*E26%%EOL%%</v>
      </c>
      <c r="M72" s="23" t="str" cm="1">
        <f t="array" aca="1" ref="M72" ca="1">_xlfn.IFNA(SUBSTITUTE(_xlfn.TEXTJOIN("",TRUE,"%%LN%%",CELL("address",H72),"@",SUBSTITUTE(SUBSTITUTE(_xlfn.FORMULATEXT(H72),",","."),";",","),"%%EOL%%"),"$",""),"")</f>
        <v>%%LN%%H72@=H74*E26%%EOL%%</v>
      </c>
      <c r="N72" s="23" t="str" cm="1">
        <f t="array" aca="1" ref="N72" ca="1">_xlfn.IFNA(SUBSTITUTE(_xlfn.TEXTJOIN("",TRUE,"%%LN%%",CELL("address",I72),"@",SUBSTITUTE(SUBSTITUTE(_xlfn.FORMULATEXT(I72),",","."),";",","),"%%EOL%%"),"$",""),"")</f>
        <v>%%LN%%I72@=I74*E26%%EOL%%</v>
      </c>
      <c r="O72" s="23" t="str" cm="1">
        <f t="array" aca="1" ref="O72" ca="1">_xlfn.IFNA(SUBSTITUTE(_xlfn.TEXTJOIN("",TRUE,"%%LN%%",CELL("address",J72),"@",SUBSTITUTE(SUBSTITUTE(_xlfn.FORMULATEXT(J72),",","."),";",","),"%%EOL%%"),"$",""),"")</f>
        <v>%%LN%%J72@=SUM(G72:I72)%%EOL%%</v>
      </c>
      <c r="P72" s="17"/>
    </row>
    <row r="73" spans="4:16" x14ac:dyDescent="0.25">
      <c r="D73" s="68"/>
      <c r="E73" s="68"/>
      <c r="F73" s="68"/>
      <c r="H73" s="14"/>
      <c r="I73" s="14"/>
      <c r="L73" s="23" t="str" cm="1">
        <f t="array" aca="1" ref="L73" ca="1">_xlfn.IFNA(SUBSTITUTE(_xlfn.TEXTJOIN("",TRUE,"//",CELL("contents",D73),"%%LN%%",CELL("address",G73),"@",SUBSTITUTE(SUBSTITUTE(_xlfn.FORMULATEXT(G73),",","."),";",","),"%%EOL%%"),"$",""),_xlfn.TEXTJOIN("",TRUE,"//",CELL("contents",D73)))</f>
        <v>//</v>
      </c>
      <c r="M73" s="23" t="str" cm="1">
        <f t="array" aca="1" ref="M73" ca="1">_xlfn.IFNA(SUBSTITUTE(_xlfn.TEXTJOIN("",TRUE,"%%LN%%",CELL("address",H73),"@",SUBSTITUTE(SUBSTITUTE(_xlfn.FORMULATEXT(H73),",","."),";",","),"%%EOL%%"),"$",""),"")</f>
        <v/>
      </c>
      <c r="N73" s="23" t="str" cm="1">
        <f t="array" aca="1" ref="N73" ca="1">_xlfn.IFNA(SUBSTITUTE(_xlfn.TEXTJOIN("",TRUE,"%%LN%%",CELL("address",I73),"@",SUBSTITUTE(SUBSTITUTE(_xlfn.FORMULATEXT(I73),",","."),";",","),"%%EOL%%"),"$",""),"")</f>
        <v/>
      </c>
      <c r="O73" s="23" t="str" cm="1">
        <f t="array" aca="1" ref="O73" ca="1">_xlfn.IFNA(SUBSTITUTE(_xlfn.TEXTJOIN("",TRUE,"%%LN%%",CELL("address",J73),"@",SUBSTITUTE(SUBSTITUTE(_xlfn.FORMULATEXT(J73),",","."),";",","),"%%EOL%%"),"$",""),"")</f>
        <v/>
      </c>
      <c r="P73" s="35"/>
    </row>
    <row r="74" spans="4:16" x14ac:dyDescent="0.25">
      <c r="D74" s="75" t="s">
        <v>45</v>
      </c>
      <c r="E74" s="75"/>
      <c r="F74" s="75"/>
      <c r="G74" s="25">
        <f>ROUNDUP((ROUNDUP(J11*(($E$22/0.5)+1)*ROUNDDOWN(J3/$E$22,0)+IF(MOD(J3,$E$22)=0,0,J11*(2*$E$22*(J3/$E$22-ROUNDDOWN(J3/$E$22,0))+1)),0)/$E$26),0)+ROUNDUP((ROUNDDOWN(IF(J3&lt;$E$22,1,J3/$E$22),0)*J11)/$E$26,0)</f>
        <v>40</v>
      </c>
      <c r="H74" s="25">
        <f>ROUNDUP((ROUNDUP(J6*(($E$22/0.5)+1)*ROUNDDOWN(J5/$E$22,0)+IF(MOD(J5,$E$22)=0,0,J6*(2*$E$22*(J5/$E$22-ROUNDDOWN(J5/$E$22,0))+1)),0)/$E$26),0)+ROUNDUP((ROUNDDOWN(IF(J5&lt;$E$22,1,J5/$E$22),0)*J6)/$E$26,0)</f>
        <v>17</v>
      </c>
      <c r="I74" s="25">
        <f>ROUNDUP((ROUNDUP(J8*(($E$22/0.5)+1)*ROUNDDOWN(J9/$E$22,0)+IF(MOD(J9,$E$22)=0,0,J8*(2*$E$22*(J9/$E$22-ROUNDDOWN(J9/$E$22,0))+1)),0)/$E$26),0)+ROUNDUP((ROUNDDOWN(IF(J9&lt;$E$22,1,J9/$E$22),0)*J8)/$E$26,0)</f>
        <v>14</v>
      </c>
      <c r="J74" s="39">
        <f>SUM(G74:I74)</f>
        <v>71</v>
      </c>
      <c r="L74" s="23" t="str" cm="1">
        <f t="array" aca="1" ref="L74" ca="1">_xlfn.IFNA(SUBSTITUTE(_xlfn.TEXTJOIN("",TRUE,"//",CELL("contents",D74),"%%LN%%",CELL("address",G74),"@",SUBSTITUTE(SUBSTITUTE(_xlfn.FORMULATEXT(G74),",","."),";",","),"%%EOL%%"),"$",""),_xlfn.TEXTJOIN("",TRUE,"//",CELL("contents",D74)))</f>
        <v>//ILOŚĆ LEGAR SZTUKI PO 4 m LST%%LN%%G74@=ROUNDUP((ROUNDUP(J11*((E22/0.5)+1)*ROUNDDOWN(J3/E22,0)+IF(MOD(J3,E22)=0,0,J11*(2*E22*(J3/E22-ROUNDDOWN(J3/E22,0))+1)),0)/E26),0)+ROUNDUP((ROUNDDOWN(IF(J3&lt;E22,1,J3/E22),0)*J11)/E26,0)%%EOL%%</v>
      </c>
      <c r="M74" s="23" t="str" cm="1">
        <f t="array" aca="1" ref="M74" ca="1">_xlfn.IFNA(SUBSTITUTE(_xlfn.TEXTJOIN("",TRUE,"%%LN%%",CELL("address",H74),"@",SUBSTITUTE(SUBSTITUTE(_xlfn.FORMULATEXT(H74),",","."),";",","),"%%EOL%%"),"$",""),"")</f>
        <v>%%LN%%H74@=ROUNDUP((ROUNDUP(J6*((E22/0.5)+1)*ROUNDDOWN(J5/E22,0)+IF(MOD(J5,E22)=0,0,J6*(2*E22*(J5/E22-ROUNDDOWN(J5/E22,0))+1)),0)/E26),0)+ROUNDUP((ROUNDDOWN(IF(J5&lt;E22,1,J5/E22),0)*J6)/E26,0)%%EOL%%</v>
      </c>
      <c r="N74" s="23" t="str" cm="1">
        <f t="array" aca="1" ref="N74" ca="1">_xlfn.IFNA(SUBSTITUTE(_xlfn.TEXTJOIN("",TRUE,"%%LN%%",CELL("address",I74),"@",SUBSTITUTE(SUBSTITUTE(_xlfn.FORMULATEXT(I74),",","."),";",","),"%%EOL%%"),"$",""),"")</f>
        <v>%%LN%%I74@=ROUNDUP((ROUNDUP(J8*((E22/0.5)+1)*ROUNDDOWN(J9/E22,0)+IF(MOD(J9,E22)=0,0,J8*(2*E22*(J9/E22-ROUNDDOWN(J9/E22,0))+1)),0)/E26),0)+ROUNDUP((ROUNDDOWN(IF(J9&lt;E22,1,J9/E22),0)*J8)/E26,0)%%EOL%%</v>
      </c>
      <c r="O74" s="23" t="str" cm="1">
        <f t="array" aca="1" ref="O74" ca="1">_xlfn.IFNA(SUBSTITUTE(_xlfn.TEXTJOIN("",TRUE,"%%LN%%",CELL("address",J74),"@",SUBSTITUTE(SUBSTITUTE(_xlfn.FORMULATEXT(J74),",","."),";",","),"%%EOL%%"),"$",""),"")</f>
        <v>%%LN%%J74@=SUM(G74:I74)%%EOL%%</v>
      </c>
      <c r="P74" s="17"/>
    </row>
    <row r="75" spans="4:16" x14ac:dyDescent="0.25">
      <c r="D75" s="68"/>
      <c r="E75" s="68"/>
      <c r="F75" s="68"/>
      <c r="L75" s="23" t="str" cm="1">
        <f t="array" aca="1" ref="L75" ca="1">_xlfn.IFNA(SUBSTITUTE(_xlfn.TEXTJOIN("",TRUE,"//",CELL("contents",D75),"%%LN%%",CELL("address",G75),"@",SUBSTITUTE(SUBSTITUTE(_xlfn.FORMULATEXT(G75),",","."),";",","),"%%EOL%%"),"$",""),_xlfn.TEXTJOIN("",TRUE,"//",CELL("contents",D75)))</f>
        <v>//</v>
      </c>
      <c r="M75" s="23" t="str" cm="1">
        <f t="array" aca="1" ref="M75" ca="1">_xlfn.IFNA(SUBSTITUTE(_xlfn.TEXTJOIN("",TRUE,"%%LN%%",CELL("address",H75),"@",SUBSTITUTE(SUBSTITUTE(_xlfn.FORMULATEXT(H75),",","."),";",","),"%%EOL%%"),"$",""),"")</f>
        <v/>
      </c>
      <c r="N75" s="23" t="str" cm="1">
        <f t="array" aca="1" ref="N75" ca="1">_xlfn.IFNA(SUBSTITUTE(_xlfn.TEXTJOIN("",TRUE,"%%LN%%",CELL("address",I75),"@",SUBSTITUTE(SUBSTITUTE(_xlfn.FORMULATEXT(I75),",","."),";",","),"%%EOL%%"),"$",""),"")</f>
        <v/>
      </c>
      <c r="O75" s="23" t="str" cm="1">
        <f t="array" aca="1" ref="O75" ca="1">_xlfn.IFNA(SUBSTITUTE(_xlfn.TEXTJOIN("",TRUE,"%%LN%%",CELL("address",J75),"@",SUBSTITUTE(SUBSTITUTE(_xlfn.FORMULATEXT(J75),",","."),";",","),"%%EOL%%"),"$",""),"")</f>
        <v/>
      </c>
      <c r="P75" s="17"/>
    </row>
    <row r="76" spans="4:16" x14ac:dyDescent="0.25">
      <c r="D76" s="75" t="s">
        <v>46</v>
      </c>
      <c r="E76" s="75"/>
      <c r="F76" s="75"/>
      <c r="G76" s="25">
        <f>ROUNDUP(G80*(J11/$E$24-1),0)+ROUNDDOWN(IF(J3&lt;$E$22,1,J3/$E$22),0)*ROUNDUP(J11/$E$24-1,0)</f>
        <v>893</v>
      </c>
      <c r="H76" s="25">
        <f>ROUNDUP(H80*(J6/$E$24-1),0)+ROUNDDOWN(IF(J5&lt;$E$22,1,J5/$E$22),0)*ROUNDUP(J6/$E$24-1,0)</f>
        <v>380</v>
      </c>
      <c r="I76" s="25">
        <f>ROUNDUP(I80*(J8/$E$24-1),0)+ROUNDDOWN(IF(J9&lt;$E$22,1,J9/$E$22),0)*ROUNDUP(J8/$E$24-1,0)</f>
        <v>304</v>
      </c>
      <c r="J76" s="39">
        <f>SUM(G76:I76)</f>
        <v>1577</v>
      </c>
      <c r="L76" s="23" t="str" cm="1">
        <f t="array" aca="1" ref="L76" ca="1">_xlfn.IFNA(SUBSTITUTE(_xlfn.TEXTJOIN("",TRUE,"//",CELL("contents",D76),"%%LN%%",CELL("address",G76),"@",SUBSTITUTE(SUBSTITUTE(_xlfn.FORMULATEXT(G76),",","."),";",","),"%%EOL%%"),"$",""),_xlfn.TEXTJOIN("",TRUE,"//",CELL("contents",D76)))</f>
        <v>//ILOŚĆ KLIPS SRODKOWY KSR%%LN%%G76@=ROUNDUP(G80*(J11/E24-1),0)+ROUNDDOWN(IF(J3&lt;E22,1,J3/E22),0)*ROUNDUP(J11/E24-1,0)%%EOL%%</v>
      </c>
      <c r="M76" s="23" t="str" cm="1">
        <f t="array" aca="1" ref="M76" ca="1">_xlfn.IFNA(SUBSTITUTE(_xlfn.TEXTJOIN("",TRUE,"%%LN%%",CELL("address",H76),"@",SUBSTITUTE(SUBSTITUTE(_xlfn.FORMULATEXT(H76),",","."),";",","),"%%EOL%%"),"$",""),"")</f>
        <v>%%LN%%H76@=ROUNDUP(H80*(J6/E24-1),0)+ROUNDDOWN(IF(J5&lt;E22,1,J5/E22),0)*ROUNDUP(J6/E24-1,0)%%EOL%%</v>
      </c>
      <c r="N76" s="23" t="str" cm="1">
        <f t="array" aca="1" ref="N76" ca="1">_xlfn.IFNA(SUBSTITUTE(_xlfn.TEXTJOIN("",TRUE,"%%LN%%",CELL("address",I76),"@",SUBSTITUTE(SUBSTITUTE(_xlfn.FORMULATEXT(I76),",","."),";",","),"%%EOL%%"),"$",""),"")</f>
        <v>%%LN%%I76@=ROUNDUP(I80*(J8/E24-1),0)+ROUNDDOWN(IF(J9&lt;E22,1,J9/E22),0)*ROUNDUP(J8/E24-1,0)%%EOL%%</v>
      </c>
      <c r="O76" s="23" t="str" cm="1">
        <f t="array" aca="1" ref="O76" ca="1">_xlfn.IFNA(SUBSTITUTE(_xlfn.TEXTJOIN("",TRUE,"%%LN%%",CELL("address",J76),"@",SUBSTITUTE(SUBSTITUTE(_xlfn.FORMULATEXT(J76),",","."),";",","),"%%EOL%%"),"$",""),"")</f>
        <v>%%LN%%J76@=SUM(G76:I76)%%EOL%%</v>
      </c>
      <c r="P76" s="17"/>
    </row>
    <row r="77" spans="4:16" x14ac:dyDescent="0.25">
      <c r="D77" s="68"/>
      <c r="E77" s="68"/>
      <c r="F77" s="68"/>
      <c r="L77" s="23" t="str" cm="1">
        <f t="array" aca="1" ref="L77" ca="1">_xlfn.IFNA(SUBSTITUTE(_xlfn.TEXTJOIN("",TRUE,"//",CELL("contents",D77),"%%LN%%",CELL("address",G77),"@",SUBSTITUTE(SUBSTITUTE(_xlfn.FORMULATEXT(G77),",","."),";",","),"%%EOL%%"),"$",""),_xlfn.TEXTJOIN("",TRUE,"//",CELL("contents",D77)))</f>
        <v>//</v>
      </c>
      <c r="M77" s="23" t="str" cm="1">
        <f t="array" aca="1" ref="M77" ca="1">_xlfn.IFNA(SUBSTITUTE(_xlfn.TEXTJOIN("",TRUE,"%%LN%%",CELL("address",H77),"@",SUBSTITUTE(SUBSTITUTE(_xlfn.FORMULATEXT(H77),",","."),";",","),"%%EOL%%"),"$",""),"")</f>
        <v/>
      </c>
      <c r="N77" s="23" t="str" cm="1">
        <f t="array" aca="1" ref="N77" ca="1">_xlfn.IFNA(SUBSTITUTE(_xlfn.TEXTJOIN("",TRUE,"%%LN%%",CELL("address",I77),"@",SUBSTITUTE(SUBSTITUTE(_xlfn.FORMULATEXT(I77),",","."),";",","),"%%EOL%%"),"$",""),"")</f>
        <v/>
      </c>
      <c r="O77" s="23" t="str" cm="1">
        <f t="array" aca="1" ref="O77" ca="1">_xlfn.IFNA(SUBSTITUTE(_xlfn.TEXTJOIN("",TRUE,"%%LN%%",CELL("address",J77),"@",SUBSTITUTE(SUBSTITUTE(_xlfn.FORMULATEXT(J77),",","."),";",","),"%%EOL%%"),"$",""),"")</f>
        <v/>
      </c>
      <c r="P77" s="17"/>
    </row>
    <row r="78" spans="4:16" x14ac:dyDescent="0.25">
      <c r="D78" s="75" t="s">
        <v>47</v>
      </c>
      <c r="E78" s="75"/>
      <c r="F78" s="75"/>
      <c r="G78" s="25">
        <f t="shared" ref="G78:I78" si="3">G80</f>
        <v>43</v>
      </c>
      <c r="H78" s="25">
        <f t="shared" si="3"/>
        <v>18</v>
      </c>
      <c r="I78" s="25">
        <f t="shared" si="3"/>
        <v>18</v>
      </c>
      <c r="J78" s="39">
        <f>SUM(G78:I78)-I78-H78</f>
        <v>43</v>
      </c>
      <c r="L78" s="23" t="str" cm="1">
        <f t="array" aca="1" ref="L78" ca="1">_xlfn.IFNA(SUBSTITUTE(_xlfn.TEXTJOIN("",TRUE,"//",CELL("contents",D78),"%%LN%%",CELL("address",G78),"@",SUBSTITUTE(SUBSTITUTE(_xlfn.FORMULATEXT(G78),",","."),";",","),"%%EOL%%"),"$",""),_xlfn.TEXTJOIN("",TRUE,"//",CELL("contents",D78)))</f>
        <v>//ILOŚC KLIPS KOŃCOWY KK%%LN%%G78@=G80%%EOL%%</v>
      </c>
      <c r="M78" s="23" t="str" cm="1">
        <f t="array" aca="1" ref="M78" ca="1">_xlfn.IFNA(SUBSTITUTE(_xlfn.TEXTJOIN("",TRUE,"%%LN%%",CELL("address",H78),"@",SUBSTITUTE(SUBSTITUTE(_xlfn.FORMULATEXT(H78),",","."),";",","),"%%EOL%%"),"$",""),"")</f>
        <v>%%LN%%H78@=H80%%EOL%%</v>
      </c>
      <c r="N78" s="23" t="str" cm="1">
        <f t="array" aca="1" ref="N78" ca="1">_xlfn.IFNA(SUBSTITUTE(_xlfn.TEXTJOIN("",TRUE,"%%LN%%",CELL("address",I78),"@",SUBSTITUTE(SUBSTITUTE(_xlfn.FORMULATEXT(I78),",","."),";",","),"%%EOL%%"),"$",""),"")</f>
        <v>%%LN%%I78@=I80%%EOL%%</v>
      </c>
      <c r="O78" s="23" t="str" cm="1">
        <f t="array" aca="1" ref="O78" ca="1">_xlfn.IFNA(SUBSTITUTE(_xlfn.TEXTJOIN("",TRUE,"%%LN%%",CELL("address",J78),"@",SUBSTITUTE(SUBSTITUTE(_xlfn.FORMULATEXT(J78),",","."),";",","),"%%EOL%%"),"$",""),"")</f>
        <v>%%LN%%J78@=SUM(G78:I78)-I78-H78%%EOL%%</v>
      </c>
      <c r="P78" s="17"/>
    </row>
    <row r="79" spans="4:16" x14ac:dyDescent="0.25">
      <c r="D79" s="68"/>
      <c r="E79" s="68"/>
      <c r="F79" s="68"/>
      <c r="L79" s="23" t="str" cm="1">
        <f t="array" aca="1" ref="L79" ca="1">_xlfn.IFNA(SUBSTITUTE(_xlfn.TEXTJOIN("",TRUE,"//",CELL("contents",D79),"%%LN%%",CELL("address",G79),"@",SUBSTITUTE(SUBSTITUTE(_xlfn.FORMULATEXT(G79),",","."),";",","),"%%EOL%%"),"$",""),_xlfn.TEXTJOIN("",TRUE,"//",CELL("contents",D79)))</f>
        <v>//</v>
      </c>
      <c r="M79" s="23" t="str" cm="1">
        <f t="array" aca="1" ref="M79" ca="1">_xlfn.IFNA(SUBSTITUTE(_xlfn.TEXTJOIN("",TRUE,"%%LN%%",CELL("address",H79),"@",SUBSTITUTE(SUBSTITUTE(_xlfn.FORMULATEXT(H79),",","."),";",","),"%%EOL%%"),"$",""),"")</f>
        <v/>
      </c>
      <c r="N79" s="23" t="str" cm="1">
        <f t="array" aca="1" ref="N79" ca="1">_xlfn.IFNA(SUBSTITUTE(_xlfn.TEXTJOIN("",TRUE,"%%LN%%",CELL("address",I79),"@",SUBSTITUTE(SUBSTITUTE(_xlfn.FORMULATEXT(I79),",","."),";",","),"%%EOL%%"),"$",""),"")</f>
        <v/>
      </c>
      <c r="O79" s="23" t="str" cm="1">
        <f t="array" aca="1" ref="O79" ca="1">_xlfn.IFNA(SUBSTITUTE(_xlfn.TEXTJOIN("",TRUE,"%%LN%%",CELL("address",J79),"@",SUBSTITUTE(SUBSTITUTE(_xlfn.FORMULATEXT(J79),",","."),";",","),"%%EOL%%"),"$",""),"")</f>
        <v/>
      </c>
      <c r="P79" s="17"/>
    </row>
    <row r="80" spans="4:16" x14ac:dyDescent="0.25">
      <c r="D80" s="75" t="s">
        <v>48</v>
      </c>
      <c r="E80" s="75"/>
      <c r="F80" s="75"/>
      <c r="G80" s="25">
        <f>ROUNDUP((2*$E$22+1)*ROUNDDOWN(J3/$E$22,0)+IF(MOD(J3,$E$22)=0,0,(2*$E$22*(J3/$E$22-ROUNDDOWN(J3/$E$22,0))+1)),0)</f>
        <v>43</v>
      </c>
      <c r="H80" s="25">
        <f>ROUNDUP((2*$E$22+1)*ROUNDDOWN(J5/$E$22,0)+IF(MOD(J5,$E$22)=0,0,(2*$E$22*(J5/$E$22-ROUNDDOWN(J5/$E$22,0))+1)),0)</f>
        <v>18</v>
      </c>
      <c r="I80" s="25">
        <f>ROUNDUP((2*$E$22+1)*ROUNDDOWN(J9/$E$22,0)+IF(MOD(J9,$E$22)=0,0,(2*$E$22*(J9/$E$22-ROUNDDOWN(J9/$E$22,0))+1)),0)</f>
        <v>18</v>
      </c>
      <c r="J80" s="39">
        <f>SUM(G80:I80)-I80-H80</f>
        <v>43</v>
      </c>
      <c r="L80" s="23" t="str" cm="1">
        <f t="array" aca="1" ref="L80" ca="1">_xlfn.IFNA(SUBSTITUTE(_xlfn.TEXTJOIN("",TRUE,"//",CELL("contents",D80),"%%LN%%",CELL("address",G80),"@",SUBSTITUTE(SUBSTITUTE(_xlfn.FORMULATEXT(G80),",","."),";",","),"%%EOL%%"),"$",""),_xlfn.TEXTJOIN("",TRUE,"//",CELL("contents",D80)))</f>
        <v>//ILOŚĆ KLIPS POCZĄTKOWY KST%%LN%%G80@=ROUNDUP((2*E22+1)*ROUNDDOWN(J3/E22,0)+IF(MOD(J3,E22)=0,0,(2*E22*(J3/E22-ROUNDDOWN(J3/E22,0))+1)),0)%%EOL%%</v>
      </c>
      <c r="M80" s="23" t="str" cm="1">
        <f t="array" aca="1" ref="M80" ca="1">_xlfn.IFNA(SUBSTITUTE(_xlfn.TEXTJOIN("",TRUE,"%%LN%%",CELL("address",H80),"@",SUBSTITUTE(SUBSTITUTE(_xlfn.FORMULATEXT(H80),",","."),";",","),"%%EOL%%"),"$",""),"")</f>
        <v>%%LN%%H80@=ROUNDUP((2*E22+1)*ROUNDDOWN(J5/E22,0)+IF(MOD(J5,E22)=0,0,(2*E22*(J5/E22-ROUNDDOWN(J5/E22,0))+1)),0)%%EOL%%</v>
      </c>
      <c r="N80" s="23" t="str" cm="1">
        <f t="array" aca="1" ref="N80" ca="1">_xlfn.IFNA(SUBSTITUTE(_xlfn.TEXTJOIN("",TRUE,"%%LN%%",CELL("address",I80),"@",SUBSTITUTE(SUBSTITUTE(_xlfn.FORMULATEXT(I80),",","."),";",","),"%%EOL%%"),"$",""),"")</f>
        <v>%%LN%%I80@=ROUNDUP((2*E22+1)*ROUNDDOWN(J9/E22,0)+IF(MOD(J9,E22)=0,0,(2*E22*(J9/E22-ROUNDDOWN(J9/E22,0))+1)),0)%%EOL%%</v>
      </c>
      <c r="O80" s="23" t="str" cm="1">
        <f t="array" aca="1" ref="O80" ca="1">_xlfn.IFNA(SUBSTITUTE(_xlfn.TEXTJOIN("",TRUE,"%%LN%%",CELL("address",J80),"@",SUBSTITUTE(SUBSTITUTE(_xlfn.FORMULATEXT(J80),",","."),";",","),"%%EOL%%"),"$",""),"")</f>
        <v>%%LN%%J80@=SUM(G80:I80)-I80-H80%%EOL%%</v>
      </c>
      <c r="P80" s="17"/>
    </row>
    <row r="81" spans="4:16" x14ac:dyDescent="0.25">
      <c r="D81" s="68"/>
      <c r="E81" s="68"/>
      <c r="F81" s="68"/>
      <c r="L81" s="23" t="str" cm="1">
        <f t="array" aca="1" ref="L81" ca="1">_xlfn.IFNA(SUBSTITUTE(_xlfn.TEXTJOIN("",TRUE,"//",CELL("contents",D81),"%%LN%%",CELL("address",G81),"@",SUBSTITUTE(SUBSTITUTE(_xlfn.FORMULATEXT(G81),",","."),";",","),"%%EOL%%"),"$",""),_xlfn.TEXTJOIN("",TRUE,"//",CELL("contents",D81)))</f>
        <v>//</v>
      </c>
      <c r="M81" s="23" t="str" cm="1">
        <f t="array" aca="1" ref="M81" ca="1">_xlfn.IFNA(SUBSTITUTE(_xlfn.TEXTJOIN("",TRUE,"%%LN%%",CELL("address",H81),"@",SUBSTITUTE(SUBSTITUTE(_xlfn.FORMULATEXT(H81),",","."),";",","),"%%EOL%%"),"$",""),"")</f>
        <v/>
      </c>
      <c r="N81" s="23" t="str" cm="1">
        <f t="array" aca="1" ref="N81" ca="1">_xlfn.IFNA(SUBSTITUTE(_xlfn.TEXTJOIN("",TRUE,"%%LN%%",CELL("address",I81),"@",SUBSTITUTE(SUBSTITUTE(_xlfn.FORMULATEXT(I81),",","."),";",","),"%%EOL%%"),"$",""),"")</f>
        <v/>
      </c>
      <c r="O81" s="23" t="str" cm="1">
        <f t="array" aca="1" ref="O81" ca="1">_xlfn.IFNA(SUBSTITUTE(_xlfn.TEXTJOIN("",TRUE,"%%LN%%",CELL("address",J81),"@",SUBSTITUTE(SUBSTITUTE(_xlfn.FORMULATEXT(J81),",","."),";",","),"%%EOL%%"),"$",""),"")</f>
        <v/>
      </c>
      <c r="P81" s="17"/>
    </row>
    <row r="82" spans="4:16" x14ac:dyDescent="0.25">
      <c r="D82" s="75" t="s">
        <v>49</v>
      </c>
      <c r="E82" s="75"/>
      <c r="F82" s="75"/>
      <c r="J82" s="39">
        <f>ROUNDUP(SUM(J3:J10)/4,0)</f>
        <v>15</v>
      </c>
      <c r="L82" s="23" t="str" cm="1">
        <f t="array" aca="1" ref="L82" ca="1">_xlfn.IFNA(SUBSTITUTE(_xlfn.TEXTJOIN("",TRUE,"//",CELL("contents",D82),"%%LN%%",CELL("address",G82),"@",SUBSTITUTE(SUBSTITUTE(_xlfn.FORMULATEXT(G82),",","."),";",","),"%%EOL%%"),"$",""),_xlfn.TEXTJOIN("",TRUE,"//",CELL("contents",D82)))</f>
        <v>//ILOŚĆ LISTWA 4m LLS</v>
      </c>
      <c r="M82" s="23" t="str" cm="1">
        <f t="array" aca="1" ref="M82" ca="1">_xlfn.IFNA(SUBSTITUTE(_xlfn.TEXTJOIN("",TRUE,"%%LN%%",CELL("address",H82),"@",SUBSTITUTE(SUBSTITUTE(_xlfn.FORMULATEXT(H82),",","."),";",","),"%%EOL%%"),"$",""),"")</f>
        <v/>
      </c>
      <c r="N82" s="23" t="str" cm="1">
        <f t="array" aca="1" ref="N82" ca="1">_xlfn.IFNA(SUBSTITUTE(_xlfn.TEXTJOIN("",TRUE,"%%LN%%",CELL("address",I82),"@",SUBSTITUTE(SUBSTITUTE(_xlfn.FORMULATEXT(I82),",","."),";",","),"%%EOL%%"),"$",""),"")</f>
        <v/>
      </c>
      <c r="O82" s="23" t="str" cm="1">
        <f t="array" aca="1" ref="O82" ca="1">_xlfn.IFNA(SUBSTITUTE(_xlfn.TEXTJOIN("",TRUE,"%%LN%%",CELL("address",J82),"@",SUBSTITUTE(SUBSTITUTE(_xlfn.FORMULATEXT(J82),",","."),";",","),"%%EOL%%"),"$",""),"")</f>
        <v>%%LN%%J82@=ROUNDUP(SUM(J3:J10)/4,0)%%EOL%%</v>
      </c>
      <c r="P82" s="17"/>
    </row>
    <row r="83" spans="4:16" x14ac:dyDescent="0.25">
      <c r="D83" s="68"/>
      <c r="E83" s="68"/>
      <c r="F83" s="68"/>
      <c r="L83" s="23" t="str" cm="1">
        <f t="array" aca="1" ref="L83" ca="1">_xlfn.IFNA(SUBSTITUTE(_xlfn.TEXTJOIN("",TRUE,"//",CELL("contents",D83),"%%LN%%",CELL("address",G83),"@",SUBSTITUTE(SUBSTITUTE(_xlfn.FORMULATEXT(G83),",","."),";",","),"%%EOL%%"),"$",""),_xlfn.TEXTJOIN("",TRUE,"//",CELL("contents",D83)))</f>
        <v>//</v>
      </c>
      <c r="M83" s="23" t="str" cm="1">
        <f t="array" aca="1" ref="M83" ca="1">_xlfn.IFNA(SUBSTITUTE(_xlfn.TEXTJOIN("",TRUE,"%%LN%%",CELL("address",H83),"@",SUBSTITUTE(SUBSTITUTE(_xlfn.FORMULATEXT(H83),",","."),";",","),"%%EOL%%"),"$",""),"")</f>
        <v/>
      </c>
      <c r="N83" s="23" t="str" cm="1">
        <f t="array" aca="1" ref="N83" ca="1">_xlfn.IFNA(SUBSTITUTE(_xlfn.TEXTJOIN("",TRUE,"%%LN%%",CELL("address",I83),"@",SUBSTITUTE(SUBSTITUTE(_xlfn.FORMULATEXT(I83),",","."),";",","),"%%EOL%%"),"$",""),"")</f>
        <v/>
      </c>
      <c r="O83" s="23" t="str" cm="1">
        <f t="array" aca="1" ref="O83" ca="1">_xlfn.IFNA(SUBSTITUTE(_xlfn.TEXTJOIN("",TRUE,"%%LN%%",CELL("address",J83),"@",SUBSTITUTE(SUBSTITUTE(_xlfn.FORMULATEXT(J83),",","."),";",","),"%%EOL%%"),"$",""),"")</f>
        <v/>
      </c>
      <c r="P83" s="17"/>
    </row>
    <row r="84" spans="4:16" x14ac:dyDescent="0.25">
      <c r="D84" s="75" t="s">
        <v>18</v>
      </c>
      <c r="E84" s="75"/>
      <c r="F84" s="75"/>
      <c r="G84" s="30">
        <f>ROUNDUP(J3*J11,0)/ROUNDUP(G70*$E$22*$E$24,0)</f>
        <v>0.96923076923076923</v>
      </c>
      <c r="H84" s="30">
        <f>ROUNDUP(J5*J6,0)/ROUNDUP(H70*$E$22*$E$24,0)</f>
        <v>1</v>
      </c>
      <c r="I84" s="30">
        <f>ROUNDUP(J9*J8,0)/ROUNDUP(I70*$E$22*$E$24,0)</f>
        <v>1</v>
      </c>
      <c r="J84" s="67">
        <f>ROUNDUP(J3*J11+J6*J5+J8*J9,0)/ROUNDUP(J70*E22*E24,0)</f>
        <v>0.98230088495575218</v>
      </c>
      <c r="L84" s="23" t="str" cm="1">
        <f t="array" aca="1" ref="L84" ca="1">_xlfn.IFNA(SUBSTITUTE(_xlfn.TEXTJOIN("",TRUE,"//",CELL("contents",D84),"%%LN%%",CELL("address",G84),"@",SUBSTITUTE(SUBSTITUTE(_xlfn.FORMULATEXT(G84),",","."),";",","),"%%EOL%%"),"$",""),_xlfn.TEXTJOIN("",TRUE,"//",CELL("contents",D84)))</f>
        <v>//WYDAJNOŚC Z DESKI%%LN%%G84@=ROUNDUP(J3*J11,0)/ROUNDUP(G70*E22*E24,0)%%EOL%%</v>
      </c>
      <c r="M84" s="23" t="str" cm="1">
        <f t="array" aca="1" ref="M84" ca="1">_xlfn.IFNA(SUBSTITUTE(_xlfn.TEXTJOIN("",TRUE,"%%LN%%",CELL("address",H84),"@",SUBSTITUTE(SUBSTITUTE(_xlfn.FORMULATEXT(H84),",","."),";",","),"%%EOL%%"),"$",""),"")</f>
        <v>%%LN%%H84@=ROUNDUP(J5*J6,0)/ROUNDUP(H70*E22*E24,0)%%EOL%%</v>
      </c>
      <c r="N84" s="23" t="str" cm="1">
        <f t="array" aca="1" ref="N84" ca="1">_xlfn.IFNA(SUBSTITUTE(_xlfn.TEXTJOIN("",TRUE,"%%LN%%",CELL("address",I84),"@",SUBSTITUTE(SUBSTITUTE(_xlfn.FORMULATEXT(I84),",","."),";",","),"%%EOL%%"),"$",""),"")</f>
        <v>%%LN%%I84@=ROUNDUP(J9*J8,0)/ROUNDUP(I70*E22*E24,0)%%EOL%%</v>
      </c>
      <c r="O84" s="23" t="str" cm="1">
        <f t="array" aca="1" ref="O84" ca="1">_xlfn.IFNA(SUBSTITUTE(_xlfn.TEXTJOIN("",TRUE,"%%LN%%",CELL("address",J84),"@",SUBSTITUTE(SUBSTITUTE(_xlfn.FORMULATEXT(J84),",","."),";",","),"%%EOL%%"),"$",""),"")</f>
        <v>%%LN%%J84@=ROUNDUP(J3*J11+J6*J5+J8*J9,0)/ROUNDUP(J70*E22*E24,0)%%EOL%%</v>
      </c>
      <c r="P84" s="49"/>
    </row>
    <row r="85" spans="4:16" x14ac:dyDescent="0.25">
      <c r="L85" s="23" t="str" cm="1">
        <f t="array" aca="1" ref="L85" ca="1">_xlfn.IFNA(SUBSTITUTE(_xlfn.TEXTJOIN("",TRUE,"//",CELL("contents",D85),"%%LN%%",CELL("address",G85),"@",SUBSTITUTE(SUBSTITUTE(_xlfn.FORMULATEXT(G85),",","."),";",","),"%%EOL%%"),"$",""),_xlfn.TEXTJOIN("",TRUE,"//",CELL("contents",D85)))</f>
        <v>//</v>
      </c>
      <c r="M85" s="23" t="str" cm="1">
        <f t="array" aca="1" ref="M85" ca="1">_xlfn.IFNA(SUBSTITUTE(_xlfn.TEXTJOIN("",TRUE,"%%LN%%",CELL("address",H85),"@",SUBSTITUTE(SUBSTITUTE(_xlfn.FORMULATEXT(H85),",","."),";",","),"%%EOL%%"),"$",""),"")</f>
        <v/>
      </c>
      <c r="N85" s="23" t="str" cm="1">
        <f t="array" aca="1" ref="N85" ca="1">_xlfn.IFNA(SUBSTITUTE(_xlfn.TEXTJOIN("",TRUE,"%%LN%%",CELL("address",I85),"@",SUBSTITUTE(SUBSTITUTE(_xlfn.FORMULATEXT(I85),",","."),";",","),"%%EOL%%"),"$",""),"")</f>
        <v/>
      </c>
      <c r="O85" s="23" t="str" cm="1">
        <f t="array" aca="1" ref="O85" ca="1">_xlfn.IFNA(SUBSTITUTE(_xlfn.TEXTJOIN("",TRUE,"%%LN%%",CELL("address",J85),"@",SUBSTITUTE(SUBSTITUTE(_xlfn.FORMULATEXT(J85),",","."),";",","),"%%EOL%%"),"$",""),"")</f>
        <v/>
      </c>
    </row>
    <row r="86" spans="4:16" x14ac:dyDescent="0.25">
      <c r="D86" s="75" t="s">
        <v>63</v>
      </c>
      <c r="E86" s="75"/>
      <c r="F86" s="75"/>
      <c r="G86" s="25">
        <f>ROUNDUP(J11*J3,0)</f>
        <v>63</v>
      </c>
      <c r="H86" s="25">
        <f>ROUNDUP(J5*J6,0)</f>
        <v>27</v>
      </c>
      <c r="I86" s="25">
        <f>ROUNDUP(J8*J9,0)</f>
        <v>22</v>
      </c>
      <c r="J86" s="39">
        <f>SUM(G86:I86)</f>
        <v>112</v>
      </c>
      <c r="L86" s="23" t="str" cm="1">
        <f t="array" aca="1" ref="L86" ca="1">_xlfn.IFNA(SUBSTITUTE(_xlfn.TEXTJOIN("",TRUE,"//",CELL("contents",D86),"%%LN%%",CELL("address",G86),"@",SUBSTITUTE(SUBSTITUTE(_xlfn.FORMULATEXT(G86),",","."),";",","),"%%EOL%%"),"$",""),_xlfn.TEXTJOIN("",TRUE,"//",CELL("contents",D86)))</f>
        <v>//POWIERZCHNIA TARASU%%LN%%G86@=ROUNDUP(J11*J3,0)%%EOL%%</v>
      </c>
      <c r="M86" s="23" t="str" cm="1">
        <f t="array" aca="1" ref="M86" ca="1">_xlfn.IFNA(SUBSTITUTE(_xlfn.TEXTJOIN("",TRUE,"%%LN%%",CELL("address",H86),"@",SUBSTITUTE(SUBSTITUTE(_xlfn.FORMULATEXT(H86),",","."),";",","),"%%EOL%%"),"$",""),"")</f>
        <v>%%LN%%H86@=ROUNDUP(J5*J6,0)%%EOL%%</v>
      </c>
      <c r="N86" s="23" t="str" cm="1">
        <f t="array" aca="1" ref="N86" ca="1">_xlfn.IFNA(SUBSTITUTE(_xlfn.TEXTJOIN("",TRUE,"%%LN%%",CELL("address",I86),"@",SUBSTITUTE(SUBSTITUTE(_xlfn.FORMULATEXT(I86),",","."),";",","),"%%EOL%%"),"$",""),"")</f>
        <v>%%LN%%I86@=ROUNDUP(J8*J9,0)%%EOL%%</v>
      </c>
      <c r="O86" s="23" t="str" cm="1">
        <f t="array" aca="1" ref="O86" ca="1">_xlfn.IFNA(SUBSTITUTE(_xlfn.TEXTJOIN("",TRUE,"%%LN%%",CELL("address",J86),"@",SUBSTITUTE(SUBSTITUTE(_xlfn.FORMULATEXT(J86),",","."),";",","),"%%EOL%%"),"$",""),"")</f>
        <v>%%LN%%J86@=SUM(G86:I86)%%EOL%%</v>
      </c>
    </row>
  </sheetData>
  <mergeCells count="20">
    <mergeCell ref="D70:F70"/>
    <mergeCell ref="D32:F32"/>
    <mergeCell ref="D34:F34"/>
    <mergeCell ref="D36:F36"/>
    <mergeCell ref="D38:F38"/>
    <mergeCell ref="D40:F40"/>
    <mergeCell ref="D42:F42"/>
    <mergeCell ref="D44:F44"/>
    <mergeCell ref="D46:F46"/>
    <mergeCell ref="D48:F48"/>
    <mergeCell ref="D50:F50"/>
    <mergeCell ref="D68:F68"/>
    <mergeCell ref="D84:F84"/>
    <mergeCell ref="D86:F86"/>
    <mergeCell ref="D72:F72"/>
    <mergeCell ref="D74:F74"/>
    <mergeCell ref="D76:F76"/>
    <mergeCell ref="D78:F78"/>
    <mergeCell ref="D80:F80"/>
    <mergeCell ref="D82:F82"/>
  </mergeCells>
  <conditionalFormatting sqref="J13:J15">
    <cfRule type="cellIs" dxfId="1" priority="5" operator="equal">
      <formula>"wymiary poprawne"</formula>
    </cfRule>
  </conditionalFormatting>
  <conditionalFormatting sqref="J13:J15">
    <cfRule type="containsText" dxfId="0" priority="3" operator="containsText" text="zmień">
      <formula>NOT(ISERROR(SEARCH("zmień",J13)))</formula>
    </cfRule>
  </conditionalFormatting>
  <dataValidations count="3">
    <dataValidation type="decimal" allowBlank="1" showInputMessage="1" showErrorMessage="1" errorTitle="min 1m, max 100m" error="min 1, max 100" promptTitle="min 1m, max 100m" prompt="min 1, max 100" sqref="I3 I5:I7 I9:I10" xr:uid="{00000000-0002-0000-0B00-000000000000}">
      <formula1>1</formula1>
      <formula2>100</formula2>
    </dataValidation>
    <dataValidation type="decimal" allowBlank="1" showInputMessage="1" showErrorMessage="1" errorTitle="min 1m, max 100m" error="min 1m, max 100m" promptTitle="min 1m, max 100m" prompt="min 1m, max 100m" sqref="I4 I8" xr:uid="{00000000-0002-0000-0B00-000001000000}">
      <formula1>1</formula1>
      <formula2>100</formula2>
    </dataValidation>
    <dataValidation type="whole" operator="equal" allowBlank="1" showInputMessage="1" showErrorMessage="1" errorTitle="L=4" error="L=4" promptTitle="L=4" prompt="L=4" sqref="E26" xr:uid="{00000000-0002-0000-0B00-000002000000}">
      <formula1>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3000000}">
          <x14:formula1>
            <xm:f>'nie zmieniać, nie kasować'!$B$2:$B$4</xm:f>
          </x14:formula1>
          <xm:sqref>E23</xm:sqref>
        </x14:dataValidation>
        <x14:dataValidation type="list" allowBlank="1" showInputMessage="1" showErrorMessage="1" xr:uid="{00000000-0002-0000-0B00-000004000000}">
          <x14:formula1>
            <xm:f>'nie zmieniać, nie kasować'!$C$2:$C$3</xm:f>
          </x14:formula1>
          <xm:sqref>E25</xm:sqref>
        </x14:dataValidation>
        <x14:dataValidation type="list" allowBlank="1" showInputMessage="1" showErrorMessage="1" xr:uid="{00000000-0002-0000-0B00-000005000000}">
          <x14:formula1>
            <xm:f>'nie zmieniać, nie kasować'!$A$2:$A$3</xm:f>
          </x14:formula1>
          <xm:sqref>E22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10.625" defaultRowHeight="15.7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39" sqref="P39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LEGENDA</vt:lpstr>
      <vt:lpstr>PROSTOKĄT UKŁAD PROSTOPADŁY</vt:lpstr>
      <vt:lpstr>PROSTOKĄT UKŁ. PROSTOP ZAMEK</vt:lpstr>
      <vt:lpstr>PROSTOKĄT UKŁAD RÓWNOLEGŁY</vt:lpstr>
      <vt:lpstr>PROSTOKĄT UKŁ. RÓWN. ZAMEK</vt:lpstr>
      <vt:lpstr>TYP L Prostopadły</vt:lpstr>
      <vt:lpstr>TYP L Równoległy</vt:lpstr>
      <vt:lpstr>TYP T Prostopadły</vt:lpstr>
      <vt:lpstr>TYP T Równoległy</vt:lpstr>
      <vt:lpstr>TYP C Prostopadły</vt:lpstr>
      <vt:lpstr>nie zmieniać, nie kasować</vt:lpstr>
      <vt:lpstr>TYP C Równoległy</vt:lpstr>
      <vt:lpstr>3TYP PROSTOKAT</vt:lpstr>
      <vt:lpstr>3TYP L</vt:lpstr>
      <vt:lpstr>3TYP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Dariusz Niedziałek</cp:lastModifiedBy>
  <dcterms:created xsi:type="dcterms:W3CDTF">2021-03-02T16:11:16Z</dcterms:created>
  <dcterms:modified xsi:type="dcterms:W3CDTF">2021-11-12T17:55:45Z</dcterms:modified>
</cp:coreProperties>
</file>