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li\projects\Office_Online\technicians\PBarborik\templates\_bugs\PTB\target\"/>
    </mc:Choice>
  </mc:AlternateContent>
  <bookViews>
    <workbookView xWindow="0" yWindow="900" windowWidth="20490" windowHeight="7515"/>
  </bookViews>
  <sheets>
    <sheet name="Plano de fitness" sheetId="1" r:id="rId1"/>
    <sheet name="Registro de atividades" sheetId="2" r:id="rId2"/>
    <sheet name="Registro de alimentação" sheetId="3" r:id="rId3"/>
  </sheets>
  <definedNames>
    <definedName name="Altura">'Plano de fitness'!$C$6</definedName>
    <definedName name="AlturaIMC">Altura*Altura</definedName>
    <definedName name="Categoria1">'Registro de atividades'!$B$4</definedName>
    <definedName name="Categoria2">'Registro de atividades'!$B$5</definedName>
    <definedName name="Categoria3">'Registro de atividades'!$B$6</definedName>
    <definedName name="Categoria4">'Registro de atividades'!$B$7</definedName>
    <definedName name="Categoria5">'Registro de atividades'!$B$8</definedName>
    <definedName name="EtiquetadePeso">'Plano de fitness'!$B$12</definedName>
    <definedName name="EtiquetadoObjetivo1">'Plano de fitness'!$B$13</definedName>
    <definedName name="EtiquetadoObjetivo2">'Plano de fitness'!$B$14</definedName>
    <definedName name="EtiquetadoObjetivo3">'Plano de fitness'!$B$15</definedName>
    <definedName name="EtiquetadoObjetivo4">'Plano de fitness'!$B$16</definedName>
    <definedName name="Idade">'Plano de fitness'!$C$5</definedName>
    <definedName name="IMC">IF(UnidadedeMedida="Imperial",PesoIMC*703,PesoIMC*10000)</definedName>
    <definedName name="Objetivo1">'Plano de fitness'!$D$13</definedName>
    <definedName name="Objetivo2">'Plano de fitness'!$D$14</definedName>
    <definedName name="Objetivo3">'Plano de fitness'!$D$15</definedName>
    <definedName name="Objetivo4">'Plano de fitness'!$D$16</definedName>
    <definedName name="ObjetivoPeso">'Plano de fitness'!$D$12</definedName>
    <definedName name="OutroTotal">TotalGeral-SUM('Registro de atividades'!$C$4:$C$7)</definedName>
    <definedName name="PesoAtual">'Plano de fitness'!$C$12</definedName>
    <definedName name="PesoIMC">PesoAtual/AlturaIMC</definedName>
    <definedName name="PesquisadeData">'Registro de alimentação'!$D$5</definedName>
    <definedName name="_xlnm.Print_Titles" localSheetId="0">'Plano de fitness'!$18:$19</definedName>
    <definedName name="_xlnm.Print_Titles" localSheetId="2">'Registro de alimentação'!$7:$7</definedName>
    <definedName name="_xlnm.Print_Titles" localSheetId="1">'Registro de atividades'!$10:$10</definedName>
    <definedName name="Sexo">'Plano de fitness'!$C$4</definedName>
    <definedName name="TotalGeral">SUM(RegistrodeAtividades[DISTÂNCIA])</definedName>
    <definedName name="TudoCompleto">AND(Altura&gt;0,PesoAtual&gt;0)</definedName>
    <definedName name="UnidadedeMedida">'Plano de fitness'!$C$7</definedName>
  </definedNames>
  <calcPr calcId="162912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D5" i="3"/>
  <c r="B9" i="1"/>
  <c r="F3" i="3"/>
  <c r="G3" i="3"/>
  <c r="H3" i="3"/>
  <c r="I3" i="3"/>
  <c r="J3" i="3"/>
  <c r="K3" i="3"/>
  <c r="L3" i="3"/>
  <c r="E3" i="3"/>
  <c r="F5" i="3"/>
  <c r="G5" i="3"/>
  <c r="H5" i="3"/>
  <c r="I5" i="3"/>
  <c r="J5" i="3"/>
  <c r="K5" i="3"/>
  <c r="L5" i="3"/>
  <c r="C8" i="2"/>
  <c r="C7" i="2"/>
  <c r="C6" i="2"/>
  <c r="C5" i="2"/>
  <c r="C4" i="2"/>
  <c r="R18" i="1"/>
  <c r="N18" i="1"/>
  <c r="J18" i="1"/>
  <c r="F18" i="1"/>
  <c r="B18" i="1"/>
  <c r="C8" i="1"/>
  <c r="F10" i="1"/>
  <c r="F3" i="1"/>
</calcChain>
</file>

<file path=xl/comments1.xml><?xml version="1.0" encoding="utf-8"?>
<comments xmlns="http://schemas.openxmlformats.org/spreadsheetml/2006/main">
  <authors>
    <author>Autor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Dica de IMC:</t>
        </r>
        <r>
          <rPr>
            <sz val="9"/>
            <color indexed="81"/>
            <rFont val="Tahoma"/>
            <family val="2"/>
          </rPr>
          <t xml:space="preserve"> O intervalo de IMC normal é de 18,5 a 25.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 xml:space="preserve">Personalize-o! </t>
        </r>
        <r>
          <rPr>
            <sz val="9"/>
            <color indexed="81"/>
            <rFont val="Tahoma"/>
            <family val="2"/>
          </rPr>
          <t>É possível alterar qualquer um dos tipos de Peso abaixo para controlar suas necessidades de fitness. O peso é utilizado para determinar outros dados neste Plano de Fitness, como IMC, e não deve ser alterado.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 xml:space="preserve">Personalize-o! </t>
        </r>
        <r>
          <rPr>
            <sz val="9"/>
            <color indexed="81"/>
            <rFont val="Tahoma"/>
            <family val="2"/>
          </rPr>
          <t>Substitua os dados abaixo pelos seus para controlar aqueles que você faz frequentemente.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D5" authorId="0" shapeId="0">
      <text>
        <r>
          <rPr>
            <b/>
            <sz val="9"/>
            <color indexed="81"/>
            <rFont val="Tahoma"/>
            <family val="2"/>
          </rPr>
          <t xml:space="preserve">Dica de Registro de Alimentação: </t>
        </r>
        <r>
          <rPr>
            <sz val="9"/>
            <color indexed="81"/>
            <rFont val="Tahoma"/>
            <family val="2"/>
          </rPr>
          <t>para exibir os totais para um determinado dia ou período, use a seta de filtragem à direita da coluna</t>
        </r>
        <r>
          <rPr>
            <b/>
            <sz val="9"/>
            <color indexed="81"/>
            <rFont val="Tahoma"/>
            <family val="2"/>
          </rPr>
          <t>Data</t>
        </r>
        <r>
          <rPr>
            <sz val="9"/>
            <color indexed="81"/>
            <rFont val="Tahoma"/>
            <family val="2"/>
          </rPr>
          <t xml:space="preserve"> na tabela abaixo.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 xml:space="preserve">Personalize-o! </t>
        </r>
        <r>
          <rPr>
            <sz val="9"/>
            <color indexed="81"/>
            <rFont val="Tahoma"/>
            <family val="2"/>
          </rPr>
          <t>É possível alterar esses títulos de tabela para controlar suas necessidades nutricionais específicas.</t>
        </r>
      </text>
    </comment>
  </commentList>
</comments>
</file>

<file path=xl/sharedStrings.xml><?xml version="1.0" encoding="utf-8"?>
<sst xmlns="http://schemas.openxmlformats.org/spreadsheetml/2006/main" count="98" uniqueCount="70">
  <si>
    <t>PLANO DE FITNESS</t>
  </si>
  <si>
    <t>SOBRE MIM:</t>
  </si>
  <si>
    <t>Sexo:</t>
  </si>
  <si>
    <t>Feminino</t>
  </si>
  <si>
    <t>Idade:</t>
  </si>
  <si>
    <t>Altura:</t>
  </si>
  <si>
    <t>Unidade:</t>
  </si>
  <si>
    <t>Métrico</t>
  </si>
  <si>
    <t>IMC:</t>
  </si>
  <si>
    <t>ESTATÍSTICAS INICIAIS</t>
  </si>
  <si>
    <t>Tipo</t>
  </si>
  <si>
    <t>Atual</t>
  </si>
  <si>
    <t>Objetivo</t>
  </si>
  <si>
    <t>Peso</t>
  </si>
  <si>
    <t>Cintura</t>
  </si>
  <si>
    <t>Bíceps</t>
  </si>
  <si>
    <t>Quadril</t>
  </si>
  <si>
    <t>Coxa</t>
  </si>
  <si>
    <t>Data</t>
  </si>
  <si>
    <t>Hora</t>
  </si>
  <si>
    <t>Tamanho</t>
  </si>
  <si>
    <t>REGISTRO DE ATIVIDADES</t>
  </si>
  <si>
    <t xml:space="preserve"> </t>
  </si>
  <si>
    <t>ATIVIDADES</t>
  </si>
  <si>
    <t>TOTAL</t>
  </si>
  <si>
    <t>UNIDADE</t>
  </si>
  <si>
    <t>Andar de bicicleta</t>
  </si>
  <si>
    <t>Quilômetros</t>
  </si>
  <si>
    <t>Correr</t>
  </si>
  <si>
    <t>Caminhar</t>
  </si>
  <si>
    <t>Passos</t>
  </si>
  <si>
    <t>Nadar</t>
  </si>
  <si>
    <t>Metros</t>
  </si>
  <si>
    <t>Outros</t>
  </si>
  <si>
    <t>DATA</t>
  </si>
  <si>
    <t>ATIVIDADE</t>
  </si>
  <si>
    <t>HORA DE INÍCIO</t>
  </si>
  <si>
    <t>DURAÇÃO</t>
  </si>
  <si>
    <t>DISTÂNCIA</t>
  </si>
  <si>
    <t>CALORIAS</t>
  </si>
  <si>
    <t>OBSERVAÇÃO</t>
  </si>
  <si>
    <t>Quente e Úmido</t>
  </si>
  <si>
    <t xml:space="preserve">       </t>
  </si>
  <si>
    <t>REGISTRO DE ALIMENTAÇÃO</t>
  </si>
  <si>
    <t>MINHAS METAS DE ALIMENTAÇÃO</t>
  </si>
  <si>
    <t xml:space="preserve">Ingestão diária: </t>
  </si>
  <si>
    <t>REFEIÇÃO</t>
  </si>
  <si>
    <t>ALIMENTO</t>
  </si>
  <si>
    <t>GORDURA</t>
  </si>
  <si>
    <t>COLESTEROL</t>
  </si>
  <si>
    <t>SÓDIO</t>
  </si>
  <si>
    <t>CARBOIDRATOS</t>
  </si>
  <si>
    <t>PROTEÍNA</t>
  </si>
  <si>
    <t>AÇÚCAR</t>
  </si>
  <si>
    <t>FIBRA</t>
  </si>
  <si>
    <t>Café da manhã</t>
  </si>
  <si>
    <t>Iogurte grego</t>
  </si>
  <si>
    <t>Lanche</t>
  </si>
  <si>
    <t>Maçã</t>
  </si>
  <si>
    <t>Almoço</t>
  </si>
  <si>
    <t>Wrap de alface e manga</t>
  </si>
  <si>
    <t>Jantar</t>
  </si>
  <si>
    <t>Tacos de camarão (2)</t>
  </si>
  <si>
    <t>Nozes cruas</t>
  </si>
  <si>
    <t>Aveia triturada</t>
  </si>
  <si>
    <t>Laranja</t>
  </si>
  <si>
    <t>Abobrinha com molho pesto</t>
  </si>
  <si>
    <t>Bacalhau assado</t>
  </si>
  <si>
    <t>Vegetais mistos grelhados</t>
  </si>
  <si>
    <t>Sundae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</si>
</sst>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&quot;$&quot;#,##0.00"/>
    <numFmt numFmtId="166" formatCode="[h]:mm:ss;@"/>
  </numFmts>
  <fonts count="14">
    <font>
      <sz val="10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0"/>
      <name val="Calibri"/>
      <family val="2"/>
      <scheme val="major"/>
    </font>
    <font>
      <b/>
      <sz val="36"/>
      <color theme="4"/>
      <name val="Calibri"/>
      <family val="2"/>
      <scheme val="major"/>
    </font>
    <font>
      <sz val="11"/>
      <color theme="3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4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8" fillId="0" borderId="0" applyNumberFormat="0" applyFill="0" applyBorder="0" applyAlignment="0" applyProtection="0"/>
    <xf numFmtId="0" fontId="7" fillId="3" borderId="0" applyNumberFormat="0" applyProtection="0">
      <alignment horizontal="left" vertical="center" indent="1"/>
    </xf>
    <xf numFmtId="0" fontId="6" fillId="0" borderId="0" applyNumberFormat="0" applyFill="0" applyBorder="0" applyAlignment="0" applyProtection="0"/>
  </cellStyleXfs>
  <cellXfs count="5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165" fontId="4" fillId="2" borderId="0" xfId="0" applyNumberFormat="1" applyFont="1" applyFill="1">
      <alignment vertical="center"/>
    </xf>
    <xf numFmtId="0" fontId="4" fillId="2" borderId="0" xfId="0" applyFont="1" applyFill="1">
      <alignment vertical="center"/>
    </xf>
    <xf numFmtId="0" fontId="4" fillId="2" borderId="0" xfId="0" applyFont="1" applyFill="1" applyAlignment="1">
      <alignment horizontal="center"/>
    </xf>
    <xf numFmtId="165" fontId="0" fillId="0" borderId="0" xfId="0" applyNumberFormat="1" applyAlignment="1">
      <alignment horizontal="right" vertical="center" indent="5"/>
    </xf>
    <xf numFmtId="0" fontId="0" fillId="0" borderId="0" xfId="0">
      <alignment vertical="center"/>
    </xf>
    <xf numFmtId="0" fontId="0" fillId="0" borderId="0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indent="1"/>
    </xf>
    <xf numFmtId="0" fontId="0" fillId="3" borderId="0" xfId="0" applyFill="1">
      <alignment vertical="center"/>
    </xf>
    <xf numFmtId="0" fontId="5" fillId="3" borderId="0" xfId="0" applyFont="1" applyFill="1" applyAlignment="1">
      <alignment vertical="center"/>
    </xf>
    <xf numFmtId="0" fontId="0" fillId="0" borderId="0" xfId="0">
      <alignment vertical="center"/>
    </xf>
    <xf numFmtId="0" fontId="6" fillId="0" borderId="0" xfId="3" applyFill="1" applyAlignment="1">
      <alignment horizontal="left"/>
    </xf>
    <xf numFmtId="14" fontId="0" fillId="0" borderId="0" xfId="0" applyNumberFormat="1">
      <alignment vertical="center"/>
    </xf>
    <xf numFmtId="164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left" vertical="center" indent="1"/>
    </xf>
    <xf numFmtId="0" fontId="0" fillId="0" borderId="0" xfId="0" applyAlignment="1"/>
    <xf numFmtId="0" fontId="0" fillId="0" borderId="0" xfId="0" applyAlignment="1">
      <alignment horizontal="left" vertical="center" indent="1"/>
    </xf>
    <xf numFmtId="0" fontId="0" fillId="0" borderId="0" xfId="0" applyFont="1" applyFill="1" applyBorder="1" applyAlignment="1">
      <alignment horizontal="right" vertical="center" indent="1"/>
    </xf>
    <xf numFmtId="0" fontId="0" fillId="0" borderId="0" xfId="0" applyNumberFormat="1" applyFont="1" applyFill="1" applyBorder="1" applyAlignment="1">
      <alignment horizontal="right" vertical="center" indent="1"/>
    </xf>
    <xf numFmtId="166" fontId="0" fillId="0" borderId="0" xfId="0" applyNumberFormat="1" applyFont="1" applyFill="1" applyBorder="1" applyAlignment="1">
      <alignment horizontal="right" vertical="center" indent="1"/>
    </xf>
    <xf numFmtId="0" fontId="0" fillId="0" borderId="0" xfId="0" applyAlignment="1">
      <alignment horizontal="left"/>
    </xf>
    <xf numFmtId="0" fontId="10" fillId="0" borderId="0" xfId="0" applyFont="1">
      <alignment vertical="center"/>
    </xf>
    <xf numFmtId="0" fontId="0" fillId="0" borderId="0" xfId="0" applyFont="1" applyFill="1" applyBorder="1" applyAlignment="1"/>
    <xf numFmtId="2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0" fillId="0" borderId="0" xfId="0" applyFont="1" applyBorder="1" applyAlignment="1">
      <alignment horizontal="left" vertical="center" indent="2"/>
    </xf>
    <xf numFmtId="0" fontId="0" fillId="0" borderId="0" xfId="0" applyFont="1" applyBorder="1">
      <alignment vertical="center"/>
    </xf>
    <xf numFmtId="14" fontId="0" fillId="0" borderId="0" xfId="0" applyNumberFormat="1" applyFont="1" applyBorder="1" applyAlignment="1">
      <alignment horizontal="right" vertical="center" indent="1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7" fillId="3" borderId="0" xfId="2">
      <alignment horizontal="left" vertical="center" indent="1"/>
    </xf>
    <xf numFmtId="0" fontId="8" fillId="0" borderId="0" xfId="1" applyAlignment="1">
      <alignment vertical="center"/>
    </xf>
    <xf numFmtId="0" fontId="0" fillId="0" borderId="0" xfId="0" applyFont="1" applyAlignment="1">
      <alignment horizontal="left" vertical="center" indent="13"/>
    </xf>
    <xf numFmtId="14" fontId="13" fillId="0" borderId="0" xfId="0" applyNumberFormat="1" applyFont="1" applyAlignment="1">
      <alignment horizontal="left" vertical="center" indent="13"/>
    </xf>
    <xf numFmtId="0" fontId="7" fillId="3" borderId="0" xfId="2" applyAlignment="1">
      <alignment horizontal="left" vertical="center"/>
    </xf>
    <xf numFmtId="14" fontId="0" fillId="0" borderId="0" xfId="0" applyNumberFormat="1" applyFont="1" applyFill="1" applyBorder="1" applyAlignment="1">
      <alignment horizontal="right" vertical="center" indent="2"/>
    </xf>
    <xf numFmtId="0" fontId="7" fillId="3" borderId="0" xfId="2" applyAlignment="1">
      <alignment horizontal="center" vertical="center"/>
    </xf>
    <xf numFmtId="20" fontId="0" fillId="0" borderId="0" xfId="0" applyNumberFormat="1" applyFont="1" applyFill="1" applyBorder="1" applyAlignment="1">
      <alignment horizontal="right" vertical="center" indent="1"/>
    </xf>
    <xf numFmtId="20" fontId="0" fillId="0" borderId="0" xfId="0" applyNumberFormat="1">
      <alignment vertical="center"/>
    </xf>
    <xf numFmtId="14" fontId="4" fillId="2" borderId="0" xfId="0" applyNumberFormat="1" applyFont="1" applyFill="1">
      <alignment vertical="center"/>
    </xf>
    <xf numFmtId="0" fontId="8" fillId="0" borderId="0" xfId="1" applyAlignment="1">
      <alignment vertical="center"/>
    </xf>
    <xf numFmtId="0" fontId="8" fillId="0" borderId="0" xfId="1" applyFont="1" applyAlignment="1">
      <alignment vertical="center"/>
    </xf>
    <xf numFmtId="0" fontId="8" fillId="2" borderId="0" xfId="1" applyFill="1" applyAlignment="1">
      <alignment vertical="center"/>
    </xf>
    <xf numFmtId="0" fontId="7" fillId="3" borderId="0" xfId="2" applyAlignment="1">
      <alignment horizontal="left" vertical="center" indent="1"/>
    </xf>
    <xf numFmtId="0" fontId="8" fillId="0" borderId="0" xfId="1" applyAlignment="1">
      <alignment vertical="center"/>
    </xf>
  </cellXfs>
  <cellStyles count="4">
    <cellStyle name="Heading 1" xfId="2" builtinId="16" customBuiltin="1"/>
    <cellStyle name="Heading 2" xfId="3" builtinId="17" customBuiltin="1"/>
    <cellStyle name="Normal" xfId="0" builtinId="0" customBuiltin="1"/>
    <cellStyle name="Title" xfId="1" builtinId="15" customBuiltin="1"/>
  </cellStyles>
  <dxfs count="5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dd/mm/yyyy"/>
      <alignment horizontal="right" vertical="center" textRotation="0" wrapText="0" indent="1" justifyLastLine="0" shrinkToFit="0" readingOrder="0"/>
    </dxf>
    <dxf>
      <font>
        <color rgb="FFFF0000"/>
      </font>
    </dxf>
    <dxf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</dxf>
    <dxf>
      <numFmt numFmtId="25" formatCode="h:mm"/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</dxf>
    <dxf>
      <numFmt numFmtId="167" formatCode="dd/mm/yyyy"/>
      <alignment horizontal="righ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alibri"/>
        <scheme val="minor"/>
      </font>
    </dxf>
    <dxf>
      <font>
        <strike/>
      </font>
    </dxf>
    <dxf>
      <numFmt numFmtId="164" formatCode="0.0"/>
    </dxf>
    <dxf>
      <numFmt numFmtId="25" formatCode="h:mm"/>
    </dxf>
    <dxf>
      <numFmt numFmtId="167" formatCode="dd/mm/yyyy"/>
    </dxf>
    <dxf>
      <numFmt numFmtId="164" formatCode="0.0"/>
    </dxf>
    <dxf>
      <numFmt numFmtId="25" formatCode="h:mm"/>
    </dxf>
    <dxf>
      <numFmt numFmtId="167" formatCode="dd/mm/yyyy"/>
    </dxf>
    <dxf>
      <numFmt numFmtId="164" formatCode="0.0"/>
    </dxf>
    <dxf>
      <numFmt numFmtId="25" formatCode="h:mm"/>
    </dxf>
    <dxf>
      <numFmt numFmtId="167" formatCode="dd/mm/yyyy"/>
    </dxf>
    <dxf>
      <numFmt numFmtId="164" formatCode="0.0"/>
    </dxf>
    <dxf>
      <numFmt numFmtId="25" formatCode="h:mm"/>
    </dxf>
    <dxf>
      <numFmt numFmtId="167" formatCode="dd/mm/yyyy"/>
    </dxf>
    <dxf>
      <numFmt numFmtId="164" formatCode="0.0"/>
    </dxf>
    <dxf>
      <numFmt numFmtId="25" formatCode="h:mm"/>
    </dxf>
    <dxf>
      <numFmt numFmtId="167" formatCode="dd/mm/yyyy"/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  <color theme="3"/>
      </font>
    </dxf>
    <dxf>
      <font>
        <b/>
        <i val="0"/>
      </font>
    </dxf>
    <dxf>
      <font>
        <b/>
        <i val="0"/>
      </font>
    </dxf>
    <dxf>
      <font>
        <b/>
        <i val="0"/>
        <color theme="3"/>
      </font>
      <border>
        <top style="medium">
          <color theme="4"/>
        </top>
        <bottom style="medium">
          <color theme="4"/>
        </bottom>
      </border>
    </dxf>
    <dxf>
      <border>
        <bottom style="thin">
          <color theme="2"/>
        </bottom>
        <horizontal style="thin">
          <color theme="2"/>
        </horizontal>
      </border>
    </dxf>
  </dxfs>
  <tableStyles count="1" defaultTableStyle="TableStyleMedium2" defaultPivotStyle="PivotStyleLight16">
    <tableStyle name="Plano de Fitness" pivot="0" count="2">
      <tableStyleElement type="wholeTable" dxfId="51"/>
      <tableStyleElement type="headerRow" dxfId="5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'Plano de fitness'!$B$13</c:f>
              <c:strCache>
                <c:ptCount val="1"/>
                <c:pt idx="0">
                  <c:v>Cintura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val>
            <c:numRef>
              <c:f>'Plano de fitness'!$H$20:$H$23</c:f>
              <c:numCache>
                <c:formatCode>0.0</c:formatCode>
                <c:ptCount val="4"/>
                <c:pt idx="0">
                  <c:v>91.4</c:v>
                </c:pt>
                <c:pt idx="1">
                  <c:v>93.2</c:v>
                </c:pt>
                <c:pt idx="2">
                  <c:v>96.5</c:v>
                </c:pt>
                <c:pt idx="3">
                  <c:v>88.8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A1-4648-9F66-9A0BDEF1C0C2}"/>
            </c:ext>
          </c:extLst>
        </c:ser>
        <c:ser>
          <c:idx val="0"/>
          <c:order val="1"/>
          <c:tx>
            <c:strRef>
              <c:f>'Plano de fitness'!$B$14</c:f>
              <c:strCache>
                <c:ptCount val="1"/>
                <c:pt idx="0">
                  <c:v>Bíceps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9050">
                <a:solidFill>
                  <a:schemeClr val="accent3"/>
                </a:solidFill>
              </a:ln>
              <a:effectLst/>
            </c:spPr>
          </c:marker>
          <c:val>
            <c:numRef>
              <c:f>'Plano de fitness'!$L$20:$L$24</c:f>
              <c:numCache>
                <c:formatCode>0.0</c:formatCode>
                <c:ptCount val="5"/>
                <c:pt idx="0">
                  <c:v>34.200000000000003</c:v>
                </c:pt>
                <c:pt idx="1">
                  <c:v>34.200000000000003</c:v>
                </c:pt>
                <c:pt idx="2">
                  <c:v>34.5</c:v>
                </c:pt>
                <c:pt idx="3">
                  <c:v>35.1</c:v>
                </c:pt>
                <c:pt idx="4">
                  <c:v>35.5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A1-4648-9F66-9A0BDEF1C0C2}"/>
            </c:ext>
          </c:extLst>
        </c:ser>
        <c:ser>
          <c:idx val="2"/>
          <c:order val="2"/>
          <c:tx>
            <c:strRef>
              <c:f>'Plano de fitness'!$B$15</c:f>
              <c:strCache>
                <c:ptCount val="1"/>
                <c:pt idx="0">
                  <c:v>Quadril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val>
            <c:numRef>
              <c:f>'Plano de fitness'!$P$20:$P$22</c:f>
              <c:numCache>
                <c:formatCode>0.0</c:formatCode>
                <c:ptCount val="3"/>
                <c:pt idx="0">
                  <c:v>114</c:v>
                </c:pt>
                <c:pt idx="1">
                  <c:v>114.5</c:v>
                </c:pt>
                <c:pt idx="2">
                  <c:v>107.4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A1-4648-9F66-9A0BDEF1C0C2}"/>
            </c:ext>
          </c:extLst>
        </c:ser>
        <c:ser>
          <c:idx val="3"/>
          <c:order val="3"/>
          <c:tx>
            <c:strRef>
              <c:f>'Plano de fitness'!$B$16</c:f>
              <c:strCache>
                <c:ptCount val="1"/>
                <c:pt idx="0">
                  <c:v>Coxa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9050">
                <a:solidFill>
                  <a:schemeClr val="accent4"/>
                </a:solidFill>
              </a:ln>
              <a:effectLst/>
            </c:spPr>
          </c:marker>
          <c:val>
            <c:numRef>
              <c:f>'Plano de fitness'!$T$20:$T$26</c:f>
              <c:numCache>
                <c:formatCode>0.0</c:formatCode>
                <c:ptCount val="7"/>
                <c:pt idx="0">
                  <c:v>55</c:v>
                </c:pt>
                <c:pt idx="1">
                  <c:v>52.5</c:v>
                </c:pt>
                <c:pt idx="2">
                  <c:v>51.2</c:v>
                </c:pt>
                <c:pt idx="3">
                  <c:v>52.5</c:v>
                </c:pt>
                <c:pt idx="4">
                  <c:v>55</c:v>
                </c:pt>
                <c:pt idx="5">
                  <c:v>52.5</c:v>
                </c:pt>
                <c:pt idx="6">
                  <c:v>50.8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A1-4648-9F66-9A0BDEF1C0C2}"/>
            </c:ext>
          </c:extLst>
        </c:ser>
        <c:ser>
          <c:idx val="4"/>
          <c:order val="4"/>
          <c:tx>
            <c:strRef>
              <c:f>'Plano de fitness'!$B$13</c:f>
              <c:strCache>
                <c:ptCount val="1"/>
                <c:pt idx="0">
                  <c:v>Cintura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'Plano de fitness'!$H$20</c:f>
              <c:numCache>
                <c:formatCode>0.0</c:formatCode>
                <c:ptCount val="1"/>
                <c:pt idx="0">
                  <c:v>91.4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A1-4648-9F66-9A0BDEF1C0C2}"/>
            </c:ext>
          </c:extLst>
        </c:ser>
        <c:ser>
          <c:idx val="6"/>
          <c:order val="6"/>
          <c:tx>
            <c:strRef>
              <c:f>'Plano de fitness'!$B$15</c:f>
              <c:strCache>
                <c:ptCount val="1"/>
                <c:pt idx="0">
                  <c:v>Quadril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'Plano de fitness'!$P$20</c:f>
              <c:numCache>
                <c:formatCode>0.0</c:formatCode>
                <c:ptCount val="1"/>
                <c:pt idx="0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A1-4648-9F66-9A0BDEF1C0C2}"/>
            </c:ext>
          </c:extLst>
        </c:ser>
        <c:ser>
          <c:idx val="7"/>
          <c:order val="7"/>
          <c:tx>
            <c:strRef>
              <c:f>'Plano de fitness'!$B$16</c:f>
              <c:strCache>
                <c:ptCount val="1"/>
                <c:pt idx="0">
                  <c:v>Coxa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'Plano de fitness'!$T$20</c:f>
              <c:numCache>
                <c:formatCode>0.0</c:formatCode>
                <c:ptCount val="1"/>
                <c:pt idx="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A1-4648-9F66-9A0BDEF1C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1896064"/>
        <c:axId val="-661890080"/>
      </c:lineChart>
      <c:lineChart>
        <c:grouping val="standard"/>
        <c:varyColors val="0"/>
        <c:ser>
          <c:idx val="5"/>
          <c:order val="5"/>
          <c:tx>
            <c:strRef>
              <c:f>'Plano de fitness'!$B$14</c:f>
              <c:strCache>
                <c:ptCount val="1"/>
                <c:pt idx="0">
                  <c:v>Bíceps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38A1-4648-9F66-9A0BDEF1C0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3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'Plano de fitness'!$L$20</c:f>
              <c:numCache>
                <c:formatCode>0.0</c:formatCode>
                <c:ptCount val="1"/>
                <c:pt idx="0">
                  <c:v>34.200000000000003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A1-4648-9F66-9A0BDEF1C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67877040"/>
        <c:axId val="-661888992"/>
      </c:lineChart>
      <c:catAx>
        <c:axId val="-6618960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661890080"/>
        <c:crosses val="autoZero"/>
        <c:auto val="1"/>
        <c:lblAlgn val="ctr"/>
        <c:lblOffset val="100"/>
        <c:noMultiLvlLbl val="0"/>
      </c:catAx>
      <c:valAx>
        <c:axId val="-66189008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1896064"/>
        <c:crosses val="autoZero"/>
        <c:crossBetween val="between"/>
      </c:valAx>
      <c:valAx>
        <c:axId val="-661888992"/>
        <c:scaling>
          <c:orientation val="minMax"/>
          <c:min val="10"/>
        </c:scaling>
        <c:delete val="1"/>
        <c:axPos val="r"/>
        <c:numFmt formatCode="0.0" sourceLinked="1"/>
        <c:majorTickMark val="out"/>
        <c:minorTickMark val="none"/>
        <c:tickLblPos val="nextTo"/>
        <c:crossAx val="-767877040"/>
        <c:crosses val="max"/>
        <c:crossBetween val="between"/>
      </c:valAx>
      <c:catAx>
        <c:axId val="-767877040"/>
        <c:scaling>
          <c:orientation val="minMax"/>
        </c:scaling>
        <c:delete val="1"/>
        <c:axPos val="t"/>
        <c:majorTickMark val="out"/>
        <c:minorTickMark val="none"/>
        <c:tickLblPos val="nextTo"/>
        <c:crossAx val="-66188899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976489358239793E-2"/>
          <c:y val="3.5898821470845554E-2"/>
          <c:w val="0.93131980970314265"/>
          <c:h val="0.85620915032679734"/>
        </c:manualLayout>
      </c:layout>
      <c:areaChart>
        <c:grouping val="standard"/>
        <c:varyColors val="0"/>
        <c:ser>
          <c:idx val="1"/>
          <c:order val="0"/>
          <c:tx>
            <c:strRef>
              <c:f>'Plano de fitness'!$B$12</c:f>
              <c:strCache>
                <c:ptCount val="1"/>
                <c:pt idx="0">
                  <c:v>Peso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val>
            <c:numRef>
              <c:f>'Plano de fitness'!$D$20:$D$25</c:f>
              <c:numCache>
                <c:formatCode>0.0</c:formatCode>
                <c:ptCount val="6"/>
                <c:pt idx="0">
                  <c:v>70</c:v>
                </c:pt>
                <c:pt idx="1">
                  <c:v>69.3</c:v>
                </c:pt>
                <c:pt idx="2">
                  <c:v>69.2</c:v>
                </c:pt>
                <c:pt idx="3">
                  <c:v>69</c:v>
                </c:pt>
                <c:pt idx="4">
                  <c:v>69.3</c:v>
                </c:pt>
                <c:pt idx="5">
                  <c:v>69.099999999999994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9-486A-95B3-CB68F3C0E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17747552"/>
        <c:axId val="-617744832"/>
      </c:areaChart>
      <c:catAx>
        <c:axId val="-6177475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617744832"/>
        <c:crosses val="autoZero"/>
        <c:auto val="1"/>
        <c:lblAlgn val="ctr"/>
        <c:lblOffset val="100"/>
        <c:noMultiLvlLbl val="1"/>
      </c:catAx>
      <c:valAx>
        <c:axId val="-61774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cross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7747552"/>
        <c:crosses val="autoZero"/>
        <c:crossBetween val="midCat"/>
      </c:valAx>
      <c:spPr>
        <a:noFill/>
        <a:ln>
          <a:solidFill>
            <a:schemeClr val="bg2"/>
          </a:solidFill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2</xdr:row>
      <xdr:rowOff>361950</xdr:rowOff>
    </xdr:from>
    <xdr:to>
      <xdr:col>20</xdr:col>
      <xdr:colOff>104775</xdr:colOff>
      <xdr:row>8</xdr:row>
      <xdr:rowOff>200025</xdr:rowOff>
    </xdr:to>
    <xdr:graphicFrame macro="">
      <xdr:nvGraphicFramePr>
        <xdr:cNvPr id="3" name="MedidasCorporais" descr="Gráfico de linha que controla o progresso de cada estatística inicial, como quadril, cintura, coxa, bíceps, etc. " title="Medidas Corporais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10</xdr:row>
      <xdr:rowOff>38100</xdr:rowOff>
    </xdr:from>
    <xdr:to>
      <xdr:col>20</xdr:col>
      <xdr:colOff>142875</xdr:colOff>
      <xdr:row>16</xdr:row>
      <xdr:rowOff>209550</xdr:rowOff>
    </xdr:to>
    <xdr:graphicFrame macro="">
      <xdr:nvGraphicFramePr>
        <xdr:cNvPr id="7" name="Peso" descr="Gráfico de área que controla o progresso do peso." title="Peso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114300</xdr:colOff>
      <xdr:row>0</xdr:row>
      <xdr:rowOff>133350</xdr:rowOff>
    </xdr:from>
    <xdr:to>
      <xdr:col>19</xdr:col>
      <xdr:colOff>676275</xdr:colOff>
      <xdr:row>0</xdr:row>
      <xdr:rowOff>704850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936" y="133350"/>
          <a:ext cx="6516820" cy="5794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190500</xdr:colOff>
      <xdr:row>0</xdr:row>
      <xdr:rowOff>133350</xdr:rowOff>
    </xdr:from>
    <xdr:to>
      <xdr:col>7</xdr:col>
      <xdr:colOff>2038350</xdr:colOff>
      <xdr:row>0</xdr:row>
      <xdr:rowOff>704850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6421" y="133350"/>
          <a:ext cx="2733331" cy="5809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695325</xdr:colOff>
      <xdr:row>0</xdr:row>
      <xdr:rowOff>133350</xdr:rowOff>
    </xdr:from>
    <xdr:to>
      <xdr:col>11</xdr:col>
      <xdr:colOff>904875</xdr:colOff>
      <xdr:row>0</xdr:row>
      <xdr:rowOff>704850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5071" y="133350"/>
          <a:ext cx="5914281" cy="58095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Estatística2" displayName="Estatística2" ref="F19:H23" totalsRowShown="0">
  <autoFilter ref="F19:H23"/>
  <tableColumns count="3">
    <tableColumn id="1" name="Data" dataDxfId="43"/>
    <tableColumn id="3" name="Hora" dataDxfId="42"/>
    <tableColumn id="2" name="Tamanho" dataDxfId="41"/>
  </tableColumns>
  <tableStyleInfo name="Plano de Fitness" showFirstColumn="0" showLastColumn="0" showRowStripes="1" showColumnStripes="0"/>
  <extLst>
    <ext xmlns:x14="http://schemas.microsoft.com/office/spreadsheetml/2009/9/main" uri="{504A1905-F514-4f6f-8877-14C23A59335A}">
      <x14:table altText="Controlador da Estatística 2" altTextSummary="Detalhes sobre a estatística, como data, tempo e medições para uma estatística personalizada."/>
    </ext>
  </extLst>
</table>
</file>

<file path=xl/tables/table2.xml><?xml version="1.0" encoding="utf-8"?>
<table xmlns="http://schemas.openxmlformats.org/spreadsheetml/2006/main" id="1" name="Estatística1" displayName="Estatística1" ref="B19:D25" totalsRowShown="0">
  <autoFilter ref="B19:D25"/>
  <tableColumns count="3">
    <tableColumn id="1" name="Data" dataDxfId="40"/>
    <tableColumn id="3" name="Hora" dataDxfId="39"/>
    <tableColumn id="2" name="Peso" dataDxfId="38"/>
  </tableColumns>
  <tableStyleInfo name="Plano de Fitness" showFirstColumn="0" showLastColumn="0" showRowStripes="1" showColumnStripes="0"/>
  <extLst>
    <ext xmlns:x14="http://schemas.microsoft.com/office/spreadsheetml/2009/9/main" uri="{504A1905-F514-4f6f-8877-14C23A59335A}">
      <x14:table altText="Controlador da Estatística 1" altTextSummary="Detalhes sobre o peso como data, tempo, e peso. "/>
    </ext>
  </extLst>
</table>
</file>

<file path=xl/tables/table3.xml><?xml version="1.0" encoding="utf-8"?>
<table xmlns="http://schemas.openxmlformats.org/spreadsheetml/2006/main" id="4" name="Estatística3" displayName="Estatística3" ref="J19:L24" totalsRowShown="0">
  <autoFilter ref="J19:L24"/>
  <tableColumns count="3">
    <tableColumn id="1" name="Data" dataDxfId="37"/>
    <tableColumn id="3" name="Hora" dataDxfId="36"/>
    <tableColumn id="2" name="Tamanho" dataDxfId="35"/>
  </tableColumns>
  <tableStyleInfo name="Plano de Fitness" showFirstColumn="0" showLastColumn="0" showRowStripes="1" showColumnStripes="0"/>
  <extLst>
    <ext xmlns:x14="http://schemas.microsoft.com/office/spreadsheetml/2009/9/main" uri="{504A1905-F514-4f6f-8877-14C23A59335A}">
      <x14:table altText="Controlador da Estatística 3" altTextSummary="Detalhes sobre a estatística, como data, tempo e medições para uma estatística personalizada."/>
    </ext>
  </extLst>
</table>
</file>

<file path=xl/tables/table4.xml><?xml version="1.0" encoding="utf-8"?>
<table xmlns="http://schemas.openxmlformats.org/spreadsheetml/2006/main" id="5" name="Estatística4" displayName="Estatística4" ref="N19:P22" totalsRowShown="0">
  <autoFilter ref="N19:P22"/>
  <tableColumns count="3">
    <tableColumn id="1" name="Data" dataDxfId="34"/>
    <tableColumn id="3" name="Hora" dataDxfId="33"/>
    <tableColumn id="2" name="Tamanho" dataDxfId="32"/>
  </tableColumns>
  <tableStyleInfo name="Plano de Fitness" showFirstColumn="0" showLastColumn="0" showRowStripes="1" showColumnStripes="0"/>
  <extLst>
    <ext xmlns:x14="http://schemas.microsoft.com/office/spreadsheetml/2009/9/main" uri="{504A1905-F514-4f6f-8877-14C23A59335A}">
      <x14:table altText="Controlador da Estatística 4" altTextSummary="Detalhes sobre a estatística, como data, tempo e medições para uma estatística personalizada."/>
    </ext>
  </extLst>
</table>
</file>

<file path=xl/tables/table5.xml><?xml version="1.0" encoding="utf-8"?>
<table xmlns="http://schemas.openxmlformats.org/spreadsheetml/2006/main" id="6" name="Estatística5" displayName="Estatística5" ref="R19:T26" totalsRowShown="0">
  <autoFilter ref="R19:T26"/>
  <tableColumns count="3">
    <tableColumn id="1" name="Data" dataDxfId="31"/>
    <tableColumn id="3" name="Hora" dataDxfId="30"/>
    <tableColumn id="2" name="Tamanho" dataDxfId="29"/>
  </tableColumns>
  <tableStyleInfo name="Plano de Fitness" showFirstColumn="0" showLastColumn="0" showRowStripes="1" showColumnStripes="0"/>
  <extLst>
    <ext xmlns:x14="http://schemas.microsoft.com/office/spreadsheetml/2009/9/main" uri="{504A1905-F514-4f6f-8877-14C23A59335A}">
      <x14:table altText="Controlador da Estatística 5" altTextSummary="Detalhes sobre a estatística, como data, tempo e medições para uma estatística personalizada."/>
    </ext>
  </extLst>
</table>
</file>

<file path=xl/tables/table6.xml><?xml version="1.0" encoding="utf-8"?>
<table xmlns="http://schemas.openxmlformats.org/spreadsheetml/2006/main" id="7" name="RegistrodeAtividades" displayName="RegistrodeAtividades" ref="B10:H15">
  <autoFilter ref="B10:H15"/>
  <tableColumns count="7">
    <tableColumn id="1" name="DATA" totalsRowLabel="TOTAL" dataDxfId="26" totalsRowDxfId="27"/>
    <tableColumn id="2" name="ATIVIDADE"/>
    <tableColumn id="9" name="HORA DE INÍCIO" dataDxfId="24" totalsRowDxfId="25"/>
    <tableColumn id="10" name="DURAÇÃO" dataDxfId="22" totalsRowDxfId="23"/>
    <tableColumn id="3" name="DISTÂNCIA" totalsRowFunction="sum" dataDxfId="20" totalsRowDxfId="21"/>
    <tableColumn id="5" name="CALORIAS" totalsRowFunction="sum" dataDxfId="18" totalsRowDxfId="19"/>
    <tableColumn id="7" name="OBSERVAÇÃO" totalsRowFunction="count"/>
  </tableColumns>
  <tableStyleInfo name="Plano de Fitness" showFirstColumn="0" showLastColumn="0" showRowStripes="1" showColumnStripes="0"/>
  <extLst>
    <ext xmlns:x14="http://schemas.microsoft.com/office/spreadsheetml/2009/9/main" uri="{504A1905-F514-4f6f-8877-14C23A59335A}">
      <x14:table altText="Registro de Atividades" altTextSummary="Lista de detalhes sobre a atividade, como data, atividade, hora de início, duração, distância, calorias e observações."/>
    </ext>
  </extLst>
</table>
</file>

<file path=xl/tables/table7.xml><?xml version="1.0" encoding="utf-8"?>
<table xmlns="http://schemas.openxmlformats.org/spreadsheetml/2006/main" id="8" name="RegistrodeAlimentação" displayName="RegistrodeAlimentação" ref="B7:L18">
  <autoFilter ref="B7:L18"/>
  <tableColumns count="11">
    <tableColumn id="4" name="DATA" totalsRowLabel="Totals" dataDxfId="16"/>
    <tableColumn id="1" name="REFEIÇÃO"/>
    <tableColumn id="2" name="ALIMENTO"/>
    <tableColumn id="3" name="CALORIAS" totalsRowFunction="sum" dataDxfId="14" totalsRowDxfId="15"/>
    <tableColumn id="5" name="GORDURA" totalsRowFunction="sum" dataDxfId="12" totalsRowDxfId="13"/>
    <tableColumn id="6" name="COLESTEROL" totalsRowFunction="sum" dataDxfId="10" totalsRowDxfId="11"/>
    <tableColumn id="7" name="SÓDIO" totalsRowFunction="sum" dataDxfId="8" totalsRowDxfId="9"/>
    <tableColumn id="8" name="CARBOIDRATOS" totalsRowFunction="sum" dataDxfId="6" totalsRowDxfId="7"/>
    <tableColumn id="9" name="PROTEÍNA" totalsRowFunction="sum" dataDxfId="4" totalsRowDxfId="5"/>
    <tableColumn id="12" name="AÇÚCAR" totalsRowFunction="sum" dataDxfId="2" totalsRowDxfId="3"/>
    <tableColumn id="13" name="FIBRA" totalsRowFunction="sum" dataDxfId="0" totalsRowDxfId="1"/>
  </tableColumns>
  <tableStyleInfo name="Plano de Fitness" showFirstColumn="0" showLastColumn="0" showRowStripes="1" showColumnStripes="0"/>
  <extLst>
    <ext xmlns:x14="http://schemas.microsoft.com/office/spreadsheetml/2009/9/main" uri="{504A1905-F514-4f6f-8877-14C23A59335A}">
      <x14:table altText="Registro de Alimentação" altTextSummary="Lista de detalhes sobre a alimentação, como data, refeição, alimento e metas nutricionais personalizadas, como calorias, gordura, colesterol, sódio, carboidratos, proteína, açúcar, fibra, etc. "/>
    </ext>
  </extLst>
</table>
</file>

<file path=xl/theme/theme1.xml><?xml version="1.0" encoding="utf-8"?>
<a:theme xmlns:a="http://schemas.openxmlformats.org/drawingml/2006/main" name="Office Theme">
  <a:themeElements>
    <a:clrScheme name="Fitness Plan">
      <a:dk1>
        <a:sysClr val="windowText" lastClr="000000"/>
      </a:dk1>
      <a:lt1>
        <a:sysClr val="window" lastClr="FFFFFF"/>
      </a:lt1>
      <a:dk2>
        <a:srgbClr val="505050"/>
      </a:dk2>
      <a:lt2>
        <a:srgbClr val="F5F5F5"/>
      </a:lt2>
      <a:accent1>
        <a:srgbClr val="6D5CA7"/>
      </a:accent1>
      <a:accent2>
        <a:srgbClr val="FBD22D"/>
      </a:accent2>
      <a:accent3>
        <a:srgbClr val="475BA8"/>
      </a:accent3>
      <a:accent4>
        <a:srgbClr val="737480"/>
      </a:accent4>
      <a:accent5>
        <a:srgbClr val="9C4A5C"/>
      </a:accent5>
      <a:accent6>
        <a:srgbClr val="FF9900"/>
      </a:accent6>
      <a:hlink>
        <a:srgbClr val="475BA8"/>
      </a:hlink>
      <a:folHlink>
        <a:srgbClr val="9C4A5C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3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T26"/>
  <sheetViews>
    <sheetView showGridLines="0" tabSelected="1" zoomScaleNormal="100" workbookViewId="0"/>
  </sheetViews>
  <sheetFormatPr defaultRowHeight="18" customHeight="1"/>
  <cols>
    <col min="1" max="1" width="3.28515625" customWidth="1"/>
    <col min="2" max="2" width="12" style="15" customWidth="1"/>
    <col min="3" max="3" width="9.42578125" customWidth="1"/>
    <col min="4" max="4" width="9.28515625" customWidth="1"/>
    <col min="5" max="5" width="2.7109375" customWidth="1"/>
    <col min="6" max="6" width="11.5703125" style="15" customWidth="1"/>
    <col min="7" max="7" width="9.42578125" customWidth="1"/>
    <col min="8" max="8" width="10.42578125" bestFit="1" customWidth="1"/>
    <col min="9" max="9" width="2.7109375" customWidth="1"/>
    <col min="10" max="10" width="11.5703125" style="15" customWidth="1"/>
    <col min="11" max="11" width="9.42578125" customWidth="1"/>
    <col min="12" max="12" width="10.42578125" bestFit="1" customWidth="1"/>
    <col min="13" max="13" width="2.7109375" customWidth="1"/>
    <col min="14" max="14" width="11.5703125" style="15" customWidth="1"/>
    <col min="15" max="15" width="9.42578125" customWidth="1"/>
    <col min="16" max="16" width="10.42578125" bestFit="1" customWidth="1"/>
    <col min="17" max="17" width="2.7109375" customWidth="1"/>
    <col min="18" max="18" width="11.5703125" style="15" customWidth="1"/>
    <col min="19" max="19" width="9.42578125" customWidth="1"/>
    <col min="20" max="20" width="10.42578125" bestFit="1" customWidth="1"/>
    <col min="21" max="21" width="3.28515625" customWidth="1"/>
  </cols>
  <sheetData>
    <row r="1" spans="2:8" customFormat="1" ht="57.75" customHeight="1">
      <c r="B1" s="50" t="s">
        <v>0</v>
      </c>
      <c r="C1" s="50"/>
      <c r="D1" s="50"/>
      <c r="E1" s="50"/>
      <c r="F1" s="50"/>
      <c r="G1" s="50"/>
      <c r="H1" s="50"/>
    </row>
    <row r="2" spans="2:8" s="13" customFormat="1" ht="21" customHeight="1">
      <c r="B2" s="50"/>
      <c r="C2" s="50"/>
      <c r="D2" s="50"/>
      <c r="E2" s="50"/>
      <c r="F2" s="50"/>
      <c r="G2" s="50"/>
      <c r="H2" s="50"/>
    </row>
    <row r="3" spans="2:8" s="13" customFormat="1" ht="30.75" customHeight="1">
      <c r="B3" s="39" t="s">
        <v>1</v>
      </c>
      <c r="C3" s="10"/>
      <c r="D3" s="11"/>
      <c r="F3" s="19" t="str">
        <f>"MEDIDAS CORPORAIS "&amp;IF(UnidadedeMedida="Imperial","(pol)","(cm)")</f>
        <v>MEDIDAS CORPORAIS (cm)</v>
      </c>
    </row>
    <row r="4" spans="2:8" s="13" customFormat="1" ht="21.75" customHeight="1">
      <c r="B4" s="29" t="s">
        <v>2</v>
      </c>
      <c r="C4" s="25" t="s">
        <v>3</v>
      </c>
      <c r="D4" s="20"/>
    </row>
    <row r="5" spans="2:8" s="13" customFormat="1" ht="21.75" customHeight="1">
      <c r="B5" s="29" t="s">
        <v>4</v>
      </c>
      <c r="C5" s="25">
        <v>35</v>
      </c>
      <c r="D5" s="20"/>
    </row>
    <row r="6" spans="2:8" s="13" customFormat="1" ht="21.75" customHeight="1">
      <c r="B6" s="29" t="s">
        <v>5</v>
      </c>
      <c r="C6" s="25">
        <v>163</v>
      </c>
      <c r="D6" s="20"/>
    </row>
    <row r="7" spans="2:8" s="13" customFormat="1" ht="21.75" customHeight="1">
      <c r="B7" s="29" t="s">
        <v>6</v>
      </c>
      <c r="C7" s="27" t="s">
        <v>7</v>
      </c>
      <c r="D7" s="20"/>
    </row>
    <row r="8" spans="2:8" s="13" customFormat="1" ht="21.75" customHeight="1">
      <c r="B8" s="29" t="s">
        <v>8</v>
      </c>
      <c r="C8" s="28">
        <f>IF(TudoCompleto,IMC,"")</f>
        <v>26.346494034400994</v>
      </c>
      <c r="D8" s="20"/>
    </row>
    <row r="9" spans="2:8" s="13" customFormat="1" ht="25.5" customHeight="1">
      <c r="B9" s="26" t="str">
        <f>IF(TudoCompleto,"","Insira sua altura e seu peso atuais para calcular o IMC")</f>
        <v/>
      </c>
    </row>
    <row r="10" spans="2:8" customFormat="1" ht="30.75" customHeight="1">
      <c r="B10" s="39" t="s">
        <v>9</v>
      </c>
      <c r="C10" s="12"/>
      <c r="D10" s="11"/>
      <c r="E10" s="13"/>
      <c r="F10" s="19" t="str">
        <f>"PESO " &amp;IF(UnidadedeMedida="Imperial","(lbs)","(Kg)")</f>
        <v>PESO (Kg)</v>
      </c>
      <c r="G10" s="13"/>
      <c r="H10" s="13"/>
    </row>
    <row r="11" spans="2:8" customFormat="1" ht="21.75" customHeight="1">
      <c r="B11" s="30" t="s">
        <v>10</v>
      </c>
      <c r="C11" s="17" t="s">
        <v>11</v>
      </c>
      <c r="D11" s="17" t="s">
        <v>12</v>
      </c>
      <c r="E11" s="13"/>
      <c r="F11" s="13"/>
      <c r="G11" s="13"/>
      <c r="H11" s="13"/>
    </row>
    <row r="12" spans="2:8" customFormat="1" ht="21.75" customHeight="1">
      <c r="B12" s="29" t="s">
        <v>13</v>
      </c>
      <c r="C12" s="1">
        <v>70</v>
      </c>
      <c r="D12" s="1">
        <v>63</v>
      </c>
      <c r="E12" s="13"/>
      <c r="F12" s="13"/>
      <c r="G12" s="13"/>
      <c r="H12" s="13"/>
    </row>
    <row r="13" spans="2:8" customFormat="1" ht="21.75" customHeight="1">
      <c r="B13" s="29" t="s">
        <v>14</v>
      </c>
      <c r="C13" s="1">
        <v>91.4</v>
      </c>
      <c r="D13" s="1">
        <v>71</v>
      </c>
      <c r="E13" s="13"/>
      <c r="F13" s="13"/>
      <c r="G13" s="13"/>
      <c r="H13" s="13"/>
    </row>
    <row r="14" spans="2:8" customFormat="1" ht="21.75" customHeight="1">
      <c r="B14" s="29" t="s">
        <v>15</v>
      </c>
      <c r="C14" s="1">
        <v>34.200000000000003</v>
      </c>
      <c r="D14" s="1">
        <v>35.5</v>
      </c>
      <c r="E14" s="13"/>
      <c r="F14" s="13"/>
      <c r="G14" s="13"/>
      <c r="H14" s="13"/>
    </row>
    <row r="15" spans="2:8" customFormat="1" ht="21.75" customHeight="1">
      <c r="B15" s="29" t="s">
        <v>16</v>
      </c>
      <c r="C15" s="1">
        <v>114</v>
      </c>
      <c r="D15" s="1">
        <v>95</v>
      </c>
      <c r="E15" s="13"/>
      <c r="F15" s="13"/>
      <c r="G15" s="13"/>
      <c r="H15" s="13"/>
    </row>
    <row r="16" spans="2:8" customFormat="1" ht="21.75" customHeight="1">
      <c r="B16" s="29" t="s">
        <v>17</v>
      </c>
      <c r="C16" s="1">
        <v>55</v>
      </c>
      <c r="D16" s="1">
        <v>43</v>
      </c>
      <c r="E16" s="13"/>
      <c r="F16" s="13"/>
      <c r="G16" s="13"/>
      <c r="H16" s="13"/>
    </row>
    <row r="17" spans="2:20" ht="34.5" customHeight="1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2:20" ht="18" customHeight="1">
      <c r="B18" s="14" t="str">
        <f>UPPER(CONCATENATE("Controlador de ",EtiquetadePeso ))</f>
        <v>CONTROLADOR DE PESO</v>
      </c>
      <c r="C18" s="13"/>
      <c r="D18" s="13"/>
      <c r="E18" s="13"/>
      <c r="F18" s="14" t="str">
        <f>UPPER(CONCATENATE("Controlador de ",EtiquetadoObjetivo1))</f>
        <v>CONTROLADOR DE CINTURA</v>
      </c>
      <c r="G18" s="13"/>
      <c r="H18" s="13"/>
      <c r="I18" s="13"/>
      <c r="J18" s="14" t="str">
        <f>UPPER(CONCATENATE("Controlador de ",EtiquetadoObjetivo2))</f>
        <v>CONTROLADOR DE BÍCEPS</v>
      </c>
      <c r="K18" s="13"/>
      <c r="L18" s="13"/>
      <c r="M18" s="13"/>
      <c r="N18" s="14" t="str">
        <f>UPPER(CONCATENATE("Controlador de ",EtiquetadoObjetivo3))</f>
        <v>CONTROLADOR DE QUADRIL</v>
      </c>
      <c r="O18" s="13"/>
      <c r="P18" s="13"/>
      <c r="Q18" s="13"/>
      <c r="R18" s="14" t="str">
        <f>UPPER(CONCATENATE("Controlador de ",EtiquetadoObjetivo4))</f>
        <v>CONTROLADOR DE COXA</v>
      </c>
      <c r="S18" s="13"/>
      <c r="T18" s="13"/>
    </row>
    <row r="19" spans="2:20" ht="18" customHeight="1">
      <c r="B19" s="13" t="s">
        <v>18</v>
      </c>
      <c r="C19" s="13" t="s">
        <v>19</v>
      </c>
      <c r="D19" s="13" t="s">
        <v>13</v>
      </c>
      <c r="E19" s="13"/>
      <c r="F19" s="13" t="s">
        <v>18</v>
      </c>
      <c r="G19" s="13" t="s">
        <v>19</v>
      </c>
      <c r="H19" s="13" t="s">
        <v>20</v>
      </c>
      <c r="I19" s="13"/>
      <c r="J19" s="13" t="s">
        <v>18</v>
      </c>
      <c r="K19" s="13" t="s">
        <v>19</v>
      </c>
      <c r="L19" s="13" t="s">
        <v>20</v>
      </c>
      <c r="M19" s="13"/>
      <c r="N19" s="13" t="s">
        <v>18</v>
      </c>
      <c r="O19" s="13" t="s">
        <v>19</v>
      </c>
      <c r="P19" s="13" t="s">
        <v>20</v>
      </c>
      <c r="Q19" s="13"/>
      <c r="R19" s="13" t="s">
        <v>18</v>
      </c>
      <c r="S19" s="13" t="s">
        <v>19</v>
      </c>
      <c r="T19" s="13" t="s">
        <v>20</v>
      </c>
    </row>
    <row r="20" spans="2:20" ht="18" customHeight="1">
      <c r="B20" s="15">
        <v>41809</v>
      </c>
      <c r="C20" s="47">
        <v>0.33333333333333331</v>
      </c>
      <c r="D20" s="16">
        <v>70</v>
      </c>
      <c r="E20" s="13"/>
      <c r="F20" s="15">
        <v>41809</v>
      </c>
      <c r="G20" s="47">
        <v>0.33333333333333331</v>
      </c>
      <c r="H20" s="16">
        <v>91.4</v>
      </c>
      <c r="I20" s="13"/>
      <c r="J20" s="15">
        <v>41809</v>
      </c>
      <c r="K20" s="47">
        <v>0.33333333333333331</v>
      </c>
      <c r="L20" s="16">
        <v>34.200000000000003</v>
      </c>
      <c r="M20" s="13"/>
      <c r="N20" s="15">
        <v>41809</v>
      </c>
      <c r="O20" s="47">
        <v>0.33333333333333331</v>
      </c>
      <c r="P20" s="16">
        <v>114</v>
      </c>
      <c r="Q20" s="13"/>
      <c r="R20" s="15">
        <v>41809</v>
      </c>
      <c r="S20" s="47">
        <v>0.33333333333333331</v>
      </c>
      <c r="T20" s="16">
        <v>55</v>
      </c>
    </row>
    <row r="21" spans="2:20" ht="18" customHeight="1">
      <c r="B21" s="15">
        <v>41816</v>
      </c>
      <c r="C21" s="47">
        <v>0.58333333333333337</v>
      </c>
      <c r="D21" s="16">
        <v>69.3</v>
      </c>
      <c r="E21" s="13"/>
      <c r="F21" s="15">
        <v>41816</v>
      </c>
      <c r="G21" s="47">
        <v>0.58333333333333337</v>
      </c>
      <c r="H21" s="16">
        <v>93.2</v>
      </c>
      <c r="I21" s="13"/>
      <c r="J21" s="15">
        <v>41816</v>
      </c>
      <c r="K21" s="47">
        <v>0.58333333333333337</v>
      </c>
      <c r="L21" s="16">
        <v>34.200000000000003</v>
      </c>
      <c r="M21" s="13"/>
      <c r="N21" s="15">
        <v>41816</v>
      </c>
      <c r="O21" s="47">
        <v>0.58333333333333337</v>
      </c>
      <c r="P21" s="16">
        <v>114.5</v>
      </c>
      <c r="Q21" s="13"/>
      <c r="R21" s="15">
        <v>41816</v>
      </c>
      <c r="S21" s="47">
        <v>0.58333333333333337</v>
      </c>
      <c r="T21" s="16">
        <v>52.5</v>
      </c>
    </row>
    <row r="22" spans="2:20" ht="18" customHeight="1">
      <c r="B22" s="15">
        <v>41823</v>
      </c>
      <c r="C22" s="47">
        <v>0.34375</v>
      </c>
      <c r="D22" s="16">
        <v>69.2</v>
      </c>
      <c r="E22" s="13"/>
      <c r="F22" s="15">
        <v>41823</v>
      </c>
      <c r="G22" s="47">
        <v>0.34375</v>
      </c>
      <c r="H22" s="16">
        <v>96.5</v>
      </c>
      <c r="I22" s="13"/>
      <c r="J22" s="15">
        <v>41823</v>
      </c>
      <c r="K22" s="47">
        <v>0.34375</v>
      </c>
      <c r="L22" s="16">
        <v>34.5</v>
      </c>
      <c r="M22" s="13"/>
      <c r="N22" s="15">
        <v>41866</v>
      </c>
      <c r="O22" s="47">
        <v>0.41666666666666669</v>
      </c>
      <c r="P22" s="16">
        <v>107.4</v>
      </c>
      <c r="Q22" s="13"/>
      <c r="R22" s="15">
        <v>41823</v>
      </c>
      <c r="S22" s="47">
        <v>0.34375</v>
      </c>
      <c r="T22" s="16">
        <v>51.2</v>
      </c>
    </row>
    <row r="23" spans="2:20" ht="18" customHeight="1">
      <c r="B23" s="15">
        <v>41830</v>
      </c>
      <c r="C23" s="47">
        <v>0.58333333333333337</v>
      </c>
      <c r="D23" s="16">
        <v>69</v>
      </c>
      <c r="E23" s="13"/>
      <c r="F23" s="15">
        <v>41868</v>
      </c>
      <c r="G23" s="47">
        <v>0.41666666666666669</v>
      </c>
      <c r="H23" s="16">
        <v>88.8</v>
      </c>
      <c r="I23" s="13"/>
      <c r="J23" s="15">
        <v>41830</v>
      </c>
      <c r="K23" s="47">
        <v>0.58333333333333337</v>
      </c>
      <c r="L23" s="16">
        <v>35.1</v>
      </c>
      <c r="M23" s="13"/>
      <c r="O23" s="13"/>
      <c r="P23" s="13"/>
      <c r="Q23" s="13"/>
      <c r="R23" s="15">
        <v>41830</v>
      </c>
      <c r="S23" s="47">
        <v>0.58333333333333337</v>
      </c>
      <c r="T23" s="16">
        <v>52.5</v>
      </c>
    </row>
    <row r="24" spans="2:20" ht="18" customHeight="1">
      <c r="B24" s="15">
        <v>41837</v>
      </c>
      <c r="C24" s="47">
        <v>0.33333333333333331</v>
      </c>
      <c r="D24" s="16">
        <v>69.3</v>
      </c>
      <c r="E24" s="13"/>
      <c r="G24" s="13"/>
      <c r="H24" s="13"/>
      <c r="I24" s="13"/>
      <c r="J24" s="15">
        <v>41868</v>
      </c>
      <c r="K24" s="47">
        <v>0.33333333333333331</v>
      </c>
      <c r="L24" s="16">
        <v>35.5</v>
      </c>
      <c r="M24" s="13"/>
      <c r="O24" s="13"/>
      <c r="P24" s="13"/>
      <c r="Q24" s="13"/>
      <c r="R24" s="15">
        <v>41837</v>
      </c>
      <c r="S24" s="47">
        <v>0.33333333333333331</v>
      </c>
      <c r="T24" s="16">
        <v>55</v>
      </c>
    </row>
    <row r="25" spans="2:20" ht="18" customHeight="1">
      <c r="B25" s="15">
        <v>41865</v>
      </c>
      <c r="C25" s="47">
        <v>0.35416666666666669</v>
      </c>
      <c r="D25" s="16">
        <v>69.099999999999994</v>
      </c>
      <c r="E25" s="13"/>
      <c r="G25" s="13"/>
      <c r="H25" s="13"/>
      <c r="I25" s="13"/>
      <c r="K25" s="13"/>
      <c r="L25" s="13"/>
      <c r="M25" s="13"/>
      <c r="O25" s="13"/>
      <c r="P25" s="13"/>
      <c r="Q25" s="13"/>
      <c r="R25" s="15">
        <v>41851</v>
      </c>
      <c r="S25" s="47">
        <v>0.35416666666666669</v>
      </c>
      <c r="T25" s="16">
        <v>52.5</v>
      </c>
    </row>
    <row r="26" spans="2:20" ht="18" customHeight="1">
      <c r="C26" s="13"/>
      <c r="D26" s="13"/>
      <c r="E26" s="13"/>
      <c r="G26" s="13"/>
      <c r="H26" s="13"/>
      <c r="I26" s="13"/>
      <c r="K26" s="13"/>
      <c r="L26" s="13"/>
      <c r="M26" s="13"/>
      <c r="O26" s="13"/>
      <c r="P26" s="13"/>
      <c r="Q26" s="13"/>
      <c r="R26" s="15">
        <v>41868</v>
      </c>
      <c r="S26" s="47">
        <v>0.41666666666666669</v>
      </c>
      <c r="T26" s="16">
        <v>50.8</v>
      </c>
    </row>
  </sheetData>
  <mergeCells count="1">
    <mergeCell ref="B1:H2"/>
  </mergeCells>
  <conditionalFormatting sqref="B20:D25">
    <cfRule type="expression" dxfId="49" priority="6">
      <formula>$D20=ObjetivoPeso</formula>
    </cfRule>
  </conditionalFormatting>
  <conditionalFormatting sqref="F20:H23">
    <cfRule type="expression" dxfId="48" priority="5">
      <formula>$H20=Objetivo1</formula>
    </cfRule>
  </conditionalFormatting>
  <conditionalFormatting sqref="J20:L24">
    <cfRule type="expression" dxfId="47" priority="4">
      <formula>$L20=Objetivo2</formula>
    </cfRule>
  </conditionalFormatting>
  <conditionalFormatting sqref="N20:P22">
    <cfRule type="expression" dxfId="46" priority="3">
      <formula>$P20=Objetivo3</formula>
    </cfRule>
  </conditionalFormatting>
  <conditionalFormatting sqref="R20:T26">
    <cfRule type="expression" dxfId="45" priority="2">
      <formula>$T20=Objetivo4</formula>
    </cfRule>
  </conditionalFormatting>
  <conditionalFormatting sqref="C8">
    <cfRule type="expression" dxfId="44" priority="1">
      <formula>OR($C$8&lt;18.5,$C$8&gt;25)</formula>
    </cfRule>
  </conditionalFormatting>
  <dataValidations count="3">
    <dataValidation type="list" allowBlank="1" showInputMessage="1" sqref="C4">
      <formula1>"Masculino,Feminino"</formula1>
    </dataValidation>
    <dataValidation type="list" allowBlank="1" showInputMessage="1" sqref="C7">
      <formula1>"Imperial,Métrico"</formula1>
    </dataValidation>
    <dataValidation type="custom" errorStyle="warning" allowBlank="1" showInputMessage="1" sqref="B12">
      <formula1>"Peso"</formula1>
    </dataValidation>
  </dataValidations>
  <printOptions horizontalCentered="1"/>
  <pageMargins left="0.25" right="0.25" top="0.75" bottom="0.75" header="0.3" footer="0.3"/>
  <pageSetup scale="64" fitToHeight="0" orientation="portrait" r:id="rId1"/>
  <headerFooter differentFirst="1">
    <oddFooter>Page &amp;P of &amp;N</oddFooter>
  </headerFooter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5"/>
    <pageSetUpPr fitToPage="1"/>
  </sheetPr>
  <dimension ref="A1:I15"/>
  <sheetViews>
    <sheetView showGridLines="0" workbookViewId="0"/>
  </sheetViews>
  <sheetFormatPr defaultRowHeight="18" customHeight="1"/>
  <cols>
    <col min="1" max="1" width="3.28515625" style="5" customWidth="1"/>
    <col min="2" max="2" width="16.28515625" style="48" customWidth="1"/>
    <col min="3" max="3" width="22.28515625" style="5" customWidth="1"/>
    <col min="4" max="4" width="15.7109375" style="5" bestFit="1" customWidth="1"/>
    <col min="5" max="5" width="13.85546875" style="6" customWidth="1"/>
    <col min="6" max="6" width="13.85546875" style="5" customWidth="1"/>
    <col min="7" max="7" width="13.140625" style="5" customWidth="1"/>
    <col min="8" max="8" width="30.85546875" style="4" customWidth="1"/>
    <col min="9" max="9" width="3.28515625" style="3" customWidth="1"/>
    <col min="10" max="16384" width="9.140625" style="3"/>
  </cols>
  <sheetData>
    <row r="1" spans="1:9" s="8" customFormat="1" ht="57.75" customHeight="1">
      <c r="A1" s="13"/>
      <c r="B1" s="51" t="s">
        <v>21</v>
      </c>
      <c r="C1" s="51"/>
      <c r="D1" s="51"/>
      <c r="E1" s="51"/>
      <c r="F1" s="51"/>
      <c r="G1" s="13"/>
      <c r="H1" s="13"/>
      <c r="I1" s="13" t="s">
        <v>22</v>
      </c>
    </row>
    <row r="2" spans="1:9" customFormat="1" ht="21" customHeight="1">
      <c r="A2" s="13"/>
      <c r="B2" s="51"/>
      <c r="C2" s="51"/>
      <c r="D2" s="51"/>
      <c r="E2" s="51"/>
      <c r="F2" s="51"/>
      <c r="G2" s="13"/>
      <c r="H2" s="13"/>
      <c r="I2" s="13"/>
    </row>
    <row r="3" spans="1:9" ht="30.75" customHeight="1">
      <c r="A3" s="13"/>
      <c r="B3" s="39" t="s">
        <v>23</v>
      </c>
      <c r="C3" s="45" t="s">
        <v>24</v>
      </c>
      <c r="D3" s="43" t="s">
        <v>25</v>
      </c>
      <c r="E3" s="13"/>
      <c r="F3" s="13"/>
      <c r="G3" s="13"/>
      <c r="H3" s="13"/>
      <c r="I3" s="13"/>
    </row>
    <row r="4" spans="1:9" ht="21.75" customHeight="1">
      <c r="A4" s="13"/>
      <c r="B4" s="21" t="s">
        <v>26</v>
      </c>
      <c r="C4" s="2">
        <f>SUMIF(RegistrodeAtividades[ATIVIDADE],Categoria1,RegistrodeAtividades[DISTÂNCIA])</f>
        <v>11.46</v>
      </c>
      <c r="D4" s="18" t="s">
        <v>27</v>
      </c>
      <c r="E4" s="13"/>
      <c r="F4" s="13"/>
      <c r="G4" s="13"/>
      <c r="H4" s="13"/>
      <c r="I4" s="13"/>
    </row>
    <row r="5" spans="1:9" ht="21.75" customHeight="1">
      <c r="A5" s="13"/>
      <c r="B5" s="21" t="s">
        <v>28</v>
      </c>
      <c r="C5" s="2">
        <f>SUMIF(RegistrodeAtividades[ATIVIDADE],Categoria2,RegistrodeAtividades[DISTÂNCIA])</f>
        <v>0</v>
      </c>
      <c r="D5" s="18" t="s">
        <v>27</v>
      </c>
      <c r="E5" s="13"/>
      <c r="F5" s="13"/>
      <c r="G5" s="13"/>
      <c r="H5" s="13"/>
      <c r="I5" s="13"/>
    </row>
    <row r="6" spans="1:9" ht="21.75" customHeight="1">
      <c r="A6" s="13"/>
      <c r="B6" s="21" t="s">
        <v>29</v>
      </c>
      <c r="C6" s="2">
        <f>SUMIF(RegistrodeAtividades[ATIVIDADE],Categoria3,RegistrodeAtividades[DISTÂNCIA])</f>
        <v>1227</v>
      </c>
      <c r="D6" s="18" t="s">
        <v>30</v>
      </c>
      <c r="E6" s="13"/>
      <c r="F6" s="13"/>
      <c r="G6" s="13"/>
      <c r="H6" s="13"/>
      <c r="I6" s="13"/>
    </row>
    <row r="7" spans="1:9" ht="21.75" customHeight="1">
      <c r="A7" s="13"/>
      <c r="B7" s="21" t="s">
        <v>31</v>
      </c>
      <c r="C7" s="2">
        <f>SUMIF(RegistrodeAtividades[ATIVIDADE],Categoria4,RegistrodeAtividades[DISTÂNCIA])</f>
        <v>1700</v>
      </c>
      <c r="D7" s="18" t="s">
        <v>32</v>
      </c>
      <c r="E7" s="13"/>
      <c r="F7" s="13"/>
      <c r="G7" s="13"/>
      <c r="H7" s="13"/>
      <c r="I7" s="13"/>
    </row>
    <row r="8" spans="1:9" s="13" customFormat="1" ht="21.75" customHeight="1">
      <c r="B8" s="21" t="s">
        <v>33</v>
      </c>
      <c r="C8" s="2">
        <f>SUMIF(RegistrodeAtividades[ATIVIDADE],Categoria5,RegistrodeAtividades[DISTÂNCIA])</f>
        <v>4.53</v>
      </c>
      <c r="D8" s="18" t="s">
        <v>27</v>
      </c>
    </row>
    <row r="9" spans="1:9" ht="18" customHeight="1">
      <c r="A9" s="13"/>
      <c r="B9" s="13"/>
      <c r="C9" s="7"/>
      <c r="D9" s="13"/>
      <c r="E9" s="13"/>
      <c r="F9" s="13"/>
      <c r="G9" s="13"/>
      <c r="H9" s="13"/>
      <c r="I9" s="13"/>
    </row>
    <row r="10" spans="1:9" ht="18" customHeight="1">
      <c r="B10" s="13" t="s">
        <v>34</v>
      </c>
      <c r="C10" s="13" t="s">
        <v>35</v>
      </c>
      <c r="D10" s="13" t="s">
        <v>36</v>
      </c>
      <c r="E10" s="13" t="s">
        <v>37</v>
      </c>
      <c r="F10" s="21" t="s">
        <v>38</v>
      </c>
      <c r="G10" s="13" t="s">
        <v>39</v>
      </c>
      <c r="H10" s="13" t="s">
        <v>40</v>
      </c>
      <c r="I10" s="13"/>
    </row>
    <row r="11" spans="1:9" ht="18" customHeight="1">
      <c r="B11" s="44">
        <v>41870</v>
      </c>
      <c r="C11" s="9" t="s">
        <v>26</v>
      </c>
      <c r="D11" s="46">
        <v>0.54166666666666663</v>
      </c>
      <c r="E11" s="24">
        <v>1.5972222222222276E-2</v>
      </c>
      <c r="F11" s="22">
        <v>3.66</v>
      </c>
      <c r="G11" s="23">
        <v>173</v>
      </c>
      <c r="H11" s="9" t="s">
        <v>41</v>
      </c>
      <c r="I11" s="13"/>
    </row>
    <row r="12" spans="1:9" ht="18" customHeight="1">
      <c r="B12" s="44">
        <v>41871</v>
      </c>
      <c r="C12" s="9" t="s">
        <v>26</v>
      </c>
      <c r="D12" s="46">
        <v>0.6875</v>
      </c>
      <c r="E12" s="24">
        <v>6.25E-2</v>
      </c>
      <c r="F12" s="22">
        <v>7.8</v>
      </c>
      <c r="G12" s="23">
        <v>344</v>
      </c>
      <c r="H12" s="9"/>
      <c r="I12" s="13"/>
    </row>
    <row r="13" spans="1:9" ht="18" customHeight="1">
      <c r="B13" s="44">
        <v>41872</v>
      </c>
      <c r="C13" s="9" t="s">
        <v>31</v>
      </c>
      <c r="D13" s="46">
        <v>0.41666666666666669</v>
      </c>
      <c r="E13" s="24">
        <v>2.0833333333333332E-2</v>
      </c>
      <c r="F13" s="22">
        <v>1700</v>
      </c>
      <c r="G13" s="23">
        <v>237</v>
      </c>
      <c r="H13" s="9"/>
      <c r="I13" s="13"/>
    </row>
    <row r="14" spans="1:9" ht="18" customHeight="1">
      <c r="B14" s="44">
        <v>41876</v>
      </c>
      <c r="C14" s="9" t="s">
        <v>29</v>
      </c>
      <c r="D14" s="46">
        <v>0.5625</v>
      </c>
      <c r="E14" s="24">
        <v>2.4305555555555556E-2</v>
      </c>
      <c r="F14" s="22">
        <v>1227</v>
      </c>
      <c r="G14" s="23">
        <v>150</v>
      </c>
      <c r="H14" s="9"/>
      <c r="I14" s="13"/>
    </row>
    <row r="15" spans="1:9" ht="18" customHeight="1">
      <c r="B15" s="44">
        <v>41878</v>
      </c>
      <c r="C15" s="9" t="s">
        <v>33</v>
      </c>
      <c r="D15" s="46">
        <v>0.59652777777777777</v>
      </c>
      <c r="E15" s="24">
        <v>2.0833333333333332E-2</v>
      </c>
      <c r="F15" s="22">
        <v>4.53</v>
      </c>
      <c r="G15" s="23">
        <v>115</v>
      </c>
      <c r="H15" s="9"/>
      <c r="I15" s="13"/>
    </row>
  </sheetData>
  <mergeCells count="1">
    <mergeCell ref="B1:F2"/>
  </mergeCells>
  <conditionalFormatting sqref="B11:H15">
    <cfRule type="expression" dxfId="28" priority="1">
      <formula>$B11="sim"</formula>
    </cfRule>
  </conditionalFormatting>
  <dataValidations count="3">
    <dataValidation type="list" allowBlank="1" showInputMessage="1" sqref="D4:D8">
      <formula1>"Quilômetros,Passos,Voltas,Metros,Repetições"</formula1>
    </dataValidation>
    <dataValidation type="list" allowBlank="1" sqref="C11:C14">
      <formula1>$B$4:$B$7</formula1>
    </dataValidation>
    <dataValidation type="list" allowBlank="1" sqref="C15">
      <formula1>$B$4:$B$8</formula1>
    </dataValidation>
  </dataValidations>
  <printOptions horizontalCentered="1"/>
  <pageMargins left="0.25" right="0.25" top="0.75" bottom="0.75" header="0.3" footer="0.3"/>
  <pageSetup scale="79" fitToHeight="0" orientation="portrait" r:id="rId1"/>
  <headerFooter differentFirst="1">
    <oddFooter>Page &amp;P of &amp;N</oddFooter>
  </headerFooter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theme="7"/>
    <pageSetUpPr fitToPage="1"/>
  </sheetPr>
  <dimension ref="A1:L18"/>
  <sheetViews>
    <sheetView showGridLines="0" workbookViewId="0"/>
  </sheetViews>
  <sheetFormatPr defaultRowHeight="18" customHeight="1"/>
  <cols>
    <col min="1" max="1" width="3.28515625" customWidth="1"/>
    <col min="2" max="2" width="14.7109375" style="15" customWidth="1"/>
    <col min="3" max="3" width="23" customWidth="1"/>
    <col min="4" max="4" width="31.42578125" bestFit="1" customWidth="1"/>
    <col min="5" max="5" width="13.28515625" style="2" bestFit="1" customWidth="1"/>
    <col min="6" max="6" width="13.42578125" style="2" bestFit="1" customWidth="1"/>
    <col min="7" max="7" width="16.7109375" style="2" customWidth="1"/>
    <col min="8" max="8" width="12" style="2" customWidth="1"/>
    <col min="9" max="9" width="17.85546875" style="2" bestFit="1" customWidth="1"/>
    <col min="10" max="10" width="13.42578125" style="2" bestFit="1" customWidth="1"/>
    <col min="11" max="11" width="12" style="2" bestFit="1" customWidth="1"/>
    <col min="12" max="12" width="13.7109375" style="2" customWidth="1"/>
  </cols>
  <sheetData>
    <row r="1" spans="1:12" s="40" customFormat="1" ht="57.75" customHeight="1">
      <c r="A1" s="49" t="s">
        <v>42</v>
      </c>
      <c r="B1" s="53" t="s">
        <v>43</v>
      </c>
      <c r="C1" s="53"/>
      <c r="D1" s="53"/>
      <c r="E1" s="53"/>
      <c r="F1" s="53"/>
      <c r="G1" s="49"/>
      <c r="H1" s="49"/>
      <c r="I1" s="49"/>
      <c r="J1" s="49"/>
      <c r="K1" s="49"/>
      <c r="L1" s="49"/>
    </row>
    <row r="2" spans="1:12" ht="21" customHeight="1">
      <c r="A2" s="13"/>
      <c r="B2" s="53"/>
      <c r="C2" s="53"/>
      <c r="D2" s="53"/>
      <c r="E2" s="53"/>
      <c r="F2" s="53"/>
      <c r="G2" s="13"/>
      <c r="H2" s="13"/>
      <c r="I2" s="13"/>
      <c r="J2" s="13"/>
      <c r="K2" s="13"/>
      <c r="L2" s="13"/>
    </row>
    <row r="3" spans="1:12" ht="18" customHeight="1">
      <c r="A3" s="13"/>
      <c r="B3" s="13"/>
      <c r="C3" s="13"/>
      <c r="D3" s="13"/>
      <c r="E3" s="38" t="str">
        <f>(RegistrodeAlimentação[[#Headers],[CALORIAS]])</f>
        <v>CALORIAS</v>
      </c>
      <c r="F3" s="38" t="str">
        <f>(RegistrodeAlimentação[[#Headers],[GORDURA]])</f>
        <v>GORDURA</v>
      </c>
      <c r="G3" s="38" t="str">
        <f>(RegistrodeAlimentação[[#Headers],[COLESTEROL]])</f>
        <v>COLESTEROL</v>
      </c>
      <c r="H3" s="38" t="str">
        <f>(RegistrodeAlimentação[[#Headers],[SÓDIO]])</f>
        <v>SÓDIO</v>
      </c>
      <c r="I3" s="38" t="str">
        <f>(RegistrodeAlimentação[[#Headers],[CARBOIDRATOS]])</f>
        <v>CARBOIDRATOS</v>
      </c>
      <c r="J3" s="38" t="str">
        <f>(RegistrodeAlimentação[[#Headers],[PROTEÍNA]])</f>
        <v>PROTEÍNA</v>
      </c>
      <c r="K3" s="38" t="str">
        <f>(RegistrodeAlimentação[[#Headers],[AÇÚCAR]])</f>
        <v>AÇÚCAR</v>
      </c>
      <c r="L3" s="38" t="str">
        <f>(RegistrodeAlimentação[[#Headers],[FIBRA]])</f>
        <v>FIBRA</v>
      </c>
    </row>
    <row r="4" spans="1:12" ht="16.5" customHeight="1">
      <c r="A4" s="13"/>
      <c r="B4" s="52" t="s">
        <v>44</v>
      </c>
      <c r="C4" s="52"/>
      <c r="D4" s="41" t="s">
        <v>45</v>
      </c>
      <c r="E4" s="36">
        <v>1800</v>
      </c>
      <c r="F4" s="37">
        <v>40</v>
      </c>
      <c r="G4" s="37">
        <v>225</v>
      </c>
      <c r="H4" s="37">
        <v>2100</v>
      </c>
      <c r="I4" s="37">
        <v>130</v>
      </c>
      <c r="J4" s="37">
        <v>56</v>
      </c>
      <c r="K4" s="37">
        <v>25</v>
      </c>
      <c r="L4" s="37">
        <v>25</v>
      </c>
    </row>
    <row r="5" spans="1:12" s="13" customFormat="1" ht="16.5" customHeight="1">
      <c r="B5" s="52"/>
      <c r="C5" s="52"/>
      <c r="D5" s="42" t="str">
        <f>IF(E5=SUM(RegistrodeAlimentação[CALORIAS]),"Ingestão total:","Ingestão filtrada:")</f>
        <v>Ingestão total:</v>
      </c>
      <c r="E5" s="36">
        <f>SUBTOTAL(109,RegistrodeAlimentação[CALORIAS])</f>
        <v>3090</v>
      </c>
      <c r="F5" s="37">
        <f>SUBTOTAL(109,RegistrodeAlimentação[GORDURA])</f>
        <v>74.27000000000001</v>
      </c>
      <c r="G5" s="37">
        <f>SUBTOTAL(109,RegistrodeAlimentação[COLESTEROL])</f>
        <v>139.6</v>
      </c>
      <c r="H5" s="37">
        <f>SUBTOTAL(109,RegistrodeAlimentação[SÓDIO])</f>
        <v>1400.7</v>
      </c>
      <c r="I5" s="37">
        <f>SUBTOTAL(109,RegistrodeAlimentação[CARBOIDRATOS])</f>
        <v>208.56</v>
      </c>
      <c r="J5" s="37">
        <f>SUBTOTAL(109,RegistrodeAlimentação[PROTEÍNA])</f>
        <v>68.81</v>
      </c>
      <c r="K5" s="37">
        <f>SUBTOTAL(109,RegistrodeAlimentação[AÇÚCAR])</f>
        <v>84.1</v>
      </c>
      <c r="L5" s="37">
        <f>SUBTOTAL(109,RegistrodeAlimentação[FIBRA])</f>
        <v>24.5</v>
      </c>
    </row>
    <row r="6" spans="1:12" ht="18" customHeight="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 ht="18" customHeight="1">
      <c r="A7" s="13"/>
      <c r="B7" s="31" t="s">
        <v>34</v>
      </c>
      <c r="C7" s="32" t="s">
        <v>46</v>
      </c>
      <c r="D7" s="32" t="s">
        <v>47</v>
      </c>
      <c r="E7" s="35" t="s">
        <v>39</v>
      </c>
      <c r="F7" s="35" t="s">
        <v>48</v>
      </c>
      <c r="G7" s="35" t="s">
        <v>49</v>
      </c>
      <c r="H7" s="35" t="s">
        <v>50</v>
      </c>
      <c r="I7" s="35" t="s">
        <v>51</v>
      </c>
      <c r="J7" s="35" t="s">
        <v>52</v>
      </c>
      <c r="K7" s="35" t="s">
        <v>53</v>
      </c>
      <c r="L7" s="35" t="s">
        <v>54</v>
      </c>
    </row>
    <row r="8" spans="1:12" ht="18" customHeight="1">
      <c r="A8" s="13"/>
      <c r="B8" s="33">
        <v>41870</v>
      </c>
      <c r="C8" s="34" t="s">
        <v>55</v>
      </c>
      <c r="D8" s="34" t="s">
        <v>56</v>
      </c>
      <c r="E8" s="35">
        <v>130</v>
      </c>
      <c r="F8" s="35">
        <v>8</v>
      </c>
      <c r="G8" s="35">
        <v>10</v>
      </c>
      <c r="H8" s="35">
        <v>60</v>
      </c>
      <c r="I8" s="35">
        <v>16</v>
      </c>
      <c r="J8" s="35">
        <v>11</v>
      </c>
      <c r="K8" s="35">
        <v>5</v>
      </c>
      <c r="L8" s="35">
        <v>0</v>
      </c>
    </row>
    <row r="9" spans="1:12" ht="18" customHeight="1">
      <c r="A9" s="13"/>
      <c r="B9" s="33">
        <v>41870</v>
      </c>
      <c r="C9" s="34" t="s">
        <v>57</v>
      </c>
      <c r="D9" s="34" t="s">
        <v>58</v>
      </c>
      <c r="E9" s="35">
        <v>65</v>
      </c>
      <c r="F9" s="35">
        <v>0.2</v>
      </c>
      <c r="G9" s="35"/>
      <c r="H9" s="35"/>
      <c r="I9" s="35">
        <v>17.3</v>
      </c>
      <c r="J9" s="35">
        <v>0.3</v>
      </c>
      <c r="K9" s="35"/>
      <c r="L9" s="35"/>
    </row>
    <row r="10" spans="1:12" ht="18" customHeight="1">
      <c r="A10" s="13"/>
      <c r="B10" s="33">
        <v>41870</v>
      </c>
      <c r="C10" s="34" t="s">
        <v>59</v>
      </c>
      <c r="D10" s="34" t="s">
        <v>60</v>
      </c>
      <c r="E10" s="35">
        <v>220</v>
      </c>
      <c r="F10" s="35">
        <v>0.5</v>
      </c>
      <c r="G10" s="35"/>
      <c r="H10" s="35">
        <v>200</v>
      </c>
      <c r="I10" s="35">
        <v>30</v>
      </c>
      <c r="J10" s="35">
        <v>6</v>
      </c>
      <c r="K10" s="35">
        <v>4</v>
      </c>
      <c r="L10" s="35">
        <v>9</v>
      </c>
    </row>
    <row r="11" spans="1:12" ht="18" customHeight="1">
      <c r="A11" s="13"/>
      <c r="B11" s="33">
        <v>41870</v>
      </c>
      <c r="C11" s="34" t="s">
        <v>61</v>
      </c>
      <c r="D11" s="34" t="s">
        <v>62</v>
      </c>
      <c r="E11" s="35">
        <v>600</v>
      </c>
      <c r="F11" s="35">
        <v>0.5</v>
      </c>
      <c r="G11" s="35"/>
      <c r="H11" s="35">
        <v>300</v>
      </c>
      <c r="I11" s="35">
        <v>22</v>
      </c>
      <c r="J11" s="35">
        <v>9.8000000000000007</v>
      </c>
      <c r="K11" s="35"/>
      <c r="L11" s="35"/>
    </row>
    <row r="12" spans="1:12" ht="18" customHeight="1">
      <c r="A12" s="13"/>
      <c r="B12" s="33">
        <v>41870</v>
      </c>
      <c r="C12" s="34" t="s">
        <v>57</v>
      </c>
      <c r="D12" s="34" t="s">
        <v>63</v>
      </c>
      <c r="E12" s="35">
        <v>210</v>
      </c>
      <c r="F12" s="35">
        <v>20</v>
      </c>
      <c r="G12" s="35"/>
      <c r="H12" s="35"/>
      <c r="I12" s="35">
        <v>3</v>
      </c>
      <c r="J12" s="35">
        <v>5</v>
      </c>
      <c r="K12" s="35"/>
      <c r="L12" s="35">
        <v>3</v>
      </c>
    </row>
    <row r="13" spans="1:12" ht="18" customHeight="1">
      <c r="A13" s="13"/>
      <c r="B13" s="33">
        <v>41871</v>
      </c>
      <c r="C13" s="34" t="s">
        <v>55</v>
      </c>
      <c r="D13" s="34" t="s">
        <v>64</v>
      </c>
      <c r="E13" s="35">
        <v>220</v>
      </c>
      <c r="F13" s="35">
        <v>3</v>
      </c>
      <c r="G13" s="35"/>
      <c r="H13" s="35"/>
      <c r="I13" s="35">
        <v>29</v>
      </c>
      <c r="J13" s="35">
        <v>7</v>
      </c>
      <c r="K13" s="35"/>
      <c r="L13" s="35">
        <v>5</v>
      </c>
    </row>
    <row r="14" spans="1:12" ht="18" customHeight="1">
      <c r="A14" s="13"/>
      <c r="B14" s="33">
        <v>41871</v>
      </c>
      <c r="C14" s="34" t="s">
        <v>57</v>
      </c>
      <c r="D14" s="34" t="s">
        <v>65</v>
      </c>
      <c r="E14" s="35">
        <v>85</v>
      </c>
      <c r="F14" s="35">
        <v>0</v>
      </c>
      <c r="G14" s="35"/>
      <c r="H14" s="35">
        <v>0</v>
      </c>
      <c r="I14" s="35">
        <v>21</v>
      </c>
      <c r="J14" s="35">
        <v>1</v>
      </c>
      <c r="K14" s="35">
        <v>17</v>
      </c>
      <c r="L14" s="35">
        <v>4</v>
      </c>
    </row>
    <row r="15" spans="1:12" ht="18" customHeight="1">
      <c r="A15" s="13"/>
      <c r="B15" s="33">
        <v>41871</v>
      </c>
      <c r="C15" s="34" t="s">
        <v>59</v>
      </c>
      <c r="D15" s="34" t="s">
        <v>66</v>
      </c>
      <c r="E15" s="35">
        <v>340</v>
      </c>
      <c r="F15" s="35">
        <v>7</v>
      </c>
      <c r="G15" s="35">
        <v>3</v>
      </c>
      <c r="H15" s="35">
        <v>63</v>
      </c>
      <c r="I15" s="35">
        <v>1</v>
      </c>
      <c r="J15" s="35">
        <v>2</v>
      </c>
      <c r="K15" s="35"/>
      <c r="L15" s="35">
        <v>2</v>
      </c>
    </row>
    <row r="16" spans="1:12" ht="18" customHeight="1">
      <c r="A16" s="13"/>
      <c r="B16" s="33">
        <v>41871</v>
      </c>
      <c r="C16" s="34" t="s">
        <v>61</v>
      </c>
      <c r="D16" s="34" t="s">
        <v>67</v>
      </c>
      <c r="E16" s="35">
        <v>470</v>
      </c>
      <c r="F16" s="35">
        <v>4.07</v>
      </c>
      <c r="G16" s="35">
        <v>49</v>
      </c>
      <c r="H16" s="35">
        <v>460</v>
      </c>
      <c r="I16" s="35">
        <v>0.46</v>
      </c>
      <c r="J16" s="35">
        <v>23.71</v>
      </c>
      <c r="K16" s="35">
        <v>0.1</v>
      </c>
      <c r="L16" s="35"/>
    </row>
    <row r="17" spans="2:12" ht="18" customHeight="1">
      <c r="B17" s="33">
        <v>41871</v>
      </c>
      <c r="C17" s="34" t="s">
        <v>61</v>
      </c>
      <c r="D17" s="34" t="s">
        <v>68</v>
      </c>
      <c r="E17" s="35">
        <v>220</v>
      </c>
      <c r="F17" s="35">
        <v>7</v>
      </c>
      <c r="G17" s="35"/>
      <c r="H17" s="35"/>
      <c r="I17" s="35">
        <v>5</v>
      </c>
      <c r="J17" s="35">
        <v>3</v>
      </c>
      <c r="K17" s="35"/>
      <c r="L17" s="35"/>
    </row>
    <row r="18" spans="2:12" ht="18" customHeight="1">
      <c r="B18" s="33">
        <v>41871</v>
      </c>
      <c r="C18" s="34" t="s">
        <v>57</v>
      </c>
      <c r="D18" s="34" t="s">
        <v>69</v>
      </c>
      <c r="E18" s="35">
        <v>530</v>
      </c>
      <c r="F18" s="35">
        <v>24</v>
      </c>
      <c r="G18" s="35">
        <v>77.599999999999994</v>
      </c>
      <c r="H18" s="35">
        <v>317.7</v>
      </c>
      <c r="I18" s="35">
        <v>63.8</v>
      </c>
      <c r="J18" s="35">
        <v>0</v>
      </c>
      <c r="K18" s="35">
        <v>58</v>
      </c>
      <c r="L18" s="35">
        <v>1.5</v>
      </c>
    </row>
  </sheetData>
  <mergeCells count="2">
    <mergeCell ref="B4:C5"/>
    <mergeCell ref="B1:F2"/>
  </mergeCells>
  <conditionalFormatting sqref="E5:L5">
    <cfRule type="expression" dxfId="17" priority="8">
      <formula>AND($E$5&lt;&gt;SUM($E$8:$E$18),E$5&gt;E$4)</formula>
    </cfRule>
  </conditionalFormatting>
  <printOptions horizontalCentered="1"/>
  <pageMargins left="0.25" right="0.25" top="0.75" bottom="0.75" header="0.3" footer="0.3"/>
  <pageSetup scale="58" fitToHeight="0" orientation="portrait" r:id="rId1"/>
  <headerFooter differentFirst="1">
    <oddFooter>Page &amp;P of &amp;N</oddFooter>
  </headerFooter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Cermak</dc:creator>
  <cp:keywords/>
  <dc:description/>
  <cp:lastModifiedBy>Petr Barborik</cp:lastModifiedBy>
  <cp:revision/>
  <dcterms:created xsi:type="dcterms:W3CDTF">2013-12-09T19:37:12Z</dcterms:created>
  <dcterms:modified xsi:type="dcterms:W3CDTF">2014-11-04T19:35:35Z</dcterms:modified>
</cp:coreProperties>
</file>