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HCII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<sst xmlns="http://schemas.openxmlformats.org/spreadsheetml/2006/main" count="249" uniqueCount="249">
  <si>
    <t xml:space="preserve">DEPTH_AMPLICON</t>
  </si>
  <si>
    <t xml:space="preserve">DEPTH_ALLELES</t>
  </si>
  <si>
    <t xml:space="preserve">COUNT_ALLELES</t>
  </si>
  <si>
    <t xml:space="preserve">SEQUENCE</t>
  </si>
  <si>
    <t xml:space="preserve">MD5</t>
  </si>
  <si>
    <t xml:space="preserve">LENGTH</t>
  </si>
  <si>
    <t xml:space="preserve">DEPTH</t>
  </si>
  <si>
    <t xml:space="preserve">SAMPLES</t>
  </si>
  <si>
    <t xml:space="preserve">x1</t>
  </si>
  <si>
    <t xml:space="preserve">x2</t>
  </si>
  <si>
    <t xml:space="preserve">x3</t>
  </si>
  <si>
    <t xml:space="preserve">NAME</t>
  </si>
  <si>
    <t xml:space="preserve">22195d</t>
  </si>
  <si>
    <t xml:space="preserve">22269d</t>
  </si>
  <si>
    <t xml:space="preserve">22322d</t>
  </si>
  <si>
    <t xml:space="preserve">22345d</t>
  </si>
  <si>
    <t xml:space="preserve">22423d</t>
  </si>
  <si>
    <t xml:space="preserve">22470d</t>
  </si>
  <si>
    <t xml:space="preserve">22485d</t>
  </si>
  <si>
    <t xml:space="preserve">22741d</t>
  </si>
  <si>
    <t xml:space="preserve">22740d</t>
  </si>
  <si>
    <t xml:space="preserve">22748d</t>
  </si>
  <si>
    <t xml:space="preserve">22530d</t>
  </si>
  <si>
    <t xml:space="preserve">22673d</t>
  </si>
  <si>
    <t xml:space="preserve">ACTGAGCGTGTGAGGCTTCTGGAGAGATGGTTCTACAACAAGGAGGAGACTGTTTACTTTGACAGTGATGTTGGTAAATACATAGCGAAGACAGAGCTTTGGAGACCTGATGCTGACTACTGGAACAGTAATAAGGACCTCATAGAGCAGAGAAAGGCTCAGGTGGAAACATTCTGTAAAAACAACTATGATATAATACACAGT</t>
  </si>
  <si>
    <t xml:space="preserve">d65959ec082349259e088d24f2570106</t>
  </si>
  <si>
    <t xml:space="preserve">MHCII-0000001-C</t>
  </si>
  <si>
    <t xml:space="preserve">ACTGAGCGTGTGAGGTTTCTGGACAGATATTTCTACAACAAGGAGGAGGATGTTTACTTTGACAGTGATGTTGGTAAATACATAGCGAAGACAGAGAATGGGAGACCTGATGCTGACTACTGGAACAGTAATAAGGACCTCATAGAGCGGGCAAAGGCTGCGGTGGAAACAGTCTGTAAAAACAACTATGATGTATTCCACAGT</t>
  </si>
  <si>
    <t xml:space="preserve">59f66f5e13fa1ffc8e175bbbbea2755d</t>
  </si>
  <si>
    <t xml:space="preserve">MHCII-0000002-C</t>
  </si>
  <si>
    <t xml:space="preserve">ACTGAGCGTGTGAGGTTTATGGAGAGATGGTTCTACAACAAGGAGGAGGCTGTTTACTTTGACAGTGATGTTGGTAAATACATAGCGAAGACAGAGCTTGGGAGACCTGAGGCTGACTACTGGAACAGTGATAAGGACCTCATAGAGCAGAGAAAGGCTGAGGTGGAAACATTCTGTAAACACAACTATGATGCAGCTGAACATATT</t>
  </si>
  <si>
    <t xml:space="preserve">d7b457394fa4f3b8fb56716c67a886bc</t>
  </si>
  <si>
    <t xml:space="preserve">MHCII-0000003-C</t>
  </si>
  <si>
    <t xml:space="preserve">ACTGACCATGTTAGATATCTGGAGAGATATTTCTACAACAAGGAGGAGTTTGTTTACTTTGACAGTGATGTTGGTAAATTCATAGCAAAGACAGAGTTTGGGAGACCTGATGCTGACTACTGGAACAGTAATAAGGACATCATAGAGCGGGCAAAGGCTGCGGTGGAAACATACTGTAAATACAACTATGGTATATGGGAGACA</t>
  </si>
  <si>
    <t xml:space="preserve">fb5233d813172ba1656702ace9dd6a44</t>
  </si>
  <si>
    <t xml:space="preserve">MHCII-0000004-C</t>
  </si>
  <si>
    <t xml:space="preserve">ACTGAGCGTGTGAGGTTTCTGGACAGATATTTCTACAACAAGGAGGAGTTTGTTTACTTTGACAGTGATGTTGGTAAATACATAGCGAAGACAGAGTTTGGGAGACCTAGTGCTGACTACTGGAACAGTAATAAGGACTTCATAGAGCAGAAAAAGGCTGCGGTGGAAACAGTCTGTAAATACAACTATGGTATATGGGAGACA</t>
  </si>
  <si>
    <t xml:space="preserve">3e422b8168761b8a4f4f730ead8abc08</t>
  </si>
  <si>
    <t xml:space="preserve">MHCII-0000005-C</t>
  </si>
  <si>
    <t xml:space="preserve">ACTGAGCATGTAAGGTACCTGGACAGATATTTCTACAACAAGGAGGAGTTTGTTTACTTTGACAGTGATGTTGGTAAATACATAGCGAAGACAGAGTTTGGGAGACCTGATGCTGACTACTGGAACAGTAATAAGGACATCATAGAGGATCAAAAGGCTTCGGTGGAAACATACTGTAAACACAACTATGATGTATTCCACAGT</t>
  </si>
  <si>
    <t xml:space="preserve">c88a530b18564b1d93a1177c17fbe3b3</t>
  </si>
  <si>
    <t xml:space="preserve">MHCII-0000006-C</t>
  </si>
  <si>
    <t xml:space="preserve">ACTGACCATGTTAGATATCTGGAGAGATATTTCTACAACAAGGAGGAGTTTGTTTACTTTGACAGTGATGTTGGTAAATTCATAGCAAAGACAGAGTTTGGGAGACCTGATGCTGACTACTGGAACAGTAATAAGGACTTCATAGAGCGGGCAAAGGCTGCGGTGGAAACATACTGTAAATACAACTATGGTATATGGGAGACA</t>
  </si>
  <si>
    <t xml:space="preserve">75af3ea2616e3d4661c261ce2318ba90</t>
  </si>
  <si>
    <t xml:space="preserve">MHCII-0000007-C</t>
  </si>
  <si>
    <t xml:space="preserve">ACTGAGCGTGTGAGGTTTCTGGACAGATATTTCTACTTTACTTTGACAGTGATGTTGGTAAATTCATAGCAAAGACAGAGCTTGGGAGACCTGATGCTGACTACTGGAACAGTGATAAGGACTTCATAGAGAGGAAAAAGGCTGAGGTGGAAGAAGTCTGTAAAAACAATTATGATGTATTACACAGT</t>
  </si>
  <si>
    <t xml:space="preserve">e5a73d9b167ecaee9ce8b9f186d84931</t>
  </si>
  <si>
    <t xml:space="preserve">MHCII-0000008-C</t>
  </si>
  <si>
    <t xml:space="preserve">ACTGAGCATGTGAGGCTTCTGGAGAGATGGTTCTACAACAAGGAGGAGACTGTTTACTTTGACAGTGATGTTGGTAAATACATAGCGAAGACAGAGCTTTGGAGACCTGATGCTGACTACTGGAACAGTAATAAGGACCTCATAGAGCAGAGAAAGGCTCAGGTGGAAACATTCTGTAAAAACAACTATGATATAATACACAGT</t>
  </si>
  <si>
    <t xml:space="preserve">e91d2c517b4d036c769812734f854409</t>
  </si>
  <si>
    <t xml:space="preserve">MHCII-0000009-C</t>
  </si>
  <si>
    <t xml:space="preserve">ACTGAGCGTGTGAGGTTTCTGGACAGATATTTCTACAACGAGGAGGAGGTTCTTTACTTTGACAGTGATGTTGGTAAATTCATAGCAAAGACAGAGCTTGGGAGACCTGATGCTGACTACTGGAACAGTGATAAGGACTTCATAGAGAGGAAAAAGGCTGAGGTGGAAACAGTCTGTAAAAACAATTATGATGTATTACACAGT</t>
  </si>
  <si>
    <t xml:space="preserve">5e0458d9ccf0b26b9b9fba5b54607c69</t>
  </si>
  <si>
    <t xml:space="preserve">MHCII-0000010-C</t>
  </si>
  <si>
    <t xml:space="preserve">ACTGAGCGTGTGAGGTTTCTGGACAGATGGTTCTACAACAAGGAGGAGGATGTTTACTTTGACAGTGATGTTGGTAAATACATAGCGAAGACAGAGAATGGGAGACCTGATGCTGACTACTGGAACAGTAATAAGGACATCATAGAGGATGCAAAGGCTGCGGTGGAAACATTCTGTAAATACAACTATGGTATATTACACAGT</t>
  </si>
  <si>
    <t xml:space="preserve">4c2a17504f6b1e17c9b4c637f90e4d3c</t>
  </si>
  <si>
    <t xml:space="preserve">MHCII-0000011-C</t>
  </si>
  <si>
    <t xml:space="preserve">ACTGAGCGTGTGAGGTTTCTGGAGAGATATTTCTACAACGAGGAGGACTTTGTTTACTTTGACAGTGATGTTGGTAAATACATAGCAAAGACAGAGTTTGGGAGACCTGATGCTGACTACTGGAACAGTGATAAGGACATCATAGAGCGGGCAAAGGCTAGGGTGGAAACATTCTGTAAATATAACTATGGTGGATTACACAGT</t>
  </si>
  <si>
    <t xml:space="preserve">86ab2e6c245092bb4a13e243a6d5cd7e</t>
  </si>
  <si>
    <t xml:space="preserve">MHCII-0000012-C</t>
  </si>
  <si>
    <t xml:space="preserve">ACTGAGCGTGTGAGGTTTCTGGACAGATGGTTCTACAACAAGGAGGAGGATGTTTACTTTGACAGTGATGTTGGTAAATACATAGCGAAGACAGAGAATGGGAGACCTGATGCTGACTACTGGAACAGTAATAAGGACATCATAGAGCGGGCAAAGGCTGCGGTGGAAACATTCTGTAAATACAACTATGGTATATTACACAGT</t>
  </si>
  <si>
    <t xml:space="preserve">153bc116b9cb0b38b37b4c5a304bc9f6</t>
  </si>
  <si>
    <t xml:space="preserve">MHCII-0000013-C</t>
  </si>
  <si>
    <t xml:space="preserve">ACTGAGCGTGTGAGGTACCTGCAGAGACATTTCTACAACAAGGAGGAGGTTGTTTACTTTGACAGTGATGTCGGTAAATTCATAGCAAAGACAGAGCTTGGGAGACCTGATGCTGACTACTGGAACAGTAATAAGGACTTCATAGAGCAGAAAAGGGCTGCGGTGGAAACATACTGTAAACACAACTATGGTGTAATACACAGT</t>
  </si>
  <si>
    <t xml:space="preserve">3e5e7fec6dc006a7ec857eddc2747c03</t>
  </si>
  <si>
    <t xml:space="preserve">MHCII-0000014-C</t>
  </si>
  <si>
    <t xml:space="preserve">ACTGAGCGTGTGAGGCTTCTGCACAGATGGTTCTACAACAAGGAGGAGTTTGTTTACTTTGACAGTGATGTCGGTAAATTCATAGCAAAGACAGAGTTTGGGAGACCTGATGCTGACTACTGGAACAGTAATAAGGACATCATAGAGAGGAAAAAGGCTGAGGTGGAAACATTCTGTAAACACAACTATGGTATATGGGAGACA</t>
  </si>
  <si>
    <t xml:space="preserve">cdd625aa6488f16f0b79b5ddd6ccb041</t>
  </si>
  <si>
    <t xml:space="preserve">MHCII-0000015-C</t>
  </si>
  <si>
    <t xml:space="preserve">ACTGAGCGTGTGAGGTTTCTGCAGAGATATTTCTACAACAAGGAGGAGGATGTTTACTTTGACAGTGATGTTGGTAAATTCATAGCAAAGACAGAGTTTGGGAGACCTGAGGCTGACAGCTGGAACAGTAATAAGGACATCATAGAGCAGATGAAGGCTCAGGTGGAAACAGTCTGTAAACACAACTATGGTGTAATACACAGT</t>
  </si>
  <si>
    <t xml:space="preserve">37d5273961803ae5e1b38e9edf9cf3ce</t>
  </si>
  <si>
    <t xml:space="preserve">MHCII-0000016-C</t>
  </si>
  <si>
    <t xml:space="preserve">ACTGAGCATGTGAGGCTTCTGGACAGATGGTTCTACAACAAGGAGGAGTTTGTTTACTTTGACAGTGATGTCGGTAAATTCATAGCGAAGACAGAGTTTGGGAGACCTGATGCTGACTACTGGAACAGTGATAAGGACTTCATAGAGCAGAGAAAGGCTGCGGTGGAAACATTCTGTAAACACAACTATGGTATATGGGAGACA</t>
  </si>
  <si>
    <t xml:space="preserve">5a885f11783d1f2a4b185c8f4a813d91</t>
  </si>
  <si>
    <t xml:space="preserve">MHCII-0000017-C</t>
  </si>
  <si>
    <t xml:space="preserve">ACTGACCATGTTAGATATCTGGAGAGATATTTCTACAACAAGGAGGAGTTTGTTTACTTTGACAGTGATGTTGGTAAATTCATAGCAAAGACAGAGTTTGGGAGACCTGATGCTGACTACTGGAACAGTAATAAGGACATCATAGAGAGGAAAAAGGCTGCGGTGGAAACATACTGTAAATACAACTATGGTATATGGGAGACA</t>
  </si>
  <si>
    <t xml:space="preserve">c074a25b72fc404f6ad41ae79c404820</t>
  </si>
  <si>
    <t xml:space="preserve">MHCII-0000018-C</t>
  </si>
  <si>
    <t xml:space="preserve">ACTGAGCATGTAAGGTACCTGGACAGATATTTCTACAACAAGGAGGAGTTTGTTTACTTTGACAGTGATGTTGGTAAATACATAGCAAAGACAGAGTTTGGGAGACCTAGTGCTGACTACTGGAACAGTAATAAGGACATCATAGAGGATCAAAAGGCTTCGGTGGAAACATACTGTAAACACAACTATGATGTATTCCACAGT</t>
  </si>
  <si>
    <t xml:space="preserve">c412e22b03cd573f911afcab735a5b1c</t>
  </si>
  <si>
    <t xml:space="preserve">MHCII-0000019-C</t>
  </si>
  <si>
    <t xml:space="preserve">ACTGAGCATGTGAGGCTTCTGGACAGATGGTTCTACAACAAGGAGGAGTTTGTTTACTTTGACAGTGATGTCGGTAAATTCATAGCGAAGACAGAGTTTGGGAGACCTGATGCTGACTACTGGAACAGTGATAAGGACTTCATAGAGCAGAGAAAGGCTGCGGTGGAAACATTCTGTAAACACAACTATGGTATATTGGAGACA</t>
  </si>
  <si>
    <t xml:space="preserve">f7247921db8dfb8003fef2df4a7535c4</t>
  </si>
  <si>
    <t xml:space="preserve">MHCII-0000020-C</t>
  </si>
  <si>
    <t xml:space="preserve">ACTGAGCATGTGAGGTACCTGGAGAGATGGTTCTACAACAAGGAGGAGTTTGTTTACTTTGACAGTGATGTTGGTAAATTCATAGCGAAGACAGAGTTTGGGAGACCTGATGCTGACTACTGGAACAGTAATAAGGACATCATAGAGCAGAAAAAGGCTGAGGTGGAAACAGTCTGTAAACACAACTATGATGGAATACACAGT</t>
  </si>
  <si>
    <t xml:space="preserve">32832e85bf8a8fd7c9306df9c08cbdb4</t>
  </si>
  <si>
    <t xml:space="preserve">MHCII-0000021-C</t>
  </si>
  <si>
    <t xml:space="preserve">ACTGAGCGTGTGAGGCTTCTGCAGAGATATTTCTACAACAAGGAGGAGATTGTTTACTTTGACAGTGATGTTGGTAAATTCATAGCAAAGACAGAGCTTGGGAGACCTGATGCTGACAGCTGGAACAGTAATAAGGACTTCATAGAGCAGATGAAGGCTGCGGTGGAAACATTCTGTAAACACAACTATGGTATATTACACAGT</t>
  </si>
  <si>
    <t xml:space="preserve">41b798bf9834a22e7b5beb8da5d3725e</t>
  </si>
  <si>
    <t xml:space="preserve">MHCII-0000022-C</t>
  </si>
  <si>
    <t xml:space="preserve">ACTGAGCGTGTGAGGTACCTGGACAGATATTTCTACAACGAGGAGGAGTTTGTTTACTTTGACAGTGATGTTGGTAAATTCATAGCGAAAACAGAGCTTGGGAGACCTAGTGCTGACTACTGGAACAGTAATAAGGACATCATAGAGCAGAGAAAGGCTGAGGTGGAAACATACTGTAAACACAACTATGATGTATTATACAGT</t>
  </si>
  <si>
    <t xml:space="preserve">7fa7d6220dd19dcd8c4333fa4b7be4b3</t>
  </si>
  <si>
    <t xml:space="preserve">MHCII-0000023-C</t>
  </si>
  <si>
    <t xml:space="preserve">ACTGAGCGTGTGAGGTTTCTGGACAGATATTTCTACAACAAGGAGGAGTTTGTTTACTTTGACAGTGATGTCGGTAAATTCATAGCAAAGACAGAGTTTGGGAGACCTAGTGCTGACTACTGGAACAGTAATAAGGACATCATAGAGAGGAAAAAGGCTGCGGTGGAAACATACTGTAAACACAACTATGGTATATGGGAGACA</t>
  </si>
  <si>
    <t xml:space="preserve">af1e2bc5e47021651003df6a93fbfbbb</t>
  </si>
  <si>
    <t xml:space="preserve">MHCII-0000024-C</t>
  </si>
  <si>
    <t xml:space="preserve">ACTGAGCGTGTGAGGCTTCTGGAGAGATGGTTCTACAACAAGGAGGAGACTGTTTACTTTGACAGGGATGTTGGTAAATACATAGCGAAGACAGAGCTTTGGAGACCTGATGCTGACTACTGGAACAGTAATAAGGACCTCATAGAGCAGAGAAAGGCTCAGGTGGAAACATTCTGTAAAAACAACTATGATATAATACACAGT</t>
  </si>
  <si>
    <t xml:space="preserve">a229cda0d5f325064f650b2386b637e2</t>
  </si>
  <si>
    <t xml:space="preserve">MHCII-0000025-C</t>
  </si>
  <si>
    <t xml:space="preserve">ACTGACCATGTTAGATATCTGGAGAGATGGTTCTACAACAAGGAGGAGTTTGTTTACTTTGACAGTGATGTTGGTAAATTCATAGCAAAGACAGAGTTTGGGAGACCTGATGCTGACTACTGGAACAGTAATAAGGACATCATAGAGAGGAAAAAGGCTGAGGTGGAAACAGTCTGTAAAAACAACTATGGTATATGGGAGACA</t>
  </si>
  <si>
    <t xml:space="preserve">de8e641876fefe4ee9657fecb62aee2b</t>
  </si>
  <si>
    <t xml:space="preserve">MHCII-0000026-C</t>
  </si>
  <si>
    <t xml:space="preserve">ACTGAGCGTGTGAGGTTTCTGCAGAGATATTTCTACAACAAGGAGGAGGATGTTTACTTTGACAGTGATGTTGGTAAATTCATAGCAAAGACAGAGTTTGGGAGACCTGAGGCTGACAGCTGGAACAGTAATAAGGACATCATAGAGCAGATGAAGGCTCAGGTGGAAACATTCTGTAAACACAACTATGGTGTAATACACAGT</t>
  </si>
  <si>
    <t xml:space="preserve">4afdd1ae5421411fe89fcac7a718ffeb</t>
  </si>
  <si>
    <t xml:space="preserve">MHCII-0000027-C</t>
  </si>
  <si>
    <t xml:space="preserve">ACTGAGCGTGTGAGGTATCTGGAGAGATGGTTCTACAACAAGGAGGAGGTTGTTTACTTTGACAGTGATGTTGGTAAATACATAGCGAAGACAGAGTTTGGGAGACCTGATGCTGACTACTGGAACAGTGATAAGGACCTCATAGAGGATCAAAAGTCTTCGGTGGAAACATTCTGTAAATACAACTATGATGTAATACACAGT</t>
  </si>
  <si>
    <t xml:space="preserve">44312df4cfddd238fe5c6c05031e2cf4</t>
  </si>
  <si>
    <t xml:space="preserve">MHCII-0000028-C</t>
  </si>
  <si>
    <t xml:space="preserve">ACTGAGCGTGTGAGGTTTCTGCAGAGATATTTCTACAACAAGGAGGAGGATGTTTACTTTGACAGTGATGTCGGTAAATTCATAGCAAAGACAGAGAATGGGAGACCTGATGCTGACAGCTGGAACAGTAATAAGGACTTCATAGAGCAGATGAAGGCTGCGGTGGAAACATTTTGTAAACACAACTACGATATAATACACAGT</t>
  </si>
  <si>
    <t xml:space="preserve">01738bb7b6bce24b67539ee5e8c87646</t>
  </si>
  <si>
    <t xml:space="preserve">MHCII-0000029-C</t>
  </si>
  <si>
    <t xml:space="preserve">ACTGAGCGTGTGAGGTATCTGGAGAGATGGTTCTACAACAAGGAGGAGGTTGTTTACTTTGACAGTGATGTTGGTAAATACATAGCGAAGACAGAGCTTTGGAGACCTGATGCTGACTACTGGAACAGTAATAAGGACCTCATAGAGGATCAAAAGTCTTCGGTGGAAACATTCTGTAAATACAACTATGATGTAATACACAGT</t>
  </si>
  <si>
    <t xml:space="preserve">e8c89420ea6f06415a74a84538f60870</t>
  </si>
  <si>
    <t xml:space="preserve">MHCII-0000030-C</t>
  </si>
  <si>
    <t xml:space="preserve">ACTGAGCGTGTGAGGCTTCTGCAGAGATATTTCTACAACAAGGAGGAGGATGTTTACTTTGACAGTGATGTCGGTAAATTCATAGCAAAGACAGAGTTTGGGAGACCTGAGGCTGACAGCTGGAACAGTAATAAGGACATCATAGAGCAGATGAAGGCTCAGGTGGAAACAGTCTGTAAACACAACTATGGTGTAATACACAGT</t>
  </si>
  <si>
    <t xml:space="preserve">d46a38410a5a5e543a75c05fd49f62e3</t>
  </si>
  <si>
    <t xml:space="preserve">MHCII-0000031-C</t>
  </si>
  <si>
    <t xml:space="preserve">ACTGAGCGTGTGAGGCTTCTGCAGAGATATTTCTACAACAAGGAGGAGGATGTTTACTTTGACAGTGATGTCGGTAAATTCATAGCAAAGACAGAGTTTGGGAGACCTGAGGCTGACAGCTGGAACAGTAATAAGGACATCATAGAGCAGATGAAGGCTCAGGTGGAAACATTCTGTAAAATCAACTATGATGTATTCCACAGT</t>
  </si>
  <si>
    <t xml:space="preserve">af4b4815d5612fae91dae492366b0818</t>
  </si>
  <si>
    <t xml:space="preserve">MHCII-0000032-C</t>
  </si>
  <si>
    <t xml:space="preserve">ACTGAGCGTGTGAGGTTTCTGGAGAGATGGTTCTACAACAAGGAGGAGGTTGTTTACTTTGATAGTGATGTCGGTAAATTCATAGCAAAGACAGAGCTTGGGAGACCTGATGCTGACTACTGGAACAGTAATAAGGACTTCATAGAGCAGAAAAAGGCTGAGGTGGAAACATTCTGTAAAAACAACTATGATGTAATACACAGT</t>
  </si>
  <si>
    <t xml:space="preserve">a5fb7d57cf46439b9172fb4b78e7e3aa</t>
  </si>
  <si>
    <t xml:space="preserve">MHCII-0000033-C</t>
  </si>
  <si>
    <t xml:space="preserve">ACTGACCATGTTAGATATCTGGAGAGATATTTCTACAACAAGGAGGAGTTTGTTTACTTTGACAGTGATGTCGGTAAATACATAGCGAAGACAGAGTTTGGGAGACCTGATGCTGACTACTGGAACAGTAATAAGGACATCATAGAGCAGAAAAAGGCTGAGGTGGAAACAGTCTGTAAAAACAACTATGGTATATGGGAGACA</t>
  </si>
  <si>
    <t xml:space="preserve">b5fc0b44e667d12e9431c5f1b76ef69b</t>
  </si>
  <si>
    <t xml:space="preserve">MHCII-0000034-C</t>
  </si>
  <si>
    <t xml:space="preserve">ACTGACCATGTTAGATATCTGGAGAGATATTTCTACAACAAGGAGGAGTTTGTTTACTTTGACAGTGATGTTGGTAAATTCATAGCAAAGACAGAGTTTGGGAGACCTGATGCTGACTACTGGAACAGTAATAAGGACATCATAGAGTGGGCAAAGGCTGCGGTGGAAACATACTGTAAATACAACTATGGTATATGGGAGACA</t>
  </si>
  <si>
    <t xml:space="preserve">a468cbdfef32c155587a9b3aee9ffcff</t>
  </si>
  <si>
    <t xml:space="preserve">MHCII-0000035-C</t>
  </si>
  <si>
    <t xml:space="preserve">ACTGAGCGTGTGAGGTTTCTGCAGAGATATTTCTACAACAAGGAGGAGGTTGTTTACTTTGACAGTGATGTCGGTAAATTCATAGCAAAGACAGAGTTTGGGAGACCTGAGGCTGACAGCTGGAACAGTAATAAGGACATCATAGAGCAGATGAAGGCTCAGGTGGAAACATTCTGTAAAATCAACTATGATGTATTCCACAGT</t>
  </si>
  <si>
    <t xml:space="preserve">bdef0a32566a415e1946e9654cb2532c</t>
  </si>
  <si>
    <t xml:space="preserve">MHCII-0000036-C</t>
  </si>
  <si>
    <t xml:space="preserve">ACTGAGCGTGTGAGGTATCTGGAGAGATGGTTCTACAACAAGGAGGAGGTTCTTTACTTTGACAGTGATGTTGGTAAATACATAGCGAACATAGAGCTTTGGAGACCTGATGCTGACTACTGGAACAGTGATAAGGACTTCATAGAGCAGAAAAAGGCTGAGGTGGAAACGTGTAAACACAACTATGATATATTACACAGT</t>
  </si>
  <si>
    <t xml:space="preserve">b66ea27469b7176416ae036e2c0fba4c</t>
  </si>
  <si>
    <t xml:space="preserve">MHCII-0000037-C</t>
  </si>
  <si>
    <t xml:space="preserve">ACTGAGCGTGTGAGGTACCTGGTGAGATATTTCTACAACAAGGAGGAGTTTGTTTACTTTGACAGTGATGTCGGTAAATTCATAGCGAAGACAGAGTTTGGGAGACCTGATGCTGACTACTGGAACAGTAATAAGGACATCATAGAGAGGCAAAAGGCTGAGGTGGAAACAGTCTGTAAAAACAACTATGGTATATGGGAGACA</t>
  </si>
  <si>
    <t xml:space="preserve">723466387ebf41199822830c758f78ea</t>
  </si>
  <si>
    <t xml:space="preserve">MHCII-0000038-C</t>
  </si>
  <si>
    <t xml:space="preserve">ACTGAGCATGTGAGGTACCTGGAGAGATATTTCTACAACAAGGAGGAGTTTGTTTACTTTGACAGTGATATCGGTAAATTCATAGCGAAGACAGAGTTTGGGAGACCTGATGCTGACTACTGGAACAGTAATAAGGACATCATAGAGCAGAAAAAGGCTGCGGTGGAAACATTCTGTAAATACAACTATGATATAGCTGAACAAATT</t>
  </si>
  <si>
    <t xml:space="preserve">910d17f012b900c009b091787e9605f1</t>
  </si>
  <si>
    <t xml:space="preserve">MHCII-0000039-C</t>
  </si>
  <si>
    <t xml:space="preserve">ACTGAGCGTGTGAGGTATCTGGAGAGATGGTTCTACAACAAGGAGGAGGTTGTTTACTTTGACAGTGATGTTGGTAAATACATAGCGAAGACAGAGTTTGGGAGACCTGATGCTGACTACTGGAACAGTGATAAGGACCTCATAGAGGATCAAAAGTCTTCGGTGGAAACATTCTGTAAATACAACTATGTGTAATACACAGT</t>
  </si>
  <si>
    <t xml:space="preserve">16e44dea8e9e523935e03b9638112ef1</t>
  </si>
  <si>
    <t xml:space="preserve">MHCII-0000040-C</t>
  </si>
  <si>
    <t xml:space="preserve">ACTGAGCGTGTGAGGTTTCTGGACAGATATTTCTACAACAAGGAGGAGTTTGTTTACTTTGACAGTGATGTCGGTAAATTCATAGCAAAGACAGAGTTTGGGAGACCTAGTGCTGACTACTGGAACAGTAATAAGGACATCATAGAGAGGAAAAAGGCTGCGGTGGAAACATACTGTAAATACAACTATGGTATATGGGAGACA</t>
  </si>
  <si>
    <t xml:space="preserve">6439e9790de29e340569609716aca825</t>
  </si>
  <si>
    <t xml:space="preserve">MHCII-0000041-C</t>
  </si>
  <si>
    <t xml:space="preserve">ACTGAGCGTGTGAGGTACCTGGACAGATATTTCTACAACGAGGAGGAGTTTGTTTACTTTGACAGTGATGTTGGTAAATTCATAGCGAAAACAGAGCTTGGGAGACCTAGTGCTGACTACTGGAACAGTAATAAGGACATCATAGAGCAGAAAAAGGCTGAGGTGGAAACATACTGTAAACACAACTATGATGTATTATACAGT</t>
  </si>
  <si>
    <t xml:space="preserve">d0561eda0d17a31543c79cecfc2e1484</t>
  </si>
  <si>
    <t xml:space="preserve">MHCII-0000042-C</t>
  </si>
  <si>
    <t xml:space="preserve">ACTGACCATGTTAGATATCTGGAGAGATGGTTCTACAACAAGGAGGAGTTTGTTTACTTTGACAGTGATGTTGGTAAATTCATAGCGAAGACAGAGTTTGGGAGACCTGATGCTGACTACTGGAACAGTAATAAGGACCTCATAGAGCAGAGAAAGGCTGAGGTGGAAACAGTCTGTAAACACAACTATGGTATATGGGAGACA</t>
  </si>
  <si>
    <t xml:space="preserve">e3ffbc15468fea7f96f7b75ca7abe086</t>
  </si>
  <si>
    <t xml:space="preserve">MHCII-0000043-C</t>
  </si>
  <si>
    <t xml:space="preserve">ACTGAGCGTGTGAGGTTTCTGGACAGATATTTCTACAACAAGGAGGAGTTTGTTTACTTTGACAGTGATGTTGGTAAATACATAGCGAAGACAGAGTTTGGGAGACCTAGTGCTGACTACTGGAACAGTAATAAGGACATCATAGAGCGGGCAAAGGCTGCGGTGGAAACATACTGTAAATACAACTATGGTATATGGGAGACA</t>
  </si>
  <si>
    <t xml:space="preserve">69cb7aa01252f8b07f77162c44a6a701</t>
  </si>
  <si>
    <t xml:space="preserve">MHCII-0000044-C</t>
  </si>
  <si>
    <t xml:space="preserve">ACTGAGCGTGTGAGGCTTCTGCAGAGATATTTCTACAACAAGGAGGAGGATGTTTACTTTGACAGTGATGTTGGTAAATTCATAGCAAAGACAGAGCTTGGGAGACCTGATGCTGACAGCTGGAACAGTAATAAGGACTTCATAGAGCAGATGAAGGCTGCGGTGGAAACATTCTGTAAACACAACTATGGTATATTACACAGT</t>
  </si>
  <si>
    <t xml:space="preserve">33da2b0cd7cbf81d8f307f1c4c98980d</t>
  </si>
  <si>
    <t xml:space="preserve">MHCII-0000045-C</t>
  </si>
  <si>
    <t xml:space="preserve">ACTGAGCATGTGAGGTATCTGCAGAGATGTTTCTACAACAAGGAGGAGGTTCTTTACTTTGACAGTGATGTCGGTAAATTCATAGCAAAGACAGAGCTTGGGAGACCTGAGGCTGACAGCTGGAACAGTAATAAGGAATACATAAAGCAGAAAAAGGCTGAGGTGGAAACAGGCTGTAAACATGACTATGATGTATTACACAGT</t>
  </si>
  <si>
    <t xml:space="preserve">b6e999d47cc749a980a63891e1fa80d2</t>
  </si>
  <si>
    <t xml:space="preserve">MHCII-0000046-C</t>
  </si>
  <si>
    <t xml:space="preserve">ACTGAGCGTGTGAGGTTTCTGCAGAGATATTTCTACAACAAGGAGGAGGATGTTTACTTTGACAGTGATGTCGGTAAATTCATAGCAAAGACAGAGTTTGGGAGACCTGAGGCTGACAGCTGGAACAGTAATAAGGACATCATAGAGCAGATGAAGGCTCAGGTGGAAACATTCTGTAAAATCAACTATGATGTATTCCACAGT</t>
  </si>
  <si>
    <t xml:space="preserve">1602fe9b8ebfc8e6929e4de62f179170</t>
  </si>
  <si>
    <t xml:space="preserve">MHCII-0000047-C</t>
  </si>
  <si>
    <t xml:space="preserve">ACTGAGCATGTGAGGCTTCTGGTGAGATATTTCTACAACAAGGAGGAGGATGTTTACTTTGACAGTGATGTTGGTAAATTCATAGCGAAGACAGAGAATGGGAGACCTGATGCTGACTACTGGAACAGTAATAAGGACATCATAGAGCGGGCAAAGGCTGCGGTGGAAACATACTGTAAACATGACTATGATGTATTCCACAGT</t>
  </si>
  <si>
    <t xml:space="preserve">3dca8cee8290df092862d3f5a361e65e</t>
  </si>
  <si>
    <t xml:space="preserve">MHCII-0000048-C</t>
  </si>
  <si>
    <t xml:space="preserve">ACTGAGCGTGTGAGGCTTCTGCAGAGATATTTCTACAACAAGGAGGAGGATGTTTACTTTGACAGTGATGTTGGTAAATTCATAGCAAAGACAGAGTTTGGGAGACCTGAGGCTGACAGCTGGAACAGTAATAAGGACATCATAGAGCAGATGAAGGCTCAGGTGGAAACATTCTGTAAACACAACTATGGTGTAATACACAGT</t>
  </si>
  <si>
    <t xml:space="preserve">30bdf08681481919aa1b1468cb8ec032</t>
  </si>
  <si>
    <t xml:space="preserve">MHCII-0000049-C</t>
  </si>
  <si>
    <t xml:space="preserve">ACTGAGCGTGTGAGGTTTCTGGAGAGATGGTTCTACAACAAGGAGGAGGTTGTTTACTTTGATAGTGATGTCGGTAAATTCATAGCAAAGACAGAGCTTGGGAGACCTGATGCTGACTACTGGAACAGTAATAAGGACATCATAGAGAGGAAAAAGGCTGAGGTGGAAACATTCTGTAAAAACAACTATGATGTAATACACAGT</t>
  </si>
  <si>
    <t xml:space="preserve">081d5b66bc829b4da0d4c885e652dfdf</t>
  </si>
  <si>
    <t xml:space="preserve">MHCII-0000050-C</t>
  </si>
  <si>
    <t xml:space="preserve">ACTGAGCGTGTGAGGTTTCTGGAGAGATGGTTCTACAACAAGGAGGAGGTTGTTTACTTTGATAGTGATGTCGGTAAATTCATAGCAAAGACAGAGCTTGGGAGACCTGATGCTGACTACTGGAACAGTAATAAGGACATCATAGAGGATGCAAAGGCTGAGGTGGAAACATTCTGTAAAAACAACTATGATGTAATACACAGT</t>
  </si>
  <si>
    <t xml:space="preserve">b0332ed04af271dd05d5e73528af5b88</t>
  </si>
  <si>
    <t xml:space="preserve">MHCII-0000051-C</t>
  </si>
  <si>
    <t xml:space="preserve">ACTGAGCGTGTGAGGTTTCTGGACAGATGGTTCTACAACAAGGAGGAGGATGTTTACTTTGACAGTGATGTTGGTAAATACATAGCGAAGACAGAGAATGGGAGACCTGATGCTGACTACTGGAACAGTGATAAGGACATCATAGAGCAGAAAAAGGCTGCGGTGGAAACATTCTGTAAATACAACTATGGTATATTACACAGT</t>
  </si>
  <si>
    <t xml:space="preserve">351225749bcdb2dcd6d8903477c0c12a</t>
  </si>
  <si>
    <t xml:space="preserve">MHCII-0000052-C</t>
  </si>
  <si>
    <t xml:space="preserve">ACTGAGCGTGTGAGGCTTCTGCAGAGATATTTCTACAACAAGGAGGAGGATGTTTACTTTGACAGTGATGTTGGTAAATTCATAGCAAAGACAGAGTTTGGGAGACCTGAGGCTGACAGCTGGAACAGTAATAAGGACATCATAGAGCAGATGAAGGCTCAGGTGGAAACAGTCTGTAAACACAACTATGGTGTAATACACAGT</t>
  </si>
  <si>
    <t xml:space="preserve">5772582c2c1549533d89ec87346ec086</t>
  </si>
  <si>
    <t xml:space="preserve">MHCII-0000053-C</t>
  </si>
  <si>
    <t xml:space="preserve">ACTGAGCGTGTGAGGTACCTGCAGAGACATTTCTACAACAAGGAGGAGGTTGTTTACTTTGACAGTGATGTCGGTAAATTCATAGCAAAGACAGAGCTTGGGAGACCTGATGCTGACTACTGGAACAGTGATAAGGACTTCATAGAGCAGAAAAGGGCTGCGGTGGAAACATACTGTAAACACAACTATGGTGTAATACACAGT</t>
  </si>
  <si>
    <t xml:space="preserve">26268f3ada9c11070ee597564ad71b87</t>
  </si>
  <si>
    <t xml:space="preserve">MHCII-0000054-C</t>
  </si>
  <si>
    <t xml:space="preserve">ACTGAGCGTGTGAGGTTTCTGCAGAGATATTTCTACAACAAGGAGGAGGATGTTTACTTTGACAGTGATGTCGGTAAATTCATAGCAAAGACAGAGAATGGGAGACCTGATGCTGACAGCTGGAACAGTAATAAGGACTTCATAGAGCAGATGAAGGCTGCGGTGGAAACATTTTGTAAACACAACTATGATATAATACACAGT</t>
  </si>
  <si>
    <t xml:space="preserve">46e30cc0916dd02b3249e3ecb418e87c</t>
  </si>
  <si>
    <t xml:space="preserve">MHCII-0000055-C</t>
  </si>
  <si>
    <t xml:space="preserve">ACTGACCATGTTAGATATCTGGAGAGATGGTTCTACAACAAGGAGGAGTTTGTTTACTTTGACAGTGATGTTGGTAAATTCATAGCAAAGACAGAGTTTGGGAGACCTGATGCTGACTACTGGAACAGTAATAAGGACATCATAGAGAGGAAAAAGGCTGCGGTGGAAACATACTGTAAATACAACTATGGTATATGGGAGACA</t>
  </si>
  <si>
    <t xml:space="preserve">cc25a4d78ef94f723434b4e38de4baaa</t>
  </si>
  <si>
    <t xml:space="preserve">MHCII-0000056-C</t>
  </si>
  <si>
    <t xml:space="preserve">ACTGAGCGTGTGAGGCTTCTGCAGAGATATTTCTACAACAAGGAGGAGGATGTTTACTTTGACAGTGATGTCGGTAAATTCATAGCAAAGACAGAGTTTGGGAGACCTGAGGCTGACAGCTGGAACAGTAATAAGGACATCATAGAGCAGATGAAGGCTCAGGTGGAAACAGTCTGTAAAATCAACTATGATGTATTCCACAGT</t>
  </si>
  <si>
    <t xml:space="preserve">e612184fff37b9ea23d09d7202fe41b7</t>
  </si>
  <si>
    <t xml:space="preserve">MHCII-0000057-C</t>
  </si>
  <si>
    <t xml:space="preserve">ACTGAGCGTGTGAGGTTTCTGGAGAGATATTTCTACAACGAGGAGGACTTTGTTTACTTTGACAGTGATGTTGGTAAATTCATAGCAAAGACAGAGTTTGGGAGACCTGATGCTGACTACTGGAACAGTGATAAGGACATCATAGAGCAGAGAAAGGCTAGGGTGGAAACATTCTGTAAATATAACTATGGTGGATTACACAGT</t>
  </si>
  <si>
    <t xml:space="preserve">f1b92bfed14c3c16beae90cc0257a7ae</t>
  </si>
  <si>
    <t xml:space="preserve">MHCII-0000058-C</t>
  </si>
  <si>
    <t xml:space="preserve">ACTGAGCGTGTGAGGTTTCTGGAGAGACATTTCTACAACAAGGAGGAGTTTGTTTACTTTGACAGTGATGTCGGTAAATACACAGCGAAGACAGAGTTTGGGAGACCTGATGCTGACTACTGGAACAGTAATAAGGACCTCATAGAGCAGAAAAAGGCTAGGGTGGAAACATACTGTAAACACAACTATGATGTATTCCACAGT</t>
  </si>
  <si>
    <t xml:space="preserve">3940bd78b0282efb07a75c01161ad332</t>
  </si>
  <si>
    <t xml:space="preserve">MHCII-0000059-C</t>
  </si>
  <si>
    <t xml:space="preserve">ACTGAGCGTGTGAGGTACCTGCAGAGACATTTCTACAACAAGGAGGAGGTTGTTTACTTTGACAGTGATGTCGGTAAATTCATAGCAAAGACAGAGCTTGGGAGACCTGATGCTGACTACTGGAACAGTAATAAGGACTTCATAGAGCAGAAAAGGGCTGCGGTGGAAACATTTTGTAAACACAACTATGGTGTAATACACAGT</t>
  </si>
  <si>
    <t xml:space="preserve">919505465396ca578740d81839d2ec97</t>
  </si>
  <si>
    <t xml:space="preserve">MHCII-0000060-C</t>
  </si>
  <si>
    <t xml:space="preserve">ACTGAGCGTGTGAGGCTTCTGCAGAGATATTTCTACAACAAGGAGGAGGATGTTTACTTTGACAGTGATGTCGGTAAATTCATAGCAAAGACAGAGTTTGGGAGACCTGAGGCTGACAGCTGGAACAGTAATAAGGACATCATAGAGCAGATGAAGGCTCAGGTGGAAACAGTCTGTAAACACAACTATGATGTATTCCACAGT</t>
  </si>
  <si>
    <t xml:space="preserve">49dcf4a07c825bc0223b2874232ec665</t>
  </si>
  <si>
    <t xml:space="preserve">MHCII-0000061-C</t>
  </si>
  <si>
    <t xml:space="preserve">ACTGAGCATGTAAGGTACCTGGACAGATATTTCTACAACAAGGAGGAGTTTGTTTACTTTGACAGTGATGTTGGTAAATACATAGCAAAGACAGAGTTTGGGAGACCTAGTGCTGACTACTGGAACAGTAATAAGGACATCATAGAGGATCAAAAGGCTTCGGTGGAAACAGTCTGTAAACACAACTATGATGTATTCCACAGT</t>
  </si>
  <si>
    <t xml:space="preserve">553894ee792aaf5528b12eac0074bfd4</t>
  </si>
  <si>
    <t xml:space="preserve">MHCII-0000062-C</t>
  </si>
  <si>
    <t xml:space="preserve">ACTGAGCGTGTGAGGTTTCTGGACAGATGGTTCTACAACAAGGAGGAGGATGTTTACTTTGACAGTGATGTTGGTAAATACATAGCGAAGACAGAGAATGGGAGACCTGATGCTGACTACTGGAACAGTAATAAGGACATCATAGAGCGGGCAAAGGCTGCGGTGGAAACATTCTGTAAATACAACTATGGTATATTACACAGTGTCACAGCAGACAGGAGAGGTGAGTGATTGTTATTATTACACACACATGAATAGGTAACACATAACACAACTATGTGTAATACACAGT</t>
  </si>
  <si>
    <t xml:space="preserve">51e6e96b0a6ba65d8b950339fe383f30</t>
  </si>
  <si>
    <t xml:space="preserve">MHCII-0000063-C</t>
  </si>
  <si>
    <t xml:space="preserve">ACTGAGCGTGTGAGGTATCTGGAGAGATGGTTCTACAACAAGGAGGAGGTTCTTTACTTTGACAGTGATGTTGGTAAATACATAGCGAAGACAGAGCTTTGGAGACCTGATGCTGACTACTGGAACAGTAATAAGGACCTCATAGAGCAGAGAAAGGCTCAGGTGGAAACATTCTGTAAAAACAACTATGATATAATACACAGT</t>
  </si>
  <si>
    <t xml:space="preserve">981f009116940bcb6ea63c320db376a4</t>
  </si>
  <si>
    <t xml:space="preserve">MHCII-0000064-C</t>
  </si>
  <si>
    <t xml:space="preserve">ACTGAGCGTGTGAGGCTTCTGCAGAGATATTTCTACAACAAGGAGGAGATTGTTTACTTTGACAGTGATGTTGGTAAATTCATAGCAAAGACAGAGCTTGGGAGACCTGATGCTGACAGCTGGAACAGTAATAAGGACTTCATAGAGCAGATGAAGGCTCAGGTGGAAACATTCTGTAAACACAACTATGGTATATTACACAGT</t>
  </si>
  <si>
    <t xml:space="preserve">87554711ec86e9f7113b2dc4d57d5fbe</t>
  </si>
  <si>
    <t xml:space="preserve">MHCII-0000065-C</t>
  </si>
  <si>
    <t xml:space="preserve">ACTGAGCGTGTGAGGCTTCTGCAGAGATATTTCTACAACAAGGAGGAGTTTGTTTACTTTGACAGTGATGTCGGTAAATTCATAGCAAAGACAGAGTTTGGGAGACCTGAGGCTGACAGCTGGAACAGTAATAAGGACATCATAGAGCAGATGAAGGCTCAGGTGGAAACAGTCTGTAAACACAACTATGGTGTAATACACAGT</t>
  </si>
  <si>
    <t xml:space="preserve">464ab00ddff90275fb5eccb41ca0c227</t>
  </si>
  <si>
    <t xml:space="preserve">MHCII-0000066-C</t>
  </si>
  <si>
    <t xml:space="preserve">TCCCCTGCATGAGGATTGCATGCAAGTAAAATATGGGCTACAGATACTGATTAAATGCATTTTAATAAAATAAAAATGTTAGTACGGATCACTCATTGTCTAGACCAAAATCATTTAAAATAAAAGCCTTTAGTACTGCTAATGAAACACTTTTCCTTTATTCTCAGTGACGCTAAGCATATAATTTAATGTAAAAAAGCACACAAAACAATTTCCTTATTTACTGTGAATATAAGTTATTATAATCATTCCTTTTAACTACTGTAGCACCCAGATGT</t>
  </si>
  <si>
    <t xml:space="preserve">2dab074452820bad164dbe30c4801665</t>
  </si>
  <si>
    <t xml:space="preserve">MHCII-0000067-C</t>
  </si>
  <si>
    <t xml:space="preserve">ACTGAGCGTGTGAGGTTTCTGCACAGATGTTTCTACAACAAGGAGGAGTTTGTTTACTTTGACAGTGATGTTGGTAAATACACAGCAAAGACAGAGTTTGGGAGACCTAGTGCTGACTACTGGAACAGTGATAAGGACATCATAGAGAGGAGAAAGGCTGAGGTGGAAACAGTCTGTAAAAACAACTATGATGTATTCCACAGT</t>
  </si>
  <si>
    <t xml:space="preserve">5d9a086806155afae2e1188866cb675e</t>
  </si>
  <si>
    <t xml:space="preserve">MHCII-0000068-C</t>
  </si>
  <si>
    <t xml:space="preserve">ACTGAGCGTGTGAGGTATCTGGAGAGATGGTTCTACAACAAGGAGGAGGTTCTTTACTTTGACAGTGATGTTGGTAAATACATAGCGAACATAGAGCTTTGGAGACCTGATGCTGACTACTGGAACAGTGATAAGGACTTCATAGAGCAGAAAAAGGCTGAGGTGGAAACATTCTGTAAACACAACTATGATATATTACACAGT</t>
  </si>
  <si>
    <t xml:space="preserve">c559f72fb68b5684ad4ff6a457c50613</t>
  </si>
  <si>
    <t xml:space="preserve">MHCII-0000069-C</t>
  </si>
  <si>
    <t xml:space="preserve">ACTGAGCGTGTGAGGTTTCTGGAGAGATATTTCTACAACGAGGAGGACTTTGTTTACTTTGACAGTGATGTTGGTAAATACATAGCAAAGACAGAGTTTGGGAGACCTGATGCTGACTACTGGAACAGTGATAAGGACATCATAGAGCGGGCAAAGGCTAGGGTGGAAACATTCTGTAAATATAACTATGGTGGATTACACAGTGTCACAGCAGACAGGAGAGGTGAGTGATTGTTATTATTACACACATGAATATGTAACACATAACACAACTATGTGTAATACACAGT</t>
  </si>
  <si>
    <t xml:space="preserve">82fa68c91c408131cb090b4a60357d4e</t>
  </si>
  <si>
    <t xml:space="preserve">MHCII-0000070-C</t>
  </si>
  <si>
    <t xml:space="preserve">GTAGGGGGATCTGCGGTATGGAAAAGTCGAGGCTGGAAAGTGAGCGTTACACCCTTACCTACACGACTCTAAATACCAGCTGTAGCCCAAAACCAGCGTTAGGAGCCCCATACGCTGGTTGTGACGGCTAACGCAGAACTCTAAATCTAGGCGTATGTTAATAAATTCATTGTATCTTTGTTTTTGTTTCTCTCTAGAG</t>
  </si>
  <si>
    <t xml:space="preserve">aa84c870df25bccba3a5b488c52f3f99</t>
  </si>
  <si>
    <t xml:space="preserve">MHCII-0000071-C</t>
  </si>
  <si>
    <t xml:space="preserve">TCATACACGCATATATACACACACACTGTGACTTTTGAATGTAAGATGTTCTTGTGAGCAATGCACCTTTTTTCTTCTTAAACGGGAAGAGTCCACAGCTGCATTCATTACTTTTGGGAATACAGAACCTGGCCAACAGGAGGAGGCAAAGACACCCCAGCCAAAGGCTTAAATACCTCCCCCACTTCCCTCACCCCCCATTCATTATTTGCCTTTC</t>
  </si>
  <si>
    <t xml:space="preserve">da40f8e04bbe827fa09912005016b49c</t>
  </si>
  <si>
    <t xml:space="preserve">MHCII-0000072-C</t>
  </si>
  <si>
    <t xml:space="preserve">ACTGAGCGTGTGAGGTATCTGGACAGATGTTTCTACAACAAGGAGGAGGTTCTTTACTTTGACAGTGATGTCGGTAAATTCATAGCAAAGACAGAGCTTGGGAGACCTGATGCTGACTACTGGAACAGTGATAAGGACCTCATAGAGAGGCAAAAGGCTGCGGTGGAAACGTACTGTAAACACAACTATGGTGTATTACACAGT</t>
  </si>
  <si>
    <t xml:space="preserve">1b3c02cdbc9839f504fe29bfce6fe2cf</t>
  </si>
  <si>
    <t xml:space="preserve">MHCII-0000073-C</t>
  </si>
  <si>
    <t xml:space="preserve">ACTGAGCGTGTGAGGTTTCTGCACAGATGTTTCTACAACAAGGAGGAGTTTGTTTACTTTGACAGTGATGTTGGTAAATACACAGCAAAGACAGAGTTTGGGAGACCTAGTGCTGACTACTGGAACAGTGATAAGGACATCATAGAGAGGAGAAAGGCTGAGGTGGAAACAGTCTGTAAAAACAACTATGATGTATTCCACAGTGACACAGCAGACAGGAGAGGTGAGTGATTATTATTACACACATGAATATGTAACACATAACACAACTATGTGTAATACACAGT</t>
  </si>
  <si>
    <t xml:space="preserve">083d5aeb0f8bbbb6a3f0ce99d8d42d30</t>
  </si>
  <si>
    <t xml:space="preserve">MHCII-0000074-C</t>
  </si>
  <si>
    <t xml:space="preserve">ATGAGGAGATAGAGAAGGGTTTGACTATGCCACAAAGAGAGTCTCCAGGATTAGATGGCGACGCTCCTCTTTCTACCTCACTGAGCGTATGTCCTATACTTCCTACAGAGATAGTAGGGGCACAGTTAGCCGGCATTGCAGCTTACCAGGTATTAGGACTCTCAGGAGAGCGAGACCACAAGCTAGATAAGTATGCTGAGAC</t>
  </si>
  <si>
    <t xml:space="preserve">1b6cdc3a935c2e583049b39261693f06</t>
  </si>
  <si>
    <t xml:space="preserve">MHCII-0000075-C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</si>
</sst>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C79"/>
  <sheetViews>
    <sheetView showFormulas="false" showGridLines="true" showRowColHeaders="true" showZeros="true" rightToLeft="false" tabSelected="true" showOutlineSymbols="true" defaultGridColor="true" view="normal" topLeftCell="CO1" colorId="64" zoomScale="100" zoomScaleNormal="100" zoomScalePageLayoutView="100" workbookViewId="0">
      <selection pane="topLeft" activeCell="CS4" activeCellId="0" sqref="CS4"/>
    </sheetView>
  </sheetViews>
  <sheetFormatPr defaultColWidth="8.6875" defaultRowHeight="13.8" zeroHeight="false" outlineLevelRow="0" outlineLevelCol="0"/>
  <cols>
    <col collapsed="false" customWidth="true" hidden="false" outlineLevel="0" max="6" min="6" style="0" width="9.14"/>
    <col collapsed="false" customWidth="true" hidden="false" outlineLevel="0" max="9" min="9" style="1" width="9.14"/>
  </cols>
  <sheetData>
    <row r="1" customFormat="false" ht="13.8" hidden="false" customHeight="false" outlineLevel="0" collapsed="false">
      <c r="I1" s="1" t="s">
        <v>0</v>
      </c>
      <c r="J1" s="0" t="n">
        <f aca="false">369</f>
        <v>369</v>
      </c>
      <c r="K1" s="0" t="n">
        <f aca="false">391</f>
        <v>391</v>
      </c>
      <c r="L1" s="0" t="n">
        <f aca="false">208</f>
        <v>208</v>
      </c>
      <c r="M1" s="0" t="n">
        <f aca="false">1560</f>
        <v>1560</v>
      </c>
      <c r="N1" s="0" t="n">
        <f aca="false">534</f>
        <v>534</v>
      </c>
      <c r="O1" s="0" t="n">
        <f aca="false">1545</f>
        <v>1545</v>
      </c>
      <c r="P1" s="0" t="n">
        <f aca="false">1604</f>
        <v>1604</v>
      </c>
      <c r="Q1" s="0" t="n">
        <f aca="false">785</f>
        <v>785</v>
      </c>
      <c r="R1" s="0" t="n">
        <f aca="false">362</f>
        <v>362</v>
      </c>
      <c r="S1" s="0" t="n">
        <f aca="false">856</f>
        <v>856</v>
      </c>
      <c r="T1" s="0" t="n">
        <f aca="false">484</f>
        <v>484</v>
      </c>
      <c r="U1" s="0" t="n">
        <f aca="false">1269</f>
        <v>1269</v>
      </c>
      <c r="V1" s="0" t="n">
        <f aca="false">653</f>
        <v>653</v>
      </c>
      <c r="W1" s="0" t="n">
        <f aca="false">818</f>
        <v>818</v>
      </c>
      <c r="X1" s="0" t="n">
        <f aca="false">877</f>
        <v>877</v>
      </c>
      <c r="Y1" s="0" t="n">
        <f aca="false">1033</f>
        <v>1033</v>
      </c>
      <c r="Z1" s="0" t="n">
        <f aca="false">578</f>
        <v>578</v>
      </c>
      <c r="AA1" s="0" t="n">
        <f aca="false">1249</f>
        <v>1249</v>
      </c>
      <c r="AB1" s="0" t="n">
        <f aca="false">569</f>
        <v>569</v>
      </c>
      <c r="AC1" s="0" t="n">
        <f aca="false">492</f>
        <v>492</v>
      </c>
      <c r="AD1" s="0" t="n">
        <f aca="false">649</f>
        <v>649</v>
      </c>
      <c r="AE1" s="0" t="n">
        <f aca="false">950</f>
        <v>950</v>
      </c>
      <c r="AF1" s="0" t="n">
        <f aca="false">1696</f>
        <v>1696</v>
      </c>
      <c r="AG1" s="0" t="n">
        <f aca="false">711</f>
        <v>711</v>
      </c>
      <c r="AH1" s="0" t="n">
        <f aca="false">277</f>
        <v>277</v>
      </c>
      <c r="AI1" s="0" t="n">
        <f aca="false">886</f>
        <v>886</v>
      </c>
      <c r="AJ1" s="0" t="n">
        <f aca="false">417</f>
        <v>417</v>
      </c>
      <c r="AK1" s="0" t="n">
        <f aca="false">872</f>
        <v>872</v>
      </c>
      <c r="AL1" s="0" t="n">
        <f aca="false">513</f>
        <v>513</v>
      </c>
      <c r="AM1" s="0" t="n">
        <f aca="false">820</f>
        <v>820</v>
      </c>
      <c r="AN1" s="0" t="n">
        <f aca="false">744</f>
        <v>744</v>
      </c>
      <c r="AO1" s="0" t="n">
        <f aca="false">1631</f>
        <v>1631</v>
      </c>
      <c r="AP1" s="0" t="n">
        <f aca="false">509</f>
        <v>509</v>
      </c>
      <c r="AQ1" s="0" t="n">
        <f aca="false">1556</f>
        <v>1556</v>
      </c>
      <c r="AR1" s="0" t="n">
        <f aca="false">905</f>
        <v>905</v>
      </c>
      <c r="AS1" s="0" t="n">
        <f aca="false">1382</f>
        <v>1382</v>
      </c>
      <c r="AT1" s="0" t="n">
        <f aca="false">1106</f>
        <v>1106</v>
      </c>
      <c r="AU1" s="0" t="n">
        <f aca="false">1772</f>
        <v>1772</v>
      </c>
      <c r="AV1" s="0" t="n">
        <f aca="false">622</f>
        <v>622</v>
      </c>
      <c r="AW1" s="0" t="n">
        <f aca="false">595</f>
        <v>595</v>
      </c>
      <c r="AX1" s="0" t="n">
        <f aca="false">170</f>
        <v>170</v>
      </c>
      <c r="AY1" s="0" t="n">
        <f aca="false">315</f>
        <v>315</v>
      </c>
      <c r="AZ1" s="0" t="n">
        <f aca="false">828</f>
        <v>828</v>
      </c>
      <c r="BA1" s="0" t="n">
        <f aca="false">469</f>
        <v>469</v>
      </c>
      <c r="BB1" s="0" t="n">
        <f aca="false">721</f>
        <v>721</v>
      </c>
      <c r="BC1" s="0" t="n">
        <f aca="false">603</f>
        <v>603</v>
      </c>
      <c r="BD1" s="0" t="n">
        <f aca="false">1007</f>
        <v>1007</v>
      </c>
      <c r="BE1" s="0" t="n">
        <f aca="false">120</f>
        <v>120</v>
      </c>
      <c r="BF1" s="0" t="n">
        <f aca="false">880</f>
        <v>880</v>
      </c>
      <c r="BG1" s="0" t="n">
        <f aca="false">1116</f>
        <v>1116</v>
      </c>
      <c r="BH1" s="0" t="n">
        <f aca="false">1706</f>
        <v>1706</v>
      </c>
      <c r="BI1" s="0" t="n">
        <f aca="false">1412</f>
        <v>1412</v>
      </c>
      <c r="BJ1" s="0" t="n">
        <f aca="false">1081</f>
        <v>1081</v>
      </c>
      <c r="BK1" s="0" t="n">
        <f aca="false">1016</f>
        <v>1016</v>
      </c>
      <c r="BL1" s="0" t="n">
        <f aca="false">1372</f>
        <v>1372</v>
      </c>
      <c r="BM1" s="0" t="n">
        <f aca="false">754</f>
        <v>754</v>
      </c>
      <c r="BN1" s="0" t="n">
        <f aca="false">1720</f>
        <v>1720</v>
      </c>
      <c r="BO1" s="0" t="n">
        <f aca="false">1484</f>
        <v>1484</v>
      </c>
      <c r="BP1" s="0" t="n">
        <f aca="false">1752</f>
        <v>1752</v>
      </c>
      <c r="BQ1" s="0" t="n">
        <f aca="false">1124</f>
        <v>1124</v>
      </c>
      <c r="BR1" s="0" t="n">
        <f aca="false">1003</f>
        <v>1003</v>
      </c>
      <c r="BS1" s="0" t="n">
        <f aca="false">1027</f>
        <v>1027</v>
      </c>
      <c r="BT1" s="0" t="n">
        <f aca="false">1317</f>
        <v>1317</v>
      </c>
      <c r="BU1" s="0" t="n">
        <f aca="false">991</f>
        <v>991</v>
      </c>
      <c r="BV1" s="0" t="n">
        <f aca="false">916</f>
        <v>916</v>
      </c>
      <c r="BW1" s="0" t="n">
        <f aca="false">1138</f>
        <v>1138</v>
      </c>
      <c r="BX1" s="0" t="n">
        <f aca="false">803</f>
        <v>803</v>
      </c>
      <c r="BY1" s="0" t="n">
        <f aca="false">1346</f>
        <v>1346</v>
      </c>
      <c r="BZ1" s="0" t="n">
        <f aca="false">164</f>
        <v>164</v>
      </c>
      <c r="CA1" s="0" t="n">
        <f aca="false">713</f>
        <v>713</v>
      </c>
      <c r="CB1" s="0" t="n">
        <f aca="false">1213</f>
        <v>1213</v>
      </c>
      <c r="CC1" s="0" t="n">
        <f aca="false">655</f>
        <v>655</v>
      </c>
      <c r="CD1" s="0" t="n">
        <f aca="false">891</f>
        <v>891</v>
      </c>
      <c r="CE1" s="0" t="n">
        <f aca="false">939</f>
        <v>939</v>
      </c>
      <c r="CF1" s="0" t="n">
        <f aca="false">1248</f>
        <v>1248</v>
      </c>
      <c r="CG1" s="0" t="n">
        <f aca="false">949</f>
        <v>949</v>
      </c>
      <c r="CH1" s="0" t="n">
        <f aca="false">903</f>
        <v>903</v>
      </c>
      <c r="CI1" s="0" t="n">
        <f aca="false">1376</f>
        <v>1376</v>
      </c>
      <c r="CJ1" s="0" t="n">
        <f aca="false">1433</f>
        <v>1433</v>
      </c>
      <c r="CK1" s="0" t="n">
        <f aca="false">1046</f>
        <v>1046</v>
      </c>
      <c r="CL1" s="0" t="n">
        <f aca="false">1178</f>
        <v>1178</v>
      </c>
      <c r="CM1" s="0" t="n">
        <f aca="false">1779</f>
        <v>1779</v>
      </c>
      <c r="CN1" s="0" t="n">
        <f aca="false">1484</f>
        <v>1484</v>
      </c>
      <c r="CO1" s="0" t="n">
        <f aca="false">1150</f>
        <v>1150</v>
      </c>
      <c r="CP1" s="0" t="n">
        <f aca="false">1141</f>
        <v>1141</v>
      </c>
      <c r="CQ1" s="0" t="n">
        <f aca="false">1918</f>
        <v>1918</v>
      </c>
      <c r="CR1" s="0" t="n">
        <f aca="false">1552</f>
        <v>1552</v>
      </c>
      <c r="CS1" s="0" t="n">
        <f aca="false">1079</f>
        <v>1079</v>
      </c>
      <c r="CT1" s="0" t="n">
        <f aca="false">657</f>
        <v>657</v>
      </c>
      <c r="CU1" s="0" t="n">
        <f aca="false">1371</f>
        <v>1371</v>
      </c>
      <c r="CV1" s="0" t="n">
        <f aca="false">1650</f>
        <v>1650</v>
      </c>
      <c r="CW1" s="0" t="n">
        <f aca="false">895</f>
        <v>895</v>
      </c>
      <c r="CX1" s="0" t="n">
        <f aca="false">1461</f>
        <v>1461</v>
      </c>
      <c r="CY1" s="0" t="n">
        <f aca="false">1188</f>
        <v>1188</v>
      </c>
      <c r="CZ1" s="0" t="n">
        <f aca="false">2481</f>
        <v>2481</v>
      </c>
      <c r="DA1" s="0" t="n">
        <f aca="false">1327</f>
        <v>1327</v>
      </c>
      <c r="DB1" s="0" t="n">
        <f aca="false">1661</f>
        <v>1661</v>
      </c>
      <c r="DC1" s="0" t="n">
        <f aca="false">3188</f>
        <v>3188</v>
      </c>
      <c r="DD1" s="0" t="n">
        <f aca="false">2605</f>
        <v>2605</v>
      </c>
      <c r="DE1" s="0" t="n">
        <f aca="false">2017</f>
        <v>2017</v>
      </c>
      <c r="DF1" s="0" t="n">
        <f aca="false">2230</f>
        <v>2230</v>
      </c>
      <c r="DG1" s="0" t="n">
        <f aca="false">2566</f>
        <v>2566</v>
      </c>
      <c r="DH1" s="0" t="n">
        <f aca="false">1655</f>
        <v>1655</v>
      </c>
      <c r="DI1" s="0" t="n">
        <f aca="false">3216</f>
        <v>3216</v>
      </c>
      <c r="DJ1" s="0" t="n">
        <f aca="false">2321</f>
        <v>2321</v>
      </c>
      <c r="DK1" s="0" t="n">
        <f aca="false">3359</f>
        <v>3359</v>
      </c>
      <c r="DL1" s="0" t="n">
        <f aca="false">2103</f>
        <v>2103</v>
      </c>
      <c r="DM1" s="0" t="n">
        <f aca="false">1634</f>
        <v>1634</v>
      </c>
      <c r="DN1" s="0" t="n">
        <f aca="false">1420</f>
        <v>1420</v>
      </c>
      <c r="DO1" s="0" t="n">
        <f aca="false">2504</f>
        <v>2504</v>
      </c>
      <c r="DP1" s="0" t="n">
        <f aca="false">3297</f>
        <v>3297</v>
      </c>
      <c r="DQ1" s="0" t="n">
        <f aca="false">3596</f>
        <v>3596</v>
      </c>
      <c r="DR1" s="0" t="n">
        <f aca="false">3871</f>
        <v>3871</v>
      </c>
      <c r="DS1" s="0" t="n">
        <f aca="false">4312</f>
        <v>4312</v>
      </c>
      <c r="DT1" s="0" t="n">
        <f aca="false">4843</f>
        <v>4843</v>
      </c>
      <c r="DU1" s="0" t="n">
        <f aca="false">3711</f>
        <v>3711</v>
      </c>
      <c r="DV1" s="0" t="n">
        <f aca="false">251</f>
        <v>251</v>
      </c>
      <c r="DW1" s="0" t="n">
        <f aca="false">133</f>
        <v>133</v>
      </c>
      <c r="DX1" s="0" t="n">
        <f aca="false">137</f>
        <v>137</v>
      </c>
      <c r="DY1" s="0" t="n">
        <f aca="false">238</f>
        <v>238</v>
      </c>
      <c r="DZ1" s="0" t="n">
        <f aca="false">3088</f>
        <v>3088</v>
      </c>
      <c r="EA1" s="0" t="n">
        <f aca="false">2557</f>
        <v>2557</v>
      </c>
      <c r="EB1" s="0" t="n">
        <f aca="false">2337</f>
        <v>2337</v>
      </c>
      <c r="EC1" s="0" t="n">
        <f aca="false">2679</f>
        <v>2679</v>
      </c>
      <c r="ED1" s="0" t="n">
        <f aca="false">3285</f>
        <v>3285</v>
      </c>
      <c r="EE1" s="0" t="n">
        <f aca="false">3580</f>
        <v>3580</v>
      </c>
      <c r="EF1" s="0" t="n">
        <f aca="false">4382</f>
        <v>4382</v>
      </c>
      <c r="EG1" s="0" t="n">
        <f aca="false">3172</f>
        <v>3172</v>
      </c>
      <c r="EH1" s="0" t="n">
        <f aca="false">5427</f>
        <v>5427</v>
      </c>
      <c r="EI1" s="0" t="n">
        <f aca="false">2290</f>
        <v>2290</v>
      </c>
      <c r="EJ1" s="0" t="n">
        <f aca="false">2695</f>
        <v>2695</v>
      </c>
      <c r="EK1" s="0" t="n">
        <f aca="false">4120</f>
        <v>4120</v>
      </c>
      <c r="EL1" s="0" t="n">
        <f aca="false">3695</f>
        <v>3695</v>
      </c>
      <c r="EM1" s="0" t="n">
        <f aca="false">4439</f>
        <v>4439</v>
      </c>
      <c r="EN1" s="0" t="n">
        <f aca="false">4172</f>
        <v>4172</v>
      </c>
      <c r="EO1" s="0" t="n">
        <f aca="false">4617</f>
        <v>4617</v>
      </c>
      <c r="EP1" s="0" t="n">
        <f aca="false">5749</f>
        <v>5749</v>
      </c>
      <c r="EQ1" s="0" t="n">
        <f aca="false">3947</f>
        <v>3947</v>
      </c>
      <c r="ER1" s="0" t="n">
        <f aca="false">2314</f>
        <v>2314</v>
      </c>
      <c r="ES1" s="0" t="n">
        <f aca="false">2099</f>
        <v>2099</v>
      </c>
      <c r="ET1" s="0" t="n">
        <f aca="false">2711</f>
        <v>2711</v>
      </c>
      <c r="EU1" s="0" t="n">
        <f aca="false">3097</f>
        <v>3097</v>
      </c>
      <c r="EV1" s="0" t="n">
        <f aca="false">3258</f>
        <v>3258</v>
      </c>
      <c r="EW1" s="0" t="n">
        <f aca="false">4492</f>
        <v>4492</v>
      </c>
      <c r="EX1" s="0" t="n">
        <f aca="false">2948</f>
        <v>2948</v>
      </c>
      <c r="EY1" s="0" t="n">
        <f aca="false">2989</f>
        <v>2989</v>
      </c>
      <c r="EZ1" s="0" t="n">
        <f aca="false">2581</f>
        <v>2581</v>
      </c>
      <c r="FA1" s="0" t="n">
        <f aca="false">2192</f>
        <v>2192</v>
      </c>
      <c r="FB1" s="0" t="n">
        <f aca="false">1586</f>
        <v>1586</v>
      </c>
      <c r="FC1" s="0" t="n">
        <f aca="false">2322</f>
        <v>2322</v>
      </c>
      <c r="FD1" s="0" t="n">
        <f aca="false">2381</f>
        <v>2381</v>
      </c>
      <c r="FE1" s="0" t="n">
        <f aca="false">3692</f>
        <v>3692</v>
      </c>
      <c r="FF1" s="0" t="n">
        <f aca="false">2535</f>
        <v>2535</v>
      </c>
      <c r="FG1" s="0" t="n">
        <f aca="false">2095</f>
        <v>2095</v>
      </c>
      <c r="FH1" s="0" t="n">
        <f aca="false">1519</f>
        <v>1519</v>
      </c>
      <c r="FI1" s="0" t="n">
        <f aca="false">1490</f>
        <v>1490</v>
      </c>
      <c r="FJ1" s="0" t="n">
        <f aca="false">1543</f>
        <v>1543</v>
      </c>
      <c r="FK1" s="0" t="n">
        <f aca="false">1481</f>
        <v>1481</v>
      </c>
      <c r="FL1" s="0" t="n">
        <f aca="false">110</f>
        <v>110</v>
      </c>
      <c r="FM1" s="0" t="n">
        <f aca="false">1494</f>
        <v>1494</v>
      </c>
      <c r="FN1" s="0" t="n">
        <f aca="false">1372</f>
        <v>1372</v>
      </c>
      <c r="FO1" s="0" t="n">
        <f aca="false">1670</f>
        <v>1670</v>
      </c>
      <c r="FP1" s="0" t="n">
        <f aca="false">1721</f>
        <v>1721</v>
      </c>
      <c r="FQ1" s="0" t="n">
        <f aca="false">1543</f>
        <v>1543</v>
      </c>
      <c r="FR1" s="0" t="n">
        <f aca="false">740</f>
        <v>740</v>
      </c>
      <c r="FS1" s="0" t="n">
        <f aca="false">1518</f>
        <v>1518</v>
      </c>
      <c r="FT1" s="0" t="n">
        <f aca="false">1113</f>
        <v>1113</v>
      </c>
      <c r="FU1" s="0" t="n">
        <f aca="false">1614</f>
        <v>1614</v>
      </c>
      <c r="FV1" s="0" t="n">
        <f aca="false">1843</f>
        <v>1843</v>
      </c>
      <c r="FW1" s="0" t="n">
        <f aca="false">795</f>
        <v>795</v>
      </c>
      <c r="FX1" s="0" t="n">
        <f aca="false">1701</f>
        <v>1701</v>
      </c>
      <c r="FY1" s="0" t="n">
        <f aca="false">1207</f>
        <v>1207</v>
      </c>
      <c r="FZ1" s="0" t="n">
        <f aca="false">2223</f>
        <v>2223</v>
      </c>
      <c r="GA1" s="0" t="n">
        <f aca="false">1366</f>
        <v>1366</v>
      </c>
      <c r="GB1" s="0" t="n">
        <f aca="false">1074</f>
        <v>1074</v>
      </c>
      <c r="GC1" s="0" t="n">
        <f aca="false">2588</f>
        <v>2588</v>
      </c>
      <c r="GD1" s="0" t="n">
        <f aca="false">2829</f>
        <v>2829</v>
      </c>
      <c r="GE1" s="0" t="n">
        <f aca="false">3352</f>
        <v>3352</v>
      </c>
      <c r="GF1" s="0" t="n">
        <f aca="false">1067</f>
        <v>1067</v>
      </c>
      <c r="GG1" s="0" t="n">
        <f aca="false">2307</f>
        <v>2307</v>
      </c>
      <c r="GH1" s="0" t="n">
        <f aca="false">1590</f>
        <v>1590</v>
      </c>
      <c r="GI1" s="0" t="n">
        <f aca="false">1452</f>
        <v>1452</v>
      </c>
      <c r="GJ1" s="0" t="n">
        <f aca="false">1287</f>
        <v>1287</v>
      </c>
      <c r="GK1" s="0" t="n">
        <f aca="false">1797</f>
        <v>1797</v>
      </c>
      <c r="GL1" s="0" t="n">
        <f aca="false">1919</f>
        <v>1919</v>
      </c>
      <c r="GM1" s="0" t="n">
        <f aca="false">147</f>
        <v>147</v>
      </c>
      <c r="GN1" s="0" t="n">
        <f aca="false">871</f>
        <v>871</v>
      </c>
      <c r="GO1" s="0" t="n">
        <f aca="false">1536</f>
        <v>1536</v>
      </c>
      <c r="GP1" s="0" t="n">
        <f aca="false">1976</f>
        <v>1976</v>
      </c>
      <c r="GQ1" s="0" t="n">
        <f aca="false">1506</f>
        <v>1506</v>
      </c>
      <c r="GR1" s="0" t="n">
        <f aca="false">1583</f>
        <v>1583</v>
      </c>
      <c r="GS1" s="0" t="n">
        <f aca="false">1421</f>
        <v>1421</v>
      </c>
      <c r="GT1" s="0" t="n">
        <f aca="false">1803</f>
        <v>1803</v>
      </c>
      <c r="GU1" s="0" t="n">
        <f aca="false">690</f>
        <v>690</v>
      </c>
      <c r="GV1" s="0" t="n">
        <f aca="false">2173</f>
        <v>2173</v>
      </c>
      <c r="GW1" s="0" t="n">
        <f aca="false">2181</f>
        <v>2181</v>
      </c>
      <c r="GX1" s="0" t="n">
        <f aca="false">1907</f>
        <v>1907</v>
      </c>
      <c r="GY1" s="0" t="n">
        <f aca="false">2282</f>
        <v>2282</v>
      </c>
      <c r="GZ1" s="0" t="n">
        <f aca="false">2708</f>
        <v>2708</v>
      </c>
      <c r="HA1" s="0" t="n">
        <f aca="false">2526</f>
        <v>2526</v>
      </c>
      <c r="HB1" s="0" t="n">
        <f aca="false">1037</f>
        <v>1037</v>
      </c>
      <c r="HC1" s="0" t="n">
        <f aca="false">1634</f>
        <v>1634</v>
      </c>
      <c r="HD1" s="0" t="n">
        <f aca="false">2057</f>
        <v>2057</v>
      </c>
      <c r="HE1" s="0" t="n">
        <f aca="false">1212</f>
        <v>1212</v>
      </c>
      <c r="HF1" s="0" t="n">
        <f aca="false">2840</f>
        <v>2840</v>
      </c>
      <c r="HG1" s="0" t="n">
        <f aca="false">2121</f>
        <v>2121</v>
      </c>
      <c r="HH1" s="0" t="n">
        <f aca="false">2494</f>
        <v>2494</v>
      </c>
      <c r="HI1" s="0" t="n">
        <f aca="false">1522</f>
        <v>1522</v>
      </c>
      <c r="HJ1" s="0" t="n">
        <f aca="false">1234</f>
        <v>1234</v>
      </c>
      <c r="HK1" s="0" t="n">
        <f aca="false">1217</f>
        <v>1217</v>
      </c>
      <c r="HL1" s="0" t="n">
        <f aca="false">1394</f>
        <v>1394</v>
      </c>
      <c r="HM1" s="0" t="n">
        <f aca="false">489</f>
        <v>489</v>
      </c>
      <c r="HN1" s="0" t="n">
        <f aca="false">1865</f>
        <v>1865</v>
      </c>
      <c r="HO1" s="0" t="n">
        <f aca="false">2588</f>
        <v>2588</v>
      </c>
      <c r="HP1" s="0" t="n">
        <f aca="false">2637</f>
        <v>2637</v>
      </c>
      <c r="HQ1" s="0" t="n">
        <f aca="false">1708</f>
        <v>1708</v>
      </c>
      <c r="HR1" s="0" t="n">
        <f aca="false">1340</f>
        <v>1340</v>
      </c>
      <c r="HS1" s="0" t="n">
        <f aca="false">2507</f>
        <v>2507</v>
      </c>
      <c r="HT1" s="0" t="n">
        <f aca="false">2052</f>
        <v>2052</v>
      </c>
      <c r="HU1" s="0" t="n">
        <f aca="false">2068</f>
        <v>2068</v>
      </c>
      <c r="HV1" s="0" t="n">
        <f aca="false">2475</f>
        <v>2475</v>
      </c>
      <c r="HW1" s="0" t="n">
        <f aca="false">2716</f>
        <v>2716</v>
      </c>
      <c r="HX1" s="0" t="n">
        <f aca="false">2719</f>
        <v>2719</v>
      </c>
      <c r="HY1" s="0" t="n">
        <f aca="false">2334</f>
        <v>2334</v>
      </c>
      <c r="HZ1" s="0" t="n">
        <f aca="false">1203</f>
        <v>1203</v>
      </c>
      <c r="IA1" s="0" t="n">
        <f aca="false">2129</f>
        <v>2129</v>
      </c>
      <c r="IB1" s="0" t="n">
        <f aca="false">1261</f>
        <v>1261</v>
      </c>
      <c r="IC1" s="0" t="n">
        <f aca="false">1908</f>
        <v>1908</v>
      </c>
      <c r="ID1" s="0" t="n">
        <f aca="false">2889</f>
        <v>2889</v>
      </c>
      <c r="IE1" s="0" t="n">
        <f aca="false">3031</f>
        <v>3031</v>
      </c>
      <c r="IF1" s="0" t="n">
        <f aca="false">2674</f>
        <v>2674</v>
      </c>
      <c r="IG1" s="0" t="n">
        <f aca="false">1965</f>
        <v>1965</v>
      </c>
      <c r="IH1" s="0" t="n">
        <f aca="false">2092</f>
        <v>2092</v>
      </c>
      <c r="II1" s="0" t="n">
        <f aca="false">1275</f>
        <v>1275</v>
      </c>
      <c r="IJ1" s="0" t="n">
        <f aca="false">631</f>
        <v>631</v>
      </c>
      <c r="IK1" s="0" t="n">
        <f aca="false">1529</f>
        <v>1529</v>
      </c>
      <c r="IL1" s="0" t="n">
        <f aca="false">1235</f>
        <v>1235</v>
      </c>
      <c r="IM1" s="0" t="n">
        <f aca="false">2995</f>
        <v>2995</v>
      </c>
      <c r="IN1" s="0" t="n">
        <f aca="false">955</f>
        <v>955</v>
      </c>
      <c r="IO1" s="0" t="n">
        <f aca="false">858</f>
        <v>858</v>
      </c>
      <c r="IP1" s="0" t="n">
        <f aca="false">1013</f>
        <v>1013</v>
      </c>
      <c r="IQ1" s="0" t="n">
        <f aca="false">1396</f>
        <v>1396</v>
      </c>
      <c r="IR1" s="0" t="n">
        <f aca="false">790</f>
        <v>790</v>
      </c>
      <c r="IS1" s="0" t="n">
        <f aca="false">1158</f>
        <v>1158</v>
      </c>
      <c r="IT1" s="0" t="n">
        <f aca="false">1390</f>
        <v>1390</v>
      </c>
      <c r="IU1" s="0" t="n">
        <f aca="false">1722</f>
        <v>1722</v>
      </c>
      <c r="IV1" s="0" t="n">
        <f aca="false">1084</f>
        <v>1084</v>
      </c>
      <c r="IW1" s="0" t="n">
        <f aca="false">1223</f>
        <v>1223</v>
      </c>
      <c r="IX1" s="0" t="n">
        <f aca="false">717</f>
        <v>717</v>
      </c>
      <c r="IY1" s="0" t="n">
        <f aca="false">1312</f>
        <v>1312</v>
      </c>
      <c r="IZ1" s="0" t="n">
        <f aca="false">1745</f>
        <v>1745</v>
      </c>
      <c r="JA1" s="0" t="n">
        <f aca="false">763</f>
        <v>763</v>
      </c>
      <c r="JB1" s="0" t="n">
        <f aca="false">728</f>
        <v>728</v>
      </c>
      <c r="JC1" s="0" t="n">
        <f aca="false">1623</f>
        <v>1623</v>
      </c>
      <c r="JD1" s="0" t="n">
        <f aca="false">691</f>
        <v>691</v>
      </c>
      <c r="JE1" s="0" t="n">
        <f aca="false">498</f>
        <v>498</v>
      </c>
      <c r="JF1" s="0" t="n">
        <f aca="false">782</f>
        <v>782</v>
      </c>
      <c r="JG1" s="0" t="n">
        <f aca="false">206</f>
        <v>206</v>
      </c>
      <c r="JH1" s="0" t="n">
        <f aca="false">787</f>
        <v>787</v>
      </c>
      <c r="JI1" s="0" t="n">
        <f aca="false">754</f>
        <v>754</v>
      </c>
      <c r="JJ1" s="0" t="n">
        <f aca="false">1056</f>
        <v>1056</v>
      </c>
      <c r="JK1" s="0" t="n">
        <f aca="false">725</f>
        <v>725</v>
      </c>
      <c r="JL1" s="0" t="n">
        <f aca="false">490</f>
        <v>490</v>
      </c>
      <c r="JM1" s="0" t="n">
        <f aca="false">497</f>
        <v>497</v>
      </c>
      <c r="JN1" s="0" t="n">
        <f aca="false">518</f>
        <v>518</v>
      </c>
      <c r="JO1" s="0" t="n">
        <f aca="false">1338</f>
        <v>1338</v>
      </c>
      <c r="JP1" s="0" t="n">
        <f aca="false">1401</f>
        <v>1401</v>
      </c>
      <c r="JQ1" s="0" t="n">
        <f aca="false">1301</f>
        <v>1301</v>
      </c>
      <c r="JR1" s="0" t="n">
        <f aca="false">1135</f>
        <v>1135</v>
      </c>
      <c r="JS1" s="0" t="n">
        <f aca="false">1295</f>
        <v>1295</v>
      </c>
      <c r="JT1" s="0" t="n">
        <f aca="false">860</f>
        <v>860</v>
      </c>
      <c r="JU1" s="0" t="n">
        <f aca="false">185</f>
        <v>185</v>
      </c>
      <c r="JV1" s="0" t="n">
        <f aca="false">937</f>
        <v>937</v>
      </c>
      <c r="JW1" s="0" t="n">
        <f aca="false">884</f>
        <v>884</v>
      </c>
      <c r="JX1" s="0" t="n">
        <f aca="false">128</f>
        <v>128</v>
      </c>
      <c r="JY1" s="0" t="n">
        <f aca="false">393</f>
        <v>393</v>
      </c>
      <c r="JZ1" s="0" t="n">
        <f aca="false">767</f>
        <v>767</v>
      </c>
      <c r="KA1" s="0" t="n">
        <f aca="false">1100</f>
        <v>1100</v>
      </c>
      <c r="KB1" s="0" t="n">
        <f aca="false">719</f>
        <v>719</v>
      </c>
      <c r="KC1" s="0" t="n">
        <f aca="false">439</f>
        <v>439</v>
      </c>
    </row>
    <row r="2" customFormat="false" ht="13.8" hidden="false" customHeight="false" outlineLevel="0" collapsed="false">
      <c r="I2" s="1" t="s">
        <v>1</v>
      </c>
      <c r="J2" s="0" t="n">
        <f aca="false">SUM(J5:J79)</f>
        <v>290</v>
      </c>
      <c r="K2" s="0" t="n">
        <f aca="false">SUM(K5:K79)</f>
        <v>311</v>
      </c>
      <c r="L2" s="0" t="n">
        <f aca="false">SUM(L5:L79)</f>
        <v>146</v>
      </c>
      <c r="M2" s="0" t="n">
        <f aca="false">SUM(M5:M79)</f>
        <v>1320</v>
      </c>
      <c r="N2" s="0" t="n">
        <f aca="false">SUM(N5:N79)</f>
        <v>433</v>
      </c>
      <c r="O2" s="0" t="n">
        <f aca="false">SUM(O5:O79)</f>
        <v>1279</v>
      </c>
      <c r="P2" s="0" t="n">
        <f aca="false">SUM(P5:P79)</f>
        <v>1372</v>
      </c>
      <c r="Q2" s="0" t="n">
        <f aca="false">SUM(Q5:Q79)</f>
        <v>602</v>
      </c>
      <c r="R2" s="0" t="n">
        <f aca="false">SUM(R5:R79)</f>
        <v>283</v>
      </c>
      <c r="S2" s="0" t="n">
        <f aca="false">SUM(S5:S79)</f>
        <v>698</v>
      </c>
      <c r="T2" s="0" t="n">
        <f aca="false">SUM(T5:T79)</f>
        <v>357</v>
      </c>
      <c r="U2" s="0" t="n">
        <f aca="false">SUM(U5:U79)</f>
        <v>1074</v>
      </c>
      <c r="V2" s="0" t="n">
        <f aca="false">SUM(V5:V79)</f>
        <v>516</v>
      </c>
      <c r="W2" s="0" t="n">
        <f aca="false">SUM(W5:W79)</f>
        <v>677</v>
      </c>
      <c r="X2" s="0" t="n">
        <f aca="false">SUM(X5:X79)</f>
        <v>685</v>
      </c>
      <c r="Y2" s="0" t="n">
        <f aca="false">SUM(Y5:Y79)</f>
        <v>948</v>
      </c>
      <c r="Z2" s="0" t="n">
        <f aca="false">SUM(Z5:Z79)</f>
        <v>480</v>
      </c>
      <c r="AA2" s="0" t="n">
        <f aca="false">SUM(AA5:AA79)</f>
        <v>1060</v>
      </c>
      <c r="AB2" s="0" t="n">
        <f aca="false">SUM(AB5:AB79)</f>
        <v>445</v>
      </c>
      <c r="AC2" s="0" t="n">
        <f aca="false">SUM(AC5:AC79)</f>
        <v>391</v>
      </c>
      <c r="AD2" s="0" t="n">
        <f aca="false">SUM(AD5:AD79)</f>
        <v>513</v>
      </c>
      <c r="AE2" s="0" t="n">
        <f aca="false">SUM(AE5:AE79)</f>
        <v>781</v>
      </c>
      <c r="AF2" s="0" t="n">
        <f aca="false">SUM(AF5:AF79)</f>
        <v>1421</v>
      </c>
      <c r="AG2" s="0" t="n">
        <f aca="false">SUM(AG5:AG79)</f>
        <v>587</v>
      </c>
      <c r="AH2" s="0" t="n">
        <f aca="false">SUM(AH5:AH79)</f>
        <v>243</v>
      </c>
      <c r="AI2" s="0" t="n">
        <f aca="false">SUM(AI5:AI79)</f>
        <v>730</v>
      </c>
      <c r="AJ2" s="0" t="n">
        <f aca="false">SUM(AJ5:AJ79)</f>
        <v>320</v>
      </c>
      <c r="AK2" s="0" t="n">
        <f aca="false">SUM(AK5:AK79)</f>
        <v>737</v>
      </c>
      <c r="AL2" s="0" t="n">
        <f aca="false">SUM(AL5:AL79)</f>
        <v>435</v>
      </c>
      <c r="AM2" s="0" t="n">
        <f aca="false">SUM(AM5:AM79)</f>
        <v>686</v>
      </c>
      <c r="AN2" s="0" t="n">
        <f aca="false">SUM(AN5:AN79)</f>
        <v>623</v>
      </c>
      <c r="AO2" s="0" t="n">
        <f aca="false">SUM(AO5:AO79)</f>
        <v>1359</v>
      </c>
      <c r="AP2" s="0" t="n">
        <f aca="false">SUM(AP5:AP79)</f>
        <v>428</v>
      </c>
      <c r="AQ2" s="0" t="n">
        <f aca="false">SUM(AQ5:AQ79)</f>
        <v>1284</v>
      </c>
      <c r="AR2" s="0" t="n">
        <f aca="false">SUM(AR5:AR79)</f>
        <v>723</v>
      </c>
      <c r="AS2" s="0" t="n">
        <f aca="false">SUM(AS5:AS79)</f>
        <v>1133</v>
      </c>
      <c r="AT2" s="0" t="n">
        <f aca="false">SUM(AT5:AT79)</f>
        <v>907</v>
      </c>
      <c r="AU2" s="0" t="n">
        <f aca="false">SUM(AU5:AU79)</f>
        <v>1448</v>
      </c>
      <c r="AV2" s="0" t="n">
        <f aca="false">SUM(AV5:AV79)</f>
        <v>515</v>
      </c>
      <c r="AW2" s="0" t="n">
        <f aca="false">SUM(AW5:AW79)</f>
        <v>521</v>
      </c>
      <c r="AX2" s="0" t="n">
        <f aca="false">SUM(AX5:AX79)</f>
        <v>148</v>
      </c>
      <c r="AY2" s="0" t="n">
        <f aca="false">SUM(AY5:AY79)</f>
        <v>266</v>
      </c>
      <c r="AZ2" s="0" t="n">
        <f aca="false">SUM(AZ5:AZ79)</f>
        <v>733</v>
      </c>
      <c r="BA2" s="0" t="n">
        <f aca="false">SUM(BA5:BA79)</f>
        <v>366</v>
      </c>
      <c r="BB2" s="0" t="n">
        <f aca="false">SUM(BB5:BB79)</f>
        <v>564</v>
      </c>
      <c r="BC2" s="0" t="n">
        <f aca="false">SUM(BC5:BC79)</f>
        <v>508</v>
      </c>
      <c r="BD2" s="0" t="n">
        <f aca="false">SUM(BD5:BD79)</f>
        <v>878</v>
      </c>
      <c r="BE2" s="0" t="n">
        <f aca="false">SUM(BE5:BE79)</f>
        <v>94</v>
      </c>
      <c r="BF2" s="0" t="n">
        <f aca="false">SUM(BF5:BF79)</f>
        <v>791</v>
      </c>
      <c r="BG2" s="0" t="n">
        <f aca="false">SUM(BG5:BG79)</f>
        <v>974</v>
      </c>
      <c r="BH2" s="0" t="n">
        <f aca="false">SUM(BH5:BH79)</f>
        <v>1492</v>
      </c>
      <c r="BI2" s="0" t="n">
        <f aca="false">SUM(BI5:BI79)</f>
        <v>1233</v>
      </c>
      <c r="BJ2" s="0" t="n">
        <f aca="false">SUM(BJ5:BJ79)</f>
        <v>935</v>
      </c>
      <c r="BK2" s="0" t="n">
        <f aca="false">SUM(BK5:BK79)</f>
        <v>905</v>
      </c>
      <c r="BL2" s="0" t="n">
        <f aca="false">SUM(BL5:BL79)</f>
        <v>1181</v>
      </c>
      <c r="BM2" s="0" t="n">
        <f aca="false">SUM(BM5:BM79)</f>
        <v>622</v>
      </c>
      <c r="BN2" s="0" t="n">
        <f aca="false">SUM(BN5:BN79)</f>
        <v>1537</v>
      </c>
      <c r="BO2" s="0" t="n">
        <f aca="false">SUM(BO5:BO79)</f>
        <v>1261</v>
      </c>
      <c r="BP2" s="0" t="n">
        <f aca="false">SUM(BP5:BP79)</f>
        <v>1493</v>
      </c>
      <c r="BQ2" s="0" t="n">
        <f aca="false">SUM(BQ5:BQ79)</f>
        <v>1013</v>
      </c>
      <c r="BR2" s="0" t="n">
        <f aca="false">SUM(BR5:BR79)</f>
        <v>896</v>
      </c>
      <c r="BS2" s="0" t="n">
        <f aca="false">SUM(BS5:BS79)</f>
        <v>909</v>
      </c>
      <c r="BT2" s="0" t="n">
        <f aca="false">SUM(BT5:BT79)</f>
        <v>1150</v>
      </c>
      <c r="BU2" s="0" t="n">
        <f aca="false">SUM(BU5:BU79)</f>
        <v>813</v>
      </c>
      <c r="BV2" s="0" t="n">
        <f aca="false">SUM(BV5:BV79)</f>
        <v>798</v>
      </c>
      <c r="BW2" s="0" t="n">
        <f aca="false">SUM(BW5:BW79)</f>
        <v>971</v>
      </c>
      <c r="BX2" s="0" t="n">
        <f aca="false">SUM(BX5:BX79)</f>
        <v>728</v>
      </c>
      <c r="BY2" s="0" t="n">
        <f aca="false">SUM(BY5:BY79)</f>
        <v>1206</v>
      </c>
      <c r="BZ2" s="0" t="n">
        <f aca="false">SUM(BZ5:BZ79)</f>
        <v>130</v>
      </c>
      <c r="CA2" s="0" t="n">
        <f aca="false">SUM(CA5:CA79)</f>
        <v>684</v>
      </c>
      <c r="CB2" s="0" t="n">
        <f aca="false">SUM(CB5:CB79)</f>
        <v>1042</v>
      </c>
      <c r="CC2" s="0" t="n">
        <f aca="false">SUM(CC5:CC79)</f>
        <v>578</v>
      </c>
      <c r="CD2" s="0" t="n">
        <f aca="false">SUM(CD5:CD79)</f>
        <v>830</v>
      </c>
      <c r="CE2" s="0" t="n">
        <f aca="false">SUM(CE5:CE79)</f>
        <v>831</v>
      </c>
      <c r="CF2" s="0" t="n">
        <f aca="false">SUM(CF5:CF79)</f>
        <v>1130</v>
      </c>
      <c r="CG2" s="0" t="n">
        <f aca="false">SUM(CG5:CG79)</f>
        <v>829</v>
      </c>
      <c r="CH2" s="0" t="n">
        <f aca="false">SUM(CH5:CH79)</f>
        <v>820</v>
      </c>
      <c r="CI2" s="0" t="n">
        <f aca="false">SUM(CI5:CI79)</f>
        <v>1204</v>
      </c>
      <c r="CJ2" s="0" t="n">
        <f aca="false">SUM(CJ5:CJ79)</f>
        <v>1286</v>
      </c>
      <c r="CK2" s="0" t="n">
        <f aca="false">SUM(CK5:CK79)</f>
        <v>961</v>
      </c>
      <c r="CL2" s="0" t="n">
        <f aca="false">SUM(CL5:CL79)</f>
        <v>1036</v>
      </c>
      <c r="CM2" s="0" t="n">
        <f aca="false">SUM(CM5:CM79)</f>
        <v>1542</v>
      </c>
      <c r="CN2" s="0" t="n">
        <f aca="false">SUM(CN5:CN79)</f>
        <v>1355</v>
      </c>
      <c r="CO2" s="0" t="n">
        <f aca="false">SUM(CO5:CO79)</f>
        <v>1031</v>
      </c>
      <c r="CP2" s="0" t="n">
        <f aca="false">SUM(CP5:CP79)</f>
        <v>989</v>
      </c>
      <c r="CQ2" s="0" t="n">
        <f aca="false">SUM(CQ5:CQ79)</f>
        <v>1734</v>
      </c>
      <c r="CR2" s="0" t="n">
        <f aca="false">SUM(CR5:CR79)</f>
        <v>1388</v>
      </c>
      <c r="CS2" s="0" t="n">
        <f aca="false">SUM(CS5:CS79)</f>
        <v>956</v>
      </c>
      <c r="CT2" s="0" t="n">
        <f aca="false">SUM(CT5:CT79)</f>
        <v>586</v>
      </c>
      <c r="CU2" s="0" t="n">
        <f aca="false">SUM(CU5:CU79)</f>
        <v>1119</v>
      </c>
      <c r="CV2" s="0" t="n">
        <f aca="false">SUM(CV5:CV79)</f>
        <v>1426</v>
      </c>
      <c r="CW2" s="0" t="n">
        <f aca="false">SUM(CW5:CW79)</f>
        <v>757</v>
      </c>
      <c r="CX2" s="0" t="n">
        <f aca="false">SUM(CX5:CX79)</f>
        <v>1248</v>
      </c>
      <c r="CY2" s="0" t="n">
        <f aca="false">SUM(CY5:CY79)</f>
        <v>1028</v>
      </c>
      <c r="CZ2" s="0" t="n">
        <f aca="false">SUM(CZ5:CZ79)</f>
        <v>2078</v>
      </c>
      <c r="DA2" s="0" t="n">
        <f aca="false">SUM(DA5:DA79)</f>
        <v>1086</v>
      </c>
      <c r="DB2" s="0" t="n">
        <f aca="false">SUM(DB5:DB79)</f>
        <v>1406</v>
      </c>
      <c r="DC2" s="0" t="n">
        <f aca="false">SUM(DC5:DC79)</f>
        <v>2632</v>
      </c>
      <c r="DD2" s="0" t="n">
        <f aca="false">SUM(DD5:DD79)</f>
        <v>2090</v>
      </c>
      <c r="DE2" s="0" t="n">
        <f aca="false">SUM(DE5:DE79)</f>
        <v>1656</v>
      </c>
      <c r="DF2" s="0" t="n">
        <f aca="false">SUM(DF5:DF79)</f>
        <v>1578</v>
      </c>
      <c r="DG2" s="0" t="n">
        <f aca="false">SUM(DG5:DG79)</f>
        <v>2201</v>
      </c>
      <c r="DH2" s="0" t="n">
        <f aca="false">SUM(DH5:DH79)</f>
        <v>1396</v>
      </c>
      <c r="DI2" s="0" t="n">
        <f aca="false">SUM(DI5:DI79)</f>
        <v>2701</v>
      </c>
      <c r="DJ2" s="0" t="n">
        <f aca="false">SUM(DJ5:DJ79)</f>
        <v>1798</v>
      </c>
      <c r="DK2" s="0" t="n">
        <f aca="false">SUM(DK5:DK79)</f>
        <v>2854</v>
      </c>
      <c r="DL2" s="0" t="n">
        <f aca="false">SUM(DL5:DL79)</f>
        <v>1722</v>
      </c>
      <c r="DM2" s="0" t="n">
        <f aca="false">SUM(DM5:DM79)</f>
        <v>1362</v>
      </c>
      <c r="DN2" s="0" t="n">
        <f aca="false">SUM(DN5:DN79)</f>
        <v>1191</v>
      </c>
      <c r="DO2" s="0" t="n">
        <f aca="false">SUM(DO5:DO79)</f>
        <v>1996</v>
      </c>
      <c r="DP2" s="0" t="n">
        <f aca="false">SUM(DP5:DP79)</f>
        <v>2853</v>
      </c>
      <c r="DQ2" s="0" t="n">
        <f aca="false">SUM(DQ5:DQ79)</f>
        <v>2649</v>
      </c>
      <c r="DR2" s="0" t="n">
        <f aca="false">SUM(DR5:DR79)</f>
        <v>3203</v>
      </c>
      <c r="DS2" s="0" t="n">
        <f aca="false">SUM(DS5:DS79)</f>
        <v>3361</v>
      </c>
      <c r="DT2" s="0" t="n">
        <f aca="false">SUM(DT5:DT79)</f>
        <v>3728</v>
      </c>
      <c r="DU2" s="0" t="n">
        <f aca="false">SUM(DU5:DU79)</f>
        <v>2661</v>
      </c>
      <c r="DV2" s="0" t="n">
        <f aca="false">SUM(DV5:DV79)</f>
        <v>156</v>
      </c>
      <c r="DW2" s="0" t="n">
        <f aca="false">SUM(DW5:DW79)</f>
        <v>97</v>
      </c>
      <c r="DX2" s="0" t="n">
        <f aca="false">SUM(DX5:DX79)</f>
        <v>101</v>
      </c>
      <c r="DY2" s="0" t="n">
        <f aca="false">SUM(DY5:DY79)</f>
        <v>188</v>
      </c>
      <c r="DZ2" s="0" t="n">
        <f aca="false">SUM(DZ5:DZ79)</f>
        <v>2668</v>
      </c>
      <c r="EA2" s="0" t="n">
        <f aca="false">SUM(EA5:EA79)</f>
        <v>2086</v>
      </c>
      <c r="EB2" s="0" t="n">
        <f aca="false">SUM(EB5:EB79)</f>
        <v>1892</v>
      </c>
      <c r="EC2" s="0" t="n">
        <f aca="false">SUM(EC5:EC79)</f>
        <v>2272</v>
      </c>
      <c r="ED2" s="0" t="n">
        <f aca="false">SUM(ED5:ED79)</f>
        <v>2713</v>
      </c>
      <c r="EE2" s="0" t="n">
        <f aca="false">SUM(EE5:EE79)</f>
        <v>3053</v>
      </c>
      <c r="EF2" s="0" t="n">
        <f aca="false">SUM(EF5:EF79)</f>
        <v>3847</v>
      </c>
      <c r="EG2" s="0" t="n">
        <f aca="false">SUM(EG5:EG79)</f>
        <v>2794</v>
      </c>
      <c r="EH2" s="0" t="n">
        <f aca="false">SUM(EH5:EH79)</f>
        <v>4747</v>
      </c>
      <c r="EI2" s="0" t="n">
        <f aca="false">SUM(EI5:EI79)</f>
        <v>2079</v>
      </c>
      <c r="EJ2" s="0" t="n">
        <f aca="false">SUM(EJ5:EJ79)</f>
        <v>2290</v>
      </c>
      <c r="EK2" s="0" t="n">
        <f aca="false">SUM(EK5:EK79)</f>
        <v>3396</v>
      </c>
      <c r="EL2" s="0" t="n">
        <f aca="false">SUM(EL5:EL79)</f>
        <v>3283</v>
      </c>
      <c r="EM2" s="0" t="n">
        <f aca="false">SUM(EM5:EM79)</f>
        <v>3633</v>
      </c>
      <c r="EN2" s="0" t="n">
        <f aca="false">SUM(EN5:EN79)</f>
        <v>3552</v>
      </c>
      <c r="EO2" s="0" t="n">
        <f aca="false">SUM(EO5:EO79)</f>
        <v>4094</v>
      </c>
      <c r="EP2" s="0" t="n">
        <f aca="false">SUM(EP5:EP79)</f>
        <v>5170</v>
      </c>
      <c r="EQ2" s="0" t="n">
        <f aca="false">SUM(EQ5:EQ79)</f>
        <v>3368</v>
      </c>
      <c r="ER2" s="0" t="n">
        <f aca="false">SUM(ER5:ER79)</f>
        <v>1927</v>
      </c>
      <c r="ES2" s="0" t="n">
        <f aca="false">SUM(ES5:ES79)</f>
        <v>1783</v>
      </c>
      <c r="ET2" s="0" t="n">
        <f aca="false">SUM(ET5:ET79)</f>
        <v>2492</v>
      </c>
      <c r="EU2" s="0" t="n">
        <f aca="false">SUM(EU5:EU79)</f>
        <v>2610</v>
      </c>
      <c r="EV2" s="0" t="n">
        <f aca="false">SUM(EV5:EV79)</f>
        <v>2833</v>
      </c>
      <c r="EW2" s="0" t="n">
        <f aca="false">SUM(EW5:EW79)</f>
        <v>3798</v>
      </c>
      <c r="EX2" s="0" t="n">
        <f aca="false">SUM(EX5:EX79)</f>
        <v>2503</v>
      </c>
      <c r="EY2" s="0" t="n">
        <f aca="false">SUM(EY5:EY79)</f>
        <v>2477</v>
      </c>
      <c r="EZ2" s="0" t="n">
        <f aca="false">SUM(EZ5:EZ79)</f>
        <v>2271</v>
      </c>
      <c r="FA2" s="0" t="n">
        <f aca="false">SUM(FA5:FA79)</f>
        <v>1771</v>
      </c>
      <c r="FB2" s="0" t="n">
        <f aca="false">SUM(FB5:FB79)</f>
        <v>1279</v>
      </c>
      <c r="FC2" s="0" t="n">
        <f aca="false">SUM(FC5:FC79)</f>
        <v>1936</v>
      </c>
      <c r="FD2" s="0" t="n">
        <f aca="false">SUM(FD5:FD79)</f>
        <v>1974</v>
      </c>
      <c r="FE2" s="0" t="n">
        <f aca="false">SUM(FE5:FE79)</f>
        <v>2874</v>
      </c>
      <c r="FF2" s="0" t="n">
        <f aca="false">SUM(FF5:FF79)</f>
        <v>2076</v>
      </c>
      <c r="FG2" s="0" t="n">
        <f aca="false">SUM(FG5:FG79)</f>
        <v>1848</v>
      </c>
      <c r="FH2" s="0" t="n">
        <f aca="false">SUM(FH5:FH79)</f>
        <v>1336</v>
      </c>
      <c r="FI2" s="0" t="n">
        <f aca="false">SUM(FI5:FI79)</f>
        <v>1389</v>
      </c>
      <c r="FJ2" s="0" t="n">
        <f aca="false">SUM(FJ5:FJ79)</f>
        <v>1376</v>
      </c>
      <c r="FK2" s="0" t="n">
        <f aca="false">SUM(FK5:FK79)</f>
        <v>1357</v>
      </c>
      <c r="FL2" s="0" t="n">
        <f aca="false">SUM(FL5:FL79)</f>
        <v>68</v>
      </c>
      <c r="FM2" s="0" t="n">
        <f aca="false">SUM(FM5:FM79)</f>
        <v>1292</v>
      </c>
      <c r="FN2" s="0" t="n">
        <f aca="false">SUM(FN5:FN79)</f>
        <v>1246</v>
      </c>
      <c r="FO2" s="0" t="n">
        <f aca="false">SUM(FO5:FO79)</f>
        <v>1454</v>
      </c>
      <c r="FP2" s="0" t="n">
        <f aca="false">SUM(FP5:FP79)</f>
        <v>1565</v>
      </c>
      <c r="FQ2" s="0" t="n">
        <f aca="false">SUM(FQ5:FQ79)</f>
        <v>1373</v>
      </c>
      <c r="FR2" s="0" t="n">
        <f aca="false">SUM(FR5:FR79)</f>
        <v>673</v>
      </c>
      <c r="FS2" s="0" t="n">
        <f aca="false">SUM(FS5:FS79)</f>
        <v>1428</v>
      </c>
      <c r="FT2" s="0" t="n">
        <f aca="false">SUM(FT5:FT79)</f>
        <v>1028</v>
      </c>
      <c r="FU2" s="0" t="n">
        <f aca="false">SUM(FU5:FU79)</f>
        <v>1481</v>
      </c>
      <c r="FV2" s="0" t="n">
        <f aca="false">SUM(FV5:FV79)</f>
        <v>1698</v>
      </c>
      <c r="FW2" s="0" t="n">
        <f aca="false">SUM(FW5:FW79)</f>
        <v>712</v>
      </c>
      <c r="FX2" s="0" t="n">
        <f aca="false">SUM(FX5:FX79)</f>
        <v>1465</v>
      </c>
      <c r="FY2" s="0" t="n">
        <f aca="false">SUM(FY5:FY79)</f>
        <v>1074</v>
      </c>
      <c r="FZ2" s="0" t="n">
        <f aca="false">SUM(FZ5:FZ79)</f>
        <v>1841</v>
      </c>
      <c r="GA2" s="0" t="n">
        <f aca="false">SUM(GA5:GA79)</f>
        <v>1238</v>
      </c>
      <c r="GB2" s="0" t="n">
        <f aca="false">SUM(GB5:GB79)</f>
        <v>956</v>
      </c>
      <c r="GC2" s="0" t="n">
        <f aca="false">SUM(GC5:GC79)</f>
        <v>2392</v>
      </c>
      <c r="GD2" s="0" t="n">
        <f aca="false">SUM(GD5:GD79)</f>
        <v>2583</v>
      </c>
      <c r="GE2" s="0" t="n">
        <f aca="false">SUM(GE5:GE79)</f>
        <v>2837</v>
      </c>
      <c r="GF2" s="0" t="n">
        <f aca="false">SUM(GF5:GF79)</f>
        <v>828</v>
      </c>
      <c r="GG2" s="0" t="n">
        <f aca="false">SUM(GG5:GG79)</f>
        <v>1858</v>
      </c>
      <c r="GH2" s="0" t="n">
        <f aca="false">SUM(GH5:GH79)</f>
        <v>1247</v>
      </c>
      <c r="GI2" s="0" t="n">
        <f aca="false">SUM(GI5:GI79)</f>
        <v>1235</v>
      </c>
      <c r="GJ2" s="0" t="n">
        <f aca="false">SUM(GJ5:GJ79)</f>
        <v>1098</v>
      </c>
      <c r="GK2" s="0" t="n">
        <f aca="false">SUM(GK5:GK79)</f>
        <v>1550</v>
      </c>
      <c r="GL2" s="0" t="n">
        <f aca="false">SUM(GL5:GL79)</f>
        <v>1445</v>
      </c>
      <c r="GM2" s="0" t="n">
        <f aca="false">SUM(GM5:GM79)</f>
        <v>100</v>
      </c>
      <c r="GN2" s="0" t="n">
        <f aca="false">SUM(GN5:GN79)</f>
        <v>720</v>
      </c>
      <c r="GO2" s="0" t="n">
        <f aca="false">SUM(GO5:GO79)</f>
        <v>1319</v>
      </c>
      <c r="GP2" s="0" t="n">
        <f aca="false">SUM(GP5:GP79)</f>
        <v>1696</v>
      </c>
      <c r="GQ2" s="0" t="n">
        <f aca="false">SUM(GQ5:GQ79)</f>
        <v>1272</v>
      </c>
      <c r="GR2" s="0" t="n">
        <f aca="false">SUM(GR5:GR79)</f>
        <v>1306</v>
      </c>
      <c r="GS2" s="0" t="n">
        <f aca="false">SUM(GS5:GS79)</f>
        <v>1051</v>
      </c>
      <c r="GT2" s="0" t="n">
        <f aca="false">SUM(GT5:GT79)</f>
        <v>1479</v>
      </c>
      <c r="GU2" s="0" t="n">
        <f aca="false">SUM(GU5:GU79)</f>
        <v>594</v>
      </c>
      <c r="GV2" s="0" t="n">
        <f aca="false">SUM(GV5:GV79)</f>
        <v>1883</v>
      </c>
      <c r="GW2" s="0" t="n">
        <f aca="false">SUM(GW5:GW79)</f>
        <v>1631</v>
      </c>
      <c r="GX2" s="0" t="n">
        <f aca="false">SUM(GX5:GX79)</f>
        <v>1669</v>
      </c>
      <c r="GY2" s="0" t="n">
        <f aca="false">SUM(GY5:GY79)</f>
        <v>2063</v>
      </c>
      <c r="GZ2" s="0" t="n">
        <f aca="false">SUM(GZ5:GZ79)</f>
        <v>2180</v>
      </c>
      <c r="HA2" s="0" t="n">
        <f aca="false">SUM(HA5:HA79)</f>
        <v>2099</v>
      </c>
      <c r="HB2" s="0" t="n">
        <f aca="false">SUM(HB5:HB79)</f>
        <v>935</v>
      </c>
      <c r="HC2" s="0" t="n">
        <f aca="false">SUM(HC5:HC79)</f>
        <v>1553</v>
      </c>
      <c r="HD2" s="0" t="n">
        <f aca="false">SUM(HD5:HD79)</f>
        <v>1778</v>
      </c>
      <c r="HE2" s="0" t="n">
        <f aca="false">SUM(HE5:HE79)</f>
        <v>1146</v>
      </c>
      <c r="HF2" s="0" t="n">
        <f aca="false">SUM(HF5:HF79)</f>
        <v>2487</v>
      </c>
      <c r="HG2" s="0" t="n">
        <f aca="false">SUM(HG5:HG79)</f>
        <v>2004</v>
      </c>
      <c r="HH2" s="0" t="n">
        <f aca="false">SUM(HH5:HH79)</f>
        <v>1985</v>
      </c>
      <c r="HI2" s="0" t="n">
        <f aca="false">SUM(HI5:HI79)</f>
        <v>1266</v>
      </c>
      <c r="HJ2" s="0" t="n">
        <f aca="false">SUM(HJ5:HJ79)</f>
        <v>1133</v>
      </c>
      <c r="HK2" s="0" t="n">
        <f aca="false">SUM(HK5:HK79)</f>
        <v>1095</v>
      </c>
      <c r="HL2" s="0" t="n">
        <f aca="false">SUM(HL5:HL79)</f>
        <v>1208</v>
      </c>
      <c r="HM2" s="0" t="n">
        <f aca="false">SUM(HM5:HM79)</f>
        <v>422</v>
      </c>
      <c r="HN2" s="0" t="n">
        <f aca="false">SUM(HN5:HN79)</f>
        <v>1695</v>
      </c>
      <c r="HO2" s="0" t="n">
        <f aca="false">SUM(HO5:HO79)</f>
        <v>2284</v>
      </c>
      <c r="HP2" s="0" t="n">
        <f aca="false">SUM(HP5:HP79)</f>
        <v>2217</v>
      </c>
      <c r="HQ2" s="0" t="n">
        <f aca="false">SUM(HQ5:HQ79)</f>
        <v>1474</v>
      </c>
      <c r="HR2" s="0" t="n">
        <f aca="false">SUM(HR5:HR79)</f>
        <v>1201</v>
      </c>
      <c r="HS2" s="0" t="n">
        <f aca="false">SUM(HS5:HS79)</f>
        <v>2188</v>
      </c>
      <c r="HT2" s="0" t="n">
        <f aca="false">SUM(HT5:HT79)</f>
        <v>1867</v>
      </c>
      <c r="HU2" s="0" t="n">
        <f aca="false">SUM(HU5:HU79)</f>
        <v>1880</v>
      </c>
      <c r="HV2" s="0" t="n">
        <f aca="false">SUM(HV5:HV79)</f>
        <v>2275</v>
      </c>
      <c r="HW2" s="0" t="n">
        <f aca="false">SUM(HW5:HW79)</f>
        <v>2427</v>
      </c>
      <c r="HX2" s="0" t="n">
        <f aca="false">SUM(HX5:HX79)</f>
        <v>2326</v>
      </c>
      <c r="HY2" s="0" t="n">
        <f aca="false">SUM(HY5:HY79)</f>
        <v>2029</v>
      </c>
      <c r="HZ2" s="0" t="n">
        <f aca="false">SUM(HZ5:HZ79)</f>
        <v>1082</v>
      </c>
      <c r="IA2" s="0" t="n">
        <f aca="false">SUM(IA5:IA79)</f>
        <v>1899</v>
      </c>
      <c r="IB2" s="0" t="n">
        <f aca="false">SUM(IB5:IB79)</f>
        <v>1139</v>
      </c>
      <c r="IC2" s="0" t="n">
        <f aca="false">SUM(IC5:IC79)</f>
        <v>1680</v>
      </c>
      <c r="ID2" s="0" t="n">
        <f aca="false">SUM(ID5:ID79)</f>
        <v>2648</v>
      </c>
      <c r="IE2" s="0" t="n">
        <f aca="false">SUM(IE5:IE79)</f>
        <v>2650</v>
      </c>
      <c r="IF2" s="0" t="n">
        <f aca="false">SUM(IF5:IF79)</f>
        <v>2383</v>
      </c>
      <c r="IG2" s="0" t="n">
        <f aca="false">SUM(IG5:IG79)</f>
        <v>1729</v>
      </c>
      <c r="IH2" s="0" t="n">
        <f aca="false">SUM(IH5:IH79)</f>
        <v>1918</v>
      </c>
      <c r="II2" s="0" t="n">
        <f aca="false">SUM(II5:II79)</f>
        <v>1125</v>
      </c>
      <c r="IJ2" s="0" t="n">
        <f aca="false">SUM(IJ5:IJ79)</f>
        <v>549</v>
      </c>
      <c r="IK2" s="0" t="n">
        <f aca="false">SUM(IK5:IK79)</f>
        <v>1371</v>
      </c>
      <c r="IL2" s="0" t="n">
        <f aca="false">SUM(IL5:IL79)</f>
        <v>1063</v>
      </c>
      <c r="IM2" s="0" t="n">
        <f aca="false">SUM(IM5:IM79)</f>
        <v>2592</v>
      </c>
      <c r="IN2" s="0" t="n">
        <f aca="false">SUM(IN5:IN79)</f>
        <v>813</v>
      </c>
      <c r="IO2" s="0" t="n">
        <f aca="false">SUM(IO5:IO79)</f>
        <v>704</v>
      </c>
      <c r="IP2" s="0" t="n">
        <f aca="false">SUM(IP5:IP79)</f>
        <v>908</v>
      </c>
      <c r="IQ2" s="0" t="n">
        <f aca="false">SUM(IQ5:IQ79)</f>
        <v>1230</v>
      </c>
      <c r="IR2" s="0" t="n">
        <f aca="false">SUM(IR5:IR79)</f>
        <v>690</v>
      </c>
      <c r="IS2" s="0" t="n">
        <f aca="false">SUM(IS5:IS79)</f>
        <v>1007</v>
      </c>
      <c r="IT2" s="0" t="n">
        <f aca="false">SUM(IT5:IT79)</f>
        <v>1245</v>
      </c>
      <c r="IU2" s="0" t="n">
        <f aca="false">SUM(IU5:IU79)</f>
        <v>1547</v>
      </c>
      <c r="IV2" s="0" t="n">
        <f aca="false">SUM(IV5:IV79)</f>
        <v>979</v>
      </c>
      <c r="IW2" s="0" t="n">
        <f aca="false">SUM(IW5:IW79)</f>
        <v>1058</v>
      </c>
      <c r="IX2" s="0" t="n">
        <f aca="false">SUM(IX5:IX79)</f>
        <v>621</v>
      </c>
      <c r="IY2" s="0" t="n">
        <f aca="false">SUM(IY5:IY79)</f>
        <v>1159</v>
      </c>
      <c r="IZ2" s="0" t="n">
        <f aca="false">SUM(IZ5:IZ79)</f>
        <v>1560</v>
      </c>
      <c r="JA2" s="0" t="n">
        <f aca="false">SUM(JA5:JA79)</f>
        <v>706</v>
      </c>
      <c r="JB2" s="0" t="n">
        <f aca="false">SUM(JB5:JB79)</f>
        <v>648</v>
      </c>
      <c r="JC2" s="0" t="n">
        <f aca="false">SUM(JC5:JC79)</f>
        <v>1440</v>
      </c>
      <c r="JD2" s="0" t="n">
        <f aca="false">SUM(JD5:JD79)</f>
        <v>619</v>
      </c>
      <c r="JE2" s="0" t="n">
        <f aca="false">SUM(JE5:JE79)</f>
        <v>438</v>
      </c>
      <c r="JF2" s="0" t="n">
        <f aca="false">SUM(JF5:JF79)</f>
        <v>714</v>
      </c>
      <c r="JG2" s="0" t="n">
        <f aca="false">SUM(JG5:JG79)</f>
        <v>123</v>
      </c>
      <c r="JH2" s="0" t="n">
        <f aca="false">SUM(JH5:JH79)</f>
        <v>717</v>
      </c>
      <c r="JI2" s="0" t="n">
        <f aca="false">SUM(JI5:JI79)</f>
        <v>705</v>
      </c>
      <c r="JJ2" s="0" t="n">
        <f aca="false">SUM(JJ5:JJ79)</f>
        <v>981</v>
      </c>
      <c r="JK2" s="0" t="n">
        <f aca="false">SUM(JK5:JK79)</f>
        <v>677</v>
      </c>
      <c r="JL2" s="0" t="n">
        <f aca="false">SUM(JL5:JL79)</f>
        <v>450</v>
      </c>
      <c r="JM2" s="0" t="n">
        <f aca="false">SUM(JM5:JM79)</f>
        <v>456</v>
      </c>
      <c r="JN2" s="0" t="n">
        <f aca="false">SUM(JN5:JN79)</f>
        <v>465</v>
      </c>
      <c r="JO2" s="0" t="n">
        <f aca="false">SUM(JO5:JO79)</f>
        <v>1185</v>
      </c>
      <c r="JP2" s="0" t="n">
        <f aca="false">SUM(JP5:JP79)</f>
        <v>1176</v>
      </c>
      <c r="JQ2" s="0" t="n">
        <f aca="false">SUM(JQ5:JQ79)</f>
        <v>1195</v>
      </c>
      <c r="JR2" s="0" t="n">
        <f aca="false">SUM(JR5:JR79)</f>
        <v>1042</v>
      </c>
      <c r="JS2" s="0" t="n">
        <f aca="false">SUM(JS5:JS79)</f>
        <v>1182</v>
      </c>
      <c r="JT2" s="0" t="n">
        <f aca="false">SUM(JT5:JT79)</f>
        <v>796</v>
      </c>
      <c r="JU2" s="0" t="n">
        <f aca="false">SUM(JU5:JU79)</f>
        <v>154</v>
      </c>
      <c r="JV2" s="0" t="n">
        <f aca="false">SUM(JV5:JV79)</f>
        <v>853</v>
      </c>
      <c r="JW2" s="0" t="n">
        <f aca="false">SUM(JW5:JW79)</f>
        <v>819</v>
      </c>
      <c r="JX2" s="0" t="n">
        <f aca="false">SUM(JX5:JX79)</f>
        <v>111</v>
      </c>
      <c r="JY2" s="0" t="n">
        <f aca="false">SUM(JY5:JY79)</f>
        <v>361</v>
      </c>
      <c r="JZ2" s="0" t="n">
        <f aca="false">SUM(JZ5:JZ79)</f>
        <v>713</v>
      </c>
      <c r="KA2" s="0" t="n">
        <f aca="false">SUM(KA5:KA79)</f>
        <v>960</v>
      </c>
      <c r="KB2" s="0" t="n">
        <f aca="false">SUM(KB5:KB79)</f>
        <v>633</v>
      </c>
      <c r="KC2" s="0" t="n">
        <f aca="false">SUM(KC5:KC79)</f>
        <v>372</v>
      </c>
    </row>
    <row r="3" customFormat="false" ht="13.8" hidden="false" customHeight="false" outlineLevel="0" collapsed="false">
      <c r="I3" s="1" t="s">
        <v>2</v>
      </c>
      <c r="J3" s="0" t="n">
        <f aca="false">COUNT(J5:J79)</f>
        <v>4</v>
      </c>
      <c r="K3" s="0" t="n">
        <f aca="false">COUNT(K5:K79)</f>
        <v>10</v>
      </c>
      <c r="L3" s="0" t="n">
        <f aca="false">COUNT(L5:L79)</f>
        <v>6</v>
      </c>
      <c r="M3" s="0" t="n">
        <f aca="false">COUNT(M5:M79)</f>
        <v>3</v>
      </c>
      <c r="N3" s="0" t="n">
        <f aca="false">COUNT(N5:N79)</f>
        <v>3</v>
      </c>
      <c r="O3" s="0" t="n">
        <f aca="false">COUNT(O5:O79)</f>
        <v>3</v>
      </c>
      <c r="P3" s="0" t="n">
        <f aca="false">COUNT(P5:P79)</f>
        <v>6</v>
      </c>
      <c r="Q3" s="0" t="n">
        <f aca="false">COUNT(Q5:Q79)</f>
        <v>6</v>
      </c>
      <c r="R3" s="0" t="n">
        <f aca="false">COUNT(R5:R79)</f>
        <v>7</v>
      </c>
      <c r="S3" s="0" t="n">
        <f aca="false">COUNT(S5:S79)</f>
        <v>7</v>
      </c>
      <c r="T3" s="0" t="n">
        <f aca="false">COUNT(T5:T79)</f>
        <v>7</v>
      </c>
      <c r="U3" s="0" t="n">
        <f aca="false">COUNT(U5:U79)</f>
        <v>4</v>
      </c>
      <c r="V3" s="0" t="n">
        <f aca="false">COUNT(V5:V79)</f>
        <v>6</v>
      </c>
      <c r="W3" s="0" t="n">
        <f aca="false">COUNT(W5:W79)</f>
        <v>5</v>
      </c>
      <c r="X3" s="0" t="n">
        <f aca="false">COUNT(X5:X79)</f>
        <v>6</v>
      </c>
      <c r="Y3" s="0" t="n">
        <f aca="false">COUNT(Y5:Y79)</f>
        <v>5</v>
      </c>
      <c r="Z3" s="0" t="n">
        <f aca="false">COUNT(Z5:Z79)</f>
        <v>4</v>
      </c>
      <c r="AA3" s="0" t="n">
        <f aca="false">COUNT(AA5:AA79)</f>
        <v>6</v>
      </c>
      <c r="AB3" s="0" t="n">
        <f aca="false">COUNT(AB5:AB79)</f>
        <v>5</v>
      </c>
      <c r="AC3" s="0" t="n">
        <f aca="false">COUNT(AC5:AC79)</f>
        <v>5</v>
      </c>
      <c r="AD3" s="0" t="n">
        <f aca="false">COUNT(AD5:AD79)</f>
        <v>8</v>
      </c>
      <c r="AE3" s="0" t="n">
        <f aca="false">COUNT(AE5:AE79)</f>
        <v>7</v>
      </c>
      <c r="AF3" s="0" t="n">
        <f aca="false">COUNT(AF5:AF79)</f>
        <v>4</v>
      </c>
      <c r="AG3" s="0" t="n">
        <f aca="false">COUNT(AG5:AG79)</f>
        <v>6</v>
      </c>
      <c r="AH3" s="0" t="n">
        <f aca="false">COUNT(AH5:AH79)</f>
        <v>8</v>
      </c>
      <c r="AI3" s="0" t="n">
        <f aca="false">COUNT(AI5:AI79)</f>
        <v>7</v>
      </c>
      <c r="AJ3" s="0" t="n">
        <f aca="false">COUNT(AJ5:AJ79)</f>
        <v>7</v>
      </c>
      <c r="AK3" s="0" t="n">
        <f aca="false">COUNT(AK5:AK79)</f>
        <v>7</v>
      </c>
      <c r="AL3" s="0" t="n">
        <f aca="false">COUNT(AL5:AL79)</f>
        <v>5</v>
      </c>
      <c r="AM3" s="0" t="n">
        <f aca="false">COUNT(AM5:AM79)</f>
        <v>5</v>
      </c>
      <c r="AN3" s="0" t="n">
        <f aca="false">COUNT(AN5:AN79)</f>
        <v>5</v>
      </c>
      <c r="AO3" s="0" t="n">
        <f aca="false">COUNT(AO5:AO79)</f>
        <v>5</v>
      </c>
      <c r="AP3" s="0" t="n">
        <f aca="false">COUNT(AP5:AP79)</f>
        <v>7</v>
      </c>
      <c r="AQ3" s="0" t="n">
        <f aca="false">COUNT(AQ5:AQ79)</f>
        <v>4</v>
      </c>
      <c r="AR3" s="0" t="n">
        <f aca="false">COUNT(AR5:AR79)</f>
        <v>5</v>
      </c>
      <c r="AS3" s="0" t="n">
        <f aca="false">COUNT(AS5:AS79)</f>
        <v>4</v>
      </c>
      <c r="AT3" s="0" t="n">
        <f aca="false">COUNT(AT5:AT79)</f>
        <v>4</v>
      </c>
      <c r="AU3" s="0" t="n">
        <f aca="false">COUNT(AU5:AU79)</f>
        <v>5</v>
      </c>
      <c r="AV3" s="0" t="n">
        <f aca="false">COUNT(AV5:AV79)</f>
        <v>10</v>
      </c>
      <c r="AW3" s="0" t="n">
        <f aca="false">COUNT(AW5:AW79)</f>
        <v>6</v>
      </c>
      <c r="AX3" s="0" t="n">
        <f aca="false">COUNT(AX5:AX79)</f>
        <v>8</v>
      </c>
      <c r="AY3" s="0" t="n">
        <f aca="false">COUNT(AY5:AY79)</f>
        <v>4</v>
      </c>
      <c r="AZ3" s="0" t="n">
        <f aca="false">COUNT(AZ5:AZ79)</f>
        <v>3</v>
      </c>
      <c r="BA3" s="0" t="n">
        <f aca="false">COUNT(BA5:BA79)</f>
        <v>4</v>
      </c>
      <c r="BB3" s="0" t="n">
        <f aca="false">COUNT(BB5:BB79)</f>
        <v>7</v>
      </c>
      <c r="BC3" s="0" t="n">
        <f aca="false">COUNT(BC5:BC79)</f>
        <v>8</v>
      </c>
      <c r="BD3" s="0" t="n">
        <f aca="false">COUNT(BD5:BD79)</f>
        <v>8</v>
      </c>
      <c r="BE3" s="0" t="n">
        <f aca="false">COUNT(BE5:BE79)</f>
        <v>11</v>
      </c>
      <c r="BF3" s="0" t="n">
        <f aca="false">COUNT(BF5:BF79)</f>
        <v>5</v>
      </c>
      <c r="BG3" s="0" t="n">
        <f aca="false">COUNT(BG5:BG79)</f>
        <v>7</v>
      </c>
      <c r="BH3" s="0" t="n">
        <f aca="false">COUNT(BH5:BH79)</f>
        <v>6</v>
      </c>
      <c r="BI3" s="0" t="n">
        <f aca="false">COUNT(BI5:BI79)</f>
        <v>5</v>
      </c>
      <c r="BJ3" s="0" t="n">
        <f aca="false">COUNT(BJ5:BJ79)</f>
        <v>6</v>
      </c>
      <c r="BK3" s="0" t="n">
        <f aca="false">COUNT(BK5:BK79)</f>
        <v>4</v>
      </c>
      <c r="BL3" s="0" t="n">
        <f aca="false">COUNT(BL5:BL79)</f>
        <v>5</v>
      </c>
      <c r="BM3" s="0" t="n">
        <f aca="false">COUNT(BM5:BM79)</f>
        <v>4</v>
      </c>
      <c r="BN3" s="0" t="n">
        <f aca="false">COUNT(BN5:BN79)</f>
        <v>4</v>
      </c>
      <c r="BO3" s="0" t="n">
        <f aca="false">COUNT(BO5:BO79)</f>
        <v>7</v>
      </c>
      <c r="BP3" s="0" t="n">
        <f aca="false">COUNT(BP5:BP79)</f>
        <v>4</v>
      </c>
      <c r="BQ3" s="0" t="n">
        <f aca="false">COUNT(BQ5:BQ79)</f>
        <v>7</v>
      </c>
      <c r="BR3" s="0" t="n">
        <f aca="false">COUNT(BR5:BR79)</f>
        <v>5</v>
      </c>
      <c r="BS3" s="0" t="n">
        <f aca="false">COUNT(BS5:BS79)</f>
        <v>5</v>
      </c>
      <c r="BT3" s="0" t="n">
        <f aca="false">COUNT(BT5:BT79)</f>
        <v>5</v>
      </c>
      <c r="BU3" s="0" t="n">
        <f aca="false">COUNT(BU5:BU79)</f>
        <v>8</v>
      </c>
      <c r="BV3" s="0" t="n">
        <f aca="false">COUNT(BV5:BV79)</f>
        <v>3</v>
      </c>
      <c r="BW3" s="0" t="n">
        <f aca="false">COUNT(BW5:BW79)</f>
        <v>3</v>
      </c>
      <c r="BX3" s="0" t="n">
        <f aca="false">COUNT(BX5:BX79)</f>
        <v>5</v>
      </c>
      <c r="BY3" s="0" t="n">
        <f aca="false">COUNT(BY5:BY79)</f>
        <v>3</v>
      </c>
      <c r="BZ3" s="0" t="n">
        <f aca="false">COUNT(BZ5:BZ79)</f>
        <v>11</v>
      </c>
      <c r="CA3" s="0" t="n">
        <f aca="false">COUNT(CA5:CA79)</f>
        <v>4</v>
      </c>
      <c r="CB3" s="0" t="n">
        <f aca="false">COUNT(CB5:CB79)</f>
        <v>6</v>
      </c>
      <c r="CC3" s="0" t="n">
        <f aca="false">COUNT(CC5:CC79)</f>
        <v>6</v>
      </c>
      <c r="CD3" s="0" t="n">
        <f aca="false">COUNT(CD5:CD79)</f>
        <v>7</v>
      </c>
      <c r="CE3" s="0" t="n">
        <f aca="false">COUNT(CE5:CE79)</f>
        <v>5</v>
      </c>
      <c r="CF3" s="0" t="n">
        <f aca="false">COUNT(CF5:CF79)</f>
        <v>10</v>
      </c>
      <c r="CG3" s="0" t="n">
        <f aca="false">COUNT(CG5:CG79)</f>
        <v>7</v>
      </c>
      <c r="CH3" s="0" t="n">
        <f aca="false">COUNT(CH5:CH79)</f>
        <v>6</v>
      </c>
      <c r="CI3" s="0" t="n">
        <f aca="false">COUNT(CI5:CI79)</f>
        <v>5</v>
      </c>
      <c r="CJ3" s="0" t="n">
        <f aca="false">COUNT(CJ5:CJ79)</f>
        <v>5</v>
      </c>
      <c r="CK3" s="0" t="n">
        <f aca="false">COUNT(CK5:CK79)</f>
        <v>5</v>
      </c>
      <c r="CL3" s="0" t="n">
        <f aca="false">COUNT(CL5:CL79)</f>
        <v>6</v>
      </c>
      <c r="CM3" s="0" t="n">
        <f aca="false">COUNT(CM5:CM79)</f>
        <v>5</v>
      </c>
      <c r="CN3" s="0" t="n">
        <f aca="false">COUNT(CN5:CN79)</f>
        <v>6</v>
      </c>
      <c r="CO3" s="0" t="n">
        <f aca="false">COUNT(CO5:CO79)</f>
        <v>7</v>
      </c>
      <c r="CP3" s="0" t="n">
        <f aca="false">COUNT(CP5:CP79)</f>
        <v>8</v>
      </c>
      <c r="CQ3" s="0" t="n">
        <f aca="false">COUNT(CQ5:CQ79)</f>
        <v>4</v>
      </c>
      <c r="CR3" s="0" t="n">
        <f aca="false">COUNT(CR5:CR79)</f>
        <v>5</v>
      </c>
      <c r="CS3" s="0" t="n">
        <f aca="false">COUNT(CS5:CS79)</f>
        <v>4</v>
      </c>
      <c r="CT3" s="0" t="n">
        <f aca="false">COUNT(CT5:CT79)</f>
        <v>8</v>
      </c>
      <c r="CU3" s="0" t="n">
        <f aca="false">COUNT(CU5:CU79)</f>
        <v>6</v>
      </c>
      <c r="CV3" s="0" t="n">
        <f aca="false">COUNT(CV5:CV79)</f>
        <v>5</v>
      </c>
      <c r="CW3" s="0" t="n">
        <f aca="false">COUNT(CW5:CW79)</f>
        <v>6</v>
      </c>
      <c r="CX3" s="0" t="n">
        <f aca="false">COUNT(CX5:CX79)</f>
        <v>4</v>
      </c>
      <c r="CY3" s="0" t="n">
        <f aca="false">COUNT(CY5:CY79)</f>
        <v>4</v>
      </c>
      <c r="CZ3" s="0" t="n">
        <f aca="false">COUNT(CZ5:CZ79)</f>
        <v>3</v>
      </c>
      <c r="DA3" s="0" t="n">
        <f aca="false">COUNT(DA5:DA79)</f>
        <v>3</v>
      </c>
      <c r="DB3" s="0" t="n">
        <f aca="false">COUNT(DB5:DB79)</f>
        <v>3</v>
      </c>
      <c r="DC3" s="0" t="n">
        <f aca="false">COUNT(DC5:DC79)</f>
        <v>4</v>
      </c>
      <c r="DD3" s="0" t="n">
        <f aca="false">COUNT(DD5:DD79)</f>
        <v>3</v>
      </c>
      <c r="DE3" s="0" t="n">
        <f aca="false">COUNT(DE5:DE79)</f>
        <v>4</v>
      </c>
      <c r="DF3" s="0" t="n">
        <f aca="false">COUNT(DF5:DF79)</f>
        <v>4</v>
      </c>
      <c r="DG3" s="0" t="n">
        <f aca="false">COUNT(DG5:DG79)</f>
        <v>3</v>
      </c>
      <c r="DH3" s="0" t="n">
        <f aca="false">COUNT(DH5:DH79)</f>
        <v>3</v>
      </c>
      <c r="DI3" s="0" t="n">
        <f aca="false">COUNT(DI5:DI79)</f>
        <v>4</v>
      </c>
      <c r="DJ3" s="0" t="n">
        <f aca="false">COUNT(DJ5:DJ79)</f>
        <v>3</v>
      </c>
      <c r="DK3" s="0" t="n">
        <f aca="false">COUNT(DK5:DK79)</f>
        <v>5</v>
      </c>
      <c r="DL3" s="0" t="n">
        <f aca="false">COUNT(DL5:DL79)</f>
        <v>4</v>
      </c>
      <c r="DM3" s="0" t="n">
        <f aca="false">COUNT(DM5:DM79)</f>
        <v>7</v>
      </c>
      <c r="DN3" s="0" t="n">
        <f aca="false">COUNT(DN5:DN79)</f>
        <v>6</v>
      </c>
      <c r="DO3" s="0" t="n">
        <f aca="false">COUNT(DO5:DO79)</f>
        <v>3</v>
      </c>
      <c r="DP3" s="0" t="n">
        <f aca="false">COUNT(DP5:DP79)</f>
        <v>3</v>
      </c>
      <c r="DQ3" s="0" t="n">
        <f aca="false">COUNT(DQ5:DQ79)</f>
        <v>5</v>
      </c>
      <c r="DR3" s="0" t="n">
        <f aca="false">COUNT(DR5:DR79)</f>
        <v>3</v>
      </c>
      <c r="DS3" s="0" t="n">
        <f aca="false">COUNT(DS5:DS79)</f>
        <v>4</v>
      </c>
      <c r="DT3" s="0" t="n">
        <f aca="false">COUNT(DT5:DT79)</f>
        <v>5</v>
      </c>
      <c r="DU3" s="0" t="n">
        <f aca="false">COUNT(DU5:DU79)</f>
        <v>6</v>
      </c>
      <c r="DV3" s="0" t="n">
        <f aca="false">COUNT(DV5:DV79)</f>
        <v>9</v>
      </c>
      <c r="DW3" s="0" t="n">
        <f aca="false">COUNT(DW5:DW79)</f>
        <v>7</v>
      </c>
      <c r="DX3" s="0" t="n">
        <f aca="false">COUNT(DX5:DX79)</f>
        <v>10</v>
      </c>
      <c r="DY3" s="0" t="n">
        <f aca="false">COUNT(DY5:DY79)</f>
        <v>9</v>
      </c>
      <c r="DZ3" s="0" t="n">
        <f aca="false">COUNT(DZ5:DZ79)</f>
        <v>4</v>
      </c>
      <c r="EA3" s="0" t="n">
        <f aca="false">COUNT(EA5:EA79)</f>
        <v>3</v>
      </c>
      <c r="EB3" s="0" t="n">
        <f aca="false">COUNT(EB5:EB79)</f>
        <v>4</v>
      </c>
      <c r="EC3" s="0" t="n">
        <f aca="false">COUNT(EC5:EC79)</f>
        <v>5</v>
      </c>
      <c r="ED3" s="0" t="n">
        <f aca="false">COUNT(ED5:ED79)</f>
        <v>3</v>
      </c>
      <c r="EE3" s="0" t="n">
        <f aca="false">COUNT(EE5:EE79)</f>
        <v>4</v>
      </c>
      <c r="EF3" s="0" t="n">
        <f aca="false">COUNT(EF5:EF79)</f>
        <v>5</v>
      </c>
      <c r="EG3" s="0" t="n">
        <f aca="false">COUNT(EG5:EG79)</f>
        <v>7</v>
      </c>
      <c r="EH3" s="0" t="n">
        <f aca="false">COUNT(EH5:EH79)</f>
        <v>5</v>
      </c>
      <c r="EI3" s="0" t="n">
        <f aca="false">COUNT(EI5:EI79)</f>
        <v>2</v>
      </c>
      <c r="EJ3" s="0" t="n">
        <f aca="false">COUNT(EJ5:EJ79)</f>
        <v>3</v>
      </c>
      <c r="EK3" s="0" t="n">
        <f aca="false">COUNT(EK5:EK79)</f>
        <v>4</v>
      </c>
      <c r="EL3" s="0" t="n">
        <f aca="false">COUNT(EL5:EL79)</f>
        <v>2</v>
      </c>
      <c r="EM3" s="0" t="n">
        <f aca="false">COUNT(EM5:EM79)</f>
        <v>5</v>
      </c>
      <c r="EN3" s="0" t="n">
        <f aca="false">COUNT(EN5:EN79)</f>
        <v>5</v>
      </c>
      <c r="EO3" s="0" t="n">
        <f aca="false">COUNT(EO5:EO79)</f>
        <v>5</v>
      </c>
      <c r="EP3" s="0" t="n">
        <f aca="false">COUNT(EP5:EP79)</f>
        <v>3</v>
      </c>
      <c r="EQ3" s="0" t="n">
        <f aca="false">COUNT(EQ5:EQ79)</f>
        <v>4</v>
      </c>
      <c r="ER3" s="0" t="n">
        <f aca="false">COUNT(ER5:ER79)</f>
        <v>3</v>
      </c>
      <c r="ES3" s="0" t="n">
        <f aca="false">COUNT(ES5:ES79)</f>
        <v>4</v>
      </c>
      <c r="ET3" s="0" t="n">
        <f aca="false">COUNT(ET5:ET79)</f>
        <v>3</v>
      </c>
      <c r="EU3" s="0" t="n">
        <f aca="false">COUNT(EU5:EU79)</f>
        <v>3</v>
      </c>
      <c r="EV3" s="0" t="n">
        <f aca="false">COUNT(EV5:EV79)</f>
        <v>4</v>
      </c>
      <c r="EW3" s="0" t="n">
        <f aca="false">COUNT(EW5:EW79)</f>
        <v>4</v>
      </c>
      <c r="EX3" s="0" t="n">
        <f aca="false">COUNT(EX5:EX79)</f>
        <v>4</v>
      </c>
      <c r="EY3" s="0" t="n">
        <f aca="false">COUNT(EY5:EY79)</f>
        <v>4</v>
      </c>
      <c r="EZ3" s="0" t="n">
        <f aca="false">COUNT(EZ5:EZ79)</f>
        <v>5</v>
      </c>
      <c r="FA3" s="0" t="n">
        <f aca="false">COUNT(FA5:FA79)</f>
        <v>5</v>
      </c>
      <c r="FB3" s="0" t="n">
        <f aca="false">COUNT(FB5:FB79)</f>
        <v>5</v>
      </c>
      <c r="FC3" s="0" t="n">
        <f aca="false">COUNT(FC5:FC79)</f>
        <v>4</v>
      </c>
      <c r="FD3" s="0" t="n">
        <f aca="false">COUNT(FD5:FD79)</f>
        <v>5</v>
      </c>
      <c r="FE3" s="0" t="n">
        <f aca="false">COUNT(FE5:FE79)</f>
        <v>4</v>
      </c>
      <c r="FF3" s="0" t="n">
        <f aca="false">COUNT(FF5:FF79)</f>
        <v>5</v>
      </c>
      <c r="FG3" s="0" t="n">
        <f aca="false">COUNT(FG5:FG79)</f>
        <v>5</v>
      </c>
      <c r="FH3" s="0" t="n">
        <f aca="false">COUNT(FH5:FH79)</f>
        <v>6</v>
      </c>
      <c r="FI3" s="0" t="n">
        <f aca="false">COUNT(FI5:FI79)</f>
        <v>6</v>
      </c>
      <c r="FJ3" s="0" t="n">
        <f aca="false">COUNT(FJ5:FJ79)</f>
        <v>4</v>
      </c>
      <c r="FK3" s="0" t="n">
        <f aca="false">COUNT(FK5:FK79)</f>
        <v>4</v>
      </c>
      <c r="FL3" s="0" t="n">
        <f aca="false">COUNT(FL5:FL79)</f>
        <v>10</v>
      </c>
      <c r="FM3" s="0" t="n">
        <f aca="false">COUNT(FM5:FM79)</f>
        <v>3</v>
      </c>
      <c r="FN3" s="0" t="n">
        <f aca="false">COUNT(FN5:FN79)</f>
        <v>5</v>
      </c>
      <c r="FO3" s="0" t="n">
        <f aca="false">COUNT(FO5:FO79)</f>
        <v>4</v>
      </c>
      <c r="FP3" s="0" t="n">
        <f aca="false">COUNT(FP5:FP79)</f>
        <v>4</v>
      </c>
      <c r="FQ3" s="0" t="n">
        <f aca="false">COUNT(FQ5:FQ79)</f>
        <v>4</v>
      </c>
      <c r="FR3" s="0" t="n">
        <f aca="false">COUNT(FR5:FR79)</f>
        <v>5</v>
      </c>
      <c r="FS3" s="0" t="n">
        <f aca="false">COUNT(FS5:FS79)</f>
        <v>4</v>
      </c>
      <c r="FT3" s="0" t="n">
        <f aca="false">COUNT(FT5:FT79)</f>
        <v>5</v>
      </c>
      <c r="FU3" s="0" t="n">
        <f aca="false">COUNT(FU5:FU79)</f>
        <v>4</v>
      </c>
      <c r="FV3" s="0" t="n">
        <f aca="false">COUNT(FV5:FV79)</f>
        <v>3</v>
      </c>
      <c r="FW3" s="0" t="n">
        <f aca="false">COUNT(FW5:FW79)</f>
        <v>5</v>
      </c>
      <c r="FX3" s="0" t="n">
        <f aca="false">COUNT(FX5:FX79)</f>
        <v>3</v>
      </c>
      <c r="FY3" s="0" t="n">
        <f aca="false">COUNT(FY5:FY79)</f>
        <v>8</v>
      </c>
      <c r="FZ3" s="0" t="n">
        <f aca="false">COUNT(FZ5:FZ79)</f>
        <v>4</v>
      </c>
      <c r="GA3" s="0" t="n">
        <f aca="false">COUNT(GA5:GA79)</f>
        <v>5</v>
      </c>
      <c r="GB3" s="0" t="n">
        <f aca="false">COUNT(GB5:GB79)</f>
        <v>3</v>
      </c>
      <c r="GC3" s="0" t="n">
        <f aca="false">COUNT(GC5:GC79)</f>
        <v>3</v>
      </c>
      <c r="GD3" s="0" t="n">
        <f aca="false">COUNT(GD5:GD79)</f>
        <v>5</v>
      </c>
      <c r="GE3" s="0" t="n">
        <f aca="false">COUNT(GE5:GE79)</f>
        <v>4</v>
      </c>
      <c r="GF3" s="0" t="n">
        <f aca="false">COUNT(GF5:GF79)</f>
        <v>3</v>
      </c>
      <c r="GG3" s="0" t="n">
        <f aca="false">COUNT(GG5:GG79)</f>
        <v>5</v>
      </c>
      <c r="GH3" s="0" t="n">
        <f aca="false">COUNT(GH5:GH79)</f>
        <v>5</v>
      </c>
      <c r="GI3" s="0" t="n">
        <f aca="false">COUNT(GI5:GI79)</f>
        <v>4</v>
      </c>
      <c r="GJ3" s="0" t="n">
        <f aca="false">COUNT(GJ5:GJ79)</f>
        <v>4</v>
      </c>
      <c r="GK3" s="0" t="n">
        <f aca="false">COUNT(GK5:GK79)</f>
        <v>6</v>
      </c>
      <c r="GL3" s="0" t="n">
        <f aca="false">COUNT(GL5:GL79)</f>
        <v>4</v>
      </c>
      <c r="GM3" s="0" t="n">
        <f aca="false">COUNT(GM5:GM79)</f>
        <v>14</v>
      </c>
      <c r="GN3" s="0" t="n">
        <f aca="false">COUNT(GN5:GN79)</f>
        <v>2</v>
      </c>
      <c r="GO3" s="0" t="n">
        <f aca="false">COUNT(GO5:GO79)</f>
        <v>2</v>
      </c>
      <c r="GP3" s="0" t="n">
        <f aca="false">COUNT(GP5:GP79)</f>
        <v>3</v>
      </c>
      <c r="GQ3" s="0" t="n">
        <f aca="false">COUNT(GQ5:GQ79)</f>
        <v>4</v>
      </c>
      <c r="GR3" s="0" t="n">
        <f aca="false">COUNT(GR5:GR79)</f>
        <v>2</v>
      </c>
      <c r="GS3" s="0" t="n">
        <f aca="false">COUNT(GS5:GS79)</f>
        <v>4</v>
      </c>
      <c r="GT3" s="0" t="n">
        <f aca="false">COUNT(GT5:GT79)</f>
        <v>4</v>
      </c>
      <c r="GU3" s="0" t="n">
        <f aca="false">COUNT(GU5:GU79)</f>
        <v>5</v>
      </c>
      <c r="GV3" s="0" t="n">
        <f aca="false">COUNT(GV5:GV79)</f>
        <v>5</v>
      </c>
      <c r="GW3" s="0" t="n">
        <f aca="false">COUNT(GW5:GW79)</f>
        <v>4</v>
      </c>
      <c r="GX3" s="0" t="n">
        <f aca="false">COUNT(GX5:GX79)</f>
        <v>4</v>
      </c>
      <c r="GY3" s="0" t="n">
        <f aca="false">COUNT(GY5:GY79)</f>
        <v>3</v>
      </c>
      <c r="GZ3" s="0" t="n">
        <f aca="false">COUNT(GZ5:GZ79)</f>
        <v>4</v>
      </c>
      <c r="HA3" s="0" t="n">
        <f aca="false">COUNT(HA5:HA79)</f>
        <v>4</v>
      </c>
      <c r="HB3" s="0" t="n">
        <f aca="false">COUNT(HB5:HB79)</f>
        <v>2</v>
      </c>
      <c r="HC3" s="0" t="n">
        <f aca="false">COUNT(HC5:HC79)</f>
        <v>2</v>
      </c>
      <c r="HD3" s="0" t="n">
        <f aca="false">COUNT(HD5:HD79)</f>
        <v>4</v>
      </c>
      <c r="HE3" s="0" t="n">
        <f aca="false">COUNT(HE5:HE79)</f>
        <v>2</v>
      </c>
      <c r="HF3" s="0" t="n">
        <f aca="false">COUNT(HF5:HF79)</f>
        <v>2</v>
      </c>
      <c r="HG3" s="0" t="n">
        <f aca="false">COUNT(HG5:HG79)</f>
        <v>2</v>
      </c>
      <c r="HH3" s="0" t="n">
        <f aca="false">COUNT(HH5:HH79)</f>
        <v>3</v>
      </c>
      <c r="HI3" s="0" t="n">
        <f aca="false">COUNT(HI5:HI79)</f>
        <v>4</v>
      </c>
      <c r="HJ3" s="0" t="n">
        <f aca="false">COUNT(HJ5:HJ79)</f>
        <v>4</v>
      </c>
      <c r="HK3" s="0" t="n">
        <f aca="false">COUNT(HK5:HK79)</f>
        <v>2</v>
      </c>
      <c r="HL3" s="0" t="n">
        <f aca="false">COUNT(HL5:HL79)</f>
        <v>3</v>
      </c>
      <c r="HM3" s="0" t="n">
        <f aca="false">COUNT(HM5:HM79)</f>
        <v>2</v>
      </c>
      <c r="HN3" s="0" t="n">
        <f aca="false">COUNT(HN5:HN79)</f>
        <v>4</v>
      </c>
      <c r="HO3" s="0" t="n">
        <f aca="false">COUNT(HO5:HO79)</f>
        <v>3</v>
      </c>
      <c r="HP3" s="0" t="n">
        <f aca="false">COUNT(HP5:HP79)</f>
        <v>5</v>
      </c>
      <c r="HQ3" s="0" t="n">
        <f aca="false">COUNT(HQ5:HQ79)</f>
        <v>3</v>
      </c>
      <c r="HR3" s="0" t="n">
        <f aca="false">COUNT(HR5:HR79)</f>
        <v>2</v>
      </c>
      <c r="HS3" s="0" t="n">
        <f aca="false">COUNT(HS5:HS79)</f>
        <v>2</v>
      </c>
      <c r="HT3" s="0" t="n">
        <f aca="false">COUNT(HT5:HT79)</f>
        <v>2</v>
      </c>
      <c r="HU3" s="0" t="n">
        <f aca="false">COUNT(HU5:HU79)</f>
        <v>2</v>
      </c>
      <c r="HV3" s="0" t="n">
        <f aca="false">COUNT(HV5:HV79)</f>
        <v>4</v>
      </c>
      <c r="HW3" s="0" t="n">
        <f aca="false">COUNT(HW5:HW79)</f>
        <v>2</v>
      </c>
      <c r="HX3" s="0" t="n">
        <f aca="false">COUNT(HX5:HX79)</f>
        <v>3</v>
      </c>
      <c r="HY3" s="0" t="n">
        <f aca="false">COUNT(HY5:HY79)</f>
        <v>2</v>
      </c>
      <c r="HZ3" s="0" t="n">
        <f aca="false">COUNT(HZ5:HZ79)</f>
        <v>4</v>
      </c>
      <c r="IA3" s="0" t="n">
        <f aca="false">COUNT(IA5:IA79)</f>
        <v>2</v>
      </c>
      <c r="IB3" s="0" t="n">
        <f aca="false">COUNT(IB5:IB79)</f>
        <v>2</v>
      </c>
      <c r="IC3" s="0" t="n">
        <f aca="false">COUNT(IC5:IC79)</f>
        <v>4</v>
      </c>
      <c r="ID3" s="0" t="n">
        <f aca="false">COUNT(ID5:ID79)</f>
        <v>4</v>
      </c>
      <c r="IE3" s="0" t="n">
        <f aca="false">COUNT(IE5:IE79)</f>
        <v>4</v>
      </c>
      <c r="IF3" s="0" t="n">
        <f aca="false">COUNT(IF5:IF79)</f>
        <v>4</v>
      </c>
      <c r="IG3" s="0" t="n">
        <f aca="false">COUNT(IG5:IG79)</f>
        <v>2</v>
      </c>
      <c r="IH3" s="0" t="n">
        <f aca="false">COUNT(IH5:IH79)</f>
        <v>2</v>
      </c>
      <c r="II3" s="0" t="n">
        <f aca="false">COUNT(II5:II79)</f>
        <v>2</v>
      </c>
      <c r="IJ3" s="0" t="n">
        <f aca="false">COUNT(IJ5:IJ79)</f>
        <v>5</v>
      </c>
      <c r="IK3" s="0" t="n">
        <f aca="false">COUNT(IK5:IK79)</f>
        <v>2</v>
      </c>
      <c r="IL3" s="0" t="n">
        <f aca="false">COUNT(IL5:IL79)</f>
        <v>3</v>
      </c>
      <c r="IM3" s="0" t="n">
        <f aca="false">COUNT(IM5:IM79)</f>
        <v>6</v>
      </c>
      <c r="IN3" s="0" t="n">
        <f aca="false">COUNT(IN5:IN79)</f>
        <v>3</v>
      </c>
      <c r="IO3" s="0" t="n">
        <f aca="false">COUNT(IO5:IO79)</f>
        <v>4</v>
      </c>
      <c r="IP3" s="0" t="n">
        <f aca="false">COUNT(IP5:IP79)</f>
        <v>2</v>
      </c>
      <c r="IQ3" s="0" t="n">
        <f aca="false">COUNT(IQ5:IQ79)</f>
        <v>5</v>
      </c>
      <c r="IR3" s="0" t="n">
        <f aca="false">COUNT(IR5:IR79)</f>
        <v>5</v>
      </c>
      <c r="IS3" s="0" t="n">
        <f aca="false">COUNT(IS5:IS79)</f>
        <v>3</v>
      </c>
      <c r="IT3" s="0" t="n">
        <f aca="false">COUNT(IT5:IT79)</f>
        <v>4</v>
      </c>
      <c r="IU3" s="0" t="n">
        <f aca="false">COUNT(IU5:IU79)</f>
        <v>2</v>
      </c>
      <c r="IV3" s="0" t="n">
        <f aca="false">COUNT(IV5:IV79)</f>
        <v>4</v>
      </c>
      <c r="IW3" s="0" t="n">
        <f aca="false">COUNT(IW5:IW79)</f>
        <v>4</v>
      </c>
      <c r="IX3" s="0" t="n">
        <f aca="false">COUNT(IX5:IX79)</f>
        <v>3</v>
      </c>
      <c r="IY3" s="0" t="n">
        <f aca="false">COUNT(IY5:IY79)</f>
        <v>3</v>
      </c>
      <c r="IZ3" s="0" t="n">
        <f aca="false">COUNT(IZ5:IZ79)</f>
        <v>4</v>
      </c>
      <c r="JA3" s="0" t="n">
        <f aca="false">COUNT(JA5:JA79)</f>
        <v>1</v>
      </c>
      <c r="JB3" s="0" t="n">
        <f aca="false">COUNT(JB5:JB79)</f>
        <v>6</v>
      </c>
      <c r="JC3" s="0" t="n">
        <f aca="false">COUNT(JC5:JC79)</f>
        <v>5</v>
      </c>
      <c r="JD3" s="0" t="n">
        <f aca="false">COUNT(JD5:JD79)</f>
        <v>3</v>
      </c>
      <c r="JE3" s="0" t="n">
        <f aca="false">COUNT(JE5:JE79)</f>
        <v>5</v>
      </c>
      <c r="JF3" s="0" t="n">
        <f aca="false">COUNT(JF5:JF79)</f>
        <v>4</v>
      </c>
      <c r="JG3" s="0" t="n">
        <f aca="false">COUNT(JG5:JG79)</f>
        <v>6</v>
      </c>
      <c r="JH3" s="0" t="n">
        <f aca="false">COUNT(JH5:JH79)</f>
        <v>2</v>
      </c>
      <c r="JI3" s="0" t="n">
        <f aca="false">COUNT(JI5:JI79)</f>
        <v>5</v>
      </c>
      <c r="JJ3" s="0" t="n">
        <f aca="false">COUNT(JJ5:JJ79)</f>
        <v>2</v>
      </c>
      <c r="JK3" s="0" t="n">
        <f aca="false">COUNT(JK5:JK79)</f>
        <v>4</v>
      </c>
      <c r="JL3" s="0" t="n">
        <f aca="false">COUNT(JL5:JL79)</f>
        <v>1</v>
      </c>
      <c r="JM3" s="0" t="n">
        <f aca="false">COUNT(JM5:JM79)</f>
        <v>4</v>
      </c>
      <c r="JN3" s="0" t="n">
        <f aca="false">COUNT(JN5:JN79)</f>
        <v>4</v>
      </c>
      <c r="JO3" s="0" t="n">
        <f aca="false">COUNT(JO5:JO79)</f>
        <v>5</v>
      </c>
      <c r="JP3" s="0" t="n">
        <f aca="false">COUNT(JP5:JP79)</f>
        <v>5</v>
      </c>
      <c r="JQ3" s="0" t="n">
        <f aca="false">COUNT(JQ5:JQ79)</f>
        <v>5</v>
      </c>
      <c r="JR3" s="0" t="n">
        <f aca="false">COUNT(JR5:JR79)</f>
        <v>4</v>
      </c>
      <c r="JS3" s="0" t="n">
        <f aca="false">COUNT(JS5:JS79)</f>
        <v>4</v>
      </c>
      <c r="JT3" s="0" t="n">
        <f aca="false">COUNT(JT5:JT79)</f>
        <v>5</v>
      </c>
      <c r="JU3" s="0" t="n">
        <f aca="false">COUNT(JU5:JU79)</f>
        <v>7</v>
      </c>
      <c r="JV3" s="0" t="n">
        <f aca="false">COUNT(JV5:JV79)</f>
        <v>4</v>
      </c>
      <c r="JW3" s="0" t="n">
        <f aca="false">COUNT(JW5:JW79)</f>
        <v>4</v>
      </c>
      <c r="JX3" s="0" t="n">
        <f aca="false">COUNT(JX5:JX79)</f>
        <v>7</v>
      </c>
      <c r="JY3" s="0" t="n">
        <f aca="false">COUNT(JY5:JY79)</f>
        <v>1</v>
      </c>
      <c r="JZ3" s="0" t="n">
        <f aca="false">COUNT(JZ5:JZ79)</f>
        <v>5</v>
      </c>
      <c r="KA3" s="0" t="n">
        <f aca="false">COUNT(KA5:KA79)</f>
        <v>6</v>
      </c>
      <c r="KB3" s="0" t="n">
        <f aca="false">COUNT(KB5:KB79)</f>
        <v>2</v>
      </c>
      <c r="KC3" s="0" t="n">
        <f aca="false">COUNT(KC5:KC79)</f>
        <v>2</v>
      </c>
    </row>
    <row r="4" customFormat="false" ht="13.8" hidden="false" customHeight="false" outlineLevel="0" collapsed="false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n">
        <v>22177</v>
      </c>
      <c r="K4" s="1" t="n">
        <v>22178</v>
      </c>
      <c r="L4" s="1" t="n">
        <v>22180</v>
      </c>
      <c r="M4" s="1" t="n">
        <v>22181</v>
      </c>
      <c r="N4" s="1" t="n">
        <v>22182</v>
      </c>
      <c r="O4" s="1" t="n">
        <v>22183</v>
      </c>
      <c r="P4" s="1" t="n">
        <v>22189</v>
      </c>
      <c r="Q4" s="1" t="n">
        <v>22190</v>
      </c>
      <c r="R4" s="1" t="n">
        <v>22192</v>
      </c>
      <c r="S4" s="1" t="n">
        <v>22193</v>
      </c>
      <c r="T4" s="1" t="n">
        <v>22195</v>
      </c>
      <c r="U4" s="1" t="n">
        <v>22196</v>
      </c>
      <c r="V4" s="1" t="n">
        <v>22197</v>
      </c>
      <c r="W4" s="1" t="n">
        <v>22198</v>
      </c>
      <c r="X4" s="1" t="n">
        <v>22199</v>
      </c>
      <c r="Y4" s="1" t="n">
        <v>22203</v>
      </c>
      <c r="Z4" s="1" t="n">
        <v>22206</v>
      </c>
      <c r="AA4" s="1" t="n">
        <v>22209</v>
      </c>
      <c r="AB4" s="1" t="n">
        <v>22210</v>
      </c>
      <c r="AC4" s="1" t="n">
        <v>22211</v>
      </c>
      <c r="AD4" s="1" t="n">
        <v>22214</v>
      </c>
      <c r="AE4" s="1" t="n">
        <v>22218</v>
      </c>
      <c r="AF4" s="1" t="n">
        <v>22223</v>
      </c>
      <c r="AG4" s="1" t="n">
        <v>22225</v>
      </c>
      <c r="AH4" s="1" t="n">
        <v>22226</v>
      </c>
      <c r="AI4" s="1" t="n">
        <v>22227</v>
      </c>
      <c r="AJ4" s="1" t="n">
        <v>22228</v>
      </c>
      <c r="AK4" s="1" t="n">
        <v>22231</v>
      </c>
      <c r="AL4" s="1" t="n">
        <v>22233</v>
      </c>
      <c r="AM4" s="1" t="n">
        <v>22234</v>
      </c>
      <c r="AN4" s="1" t="n">
        <v>22235</v>
      </c>
      <c r="AO4" s="1" t="n">
        <v>22236</v>
      </c>
      <c r="AP4" s="1" t="n">
        <v>22238</v>
      </c>
      <c r="AQ4" s="1" t="n">
        <v>22241</v>
      </c>
      <c r="AR4" s="1" t="n">
        <v>22243</v>
      </c>
      <c r="AS4" s="1" t="n">
        <v>22246</v>
      </c>
      <c r="AT4" s="1" t="n">
        <v>22248</v>
      </c>
      <c r="AU4" s="1" t="n">
        <v>22249</v>
      </c>
      <c r="AV4" s="1" t="n">
        <v>22254</v>
      </c>
      <c r="AW4" s="1" t="n">
        <v>22255</v>
      </c>
      <c r="AX4" s="1" t="n">
        <v>22256</v>
      </c>
      <c r="AY4" s="1" t="n">
        <v>22258</v>
      </c>
      <c r="AZ4" s="1" t="n">
        <v>22259</v>
      </c>
      <c r="BA4" s="1" t="n">
        <v>22260</v>
      </c>
      <c r="BB4" s="1" t="n">
        <v>22261</v>
      </c>
      <c r="BC4" s="1" t="n">
        <v>22262</v>
      </c>
      <c r="BD4" s="1" t="n">
        <v>22264</v>
      </c>
      <c r="BE4" s="1" t="n">
        <v>22265</v>
      </c>
      <c r="BF4" s="1" t="n">
        <v>22266</v>
      </c>
      <c r="BG4" s="1" t="n">
        <v>22267</v>
      </c>
      <c r="BH4" s="1" t="n">
        <v>22268</v>
      </c>
      <c r="BI4" s="1" t="n">
        <v>22269</v>
      </c>
      <c r="BJ4" s="1" t="n">
        <v>22270</v>
      </c>
      <c r="BK4" s="1" t="n">
        <v>22271</v>
      </c>
      <c r="BL4" s="1" t="n">
        <v>22272</v>
      </c>
      <c r="BM4" s="1" t="n">
        <v>22276</v>
      </c>
      <c r="BN4" s="1" t="n">
        <v>22279</v>
      </c>
      <c r="BO4" s="1" t="n">
        <v>22282</v>
      </c>
      <c r="BP4" s="1" t="n">
        <v>22284</v>
      </c>
      <c r="BQ4" s="1" t="n">
        <v>22286</v>
      </c>
      <c r="BR4" s="1" t="n">
        <v>22287</v>
      </c>
      <c r="BS4" s="1" t="n">
        <v>22288</v>
      </c>
      <c r="BT4" s="1" t="n">
        <v>22289</v>
      </c>
      <c r="BU4" s="1" t="n">
        <v>22291</v>
      </c>
      <c r="BV4" s="1" t="n">
        <v>22292</v>
      </c>
      <c r="BW4" s="1" t="n">
        <v>22293</v>
      </c>
      <c r="BX4" s="1" t="n">
        <v>22296</v>
      </c>
      <c r="BY4" s="1" t="n">
        <v>22298</v>
      </c>
      <c r="BZ4" s="1" t="n">
        <v>22300</v>
      </c>
      <c r="CA4" s="1" t="n">
        <v>22301</v>
      </c>
      <c r="CB4" s="1" t="n">
        <v>22302</v>
      </c>
      <c r="CC4" s="1" t="n">
        <v>22303</v>
      </c>
      <c r="CD4" s="1" t="n">
        <v>22304</v>
      </c>
      <c r="CE4" s="1" t="n">
        <v>22306</v>
      </c>
      <c r="CF4" s="1" t="n">
        <v>22307</v>
      </c>
      <c r="CG4" s="1" t="n">
        <v>22309</v>
      </c>
      <c r="CH4" s="1" t="n">
        <v>22310</v>
      </c>
      <c r="CI4" s="1" t="n">
        <v>22313</v>
      </c>
      <c r="CJ4" s="1" t="n">
        <v>22314</v>
      </c>
      <c r="CK4" s="1" t="n">
        <v>22317</v>
      </c>
      <c r="CL4" s="1" t="n">
        <v>22319</v>
      </c>
      <c r="CM4" s="1" t="n">
        <v>22322</v>
      </c>
      <c r="CN4" s="1" t="n">
        <v>22324</v>
      </c>
      <c r="CO4" s="1" t="n">
        <v>22326</v>
      </c>
      <c r="CP4" s="1" t="n">
        <v>22328</v>
      </c>
      <c r="CQ4" s="1" t="n">
        <v>22330</v>
      </c>
      <c r="CR4" s="1" t="n">
        <v>22331</v>
      </c>
      <c r="CS4" s="1" t="n">
        <v>22332</v>
      </c>
      <c r="CT4" s="1" t="n">
        <v>22333</v>
      </c>
      <c r="CU4" s="1" t="s">
        <v>12</v>
      </c>
      <c r="CV4" s="1" t="s">
        <v>13</v>
      </c>
      <c r="CW4" s="1" t="n">
        <v>22325</v>
      </c>
      <c r="CX4" s="1" t="s">
        <v>14</v>
      </c>
      <c r="CY4" s="1" t="n">
        <v>22335</v>
      </c>
      <c r="CZ4" s="1" t="n">
        <v>22336</v>
      </c>
      <c r="DA4" s="1" t="n">
        <v>22337</v>
      </c>
      <c r="DB4" s="1" t="n">
        <v>22345</v>
      </c>
      <c r="DC4" s="1" t="n">
        <v>22363</v>
      </c>
      <c r="DD4" s="1" t="n">
        <v>22367</v>
      </c>
      <c r="DE4" s="1" t="n">
        <v>22369</v>
      </c>
      <c r="DF4" s="1" t="n">
        <v>22370</v>
      </c>
      <c r="DG4" s="1" t="n">
        <v>22371</v>
      </c>
      <c r="DH4" s="1" t="n">
        <v>22372</v>
      </c>
      <c r="DI4" s="1" t="n">
        <v>22374</v>
      </c>
      <c r="DJ4" s="1" t="n">
        <v>22379</v>
      </c>
      <c r="DK4" s="1" t="n">
        <v>22380</v>
      </c>
      <c r="DL4" s="1" t="n">
        <v>22382</v>
      </c>
      <c r="DM4" s="1" t="n">
        <v>22387</v>
      </c>
      <c r="DN4" s="1" t="n">
        <v>22390</v>
      </c>
      <c r="DO4" s="1" t="n">
        <v>22391</v>
      </c>
      <c r="DP4" s="1" t="n">
        <v>22392</v>
      </c>
      <c r="DQ4" s="1" t="n">
        <v>22400</v>
      </c>
      <c r="DR4" s="1" t="n">
        <v>22401</v>
      </c>
      <c r="DS4" s="1" t="n">
        <v>22402</v>
      </c>
      <c r="DT4" s="1" t="n">
        <v>22404</v>
      </c>
      <c r="DU4" s="1" t="n">
        <v>22406</v>
      </c>
      <c r="DV4" s="1" t="n">
        <v>22407</v>
      </c>
      <c r="DW4" s="1" t="n">
        <v>22410</v>
      </c>
      <c r="DX4" s="1" t="n">
        <v>22411</v>
      </c>
      <c r="DY4" s="1" t="n">
        <v>22414</v>
      </c>
      <c r="DZ4" s="1" t="n">
        <v>22415</v>
      </c>
      <c r="EA4" s="1" t="n">
        <v>22419</v>
      </c>
      <c r="EB4" s="1" t="n">
        <v>22422</v>
      </c>
      <c r="EC4" s="1" t="n">
        <v>22423</v>
      </c>
      <c r="ED4" s="1" t="n">
        <v>22424</v>
      </c>
      <c r="EE4" s="1" t="n">
        <v>22427</v>
      </c>
      <c r="EF4" s="1" t="n">
        <v>22428</v>
      </c>
      <c r="EG4" s="1" t="n">
        <v>22429</v>
      </c>
      <c r="EH4" s="1" t="n">
        <v>22431</v>
      </c>
      <c r="EI4" s="1" t="n">
        <v>22434</v>
      </c>
      <c r="EJ4" s="1" t="n">
        <v>22435</v>
      </c>
      <c r="EK4" s="1" t="n">
        <v>22437</v>
      </c>
      <c r="EL4" s="1" t="n">
        <v>22438</v>
      </c>
      <c r="EM4" s="1" t="n">
        <v>22439</v>
      </c>
      <c r="EN4" s="1" t="n">
        <v>22442</v>
      </c>
      <c r="EO4" s="1" t="n">
        <v>22443</v>
      </c>
      <c r="EP4" s="1" t="n">
        <v>22446</v>
      </c>
      <c r="EQ4" s="1" t="n">
        <v>22450</v>
      </c>
      <c r="ER4" s="1" t="n">
        <v>22451</v>
      </c>
      <c r="ES4" s="1" t="n">
        <v>22452</v>
      </c>
      <c r="ET4" s="1" t="n">
        <v>22453</v>
      </c>
      <c r="EU4" s="1" t="n">
        <v>22457</v>
      </c>
      <c r="EV4" s="1" t="n">
        <v>22458</v>
      </c>
      <c r="EW4" s="1" t="n">
        <v>22463</v>
      </c>
      <c r="EX4" s="1" t="n">
        <v>22470</v>
      </c>
      <c r="EY4" s="1" t="n">
        <v>22471</v>
      </c>
      <c r="EZ4" s="1" t="n">
        <v>22472</v>
      </c>
      <c r="FA4" s="1" t="n">
        <v>22473</v>
      </c>
      <c r="FB4" s="1" t="n">
        <v>22475</v>
      </c>
      <c r="FC4" s="1" t="n">
        <v>22476</v>
      </c>
      <c r="FD4" s="1" t="n">
        <v>22477</v>
      </c>
      <c r="FE4" s="1" t="n">
        <v>22478</v>
      </c>
      <c r="FF4" s="1" t="n">
        <v>22479</v>
      </c>
      <c r="FG4" s="1" t="n">
        <v>22480</v>
      </c>
      <c r="FH4" s="1" t="n">
        <v>22481</v>
      </c>
      <c r="FI4" s="1" t="n">
        <v>22482</v>
      </c>
      <c r="FJ4" s="1" t="n">
        <v>22483</v>
      </c>
      <c r="FK4" s="1" t="n">
        <v>22484</v>
      </c>
      <c r="FL4" s="1" t="n">
        <v>22485</v>
      </c>
      <c r="FM4" s="1" t="n">
        <v>22486</v>
      </c>
      <c r="FN4" s="1" t="n">
        <v>22489</v>
      </c>
      <c r="FO4" s="1" t="n">
        <v>22490</v>
      </c>
      <c r="FP4" s="1" t="n">
        <v>22491</v>
      </c>
      <c r="FQ4" s="1" t="n">
        <v>22492</v>
      </c>
      <c r="FR4" s="1" t="n">
        <v>22493</v>
      </c>
      <c r="FS4" s="1" t="n">
        <v>22494</v>
      </c>
      <c r="FT4" s="1" t="n">
        <v>22495</v>
      </c>
      <c r="FU4" s="1" t="n">
        <v>22496</v>
      </c>
      <c r="FV4" s="1" t="n">
        <v>22497</v>
      </c>
      <c r="FW4" s="1" t="n">
        <v>22498</v>
      </c>
      <c r="FX4" s="1" t="n">
        <v>22500</v>
      </c>
      <c r="FY4" s="1" t="n">
        <v>22502</v>
      </c>
      <c r="FZ4" s="1" t="n">
        <v>22503</v>
      </c>
      <c r="GA4" s="1" t="n">
        <v>22505</v>
      </c>
      <c r="GB4" s="1" t="n">
        <v>22506</v>
      </c>
      <c r="GC4" s="1" t="n">
        <v>22507</v>
      </c>
      <c r="GD4" s="1" t="n">
        <v>22508</v>
      </c>
      <c r="GE4" s="1" t="n">
        <v>22509</v>
      </c>
      <c r="GF4" s="1" t="n">
        <v>22512</v>
      </c>
      <c r="GG4" s="1" t="n">
        <v>22516</v>
      </c>
      <c r="GH4" s="1" t="n">
        <v>22518</v>
      </c>
      <c r="GI4" s="1" t="n">
        <v>22523</v>
      </c>
      <c r="GJ4" s="1" t="s">
        <v>15</v>
      </c>
      <c r="GK4" s="1" t="s">
        <v>16</v>
      </c>
      <c r="GL4" s="1" t="s">
        <v>17</v>
      </c>
      <c r="GM4" s="1" t="s">
        <v>18</v>
      </c>
      <c r="GN4" s="1" t="n">
        <v>22526</v>
      </c>
      <c r="GO4" s="1" t="n">
        <v>22527</v>
      </c>
      <c r="GP4" s="1" t="n">
        <v>22528</v>
      </c>
      <c r="GQ4" s="1" t="n">
        <v>22529</v>
      </c>
      <c r="GR4" s="1" t="n">
        <v>22530</v>
      </c>
      <c r="GS4" s="1" t="n">
        <v>22531</v>
      </c>
      <c r="GT4" s="1" t="n">
        <v>22533</v>
      </c>
      <c r="GU4" s="1" t="n">
        <v>22534</v>
      </c>
      <c r="GV4" s="1" t="n">
        <v>22535</v>
      </c>
      <c r="GW4" s="1" t="n">
        <v>22536</v>
      </c>
      <c r="GX4" s="1" t="n">
        <v>22558</v>
      </c>
      <c r="GY4" s="1" t="n">
        <v>22568</v>
      </c>
      <c r="GZ4" s="1" t="n">
        <v>22570</v>
      </c>
      <c r="HA4" s="1" t="n">
        <v>22581</v>
      </c>
      <c r="HB4" s="1" t="n">
        <v>22589</v>
      </c>
      <c r="HC4" s="1" t="n">
        <v>22592</v>
      </c>
      <c r="HD4" s="1" t="n">
        <v>22603</v>
      </c>
      <c r="HE4" s="1" t="n">
        <v>22623</v>
      </c>
      <c r="HF4" s="1" t="n">
        <v>22634</v>
      </c>
      <c r="HG4" s="1" t="n">
        <v>22639</v>
      </c>
      <c r="HH4" s="1" t="n">
        <v>22648</v>
      </c>
      <c r="HI4" s="1" t="n">
        <v>22650</v>
      </c>
      <c r="HJ4" s="1" t="n">
        <v>22654</v>
      </c>
      <c r="HK4" s="1" t="n">
        <v>22673</v>
      </c>
      <c r="HL4" s="1" t="n">
        <v>22674</v>
      </c>
      <c r="HM4" s="1" t="n">
        <v>22675</v>
      </c>
      <c r="HN4" s="1" t="n">
        <v>22676</v>
      </c>
      <c r="HO4" s="1" t="n">
        <v>22677</v>
      </c>
      <c r="HP4" s="1" t="n">
        <v>22678</v>
      </c>
      <c r="HQ4" s="1" t="n">
        <v>22679</v>
      </c>
      <c r="HR4" s="1" t="n">
        <v>22680</v>
      </c>
      <c r="HS4" s="1" t="n">
        <v>22681</v>
      </c>
      <c r="HT4" s="1" t="n">
        <v>22682</v>
      </c>
      <c r="HU4" s="1" t="n">
        <v>22683</v>
      </c>
      <c r="HV4" s="1" t="n">
        <v>22684</v>
      </c>
      <c r="HW4" s="1" t="n">
        <v>22685</v>
      </c>
      <c r="HX4" s="1" t="n">
        <v>22686</v>
      </c>
      <c r="HY4" s="1" t="n">
        <v>22691</v>
      </c>
      <c r="HZ4" s="1" t="n">
        <v>22693</v>
      </c>
      <c r="IA4" s="1" t="n">
        <v>22695</v>
      </c>
      <c r="IB4" s="1" t="n">
        <v>22696</v>
      </c>
      <c r="IC4" s="1" t="n">
        <v>22697</v>
      </c>
      <c r="ID4" s="1" t="n">
        <v>22698</v>
      </c>
      <c r="IE4" s="1" t="n">
        <v>22699</v>
      </c>
      <c r="IF4" s="1" t="n">
        <v>22701</v>
      </c>
      <c r="IG4" s="1" t="n">
        <v>22702</v>
      </c>
      <c r="IH4" s="1" t="n">
        <v>22703</v>
      </c>
      <c r="II4" s="1" t="n">
        <v>22704</v>
      </c>
      <c r="IJ4" s="1" t="n">
        <v>22706</v>
      </c>
      <c r="IK4" s="1" t="n">
        <v>22707</v>
      </c>
      <c r="IL4" s="1" t="n">
        <v>22709</v>
      </c>
      <c r="IM4" s="1" t="n">
        <v>22710</v>
      </c>
      <c r="IN4" s="1" t="n">
        <v>22711</v>
      </c>
      <c r="IO4" s="1" t="n">
        <v>22712</v>
      </c>
      <c r="IP4" s="1" t="n">
        <v>22727</v>
      </c>
      <c r="IQ4" s="1" t="n">
        <v>22728</v>
      </c>
      <c r="IR4" s="1" t="n">
        <v>22729</v>
      </c>
      <c r="IS4" s="1" t="n">
        <v>22730</v>
      </c>
      <c r="IT4" s="1" t="n">
        <v>22731</v>
      </c>
      <c r="IU4" s="1" t="n">
        <v>22732</v>
      </c>
      <c r="IV4" s="1" t="n">
        <v>22733</v>
      </c>
      <c r="IW4" s="1" t="n">
        <v>22734</v>
      </c>
      <c r="IX4" s="1" t="n">
        <v>22735</v>
      </c>
      <c r="IY4" s="1" t="n">
        <v>22736</v>
      </c>
      <c r="IZ4" s="1" t="n">
        <v>22737</v>
      </c>
      <c r="JA4" s="1" t="n">
        <v>22738</v>
      </c>
      <c r="JB4" s="1" t="n">
        <v>22739</v>
      </c>
      <c r="JC4" s="1" t="n">
        <v>22740</v>
      </c>
      <c r="JD4" s="1" t="n">
        <v>22741</v>
      </c>
      <c r="JE4" s="1" t="n">
        <v>22742</v>
      </c>
      <c r="JF4" s="1" t="n">
        <v>22743</v>
      </c>
      <c r="JG4" s="1" t="n">
        <v>22744</v>
      </c>
      <c r="JH4" s="1" t="n">
        <v>22745</v>
      </c>
      <c r="JI4" s="1" t="n">
        <v>22746</v>
      </c>
      <c r="JJ4" s="1" t="n">
        <v>22747</v>
      </c>
      <c r="JK4" s="1" t="n">
        <v>22748</v>
      </c>
      <c r="JL4" s="1" t="n">
        <v>22749</v>
      </c>
      <c r="JM4" s="1" t="n">
        <v>22750</v>
      </c>
      <c r="JN4" s="1" t="s">
        <v>19</v>
      </c>
      <c r="JO4" s="1" t="s">
        <v>20</v>
      </c>
      <c r="JP4" s="1" t="n">
        <v>22753</v>
      </c>
      <c r="JQ4" s="1" t="n">
        <v>22754</v>
      </c>
      <c r="JR4" s="1" t="n">
        <v>22755</v>
      </c>
      <c r="JS4" s="1" t="n">
        <v>22756</v>
      </c>
      <c r="JT4" s="1" t="n">
        <v>22757</v>
      </c>
      <c r="JU4" s="1" t="n">
        <v>22758</v>
      </c>
      <c r="JV4" s="1" t="s">
        <v>21</v>
      </c>
      <c r="JW4" s="1" t="n">
        <v>22760</v>
      </c>
      <c r="JX4" s="1" t="n">
        <v>22761</v>
      </c>
      <c r="JY4" s="1" t="n">
        <v>22762</v>
      </c>
      <c r="JZ4" s="1" t="n">
        <v>22763</v>
      </c>
      <c r="KA4" s="1" t="n">
        <v>22764</v>
      </c>
      <c r="KB4" s="1" t="s">
        <v>22</v>
      </c>
      <c r="KC4" s="1" t="s">
        <v>23</v>
      </c>
    </row>
    <row r="5" customFormat="false" ht="13.8" hidden="false" customHeight="false" outlineLevel="0" collapsed="false">
      <c r="A5" s="0" t="s">
        <v>24</v>
      </c>
      <c r="B5" s="0" t="s">
        <v>25</v>
      </c>
      <c r="C5" s="0" t="n">
        <v>204</v>
      </c>
      <c r="D5" s="0" t="n">
        <f aca="false">SUM(J5:KC5)</f>
        <v>66329</v>
      </c>
      <c r="E5" s="0" t="n">
        <f aca="false">COUNT(J5:KC5)</f>
        <v>174</v>
      </c>
      <c r="F5" s="0" t="n">
        <v>0</v>
      </c>
      <c r="G5" s="0" t="n">
        <v>0</v>
      </c>
      <c r="H5" s="0" t="n">
        <v>0</v>
      </c>
      <c r="I5" s="1" t="s">
        <v>26</v>
      </c>
      <c r="J5" s="0" t="n">
        <f aca="false">4</f>
        <v>4</v>
      </c>
      <c r="K5" s="0" t="n">
        <f aca="false">9</f>
        <v>9</v>
      </c>
      <c r="L5" s="0" t="n">
        <f aca="false">13</f>
        <v>13</v>
      </c>
      <c r="N5" s="0" t="n">
        <f aca="false">12</f>
        <v>12</v>
      </c>
      <c r="O5" s="0" t="n">
        <f aca="false">381</f>
        <v>381</v>
      </c>
      <c r="P5" s="0" t="n">
        <f aca="false">479</f>
        <v>479</v>
      </c>
      <c r="Q5" s="0" t="n">
        <f aca="false">218</f>
        <v>218</v>
      </c>
      <c r="R5" s="0" t="n">
        <f aca="false">58</f>
        <v>58</v>
      </c>
      <c r="S5" s="0" t="n">
        <f aca="false">214</f>
        <v>214</v>
      </c>
      <c r="T5" s="0" t="n">
        <f aca="false">86</f>
        <v>86</v>
      </c>
      <c r="U5" s="0" t="n">
        <f aca="false">373</f>
        <v>373</v>
      </c>
      <c r="V5" s="0" t="n">
        <f aca="false">59</f>
        <v>59</v>
      </c>
      <c r="W5" s="0" t="n">
        <f aca="false">79</f>
        <v>79</v>
      </c>
      <c r="X5" s="0" t="n">
        <f aca="false">324</f>
        <v>324</v>
      </c>
      <c r="Y5" s="0" t="n">
        <f aca="false">16</f>
        <v>16</v>
      </c>
      <c r="AA5" s="0" t="n">
        <f aca="false">14</f>
        <v>14</v>
      </c>
      <c r="AB5" s="0" t="n">
        <f aca="false">11</f>
        <v>11</v>
      </c>
      <c r="AC5" s="0" t="n">
        <f aca="false">25</f>
        <v>25</v>
      </c>
      <c r="AD5" s="0" t="n">
        <f aca="false">378</f>
        <v>378</v>
      </c>
      <c r="AE5" s="0" t="n">
        <f aca="false">344</f>
        <v>344</v>
      </c>
      <c r="AF5" s="0" t="n">
        <f aca="false">27</f>
        <v>27</v>
      </c>
      <c r="AG5" s="0" t="n">
        <f aca="false">14</f>
        <v>14</v>
      </c>
      <c r="AH5" s="0" t="n">
        <f aca="false">10</f>
        <v>10</v>
      </c>
      <c r="AI5" s="0" t="n">
        <f aca="false">24</f>
        <v>24</v>
      </c>
      <c r="AJ5" s="0" t="n">
        <f aca="false">11</f>
        <v>11</v>
      </c>
      <c r="AK5" s="0" t="n">
        <f aca="false">209</f>
        <v>209</v>
      </c>
      <c r="AL5" s="0" t="n">
        <f aca="false">143</f>
        <v>143</v>
      </c>
      <c r="AM5" s="0" t="n">
        <f aca="false">194</f>
        <v>194</v>
      </c>
      <c r="AN5" s="0" t="n">
        <f aca="false">225</f>
        <v>225</v>
      </c>
      <c r="AO5" s="0" t="n">
        <f aca="false">476</f>
        <v>476</v>
      </c>
      <c r="AP5" s="0" t="n">
        <f aca="false">202</f>
        <v>202</v>
      </c>
      <c r="AQ5" s="0" t="n">
        <f aca="false">521</f>
        <v>521</v>
      </c>
      <c r="AR5" s="0" t="n">
        <f aca="false">237</f>
        <v>237</v>
      </c>
      <c r="AS5" s="0" t="n">
        <f aca="false">542</f>
        <v>542</v>
      </c>
      <c r="AT5" s="0" t="n">
        <f aca="false">455</f>
        <v>455</v>
      </c>
      <c r="AU5" s="0" t="n">
        <f aca="false">478</f>
        <v>478</v>
      </c>
      <c r="AV5" s="0" t="n">
        <f aca="false">67</f>
        <v>67</v>
      </c>
      <c r="BB5" s="0" t="n">
        <f aca="false">8</f>
        <v>8</v>
      </c>
      <c r="BD5" s="0" t="n">
        <f aca="false">19</f>
        <v>19</v>
      </c>
      <c r="BE5" s="0" t="n">
        <f aca="false">24</f>
        <v>24</v>
      </c>
      <c r="BF5" s="0" t="n">
        <f aca="false">21</f>
        <v>21</v>
      </c>
      <c r="BG5" s="0" t="n">
        <f aca="false">24</f>
        <v>24</v>
      </c>
      <c r="BH5" s="0" t="n">
        <f aca="false">476</f>
        <v>476</v>
      </c>
      <c r="BJ5" s="0" t="n">
        <f aca="false">304</f>
        <v>304</v>
      </c>
      <c r="BK5" s="0" t="n">
        <f aca="false">325</f>
        <v>325</v>
      </c>
      <c r="BL5" s="0" t="n">
        <f aca="false">411</f>
        <v>411</v>
      </c>
      <c r="BM5" s="0" t="n">
        <f aca="false">368</f>
        <v>368</v>
      </c>
      <c r="BN5" s="0" t="n">
        <f aca="false">640</f>
        <v>640</v>
      </c>
      <c r="BO5" s="0" t="n">
        <f aca="false">199</f>
        <v>199</v>
      </c>
      <c r="BP5" s="0" t="n">
        <f aca="false">462</f>
        <v>462</v>
      </c>
      <c r="BQ5" s="0" t="n">
        <f aca="false">12</f>
        <v>12</v>
      </c>
      <c r="BR5" s="0" t="n">
        <f aca="false">69</f>
        <v>69</v>
      </c>
      <c r="BS5" s="0" t="n">
        <f aca="false">40</f>
        <v>40</v>
      </c>
      <c r="BZ5" s="0" t="n">
        <f aca="false">3</f>
        <v>3</v>
      </c>
      <c r="CB5" s="0" t="n">
        <f aca="false">15</f>
        <v>15</v>
      </c>
      <c r="CC5" s="0" t="n">
        <f aca="false">20</f>
        <v>20</v>
      </c>
      <c r="CD5" s="0" t="n">
        <f aca="false">11</f>
        <v>11</v>
      </c>
      <c r="CF5" s="0" t="n">
        <f aca="false">17</f>
        <v>17</v>
      </c>
      <c r="CH5" s="0" t="n">
        <f aca="false">224</f>
        <v>224</v>
      </c>
      <c r="CI5" s="0" t="n">
        <f aca="false">194</f>
        <v>194</v>
      </c>
      <c r="CJ5" s="0" t="n">
        <f aca="false">397</f>
        <v>397</v>
      </c>
      <c r="CK5" s="0" t="n">
        <f aca="false">348</f>
        <v>348</v>
      </c>
      <c r="CL5" s="0" t="n">
        <f aca="false">181</f>
        <v>181</v>
      </c>
      <c r="CN5" s="0" t="n">
        <f aca="false">31</f>
        <v>31</v>
      </c>
      <c r="CP5" s="0" t="n">
        <f aca="false">382</f>
        <v>382</v>
      </c>
      <c r="CQ5" s="0" t="n">
        <f aca="false">21</f>
        <v>21</v>
      </c>
      <c r="CS5" s="0" t="n">
        <f aca="false">20</f>
        <v>20</v>
      </c>
      <c r="CU5" s="0" t="n">
        <f aca="false">317</f>
        <v>317</v>
      </c>
      <c r="CV5" s="0" t="n">
        <f aca="false">19</f>
        <v>19</v>
      </c>
      <c r="CY5" s="0" t="n">
        <f aca="false">20</f>
        <v>20</v>
      </c>
      <c r="CZ5" s="0" t="n">
        <f aca="false">28</f>
        <v>28</v>
      </c>
      <c r="DA5" s="0" t="n">
        <f aca="false">32</f>
        <v>32</v>
      </c>
      <c r="DB5" s="0" t="n">
        <f aca="false">619</f>
        <v>619</v>
      </c>
      <c r="DC5" s="0" t="n">
        <f aca="false">495</f>
        <v>495</v>
      </c>
      <c r="DD5" s="0" t="n">
        <f aca="false">898</f>
        <v>898</v>
      </c>
      <c r="DE5" s="0" t="n">
        <f aca="false">371</f>
        <v>371</v>
      </c>
      <c r="DG5" s="0" t="n">
        <f aca="false">540</f>
        <v>540</v>
      </c>
      <c r="DH5" s="0" t="n">
        <f aca="false">738</f>
        <v>738</v>
      </c>
      <c r="DI5" s="0" t="n">
        <f aca="false">729</f>
        <v>729</v>
      </c>
      <c r="DJ5" s="0" t="n">
        <f aca="false">918</f>
        <v>918</v>
      </c>
      <c r="DK5" s="0" t="n">
        <f aca="false">1043</f>
        <v>1043</v>
      </c>
      <c r="DL5" s="0" t="n">
        <f aca="false">751</f>
        <v>751</v>
      </c>
      <c r="DM5" s="0" t="n">
        <f aca="false">150</f>
        <v>150</v>
      </c>
      <c r="DN5" s="0" t="n">
        <f aca="false">72</f>
        <v>72</v>
      </c>
      <c r="DO5" s="0" t="n">
        <f aca="false">36</f>
        <v>36</v>
      </c>
      <c r="DP5" s="0" t="n">
        <f aca="false">70</f>
        <v>70</v>
      </c>
      <c r="DQ5" s="0" t="n">
        <f aca="false">710</f>
        <v>710</v>
      </c>
      <c r="DR5" s="0" t="n">
        <f aca="false">1431</f>
        <v>1431</v>
      </c>
      <c r="DS5" s="0" t="n">
        <f aca="false">1142</f>
        <v>1142</v>
      </c>
      <c r="DT5" s="0" t="n">
        <f aca="false">1430</f>
        <v>1430</v>
      </c>
      <c r="DU5" s="0" t="n">
        <f aca="false">735</f>
        <v>735</v>
      </c>
      <c r="DV5" s="0" t="n">
        <f aca="false">56</f>
        <v>56</v>
      </c>
      <c r="DW5" s="0" t="n">
        <f aca="false">34</f>
        <v>34</v>
      </c>
      <c r="DX5" s="0" t="n">
        <f aca="false">38</f>
        <v>38</v>
      </c>
      <c r="DY5" s="0" t="n">
        <f aca="false">62</f>
        <v>62</v>
      </c>
      <c r="DZ5" s="0" t="n">
        <f aca="false">1060</f>
        <v>1060</v>
      </c>
      <c r="EA5" s="0" t="n">
        <f aca="false">993</f>
        <v>993</v>
      </c>
      <c r="EB5" s="0" t="n">
        <f aca="false">528</f>
        <v>528</v>
      </c>
      <c r="EC5" s="0" t="n">
        <f aca="false">1523</f>
        <v>1523</v>
      </c>
      <c r="ED5" s="0" t="n">
        <f aca="false">1812</f>
        <v>1812</v>
      </c>
      <c r="EF5" s="0" t="n">
        <f aca="false">45</f>
        <v>45</v>
      </c>
      <c r="EG5" s="0" t="n">
        <f aca="false">50</f>
        <v>50</v>
      </c>
      <c r="EH5" s="0" t="n">
        <f aca="false">87</f>
        <v>87</v>
      </c>
      <c r="EI5" s="0" t="n">
        <f aca="false">63</f>
        <v>63</v>
      </c>
      <c r="EJ5" s="0" t="n">
        <f aca="false">46</f>
        <v>46</v>
      </c>
      <c r="EN5" s="0" t="n">
        <f aca="false">52</f>
        <v>52</v>
      </c>
      <c r="EO5" s="0" t="n">
        <f aca="false">73</f>
        <v>73</v>
      </c>
      <c r="EP5" s="0" t="n">
        <f aca="false">1350</f>
        <v>1350</v>
      </c>
      <c r="EQ5" s="0" t="n">
        <f aca="false">798</f>
        <v>798</v>
      </c>
      <c r="ER5" s="0" t="n">
        <f aca="false">1722</f>
        <v>1722</v>
      </c>
      <c r="EU5" s="0" t="n">
        <f aca="false">987</f>
        <v>987</v>
      </c>
      <c r="EV5" s="0" t="n">
        <f aca="false">916</f>
        <v>916</v>
      </c>
      <c r="EW5" s="0" t="n">
        <f aca="false">1228</f>
        <v>1228</v>
      </c>
      <c r="EX5" s="0" t="n">
        <f aca="false">792</f>
        <v>792</v>
      </c>
      <c r="EY5" s="0" t="n">
        <f aca="false">842</f>
        <v>842</v>
      </c>
      <c r="EZ5" s="0" t="n">
        <f aca="false">39</f>
        <v>39</v>
      </c>
      <c r="FA5" s="0" t="n">
        <f aca="false">446</f>
        <v>446</v>
      </c>
      <c r="FB5" s="0" t="n">
        <f aca="false">554</f>
        <v>554</v>
      </c>
      <c r="FC5" s="0" t="n">
        <f aca="false">588</f>
        <v>588</v>
      </c>
      <c r="FD5" s="0" t="n">
        <f aca="false">903</f>
        <v>903</v>
      </c>
      <c r="FE5" s="0" t="n">
        <f aca="false">605</f>
        <v>605</v>
      </c>
      <c r="FF5" s="0" t="n">
        <f aca="false">718</f>
        <v>718</v>
      </c>
      <c r="FG5" s="0" t="n">
        <f aca="false">865</f>
        <v>865</v>
      </c>
      <c r="FH5" s="0" t="n">
        <f aca="false">58</f>
        <v>58</v>
      </c>
      <c r="FI5" s="0" t="n">
        <f aca="false">22</f>
        <v>22</v>
      </c>
      <c r="FJ5" s="0" t="n">
        <f aca="false">21</f>
        <v>21</v>
      </c>
      <c r="FK5" s="0" t="n">
        <f aca="false">51</f>
        <v>51</v>
      </c>
      <c r="FL5" s="0" t="n">
        <f aca="false">30</f>
        <v>30</v>
      </c>
      <c r="FM5" s="0" t="n">
        <f aca="false">1024</f>
        <v>1024</v>
      </c>
      <c r="FN5" s="0" t="n">
        <f aca="false">39</f>
        <v>39</v>
      </c>
      <c r="FO5" s="0" t="n">
        <f aca="false">357</f>
        <v>357</v>
      </c>
      <c r="FP5" s="0" t="n">
        <f aca="false">626</f>
        <v>626</v>
      </c>
      <c r="FQ5" s="0" t="n">
        <f aca="false">473</f>
        <v>473</v>
      </c>
      <c r="FR5" s="0" t="n">
        <f aca="false">298</f>
        <v>298</v>
      </c>
      <c r="FS5" s="0" t="n">
        <f aca="false">625</f>
        <v>625</v>
      </c>
      <c r="FT5" s="0" t="n">
        <f aca="false">374</f>
        <v>374</v>
      </c>
      <c r="FU5" s="0" t="n">
        <f aca="false">746</f>
        <v>746</v>
      </c>
      <c r="FV5" s="0" t="n">
        <f aca="false">992</f>
        <v>992</v>
      </c>
      <c r="FW5" s="0" t="n">
        <f aca="false">392</f>
        <v>392</v>
      </c>
      <c r="FX5" s="0" t="n">
        <f aca="false">332</f>
        <v>332</v>
      </c>
      <c r="FY5" s="0" t="n">
        <f aca="false">381</f>
        <v>381</v>
      </c>
      <c r="FZ5" s="0" t="n">
        <f aca="false">805</f>
        <v>805</v>
      </c>
      <c r="GA5" s="0" t="n">
        <f aca="false">297</f>
        <v>297</v>
      </c>
      <c r="GB5" s="0" t="n">
        <f aca="false">60</f>
        <v>60</v>
      </c>
      <c r="GC5" s="0" t="n">
        <f aca="false">56</f>
        <v>56</v>
      </c>
      <c r="GD5" s="0" t="n">
        <f aca="false">55</f>
        <v>55</v>
      </c>
      <c r="GE5" s="0" t="n">
        <f aca="false">1108</f>
        <v>1108</v>
      </c>
      <c r="GF5" s="0" t="n">
        <f aca="false">396</f>
        <v>396</v>
      </c>
      <c r="GG5" s="0" t="n">
        <f aca="false">653</f>
        <v>653</v>
      </c>
      <c r="GH5" s="0" t="n">
        <f aca="false">394</f>
        <v>394</v>
      </c>
      <c r="GI5" s="0" t="n">
        <f aca="false">425</f>
        <v>425</v>
      </c>
      <c r="GJ5" s="0" t="n">
        <f aca="false">497</f>
        <v>497</v>
      </c>
      <c r="GK5" s="0" t="n">
        <f aca="false">1058</f>
        <v>1058</v>
      </c>
      <c r="GL5" s="0" t="n">
        <f aca="false">408</f>
        <v>408</v>
      </c>
      <c r="GM5" s="0" t="n">
        <f aca="false">42</f>
        <v>42</v>
      </c>
      <c r="GR5" s="0" t="n">
        <f aca="false">641</f>
        <v>641</v>
      </c>
      <c r="GS5" s="0" t="n">
        <f aca="false">270</f>
        <v>270</v>
      </c>
      <c r="GW5" s="0" t="n">
        <f aca="false">539</f>
        <v>539</v>
      </c>
      <c r="GX5" s="0" t="n">
        <f aca="false">468</f>
        <v>468</v>
      </c>
      <c r="GY5" s="0" t="n">
        <f aca="false">1035</f>
        <v>1035</v>
      </c>
      <c r="GZ5" s="0" t="n">
        <f aca="false">481</f>
        <v>481</v>
      </c>
      <c r="HN5" s="0" t="n">
        <f aca="false">852</f>
        <v>852</v>
      </c>
      <c r="HP5" s="0" t="n">
        <f aca="false">964</f>
        <v>964</v>
      </c>
      <c r="IS5" s="0" t="n">
        <f aca="false">433</f>
        <v>433</v>
      </c>
      <c r="JE5" s="0" t="n">
        <f aca="false">136</f>
        <v>136</v>
      </c>
      <c r="JF5" s="0" t="n">
        <f aca="false">459</f>
        <v>459</v>
      </c>
      <c r="JG5" s="0" t="n">
        <f aca="false">62</f>
        <v>62</v>
      </c>
      <c r="JP5" s="0" t="n">
        <f aca="false">194</f>
        <v>194</v>
      </c>
      <c r="JQ5" s="0" t="n">
        <f aca="false">416</f>
        <v>416</v>
      </c>
      <c r="JR5" s="0" t="n">
        <f aca="false">431</f>
        <v>431</v>
      </c>
      <c r="JU5" s="0" t="n">
        <f aca="false">7</f>
        <v>7</v>
      </c>
      <c r="JX5" s="0" t="n">
        <f aca="false">2</f>
        <v>2</v>
      </c>
      <c r="KA5" s="0" t="n">
        <f aca="false">147</f>
        <v>147</v>
      </c>
      <c r="KB5" s="0" t="n">
        <f aca="false">330</f>
        <v>330</v>
      </c>
    </row>
    <row r="6" customFormat="false" ht="13.8" hidden="false" customHeight="false" outlineLevel="0" collapsed="false">
      <c r="A6" s="0" t="s">
        <v>27</v>
      </c>
      <c r="B6" s="0" t="s">
        <v>28</v>
      </c>
      <c r="C6" s="0" t="n">
        <v>204</v>
      </c>
      <c r="D6" s="0" t="n">
        <f aca="false">SUM(J6:KC6)</f>
        <v>36354</v>
      </c>
      <c r="E6" s="0" t="n">
        <f aca="false">COUNT(J6:KC6)</f>
        <v>142</v>
      </c>
      <c r="F6" s="0" t="n">
        <v>0</v>
      </c>
      <c r="G6" s="0" t="n">
        <v>0</v>
      </c>
      <c r="H6" s="0" t="n">
        <v>0</v>
      </c>
      <c r="I6" s="1" t="s">
        <v>29</v>
      </c>
      <c r="K6" s="0" t="n">
        <f aca="false">14</f>
        <v>14</v>
      </c>
      <c r="O6" s="0" t="n">
        <f aca="false">404</f>
        <v>404</v>
      </c>
      <c r="P6" s="0" t="n">
        <f aca="false">383</f>
        <v>383</v>
      </c>
      <c r="Q6" s="0" t="n">
        <f aca="false">148</f>
        <v>148</v>
      </c>
      <c r="R6" s="0" t="n">
        <f aca="false">37</f>
        <v>37</v>
      </c>
      <c r="S6" s="0" t="n">
        <f aca="false">162</f>
        <v>162</v>
      </c>
      <c r="T6" s="0" t="n">
        <f aca="false">108</f>
        <v>108</v>
      </c>
      <c r="U6" s="0" t="n">
        <f aca="false">247</f>
        <v>247</v>
      </c>
      <c r="V6" s="0" t="n">
        <f aca="false">177</f>
        <v>177</v>
      </c>
      <c r="W6" s="0" t="n">
        <f aca="false">291</f>
        <v>291</v>
      </c>
      <c r="X6" s="0" t="n">
        <f aca="false">265</f>
        <v>265</v>
      </c>
      <c r="Y6" s="0" t="n">
        <f aca="false">14</f>
        <v>14</v>
      </c>
      <c r="AA6" s="0" t="n">
        <f aca="false">334</f>
        <v>334</v>
      </c>
      <c r="AB6" s="0" t="n">
        <f aca="false">9</f>
        <v>9</v>
      </c>
      <c r="AC6" s="0" t="n">
        <f aca="false">21</f>
        <v>21</v>
      </c>
      <c r="AD6" s="0" t="n">
        <f aca="false">15</f>
        <v>15</v>
      </c>
      <c r="AE6" s="0" t="n">
        <f aca="false">221</f>
        <v>221</v>
      </c>
      <c r="AG6" s="0" t="n">
        <f aca="false">12</f>
        <v>12</v>
      </c>
      <c r="AH6" s="0" t="n">
        <f aca="false">9</f>
        <v>9</v>
      </c>
      <c r="AI6" s="0" t="n">
        <f aca="false">234</f>
        <v>234</v>
      </c>
      <c r="AJ6" s="0" t="n">
        <f aca="false">15</f>
        <v>15</v>
      </c>
      <c r="AK6" s="0" t="n">
        <f aca="false">203</f>
        <v>203</v>
      </c>
      <c r="AL6" s="0" t="n">
        <f aca="false">85</f>
        <v>85</v>
      </c>
      <c r="AM6" s="0" t="n">
        <f aca="false">220</f>
        <v>220</v>
      </c>
      <c r="AN6" s="0" t="n">
        <f aca="false">129</f>
        <v>129</v>
      </c>
      <c r="AO6" s="0" t="n">
        <f aca="false">318</f>
        <v>318</v>
      </c>
      <c r="AP6" s="0" t="n">
        <f aca="false">103</f>
        <v>103</v>
      </c>
      <c r="AQ6" s="0" t="n">
        <f aca="false">320</f>
        <v>320</v>
      </c>
      <c r="AR6" s="0" t="n">
        <f aca="false">217</f>
        <v>217</v>
      </c>
      <c r="AS6" s="0" t="n">
        <f aca="false">453</f>
        <v>453</v>
      </c>
      <c r="AT6" s="0" t="n">
        <f aca="false">210</f>
        <v>210</v>
      </c>
      <c r="AU6" s="0" t="n">
        <f aca="false">287</f>
        <v>287</v>
      </c>
      <c r="AV6" s="0" t="n">
        <f aca="false">49</f>
        <v>49</v>
      </c>
      <c r="BD6" s="0" t="n">
        <f aca="false">11</f>
        <v>11</v>
      </c>
      <c r="BE6" s="0" t="n">
        <f aca="false">18</f>
        <v>18</v>
      </c>
      <c r="BF6" s="0" t="n">
        <f aca="false">24</f>
        <v>24</v>
      </c>
      <c r="BG6" s="0" t="n">
        <f aca="false">22</f>
        <v>22</v>
      </c>
      <c r="BI6" s="0" t="n">
        <f aca="false">15</f>
        <v>15</v>
      </c>
      <c r="BJ6" s="0" t="n">
        <f aca="false">224</f>
        <v>224</v>
      </c>
      <c r="BK6" s="0" t="n">
        <f aca="false">243</f>
        <v>243</v>
      </c>
      <c r="BL6" s="0" t="n">
        <f aca="false">269</f>
        <v>269</v>
      </c>
      <c r="BM6" s="0" t="n">
        <f aca="false">166</f>
        <v>166</v>
      </c>
      <c r="BN6" s="0" t="n">
        <f aca="false">300</f>
        <v>300</v>
      </c>
      <c r="BO6" s="0" t="n">
        <f aca="false">377</f>
        <v>377</v>
      </c>
      <c r="BP6" s="0" t="n">
        <f aca="false">424</f>
        <v>424</v>
      </c>
      <c r="BQ6" s="0" t="n">
        <f aca="false">18</f>
        <v>18</v>
      </c>
      <c r="BR6" s="0" t="n">
        <f aca="false">28</f>
        <v>28</v>
      </c>
      <c r="BS6" s="0" t="n">
        <f aca="false">19</f>
        <v>19</v>
      </c>
      <c r="BT6" s="0" t="n">
        <f aca="false">19</f>
        <v>19</v>
      </c>
      <c r="BU6" s="0" t="n">
        <f aca="false">11</f>
        <v>11</v>
      </c>
      <c r="BV6" s="0" t="n">
        <f aca="false">371</f>
        <v>371</v>
      </c>
      <c r="BW6" s="0" t="n">
        <f aca="false">17</f>
        <v>17</v>
      </c>
      <c r="BX6" s="0" t="n">
        <f aca="false">18</f>
        <v>18</v>
      </c>
      <c r="BY6" s="0" t="n">
        <f aca="false">535</f>
        <v>535</v>
      </c>
      <c r="BZ6" s="0" t="n">
        <f aca="false">25</f>
        <v>25</v>
      </c>
      <c r="CA6" s="0" t="n">
        <f aca="false">11</f>
        <v>11</v>
      </c>
      <c r="CB6" s="0" t="n">
        <f aca="false">417</f>
        <v>417</v>
      </c>
      <c r="CC6" s="0" t="n">
        <f aca="false">291</f>
        <v>291</v>
      </c>
      <c r="CD6" s="0" t="n">
        <f aca="false">20</f>
        <v>20</v>
      </c>
      <c r="CE6" s="0" t="n">
        <f aca="false">26</f>
        <v>26</v>
      </c>
      <c r="CF6" s="0" t="n">
        <f aca="false">17</f>
        <v>17</v>
      </c>
      <c r="CG6" s="0" t="n">
        <f aca="false">30</f>
        <v>30</v>
      </c>
      <c r="CH6" s="0" t="n">
        <f aca="false">21</f>
        <v>21</v>
      </c>
      <c r="CI6" s="0" t="n">
        <f aca="false">360</f>
        <v>360</v>
      </c>
      <c r="CJ6" s="0" t="n">
        <f aca="false">528</f>
        <v>528</v>
      </c>
      <c r="CK6" s="0" t="n">
        <f aca="false">383</f>
        <v>383</v>
      </c>
      <c r="CL6" s="0" t="n">
        <f aca="false">517</f>
        <v>517</v>
      </c>
      <c r="CM6" s="0" t="n">
        <f aca="false">542</f>
        <v>542</v>
      </c>
      <c r="CN6" s="0" t="n">
        <f aca="false">32</f>
        <v>32</v>
      </c>
      <c r="CO6" s="0" t="n">
        <f aca="false">40</f>
        <v>40</v>
      </c>
      <c r="CP6" s="0" t="n">
        <f aca="false">38</f>
        <v>38</v>
      </c>
      <c r="CQ6" s="0" t="n">
        <f aca="false">29</f>
        <v>29</v>
      </c>
      <c r="CR6" s="0" t="n">
        <f aca="false">21</f>
        <v>21</v>
      </c>
      <c r="CS6" s="0" t="n">
        <f aca="false">11</f>
        <v>11</v>
      </c>
      <c r="CT6" s="0" t="n">
        <f aca="false">11</f>
        <v>11</v>
      </c>
      <c r="CU6" s="0" t="n">
        <f aca="false">253</f>
        <v>253</v>
      </c>
      <c r="CX6" s="0" t="n">
        <f aca="false">429</f>
        <v>429</v>
      </c>
      <c r="DI6" s="0" t="n">
        <f aca="false">638</f>
        <v>638</v>
      </c>
      <c r="DK6" s="0" t="n">
        <f aca="false">744</f>
        <v>744</v>
      </c>
      <c r="DL6" s="0" t="n">
        <f aca="false">638</f>
        <v>638</v>
      </c>
      <c r="DM6" s="0" t="n">
        <f aca="false">31</f>
        <v>31</v>
      </c>
      <c r="DQ6" s="0" t="n">
        <f aca="false">877</f>
        <v>877</v>
      </c>
      <c r="DS6" s="0" t="n">
        <f aca="false">1623</f>
        <v>1623</v>
      </c>
      <c r="DT6" s="0" t="n">
        <f aca="false">79</f>
        <v>79</v>
      </c>
      <c r="DU6" s="0" t="n">
        <f aca="false">563</f>
        <v>563</v>
      </c>
      <c r="DV6" s="0" t="n">
        <f aca="false">35</f>
        <v>35</v>
      </c>
      <c r="DW6" s="0" t="n">
        <f aca="false">30</f>
        <v>30</v>
      </c>
      <c r="DX6" s="0" t="n">
        <f aca="false">17</f>
        <v>17</v>
      </c>
      <c r="DY6" s="0" t="n">
        <f aca="false">47</f>
        <v>47</v>
      </c>
      <c r="DZ6" s="0" t="n">
        <f aca="false">918</f>
        <v>918</v>
      </c>
      <c r="EA6" s="0" t="n">
        <f aca="false">788</f>
        <v>788</v>
      </c>
      <c r="EB6" s="0" t="n">
        <f aca="false">613</f>
        <v>613</v>
      </c>
      <c r="EC6" s="0" t="n">
        <f aca="false">29</f>
        <v>29</v>
      </c>
      <c r="ES6" s="0" t="n">
        <f aca="false">48</f>
        <v>48</v>
      </c>
      <c r="ET6" s="0" t="n">
        <f aca="false">54</f>
        <v>54</v>
      </c>
      <c r="EU6" s="0" t="n">
        <f aca="false">743</f>
        <v>743</v>
      </c>
      <c r="EV6" s="0" t="n">
        <f aca="false">864</f>
        <v>864</v>
      </c>
      <c r="EW6" s="0" t="n">
        <f aca="false">1125</f>
        <v>1125</v>
      </c>
      <c r="EX6" s="0" t="n">
        <f aca="false">920</f>
        <v>920</v>
      </c>
      <c r="EY6" s="0" t="n">
        <f aca="false">674</f>
        <v>674</v>
      </c>
      <c r="FA6" s="0" t="n">
        <f aca="false">583</f>
        <v>583</v>
      </c>
      <c r="FB6" s="0" t="n">
        <f aca="false">495</f>
        <v>495</v>
      </c>
      <c r="FC6" s="0" t="n">
        <f aca="false">643</f>
        <v>643</v>
      </c>
      <c r="FD6" s="0" t="n">
        <f aca="false">47</f>
        <v>47</v>
      </c>
      <c r="FF6" s="0" t="n">
        <f aca="false">493</f>
        <v>493</v>
      </c>
      <c r="FG6" s="0" t="n">
        <f aca="false">35</f>
        <v>35</v>
      </c>
      <c r="FH6" s="0" t="n">
        <f aca="false">18</f>
        <v>18</v>
      </c>
      <c r="FK6" s="0" t="n">
        <f aca="false">25</f>
        <v>25</v>
      </c>
      <c r="FL6" s="0" t="n">
        <f aca="false">3</f>
        <v>3</v>
      </c>
      <c r="FN6" s="0" t="n">
        <f aca="false">644</f>
        <v>644</v>
      </c>
      <c r="FQ6" s="0" t="n">
        <f aca="false">307</f>
        <v>307</v>
      </c>
      <c r="FR6" s="0" t="n">
        <f aca="false">174</f>
        <v>174</v>
      </c>
      <c r="FS6" s="0" t="n">
        <f aca="false">438</f>
        <v>438</v>
      </c>
      <c r="FT6" s="0" t="n">
        <f aca="false">315</f>
        <v>315</v>
      </c>
      <c r="FV6" s="0" t="n">
        <f aca="false">27</f>
        <v>27</v>
      </c>
      <c r="FW6" s="0" t="n">
        <f aca="false">14</f>
        <v>14</v>
      </c>
      <c r="FY6" s="0" t="n">
        <f aca="false">21</f>
        <v>21</v>
      </c>
      <c r="GA6" s="0" t="n">
        <f aca="false">412</f>
        <v>412</v>
      </c>
      <c r="GG6" s="0" t="n">
        <f aca="false">25</f>
        <v>25</v>
      </c>
      <c r="GH6" s="0" t="n">
        <f aca="false">272</f>
        <v>272</v>
      </c>
      <c r="GI6" s="0" t="n">
        <f aca="false">518</f>
        <v>518</v>
      </c>
      <c r="GJ6" s="0" t="n">
        <f aca="false">22</f>
        <v>22</v>
      </c>
      <c r="GK6" s="0" t="n">
        <f aca="false">41</f>
        <v>41</v>
      </c>
      <c r="GL6" s="0" t="n">
        <f aca="false">477</f>
        <v>477</v>
      </c>
      <c r="GM6" s="0" t="n">
        <f aca="false">17</f>
        <v>17</v>
      </c>
      <c r="GX6" s="0" t="n">
        <f aca="false">759</f>
        <v>759</v>
      </c>
      <c r="HX6" s="0" t="n">
        <f aca="false">1165</f>
        <v>1165</v>
      </c>
      <c r="IM6" s="0" t="n">
        <f aca="false">574</f>
        <v>574</v>
      </c>
      <c r="JB6" s="0" t="n">
        <f aca="false">162</f>
        <v>162</v>
      </c>
      <c r="JC6" s="0" t="n">
        <f aca="false">404</f>
        <v>404</v>
      </c>
      <c r="JD6" s="0" t="n">
        <f aca="false">163</f>
        <v>163</v>
      </c>
      <c r="JE6" s="0" t="n">
        <f aca="false">116</f>
        <v>116</v>
      </c>
      <c r="JF6" s="0" t="n">
        <f aca="false">180</f>
        <v>180</v>
      </c>
      <c r="JG6" s="0" t="n">
        <f aca="false">11</f>
        <v>11</v>
      </c>
      <c r="JN6" s="0" t="n">
        <f aca="false">166</f>
        <v>166</v>
      </c>
      <c r="JO6" s="0" t="n">
        <f aca="false">286</f>
        <v>286</v>
      </c>
      <c r="JP6" s="0" t="n">
        <f aca="false">254</f>
        <v>254</v>
      </c>
      <c r="JQ6" s="0" t="n">
        <f aca="false">277</f>
        <v>277</v>
      </c>
      <c r="JR6" s="0" t="n">
        <f aca="false">245</f>
        <v>245</v>
      </c>
      <c r="JS6" s="0" t="n">
        <f aca="false">317</f>
        <v>317</v>
      </c>
      <c r="JU6" s="0" t="n">
        <f aca="false">3</f>
        <v>3</v>
      </c>
      <c r="KA6" s="0" t="n">
        <f aca="false">213</f>
        <v>213</v>
      </c>
    </row>
    <row r="7" customFormat="false" ht="13.8" hidden="false" customHeight="false" outlineLevel="0" collapsed="false">
      <c r="A7" s="0" t="s">
        <v>30</v>
      </c>
      <c r="B7" s="0" t="s">
        <v>31</v>
      </c>
      <c r="C7" s="0" t="n">
        <v>207</v>
      </c>
      <c r="D7" s="0" t="n">
        <f aca="false">SUM(J7:KC7)</f>
        <v>32530</v>
      </c>
      <c r="E7" s="0" t="n">
        <f aca="false">COUNT(J7:KC7)</f>
        <v>75</v>
      </c>
      <c r="F7" s="0" t="n">
        <v>0</v>
      </c>
      <c r="G7" s="0" t="n">
        <v>0</v>
      </c>
      <c r="H7" s="0" t="n">
        <v>0</v>
      </c>
      <c r="I7" s="1" t="s">
        <v>32</v>
      </c>
      <c r="P7" s="0" t="n">
        <f aca="false">361</f>
        <v>361</v>
      </c>
      <c r="AH7" s="0" t="n">
        <f aca="false">61</f>
        <v>61</v>
      </c>
      <c r="BA7" s="0" t="n">
        <f aca="false">174</f>
        <v>174</v>
      </c>
      <c r="BL7" s="0" t="n">
        <f aca="false">17</f>
        <v>17</v>
      </c>
      <c r="BM7" s="0" t="n">
        <f aca="false">15</f>
        <v>15</v>
      </c>
      <c r="BO7" s="0" t="n">
        <f aca="false">19</f>
        <v>19</v>
      </c>
      <c r="BR7" s="0" t="n">
        <f aca="false">497</f>
        <v>497</v>
      </c>
      <c r="BS7" s="0" t="n">
        <f aca="false">514</f>
        <v>514</v>
      </c>
      <c r="BT7" s="0" t="n">
        <f aca="false">346</f>
        <v>346</v>
      </c>
      <c r="BU7" s="0" t="n">
        <f aca="false">213</f>
        <v>213</v>
      </c>
      <c r="BW7" s="0" t="n">
        <f aca="false">624</f>
        <v>624</v>
      </c>
      <c r="BX7" s="0" t="n">
        <f aca="false">20</f>
        <v>20</v>
      </c>
      <c r="BY7" s="0" t="n">
        <f aca="false">388</f>
        <v>388</v>
      </c>
      <c r="BZ7" s="0" t="n">
        <f aca="false">22</f>
        <v>22</v>
      </c>
      <c r="CA7" s="0" t="n">
        <f aca="false">647</f>
        <v>647</v>
      </c>
      <c r="CB7" s="0" t="n">
        <f aca="false">356</f>
        <v>356</v>
      </c>
      <c r="CC7" s="0" t="n">
        <f aca="false">8</f>
        <v>8</v>
      </c>
      <c r="CE7" s="0" t="n">
        <f aca="false">231</f>
        <v>231</v>
      </c>
      <c r="CG7" s="0" t="n">
        <f aca="false">12</f>
        <v>12</v>
      </c>
      <c r="CJ7" s="0" t="n">
        <f aca="false">21</f>
        <v>21</v>
      </c>
      <c r="CK7" s="0" t="n">
        <f aca="false">12</f>
        <v>12</v>
      </c>
      <c r="CM7" s="0" t="n">
        <f aca="false">21</f>
        <v>21</v>
      </c>
      <c r="CN7" s="0" t="n">
        <f aca="false">436</f>
        <v>436</v>
      </c>
      <c r="CO7" s="0" t="n">
        <f aca="false">352</f>
        <v>352</v>
      </c>
      <c r="CP7" s="0" t="n">
        <f aca="false">175</f>
        <v>175</v>
      </c>
      <c r="CR7" s="0" t="n">
        <f aca="false">337</f>
        <v>337</v>
      </c>
      <c r="CS7" s="0" t="n">
        <f aca="false">383</f>
        <v>383</v>
      </c>
      <c r="CU7" s="0" t="n">
        <f aca="false">22</f>
        <v>22</v>
      </c>
      <c r="CW7" s="0" t="n">
        <f aca="false">266</f>
        <v>266</v>
      </c>
      <c r="DA7" s="0" t="n">
        <f aca="false">924</f>
        <v>924</v>
      </c>
      <c r="DJ7" s="0" t="n">
        <f aca="false">557</f>
        <v>557</v>
      </c>
      <c r="DM7" s="0" t="n">
        <f aca="false">901</f>
        <v>901</v>
      </c>
      <c r="ED7" s="0" t="n">
        <f aca="false">865</f>
        <v>865</v>
      </c>
      <c r="EE7" s="0" t="n">
        <f aca="false">1090</f>
        <v>1090</v>
      </c>
      <c r="EG7" s="0" t="n">
        <f aca="false">1991</f>
        <v>1991</v>
      </c>
      <c r="EL7" s="0" t="n">
        <f aca="false">1498</f>
        <v>1498</v>
      </c>
      <c r="EO7" s="0" t="n">
        <f aca="false">74</f>
        <v>74</v>
      </c>
      <c r="EZ7" s="0" t="n">
        <f aca="false">699</f>
        <v>699</v>
      </c>
      <c r="FK7" s="0" t="n">
        <f aca="false">680</f>
        <v>680</v>
      </c>
      <c r="FY7" s="0" t="n">
        <f aca="false">28</f>
        <v>28</v>
      </c>
      <c r="GP7" s="0" t="n">
        <f aca="false">874</f>
        <v>874</v>
      </c>
      <c r="GQ7" s="0" t="n">
        <f aca="false">451</f>
        <v>451</v>
      </c>
      <c r="GR7" s="0" t="n">
        <f aca="false">665</f>
        <v>665</v>
      </c>
      <c r="HB7" s="0" t="n">
        <f aca="false">394</f>
        <v>394</v>
      </c>
      <c r="HP7" s="0" t="n">
        <f aca="false">572</f>
        <v>572</v>
      </c>
      <c r="HS7" s="0" t="n">
        <f aca="false">907</f>
        <v>907</v>
      </c>
      <c r="HT7" s="0" t="n">
        <f aca="false">474</f>
        <v>474</v>
      </c>
      <c r="HV7" s="0" t="n">
        <f aca="false">621</f>
        <v>621</v>
      </c>
      <c r="HW7" s="0" t="n">
        <f aca="false">991</f>
        <v>991</v>
      </c>
      <c r="HX7" s="0" t="n">
        <f aca="false">863</f>
        <v>863</v>
      </c>
      <c r="IA7" s="0" t="n">
        <f aca="false">855</f>
        <v>855</v>
      </c>
      <c r="IB7" s="0" t="n">
        <f aca="false">757</f>
        <v>757</v>
      </c>
      <c r="ID7" s="0" t="n">
        <f aca="false">706</f>
        <v>706</v>
      </c>
      <c r="IE7" s="0" t="n">
        <f aca="false">356</f>
        <v>356</v>
      </c>
      <c r="IF7" s="0" t="n">
        <f aca="false">556</f>
        <v>556</v>
      </c>
      <c r="IG7" s="0" t="n">
        <f aca="false">666</f>
        <v>666</v>
      </c>
      <c r="IJ7" s="0" t="n">
        <f aca="false">389</f>
        <v>389</v>
      </c>
      <c r="IL7" s="0" t="n">
        <f aca="false">929</f>
        <v>929</v>
      </c>
      <c r="IQ7" s="0" t="n">
        <f aca="false">467</f>
        <v>467</v>
      </c>
      <c r="IR7" s="0" t="n">
        <f aca="false">10</f>
        <v>10</v>
      </c>
      <c r="IV7" s="0" t="n">
        <f aca="false">543</f>
        <v>543</v>
      </c>
      <c r="IY7" s="0" t="n">
        <f aca="false">581</f>
        <v>581</v>
      </c>
      <c r="IZ7" s="0" t="n">
        <f aca="false">525</f>
        <v>525</v>
      </c>
      <c r="JA7" s="0" t="n">
        <f aca="false">706</f>
        <v>706</v>
      </c>
      <c r="JB7" s="0" t="n">
        <f aca="false">15</f>
        <v>15</v>
      </c>
      <c r="JD7" s="0" t="n">
        <f aca="false">18</f>
        <v>18</v>
      </c>
      <c r="JG7" s="0" t="n">
        <f aca="false">3</f>
        <v>3</v>
      </c>
      <c r="JH7" s="0" t="n">
        <f aca="false">238</f>
        <v>238</v>
      </c>
      <c r="JI7" s="0" t="n">
        <f aca="false">10</f>
        <v>10</v>
      </c>
      <c r="JL7" s="0" t="n">
        <f aca="false">450</f>
        <v>450</v>
      </c>
      <c r="JM7" s="0" t="n">
        <f aca="false">225</f>
        <v>225</v>
      </c>
      <c r="JT7" s="0" t="n">
        <f aca="false">189</f>
        <v>189</v>
      </c>
      <c r="JX7" s="0" t="n">
        <f aca="false">3</f>
        <v>3</v>
      </c>
      <c r="JY7" s="0" t="n">
        <f aca="false">361</f>
        <v>361</v>
      </c>
      <c r="KB7" s="0" t="n">
        <f aca="false">303</f>
        <v>303</v>
      </c>
    </row>
    <row r="8" customFormat="false" ht="13.8" hidden="false" customHeight="false" outlineLevel="0" collapsed="false">
      <c r="A8" s="0" t="s">
        <v>33</v>
      </c>
      <c r="B8" s="0" t="s">
        <v>34</v>
      </c>
      <c r="C8" s="0" t="n">
        <v>204</v>
      </c>
      <c r="D8" s="0" t="n">
        <f aca="false">SUM(J8:KC8)</f>
        <v>21103</v>
      </c>
      <c r="E8" s="0" t="n">
        <f aca="false">COUNT(J8:KC8)</f>
        <v>57</v>
      </c>
      <c r="F8" s="0" t="n">
        <v>0</v>
      </c>
      <c r="G8" s="0" t="n">
        <v>0</v>
      </c>
      <c r="H8" s="0" t="n">
        <v>0</v>
      </c>
      <c r="I8" s="1" t="s">
        <v>35</v>
      </c>
      <c r="Q8" s="0" t="n">
        <f aca="false">14</f>
        <v>14</v>
      </c>
      <c r="R8" s="0" t="n">
        <f aca="false">11</f>
        <v>11</v>
      </c>
      <c r="S8" s="0" t="n">
        <f aca="false">10</f>
        <v>10</v>
      </c>
      <c r="T8" s="0" t="n">
        <f aca="false">126</f>
        <v>126</v>
      </c>
      <c r="U8" s="0" t="n">
        <f aca="false">436</f>
        <v>436</v>
      </c>
      <c r="V8" s="0" t="n">
        <f aca="false">174</f>
        <v>174</v>
      </c>
      <c r="W8" s="0" t="n">
        <f aca="false">223</f>
        <v>223</v>
      </c>
      <c r="X8" s="0" t="n">
        <f aca="false">21</f>
        <v>21</v>
      </c>
      <c r="AD8" s="0" t="n">
        <f aca="false">10</f>
        <v>10</v>
      </c>
      <c r="AH8" s="0" t="n">
        <f aca="false">3</f>
        <v>3</v>
      </c>
      <c r="AJ8" s="0" t="n">
        <f aca="false">6</f>
        <v>6</v>
      </c>
      <c r="AK8" s="0" t="n">
        <f aca="false">9</f>
        <v>9</v>
      </c>
      <c r="AL8" s="0" t="n">
        <f aca="false">113</f>
        <v>113</v>
      </c>
      <c r="AN8" s="0" t="n">
        <f aca="false">229</f>
        <v>229</v>
      </c>
      <c r="BD8" s="0" t="n">
        <f aca="false">26</f>
        <v>26</v>
      </c>
      <c r="BE8" s="0" t="n">
        <f aca="false">3</f>
        <v>3</v>
      </c>
      <c r="BF8" s="0" t="n">
        <f aca="false">623</f>
        <v>623</v>
      </c>
      <c r="BG8" s="0" t="n">
        <f aca="false">28</f>
        <v>28</v>
      </c>
      <c r="BH8" s="0" t="n">
        <f aca="false">586</f>
        <v>586</v>
      </c>
      <c r="BI8" s="0" t="n">
        <f aca="false">521</f>
        <v>521</v>
      </c>
      <c r="BK8" s="0" t="n">
        <f aca="false">249</f>
        <v>249</v>
      </c>
      <c r="BN8" s="0" t="n">
        <f aca="false">288</f>
        <v>288</v>
      </c>
      <c r="BO8" s="0" t="n">
        <f aca="false">238</f>
        <v>238</v>
      </c>
      <c r="BQ8" s="0" t="n">
        <f aca="false">12</f>
        <v>12</v>
      </c>
      <c r="CF8" s="0" t="n">
        <f aca="false">20</f>
        <v>20</v>
      </c>
      <c r="CI8" s="0" t="n">
        <f aca="false">195</f>
        <v>195</v>
      </c>
      <c r="CL8" s="0" t="n">
        <f aca="false">20</f>
        <v>20</v>
      </c>
      <c r="CO8" s="0" t="n">
        <f aca="false">14</f>
        <v>14</v>
      </c>
      <c r="CT8" s="0" t="n">
        <f aca="false">18</f>
        <v>18</v>
      </c>
      <c r="CU8" s="0" t="n">
        <f aca="false">467</f>
        <v>467</v>
      </c>
      <c r="CV8" s="0" t="n">
        <f aca="false">694</f>
        <v>694</v>
      </c>
      <c r="CW8" s="0" t="n">
        <f aca="false">20</f>
        <v>20</v>
      </c>
      <c r="CY8" s="0" t="n">
        <f aca="false">21</f>
        <v>21</v>
      </c>
      <c r="DC8" s="0" t="n">
        <f aca="false">999</f>
        <v>999</v>
      </c>
      <c r="DD8" s="0" t="n">
        <f aca="false">915</f>
        <v>915</v>
      </c>
      <c r="DE8" s="0" t="n">
        <f aca="false">652</f>
        <v>652</v>
      </c>
      <c r="DF8" s="0" t="n">
        <f aca="false">571</f>
        <v>571</v>
      </c>
      <c r="DG8" s="0" t="n">
        <f aca="false">1031</f>
        <v>1031</v>
      </c>
      <c r="EP8" s="0" t="n">
        <f aca="false">2598</f>
        <v>2598</v>
      </c>
      <c r="EQ8" s="0" t="n">
        <f aca="false">1698</f>
        <v>1698</v>
      </c>
      <c r="ER8" s="0" t="n">
        <f aca="false">29</f>
        <v>29</v>
      </c>
      <c r="ES8" s="0" t="n">
        <f aca="false">779</f>
        <v>779</v>
      </c>
      <c r="ET8" s="0" t="n">
        <f aca="false">1041</f>
        <v>1041</v>
      </c>
      <c r="EU8" s="0" t="n">
        <f aca="false">880</f>
        <v>880</v>
      </c>
      <c r="EV8" s="0" t="n">
        <f aca="false">513</f>
        <v>513</v>
      </c>
      <c r="EW8" s="0" t="n">
        <f aca="false">728</f>
        <v>728</v>
      </c>
      <c r="EX8" s="0" t="n">
        <f aca="false">751</f>
        <v>751</v>
      </c>
      <c r="EY8" s="0" t="n">
        <f aca="false">468</f>
        <v>468</v>
      </c>
      <c r="GL8" s="0" t="n">
        <f aca="false">479</f>
        <v>479</v>
      </c>
      <c r="GM8" s="0" t="n">
        <f aca="false">2</f>
        <v>2</v>
      </c>
      <c r="JB8" s="0" t="n">
        <f aca="false">94</f>
        <v>94</v>
      </c>
      <c r="JP8" s="0" t="n">
        <f aca="false">434</f>
        <v>434</v>
      </c>
      <c r="JQ8" s="0" t="n">
        <f aca="false">248</f>
        <v>248</v>
      </c>
      <c r="JR8" s="0" t="n">
        <f aca="false">165</f>
        <v>165</v>
      </c>
      <c r="JS8" s="0" t="n">
        <f aca="false">259</f>
        <v>259</v>
      </c>
      <c r="JX8" s="0" t="n">
        <f aca="false">2</f>
        <v>2</v>
      </c>
      <c r="KA8" s="0" t="n">
        <f aca="false">339</f>
        <v>339</v>
      </c>
    </row>
    <row r="9" customFormat="false" ht="13.8" hidden="false" customHeight="false" outlineLevel="0" collapsed="false">
      <c r="A9" s="0" t="s">
        <v>36</v>
      </c>
      <c r="B9" s="0" t="s">
        <v>37</v>
      </c>
      <c r="C9" s="0" t="n">
        <v>204</v>
      </c>
      <c r="D9" s="0" t="n">
        <f aca="false">SUM(J9:KC9)</f>
        <v>20470</v>
      </c>
      <c r="E9" s="0" t="n">
        <f aca="false">COUNT(J9:KC9)</f>
        <v>48</v>
      </c>
      <c r="F9" s="0" t="n">
        <v>0</v>
      </c>
      <c r="G9" s="0" t="n">
        <v>0</v>
      </c>
      <c r="H9" s="0" t="n">
        <v>0</v>
      </c>
      <c r="I9" s="1" t="s">
        <v>38</v>
      </c>
      <c r="K9" s="0" t="n">
        <f aca="false">4</f>
        <v>4</v>
      </c>
      <c r="N9" s="0" t="n">
        <f aca="false">249</f>
        <v>249</v>
      </c>
      <c r="T9" s="0" t="n">
        <f aca="false">8</f>
        <v>8</v>
      </c>
      <c r="Y9" s="0" t="n">
        <f aca="false">883</f>
        <v>883</v>
      </c>
      <c r="Z9" s="0" t="n">
        <f aca="false">18</f>
        <v>18</v>
      </c>
      <c r="AA9" s="0" t="n">
        <f aca="false">282</f>
        <v>282</v>
      </c>
      <c r="AB9" s="0" t="n">
        <f aca="false">236</f>
        <v>236</v>
      </c>
      <c r="AC9" s="0" t="n">
        <f aca="false">6</f>
        <v>6</v>
      </c>
      <c r="AD9" s="0" t="n">
        <f aca="false">14</f>
        <v>14</v>
      </c>
      <c r="AE9" s="0" t="n">
        <f aca="false">16</f>
        <v>16</v>
      </c>
      <c r="AG9" s="0" t="n">
        <f aca="false">11</f>
        <v>11</v>
      </c>
      <c r="AH9" s="0" t="n">
        <f aca="false">129</f>
        <v>129</v>
      </c>
      <c r="AI9" s="0" t="n">
        <f aca="false">12</f>
        <v>12</v>
      </c>
      <c r="AL9" s="0" t="n">
        <f aca="false">8</f>
        <v>8</v>
      </c>
      <c r="BQ9" s="0" t="n">
        <f aca="false">774</f>
        <v>774</v>
      </c>
      <c r="CF9" s="0" t="n">
        <f aca="false">252</f>
        <v>252</v>
      </c>
      <c r="CG9" s="0" t="n">
        <f aca="false">12</f>
        <v>12</v>
      </c>
      <c r="CO9" s="0" t="n">
        <f aca="false">12</f>
        <v>12</v>
      </c>
      <c r="CY9" s="0" t="n">
        <f aca="false">478</f>
        <v>478</v>
      </c>
      <c r="DP9" s="0" t="n">
        <f aca="false">1689</f>
        <v>1689</v>
      </c>
      <c r="DV9" s="0" t="n">
        <f aca="false">4</f>
        <v>4</v>
      </c>
      <c r="DX9" s="0" t="n">
        <f aca="false">2</f>
        <v>2</v>
      </c>
      <c r="EF9" s="0" t="n">
        <f aca="false">1718</f>
        <v>1718</v>
      </c>
      <c r="EG9" s="0" t="n">
        <f aca="false">33</f>
        <v>33</v>
      </c>
      <c r="EH9" s="0" t="n">
        <f aca="false">2303</f>
        <v>2303</v>
      </c>
      <c r="FK9" s="0" t="n">
        <f aca="false">601</f>
        <v>601</v>
      </c>
      <c r="FZ9" s="0" t="n">
        <f aca="false">416</f>
        <v>416</v>
      </c>
      <c r="GA9" s="0" t="n">
        <f aca="false">18</f>
        <v>18</v>
      </c>
      <c r="GB9" s="0" t="n">
        <f aca="false">876</f>
        <v>876</v>
      </c>
      <c r="GC9" s="0" t="n">
        <f aca="false">1256</f>
        <v>1256</v>
      </c>
      <c r="GT9" s="0" t="n">
        <f aca="false">374</f>
        <v>374</v>
      </c>
      <c r="HB9" s="0" t="n">
        <f aca="false">541</f>
        <v>541</v>
      </c>
      <c r="HV9" s="0" t="n">
        <f aca="false">1240</f>
        <v>1240</v>
      </c>
      <c r="IA9" s="0" t="n">
        <f aca="false">1044</f>
        <v>1044</v>
      </c>
      <c r="IH9" s="0" t="n">
        <f aca="false">952</f>
        <v>952</v>
      </c>
      <c r="II9" s="0" t="n">
        <f aca="false">754</f>
        <v>754</v>
      </c>
      <c r="IJ9" s="0" t="n">
        <f aca="false">16</f>
        <v>16</v>
      </c>
      <c r="IL9" s="0" t="n">
        <f aca="false">17</f>
        <v>17</v>
      </c>
      <c r="IM9" s="0" t="n">
        <f aca="false">933</f>
        <v>933</v>
      </c>
      <c r="IO9" s="0" t="n">
        <f aca="false">12</f>
        <v>12</v>
      </c>
      <c r="IR9" s="0" t="n">
        <f aca="false">12</f>
        <v>12</v>
      </c>
      <c r="IW9" s="0" t="n">
        <f aca="false">667</f>
        <v>667</v>
      </c>
      <c r="IZ9" s="0" t="n">
        <f aca="false">737</f>
        <v>737</v>
      </c>
      <c r="JB9" s="0" t="n">
        <f aca="false">11</f>
        <v>11</v>
      </c>
      <c r="JE9" s="0" t="n">
        <f aca="false">9</f>
        <v>9</v>
      </c>
      <c r="JJ9" s="0" t="n">
        <f aca="false">820</f>
        <v>820</v>
      </c>
      <c r="JK9" s="0" t="n">
        <f aca="false">9</f>
        <v>9</v>
      </c>
      <c r="JX9" s="0" t="n">
        <f aca="false">2</f>
        <v>2</v>
      </c>
    </row>
    <row r="10" customFormat="false" ht="13.8" hidden="false" customHeight="false" outlineLevel="0" collapsed="false">
      <c r="A10" s="0" t="s">
        <v>39</v>
      </c>
      <c r="B10" s="0" t="s">
        <v>40</v>
      </c>
      <c r="C10" s="0" t="n">
        <v>204</v>
      </c>
      <c r="D10" s="0" t="n">
        <f aca="false">SUM(J10:KC10)</f>
        <v>19953</v>
      </c>
      <c r="E10" s="0" t="n">
        <f aca="false">COUNT(J10:KC10)</f>
        <v>50</v>
      </c>
      <c r="F10" s="0" t="n">
        <v>0</v>
      </c>
      <c r="G10" s="0" t="n">
        <v>0</v>
      </c>
      <c r="H10" s="0" t="n">
        <v>0</v>
      </c>
      <c r="I10" s="1" t="s">
        <v>41</v>
      </c>
      <c r="BE10" s="0" t="n">
        <f aca="false">2</f>
        <v>2</v>
      </c>
      <c r="BG10" s="0" t="n">
        <f aca="false">343</f>
        <v>343</v>
      </c>
      <c r="BH10" s="0" t="n">
        <f aca="false">19</f>
        <v>19</v>
      </c>
      <c r="BI10" s="0" t="n">
        <f aca="false">452</f>
        <v>452</v>
      </c>
      <c r="BJ10" s="0" t="n">
        <f aca="false">17</f>
        <v>17</v>
      </c>
      <c r="CN10" s="0" t="n">
        <f aca="false">16</f>
        <v>16</v>
      </c>
      <c r="CO10" s="0" t="n">
        <f aca="false">574</f>
        <v>574</v>
      </c>
      <c r="CP10" s="0" t="n">
        <f aca="false">281</f>
        <v>281</v>
      </c>
      <c r="CV10" s="0" t="n">
        <f aca="false">402</f>
        <v>402</v>
      </c>
      <c r="CW10" s="0" t="n">
        <f aca="false">14</f>
        <v>14</v>
      </c>
      <c r="DN10" s="0" t="n">
        <f aca="false">23</f>
        <v>23</v>
      </c>
      <c r="DO10" s="0" t="n">
        <f aca="false">1158</f>
        <v>1158</v>
      </c>
      <c r="EG10" s="0" t="n">
        <f aca="false">79</f>
        <v>79</v>
      </c>
      <c r="EZ10" s="0" t="n">
        <f aca="false">916</f>
        <v>916</v>
      </c>
      <c r="FB10" s="0" t="n">
        <f aca="false">22</f>
        <v>22</v>
      </c>
      <c r="FH10" s="0" t="n">
        <f aca="false">1005</f>
        <v>1005</v>
      </c>
      <c r="FI10" s="0" t="n">
        <f aca="false">19</f>
        <v>19</v>
      </c>
      <c r="FJ10" s="0" t="n">
        <f aca="false">528</f>
        <v>528</v>
      </c>
      <c r="FL10" s="0" t="n">
        <f aca="false">12</f>
        <v>12</v>
      </c>
      <c r="FM10" s="0" t="n">
        <f aca="false">21</f>
        <v>21</v>
      </c>
      <c r="FN10" s="0" t="n">
        <f aca="false">530</f>
        <v>530</v>
      </c>
      <c r="FO10" s="0" t="n">
        <f aca="false">593</f>
        <v>593</v>
      </c>
      <c r="FP10" s="0" t="n">
        <f aca="false">22</f>
        <v>22</v>
      </c>
      <c r="FQ10" s="0" t="n">
        <f aca="false">293</f>
        <v>293</v>
      </c>
      <c r="GM10" s="0" t="n">
        <f aca="false">3</f>
        <v>3</v>
      </c>
      <c r="GO10" s="0" t="n">
        <f aca="false">788</f>
        <v>788</v>
      </c>
      <c r="GS10" s="0" t="n">
        <f aca="false">336</f>
        <v>336</v>
      </c>
      <c r="GT10" s="0" t="n">
        <f aca="false">529</f>
        <v>529</v>
      </c>
      <c r="HK10" s="0" t="n">
        <f aca="false">775</f>
        <v>775</v>
      </c>
      <c r="IC10" s="0" t="n">
        <f aca="false">1275</f>
        <v>1275</v>
      </c>
      <c r="IE10" s="0" t="n">
        <f aca="false">1815</f>
        <v>1815</v>
      </c>
      <c r="IF10" s="0" t="n">
        <f aca="false">1211</f>
        <v>1211</v>
      </c>
      <c r="IO10" s="0" t="n">
        <f aca="false">81</f>
        <v>81</v>
      </c>
      <c r="IP10" s="0" t="n">
        <f aca="false">640</f>
        <v>640</v>
      </c>
      <c r="IQ10" s="0" t="n">
        <f aca="false">19</f>
        <v>19</v>
      </c>
      <c r="IR10" s="0" t="n">
        <f aca="false">13</f>
        <v>13</v>
      </c>
      <c r="IS10" s="0" t="n">
        <f aca="false">512</f>
        <v>512</v>
      </c>
      <c r="IT10" s="0" t="n">
        <f aca="false">809</f>
        <v>809</v>
      </c>
      <c r="IU10" s="0" t="n">
        <f aca="false">1247</f>
        <v>1247</v>
      </c>
      <c r="IV10" s="0" t="n">
        <f aca="false">18</f>
        <v>18</v>
      </c>
      <c r="IX10" s="0" t="n">
        <f aca="false">365</f>
        <v>365</v>
      </c>
      <c r="IY10" s="0" t="n">
        <f aca="false">17</f>
        <v>17</v>
      </c>
      <c r="JK10" s="0" t="n">
        <f aca="false">574</f>
        <v>574</v>
      </c>
      <c r="JN10" s="0" t="n">
        <f aca="false">8</f>
        <v>8</v>
      </c>
      <c r="JU10" s="0" t="n">
        <f aca="false">4</f>
        <v>4</v>
      </c>
      <c r="JV10" s="0" t="n">
        <f aca="false">690</f>
        <v>690</v>
      </c>
      <c r="JW10" s="0" t="n">
        <f aca="false">584</f>
        <v>584</v>
      </c>
      <c r="JZ10" s="0" t="n">
        <f aca="false">16</f>
        <v>16</v>
      </c>
      <c r="KA10" s="0" t="n">
        <f aca="false">15</f>
        <v>15</v>
      </c>
      <c r="KC10" s="0" t="n">
        <f aca="false">268</f>
        <v>268</v>
      </c>
    </row>
    <row r="11" customFormat="false" ht="13.8" hidden="false" customHeight="false" outlineLevel="0" collapsed="false">
      <c r="A11" s="0" t="s">
        <v>42</v>
      </c>
      <c r="B11" s="0" t="s">
        <v>43</v>
      </c>
      <c r="C11" s="0" t="n">
        <v>204</v>
      </c>
      <c r="D11" s="0" t="n">
        <f aca="false">SUM(J11:KC11)</f>
        <v>16652</v>
      </c>
      <c r="E11" s="0" t="n">
        <f aca="false">COUNT(J11:KC11)</f>
        <v>39</v>
      </c>
      <c r="F11" s="0" t="n">
        <v>0</v>
      </c>
      <c r="G11" s="0" t="n">
        <v>0</v>
      </c>
      <c r="H11" s="0" t="n">
        <v>0</v>
      </c>
      <c r="I11" s="1" t="s">
        <v>44</v>
      </c>
      <c r="BD11" s="0" t="n">
        <f aca="false">17</f>
        <v>17</v>
      </c>
      <c r="BL11" s="0" t="n">
        <f aca="false">415</f>
        <v>415</v>
      </c>
      <c r="BN11" s="0" t="n">
        <f aca="false">309</f>
        <v>309</v>
      </c>
      <c r="BP11" s="0" t="n">
        <f aca="false">551</f>
        <v>551</v>
      </c>
      <c r="BQ11" s="0" t="n">
        <f aca="false">12</f>
        <v>12</v>
      </c>
      <c r="BS11" s="0" t="n">
        <f aca="false">37</f>
        <v>37</v>
      </c>
      <c r="BT11" s="0" t="n">
        <f aca="false">567</f>
        <v>567</v>
      </c>
      <c r="BX11" s="0" t="n">
        <f aca="false">21</f>
        <v>21</v>
      </c>
      <c r="BZ11" s="0" t="n">
        <f aca="false">5</f>
        <v>5</v>
      </c>
      <c r="CA11" s="0" t="n">
        <f aca="false">9</f>
        <v>9</v>
      </c>
      <c r="CB11" s="0" t="n">
        <f aca="false">33</f>
        <v>33</v>
      </c>
      <c r="CC11" s="0" t="n">
        <f aca="false">7</f>
        <v>7</v>
      </c>
      <c r="CD11" s="0" t="n">
        <f aca="false">292</f>
        <v>292</v>
      </c>
      <c r="CE11" s="0" t="n">
        <f aca="false">240</f>
        <v>240</v>
      </c>
      <c r="CF11" s="0" t="n">
        <f aca="false">36</f>
        <v>36</v>
      </c>
      <c r="CG11" s="0" t="n">
        <f aca="false">382</f>
        <v>382</v>
      </c>
      <c r="CH11" s="0" t="n">
        <f aca="false">191</f>
        <v>191</v>
      </c>
      <c r="CI11" s="0" t="n">
        <f aca="false">213</f>
        <v>213</v>
      </c>
      <c r="CJ11" s="0" t="n">
        <f aca="false">169</f>
        <v>169</v>
      </c>
      <c r="CK11" s="0" t="n">
        <f aca="false">207</f>
        <v>207</v>
      </c>
      <c r="CL11" s="0" t="n">
        <f aca="false">31</f>
        <v>31</v>
      </c>
      <c r="CM11" s="0" t="n">
        <f aca="false">227</f>
        <v>227</v>
      </c>
      <c r="CN11" s="0" t="n">
        <f aca="false">825</f>
        <v>825</v>
      </c>
      <c r="CO11" s="0" t="n">
        <f aca="false">26</f>
        <v>26</v>
      </c>
      <c r="CP11" s="0" t="n">
        <f aca="false">24</f>
        <v>24</v>
      </c>
      <c r="CQ11" s="0" t="n">
        <f aca="false">1326</f>
        <v>1326</v>
      </c>
      <c r="CR11" s="0" t="n">
        <f aca="false">551</f>
        <v>551</v>
      </c>
      <c r="CT11" s="0" t="n">
        <f aca="false">11</f>
        <v>11</v>
      </c>
      <c r="CX11" s="0" t="n">
        <f aca="false">196</f>
        <v>196</v>
      </c>
      <c r="CZ11" s="0" t="n">
        <f aca="false">1310</f>
        <v>1310</v>
      </c>
      <c r="HR11" s="0" t="n">
        <f aca="false">890</f>
        <v>890</v>
      </c>
      <c r="HT11" s="0" t="n">
        <f aca="false">1393</f>
        <v>1393</v>
      </c>
      <c r="HU11" s="0" t="n">
        <f aca="false">1476</f>
        <v>1476</v>
      </c>
      <c r="HY11" s="0" t="n">
        <f aca="false">1524</f>
        <v>1524</v>
      </c>
      <c r="ID11" s="0" t="n">
        <f aca="false">1512</f>
        <v>1512</v>
      </c>
      <c r="IJ11" s="0" t="n">
        <f aca="false">12</f>
        <v>12</v>
      </c>
      <c r="IK11" s="0" t="n">
        <f aca="false">700</f>
        <v>700</v>
      </c>
      <c r="IR11" s="0" t="n">
        <f aca="false">471</f>
        <v>471</v>
      </c>
      <c r="JT11" s="0" t="n">
        <f aca="false">434</f>
        <v>434</v>
      </c>
    </row>
    <row r="12" customFormat="false" ht="13.8" hidden="false" customHeight="false" outlineLevel="0" collapsed="false">
      <c r="A12" s="0" t="s">
        <v>45</v>
      </c>
      <c r="B12" s="0" t="s">
        <v>46</v>
      </c>
      <c r="C12" s="0" t="n">
        <v>188</v>
      </c>
      <c r="D12" s="0" t="n">
        <f aca="false">SUM(J12:KC12)</f>
        <v>15044</v>
      </c>
      <c r="E12" s="0" t="n">
        <f aca="false">COUNT(J12:KC12)</f>
        <v>72</v>
      </c>
      <c r="F12" s="0" t="n">
        <v>0</v>
      </c>
      <c r="G12" s="0" t="n">
        <v>0</v>
      </c>
      <c r="H12" s="0" t="n">
        <v>0</v>
      </c>
      <c r="I12" s="1" t="s">
        <v>47</v>
      </c>
      <c r="AW12" s="0" t="n">
        <f aca="false">24</f>
        <v>24</v>
      </c>
      <c r="BA12" s="0" t="n">
        <f aca="false">40</f>
        <v>40</v>
      </c>
      <c r="BB12" s="0" t="n">
        <f aca="false">53</f>
        <v>53</v>
      </c>
      <c r="BC12" s="0" t="n">
        <f aca="false">77</f>
        <v>77</v>
      </c>
      <c r="BD12" s="0" t="n">
        <f aca="false">139</f>
        <v>139</v>
      </c>
      <c r="BE12" s="0" t="n">
        <f aca="false">4</f>
        <v>4</v>
      </c>
      <c r="BG12" s="0" t="n">
        <f aca="false">156</f>
        <v>156</v>
      </c>
      <c r="BH12" s="0" t="n">
        <f aca="false">208</f>
        <v>208</v>
      </c>
      <c r="BI12" s="0" t="n">
        <f aca="false">134</f>
        <v>134</v>
      </c>
      <c r="BT12" s="0" t="n">
        <f aca="false">120</f>
        <v>120</v>
      </c>
      <c r="BU12" s="0" t="n">
        <f aca="false">70</f>
        <v>70</v>
      </c>
      <c r="BX12" s="0" t="n">
        <f aca="false">10</f>
        <v>10</v>
      </c>
      <c r="BZ12" s="0" t="n">
        <f aca="false">8</f>
        <v>8</v>
      </c>
      <c r="CB12" s="0" t="n">
        <f aca="false">26</f>
        <v>26</v>
      </c>
      <c r="CD12" s="0" t="n">
        <f aca="false">197</f>
        <v>197</v>
      </c>
      <c r="CE12" s="0" t="n">
        <f aca="false">209</f>
        <v>209</v>
      </c>
      <c r="CF12" s="0" t="n">
        <f aca="false">236</f>
        <v>236</v>
      </c>
      <c r="CG12" s="0" t="n">
        <f aca="false">172</f>
        <v>172</v>
      </c>
      <c r="CH12" s="0" t="n">
        <f aca="false">146</f>
        <v>146</v>
      </c>
      <c r="CP12" s="0" t="n">
        <f aca="false">46</f>
        <v>46</v>
      </c>
      <c r="CR12" s="0" t="n">
        <f aca="false">244</f>
        <v>244</v>
      </c>
      <c r="CT12" s="0" t="n">
        <f aca="false">12</f>
        <v>12</v>
      </c>
      <c r="CU12" s="0" t="n">
        <f aca="false">14</f>
        <v>14</v>
      </c>
      <c r="CV12" s="0" t="n">
        <f aca="false">189</f>
        <v>189</v>
      </c>
      <c r="CW12" s="0" t="n">
        <f aca="false">103</f>
        <v>103</v>
      </c>
      <c r="DK12" s="0" t="n">
        <f aca="false">350</f>
        <v>350</v>
      </c>
      <c r="DM12" s="0" t="n">
        <f aca="false">19</f>
        <v>19</v>
      </c>
      <c r="DN12" s="0" t="n">
        <f aca="false">339</f>
        <v>339</v>
      </c>
      <c r="DW12" s="0" t="n">
        <f aca="false">3</f>
        <v>3</v>
      </c>
      <c r="DX12" s="0" t="n">
        <f aca="false">7</f>
        <v>7</v>
      </c>
      <c r="DY12" s="0" t="n">
        <f aca="false">8</f>
        <v>8</v>
      </c>
      <c r="EE12" s="0" t="n">
        <f aca="false">810</f>
        <v>810</v>
      </c>
      <c r="EF12" s="0" t="n">
        <f aca="false">788</f>
        <v>788</v>
      </c>
      <c r="EG12" s="0" t="n">
        <f aca="false">55</f>
        <v>55</v>
      </c>
      <c r="EH12" s="0" t="n">
        <f aca="false">878</f>
        <v>878</v>
      </c>
      <c r="EK12" s="0" t="n">
        <f aca="false">537</f>
        <v>537</v>
      </c>
      <c r="EM12" s="0" t="n">
        <f aca="false">458</f>
        <v>458</v>
      </c>
      <c r="EN12" s="0" t="n">
        <f aca="false">855</f>
        <v>855</v>
      </c>
      <c r="EO12" s="0" t="n">
        <f aca="false">1210</f>
        <v>1210</v>
      </c>
      <c r="EZ12" s="0" t="n">
        <f aca="false">333</f>
        <v>333</v>
      </c>
      <c r="FG12" s="0" t="n">
        <f aca="false">358</f>
        <v>358</v>
      </c>
      <c r="FI12" s="0" t="n">
        <f aca="false">247</f>
        <v>247</v>
      </c>
      <c r="GM12" s="0" t="n">
        <f aca="false">2</f>
        <v>2</v>
      </c>
      <c r="GQ12" s="0" t="n">
        <f aca="false">275</f>
        <v>275</v>
      </c>
      <c r="GT12" s="0" t="n">
        <f aca="false">365</f>
        <v>365</v>
      </c>
      <c r="GU12" s="0" t="n">
        <f aca="false">146</f>
        <v>146</v>
      </c>
      <c r="HA12" s="0" t="n">
        <f aca="false">166</f>
        <v>166</v>
      </c>
      <c r="HD12" s="0" t="n">
        <f aca="false">245</f>
        <v>245</v>
      </c>
      <c r="HI12" s="0" t="n">
        <f aca="false">18</f>
        <v>18</v>
      </c>
      <c r="HJ12" s="0" t="n">
        <f aca="false">201</f>
        <v>201</v>
      </c>
      <c r="HN12" s="0" t="n">
        <f aca="false">216</f>
        <v>216</v>
      </c>
      <c r="HP12" s="0" t="n">
        <f aca="false">219</f>
        <v>219</v>
      </c>
      <c r="HV12" s="0" t="n">
        <f aca="false">255</f>
        <v>255</v>
      </c>
      <c r="IC12" s="0" t="n">
        <f aca="false">166</f>
        <v>166</v>
      </c>
      <c r="ID12" s="0" t="n">
        <f aca="false">283</f>
        <v>283</v>
      </c>
      <c r="IE12" s="0" t="n">
        <f aca="false">331</f>
        <v>331</v>
      </c>
      <c r="IF12" s="0" t="n">
        <f aca="false">319</f>
        <v>319</v>
      </c>
      <c r="IM12" s="0" t="n">
        <f aca="false">158</f>
        <v>158</v>
      </c>
      <c r="IN12" s="0" t="n">
        <f aca="false">290</f>
        <v>290</v>
      </c>
      <c r="IQ12" s="0" t="n">
        <f aca="false">163</f>
        <v>163</v>
      </c>
      <c r="IT12" s="0" t="n">
        <f aca="false">281</f>
        <v>281</v>
      </c>
      <c r="IV12" s="0" t="n">
        <f aca="false">216</f>
        <v>216</v>
      </c>
      <c r="IW12" s="0" t="n">
        <f aca="false">138</f>
        <v>138</v>
      </c>
      <c r="IZ12" s="0" t="n">
        <f aca="false">148</f>
        <v>148</v>
      </c>
      <c r="JI12" s="0" t="n">
        <f aca="false">75</f>
        <v>75</v>
      </c>
      <c r="JK12" s="0" t="n">
        <f aca="false">48</f>
        <v>48</v>
      </c>
      <c r="JM12" s="0" t="n">
        <f aca="false">58</f>
        <v>58</v>
      </c>
      <c r="JT12" s="0" t="n">
        <f aca="false">43</f>
        <v>43</v>
      </c>
      <c r="JV12" s="0" t="n">
        <f aca="false">78</f>
        <v>78</v>
      </c>
      <c r="JW12" s="0" t="n">
        <f aca="false">141</f>
        <v>141</v>
      </c>
      <c r="JX12" s="0" t="n">
        <f aca="false">2</f>
        <v>2</v>
      </c>
      <c r="JZ12" s="0" t="n">
        <f aca="false">106</f>
        <v>106</v>
      </c>
    </row>
    <row r="13" customFormat="false" ht="13.8" hidden="false" customHeight="false" outlineLevel="0" collapsed="false">
      <c r="A13" s="0" t="s">
        <v>48</v>
      </c>
      <c r="B13" s="0" t="s">
        <v>49</v>
      </c>
      <c r="C13" s="0" t="n">
        <v>204</v>
      </c>
      <c r="D13" s="0" t="n">
        <f aca="false">SUM(J13:KC13)</f>
        <v>11786</v>
      </c>
      <c r="E13" s="0" t="n">
        <f aca="false">COUNT(J13:KC13)</f>
        <v>30</v>
      </c>
      <c r="F13" s="0" t="n">
        <v>0</v>
      </c>
      <c r="G13" s="0" t="n">
        <v>0</v>
      </c>
      <c r="H13" s="0" t="n">
        <v>0</v>
      </c>
      <c r="I13" s="1" t="s">
        <v>50</v>
      </c>
      <c r="R13" s="0" t="n">
        <f aca="false">59</f>
        <v>59</v>
      </c>
      <c r="BO13" s="0" t="n">
        <f aca="false">193</f>
        <v>193</v>
      </c>
      <c r="BR13" s="0" t="n">
        <f aca="false">16</f>
        <v>16</v>
      </c>
      <c r="CI13" s="0" t="n">
        <f aca="false">242</f>
        <v>242</v>
      </c>
      <c r="CL13" s="0" t="n">
        <f aca="false">194</f>
        <v>194</v>
      </c>
      <c r="CM13" s="0" t="n">
        <f aca="false">520</f>
        <v>520</v>
      </c>
      <c r="CX13" s="0" t="n">
        <f aca="false">400</f>
        <v>400</v>
      </c>
      <c r="DC13" s="0" t="n">
        <f aca="false">501</f>
        <v>501</v>
      </c>
      <c r="DF13" s="0" t="n">
        <f aca="false">300</f>
        <v>300</v>
      </c>
      <c r="DG13" s="0" t="n">
        <f aca="false">630</f>
        <v>630</v>
      </c>
      <c r="ET13" s="0" t="n">
        <f aca="false">1397</f>
        <v>1397</v>
      </c>
      <c r="HO13" s="0" t="n">
        <f aca="false">1510</f>
        <v>1510</v>
      </c>
      <c r="HS13" s="0" t="n">
        <f aca="false">1281</f>
        <v>1281</v>
      </c>
      <c r="IJ13" s="0" t="n">
        <f aca="false">11</f>
        <v>11</v>
      </c>
      <c r="IM13" s="0" t="n">
        <f aca="false">719</f>
        <v>719</v>
      </c>
      <c r="IO13" s="0" t="n">
        <f aca="false">503</f>
        <v>503</v>
      </c>
      <c r="JB13" s="0" t="n">
        <f aca="false">326</f>
        <v>326</v>
      </c>
      <c r="JC13" s="0" t="n">
        <f aca="false">651</f>
        <v>651</v>
      </c>
      <c r="JD13" s="0" t="n">
        <f aca="false">438</f>
        <v>438</v>
      </c>
      <c r="JE13" s="0" t="n">
        <f aca="false">166</f>
        <v>166</v>
      </c>
      <c r="JN13" s="0" t="n">
        <f aca="false">269</f>
        <v>269</v>
      </c>
      <c r="JO13" s="0" t="n">
        <f aca="false">433</f>
        <v>433</v>
      </c>
      <c r="JP13" s="0" t="n">
        <f aca="false">255</f>
        <v>255</v>
      </c>
      <c r="JS13" s="0" t="n">
        <f aca="false">519</f>
        <v>519</v>
      </c>
      <c r="JT13" s="0" t="n">
        <f aca="false">13</f>
        <v>13</v>
      </c>
      <c r="JU13" s="0" t="n">
        <f aca="false">3</f>
        <v>3</v>
      </c>
      <c r="JV13" s="0" t="n">
        <f aca="false">10</f>
        <v>10</v>
      </c>
      <c r="JW13" s="0" t="n">
        <f aca="false">11</f>
        <v>11</v>
      </c>
      <c r="JX13" s="0" t="n">
        <f aca="false">2</f>
        <v>2</v>
      </c>
      <c r="KA13" s="0" t="n">
        <f aca="false">214</f>
        <v>214</v>
      </c>
    </row>
    <row r="14" customFormat="false" ht="13.8" hidden="false" customHeight="false" outlineLevel="0" collapsed="false">
      <c r="A14" s="0" t="s">
        <v>51</v>
      </c>
      <c r="B14" s="0" t="s">
        <v>52</v>
      </c>
      <c r="C14" s="0" t="n">
        <v>204</v>
      </c>
      <c r="D14" s="0" t="n">
        <f aca="false">SUM(J14:KC14)</f>
        <v>10234</v>
      </c>
      <c r="E14" s="0" t="n">
        <f aca="false">COUNT(J14:KC14)</f>
        <v>66</v>
      </c>
      <c r="F14" s="0" t="n">
        <v>0</v>
      </c>
      <c r="G14" s="0" t="n">
        <v>0</v>
      </c>
      <c r="H14" s="0" t="n">
        <v>0</v>
      </c>
      <c r="I14" s="1" t="s">
        <v>53</v>
      </c>
      <c r="AW14" s="0" t="n">
        <f aca="false">18</f>
        <v>18</v>
      </c>
      <c r="AX14" s="0" t="n">
        <f aca="false">3</f>
        <v>3</v>
      </c>
      <c r="BA14" s="0" t="n">
        <f aca="false">47</f>
        <v>47</v>
      </c>
      <c r="BB14" s="0" t="n">
        <f aca="false">36</f>
        <v>36</v>
      </c>
      <c r="BC14" s="0" t="n">
        <f aca="false">94</f>
        <v>94</v>
      </c>
      <c r="BD14" s="0" t="n">
        <f aca="false">122</f>
        <v>122</v>
      </c>
      <c r="BE14" s="0" t="n">
        <f aca="false">6</f>
        <v>6</v>
      </c>
      <c r="BG14" s="0" t="n">
        <f aca="false">71</f>
        <v>71</v>
      </c>
      <c r="BH14" s="0" t="n">
        <f aca="false">124</f>
        <v>124</v>
      </c>
      <c r="BI14" s="0" t="n">
        <f aca="false">111</f>
        <v>111</v>
      </c>
      <c r="BT14" s="0" t="n">
        <f aca="false">98</f>
        <v>98</v>
      </c>
      <c r="BU14" s="0" t="n">
        <f aca="false">58</f>
        <v>58</v>
      </c>
      <c r="BZ14" s="0" t="n">
        <f aca="false">10</f>
        <v>10</v>
      </c>
      <c r="CD14" s="0" t="n">
        <f aca="false">182</f>
        <v>182</v>
      </c>
      <c r="CE14" s="0" t="n">
        <f aca="false">125</f>
        <v>125</v>
      </c>
      <c r="CF14" s="0" t="n">
        <f aca="false">178</f>
        <v>178</v>
      </c>
      <c r="CG14" s="0" t="n">
        <f aca="false">182</f>
        <v>182</v>
      </c>
      <c r="CH14" s="0" t="n">
        <f aca="false">94</f>
        <v>94</v>
      </c>
      <c r="CP14" s="0" t="n">
        <f aca="false">31</f>
        <v>31</v>
      </c>
      <c r="CR14" s="0" t="n">
        <f aca="false">235</f>
        <v>235</v>
      </c>
      <c r="CT14" s="0" t="n">
        <f aca="false">9</f>
        <v>9</v>
      </c>
      <c r="CV14" s="0" t="n">
        <f aca="false">122</f>
        <v>122</v>
      </c>
      <c r="CW14" s="0" t="n">
        <f aca="false">98</f>
        <v>98</v>
      </c>
      <c r="DK14" s="0" t="n">
        <f aca="false">141</f>
        <v>141</v>
      </c>
      <c r="DN14" s="0" t="n">
        <f aca="false">191</f>
        <v>191</v>
      </c>
      <c r="DX14" s="0" t="n">
        <f aca="false">3</f>
        <v>3</v>
      </c>
      <c r="DY14" s="0" t="n">
        <f aca="false">10</f>
        <v>10</v>
      </c>
      <c r="EE14" s="0" t="n">
        <f aca="false">713</f>
        <v>713</v>
      </c>
      <c r="EF14" s="0" t="n">
        <f aca="false">443</f>
        <v>443</v>
      </c>
      <c r="EG14" s="0" t="n">
        <f aca="false">32</f>
        <v>32</v>
      </c>
      <c r="EH14" s="0" t="n">
        <f aca="false">757</f>
        <v>757</v>
      </c>
      <c r="EK14" s="0" t="n">
        <f aca="false">377</f>
        <v>377</v>
      </c>
      <c r="EM14" s="0" t="n">
        <f aca="false">396</f>
        <v>396</v>
      </c>
      <c r="EN14" s="0" t="n">
        <f aca="false">374</f>
        <v>374</v>
      </c>
      <c r="EO14" s="0" t="n">
        <f aca="false">508</f>
        <v>508</v>
      </c>
      <c r="EZ14" s="0" t="n">
        <f aca="false">284</f>
        <v>284</v>
      </c>
      <c r="FG14" s="0" t="n">
        <f aca="false">228</f>
        <v>228</v>
      </c>
      <c r="FI14" s="0" t="n">
        <f aca="false">140</f>
        <v>140</v>
      </c>
      <c r="GQ14" s="0" t="n">
        <f aca="false">157</f>
        <v>157</v>
      </c>
      <c r="GT14" s="0" t="n">
        <f aca="false">211</f>
        <v>211</v>
      </c>
      <c r="GU14" s="0" t="n">
        <f aca="false">71</f>
        <v>71</v>
      </c>
      <c r="HA14" s="0" t="n">
        <f aca="false">86</f>
        <v>86</v>
      </c>
      <c r="HD14" s="0" t="n">
        <f aca="false">212</f>
        <v>212</v>
      </c>
      <c r="HJ14" s="0" t="n">
        <f aca="false">165</f>
        <v>165</v>
      </c>
      <c r="HN14" s="0" t="n">
        <f aca="false">120</f>
        <v>120</v>
      </c>
      <c r="HP14" s="0" t="n">
        <f aca="false">219</f>
        <v>219</v>
      </c>
      <c r="HV14" s="0" t="n">
        <f aca="false">159</f>
        <v>159</v>
      </c>
      <c r="IC14" s="0" t="n">
        <f aca="false">143</f>
        <v>143</v>
      </c>
      <c r="ID14" s="0" t="n">
        <f aca="false">147</f>
        <v>147</v>
      </c>
      <c r="IE14" s="0" t="n">
        <f aca="false">148</f>
        <v>148</v>
      </c>
      <c r="IF14" s="0" t="n">
        <f aca="false">297</f>
        <v>297</v>
      </c>
      <c r="IM14" s="0" t="n">
        <f aca="false">63</f>
        <v>63</v>
      </c>
      <c r="IN14" s="0" t="n">
        <f aca="false">278</f>
        <v>278</v>
      </c>
      <c r="IQ14" s="0" t="n">
        <f aca="false">98</f>
        <v>98</v>
      </c>
      <c r="IT14" s="0" t="n">
        <f aca="false">68</f>
        <v>68</v>
      </c>
      <c r="IV14" s="0" t="n">
        <f aca="false">202</f>
        <v>202</v>
      </c>
      <c r="IW14" s="0" t="n">
        <f aca="false">87</f>
        <v>87</v>
      </c>
      <c r="IZ14" s="0" t="n">
        <f aca="false">150</f>
        <v>150</v>
      </c>
      <c r="JI14" s="0" t="n">
        <f aca="false">35</f>
        <v>35</v>
      </c>
      <c r="JK14" s="0" t="n">
        <f aca="false">46</f>
        <v>46</v>
      </c>
      <c r="JM14" s="0" t="n">
        <f aca="false">75</f>
        <v>75</v>
      </c>
      <c r="JT14" s="0" t="n">
        <f aca="false">117</f>
        <v>117</v>
      </c>
      <c r="JU14" s="0" t="n">
        <f aca="false">4</f>
        <v>4</v>
      </c>
      <c r="JV14" s="0" t="n">
        <f aca="false">75</f>
        <v>75</v>
      </c>
      <c r="JW14" s="0" t="n">
        <f aca="false">83</f>
        <v>83</v>
      </c>
      <c r="JZ14" s="0" t="n">
        <f aca="false">67</f>
        <v>67</v>
      </c>
    </row>
    <row r="15" customFormat="false" ht="13.8" hidden="false" customHeight="false" outlineLevel="0" collapsed="false">
      <c r="A15" s="0" t="s">
        <v>54</v>
      </c>
      <c r="B15" s="0" t="s">
        <v>55</v>
      </c>
      <c r="C15" s="0" t="n">
        <v>204</v>
      </c>
      <c r="D15" s="0" t="n">
        <f aca="false">SUM(J15:KC15)</f>
        <v>10058</v>
      </c>
      <c r="E15" s="0" t="n">
        <f aca="false">COUNT(J15:KC15)</f>
        <v>20</v>
      </c>
      <c r="F15" s="0" t="n">
        <v>0</v>
      </c>
      <c r="G15" s="0" t="n">
        <v>0</v>
      </c>
      <c r="H15" s="0" t="n">
        <v>0</v>
      </c>
      <c r="I15" s="1" t="s">
        <v>56</v>
      </c>
      <c r="M15" s="0" t="n">
        <f aca="false">327</f>
        <v>327</v>
      </c>
      <c r="BE15" s="0" t="n">
        <f aca="false">13</f>
        <v>13</v>
      </c>
      <c r="DT15" s="0" t="n">
        <f aca="false">712</f>
        <v>712</v>
      </c>
      <c r="DV15" s="0" t="n">
        <f aca="false">12</f>
        <v>12</v>
      </c>
      <c r="EC15" s="0" t="n">
        <f aca="false">29</f>
        <v>29</v>
      </c>
      <c r="EJ15" s="0" t="n">
        <f aca="false">1221</f>
        <v>1221</v>
      </c>
      <c r="FI15" s="0" t="n">
        <f aca="false">547</f>
        <v>547</v>
      </c>
      <c r="FL15" s="0" t="n">
        <f aca="false">2</f>
        <v>2</v>
      </c>
      <c r="FX15" s="0" t="n">
        <f aca="false">503</f>
        <v>503</v>
      </c>
      <c r="FY15" s="0" t="n">
        <f aca="false">27</f>
        <v>27</v>
      </c>
      <c r="GK15" s="0" t="n">
        <f aca="false">18</f>
        <v>18</v>
      </c>
      <c r="GP15" s="0" t="n">
        <f aca="false">795</f>
        <v>795</v>
      </c>
      <c r="GU15" s="0" t="n">
        <f aca="false">153</f>
        <v>153</v>
      </c>
      <c r="GV15" s="0" t="n">
        <f aca="false">931</f>
        <v>931</v>
      </c>
      <c r="GZ15" s="0" t="n">
        <f aca="false">550</f>
        <v>550</v>
      </c>
      <c r="HC15" s="0" t="n">
        <f aca="false">1260</f>
        <v>1260</v>
      </c>
      <c r="HE15" s="0" t="n">
        <f aca="false">848</f>
        <v>848</v>
      </c>
      <c r="HW15" s="0" t="n">
        <f aca="false">1436</f>
        <v>1436</v>
      </c>
      <c r="IX15" s="0" t="n">
        <f aca="false">248</f>
        <v>248</v>
      </c>
      <c r="JI15" s="0" t="n">
        <f aca="false">426</f>
        <v>426</v>
      </c>
    </row>
    <row r="16" customFormat="false" ht="13.8" hidden="false" customHeight="false" outlineLevel="0" collapsed="false">
      <c r="A16" s="0" t="s">
        <v>57</v>
      </c>
      <c r="B16" s="0" t="s">
        <v>58</v>
      </c>
      <c r="C16" s="0" t="n">
        <v>204</v>
      </c>
      <c r="D16" s="0" t="n">
        <f aca="false">SUM(J16:KC16)</f>
        <v>9972</v>
      </c>
      <c r="E16" s="0" t="n">
        <f aca="false">COUNT(J16:KC16)</f>
        <v>55</v>
      </c>
      <c r="F16" s="0" t="n">
        <v>0</v>
      </c>
      <c r="G16" s="0" t="n">
        <v>0</v>
      </c>
      <c r="H16" s="0" t="n">
        <v>0</v>
      </c>
      <c r="I16" s="1" t="s">
        <v>59</v>
      </c>
      <c r="K16" s="0" t="n">
        <f aca="false">111</f>
        <v>111</v>
      </c>
      <c r="L16" s="0" t="n">
        <f aca="false">87</f>
        <v>87</v>
      </c>
      <c r="R16" s="0" t="n">
        <f aca="false">14</f>
        <v>14</v>
      </c>
      <c r="S16" s="0" t="n">
        <f aca="false">10</f>
        <v>10</v>
      </c>
      <c r="T16" s="0" t="n">
        <f aca="false">15</f>
        <v>15</v>
      </c>
      <c r="V16" s="0" t="n">
        <f aca="false">11</f>
        <v>11</v>
      </c>
      <c r="X16" s="0" t="n">
        <f aca="false">56</f>
        <v>56</v>
      </c>
      <c r="AE16" s="0" t="n">
        <f aca="false">43</f>
        <v>43</v>
      </c>
      <c r="AJ16" s="0" t="n">
        <f aca="false">54</f>
        <v>54</v>
      </c>
      <c r="AK16" s="0" t="n">
        <f aca="false">43</f>
        <v>43</v>
      </c>
      <c r="AO16" s="0" t="n">
        <f aca="false">83</f>
        <v>83</v>
      </c>
      <c r="AP16" s="0" t="n">
        <f aca="false">42</f>
        <v>42</v>
      </c>
      <c r="AQ16" s="0" t="n">
        <f aca="false">105</f>
        <v>105</v>
      </c>
      <c r="AR16" s="0" t="n">
        <f aca="false">52</f>
        <v>52</v>
      </c>
      <c r="AS16" s="0" t="n">
        <f aca="false">74</f>
        <v>74</v>
      </c>
      <c r="AT16" s="0" t="n">
        <f aca="false">70</f>
        <v>70</v>
      </c>
      <c r="AV16" s="0" t="n">
        <f aca="false">8</f>
        <v>8</v>
      </c>
      <c r="BE16" s="0" t="n">
        <f aca="false">2</f>
        <v>2</v>
      </c>
      <c r="BH16" s="0" t="n">
        <f aca="false">79</f>
        <v>79</v>
      </c>
      <c r="CU16" s="0" t="n">
        <f aca="false">46</f>
        <v>46</v>
      </c>
      <c r="DK16" s="0" t="n">
        <f aca="false">576</f>
        <v>576</v>
      </c>
      <c r="DL16" s="0" t="n">
        <f aca="false">217</f>
        <v>217</v>
      </c>
      <c r="DN16" s="0" t="n">
        <f aca="false">536</f>
        <v>536</v>
      </c>
      <c r="DQ16" s="0" t="n">
        <f aca="false">110</f>
        <v>110</v>
      </c>
      <c r="DS16" s="0" t="n">
        <f aca="false">195</f>
        <v>195</v>
      </c>
      <c r="DW16" s="0" t="n">
        <f aca="false">8</f>
        <v>8</v>
      </c>
      <c r="DX16" s="0" t="n">
        <f aca="false">3</f>
        <v>3</v>
      </c>
      <c r="DY16" s="0" t="n">
        <f aca="false">25</f>
        <v>25</v>
      </c>
      <c r="DZ16" s="0" t="n">
        <f aca="false">265</f>
        <v>265</v>
      </c>
      <c r="EA16" s="0" t="n">
        <f aca="false">305</f>
        <v>305</v>
      </c>
      <c r="EC16" s="0" t="n">
        <f aca="false">657</f>
        <v>657</v>
      </c>
      <c r="EE16" s="0" t="n">
        <f aca="false">440</f>
        <v>440</v>
      </c>
      <c r="FA16" s="0" t="n">
        <f aca="false">23</f>
        <v>23</v>
      </c>
      <c r="FC16" s="0" t="n">
        <f aca="false">150</f>
        <v>150</v>
      </c>
      <c r="FF16" s="0" t="n">
        <f aca="false">127</f>
        <v>127</v>
      </c>
      <c r="FG16" s="0" t="n">
        <f aca="false">362</f>
        <v>362</v>
      </c>
      <c r="FH16" s="0" t="n">
        <f aca="false">17</f>
        <v>17</v>
      </c>
      <c r="FI16" s="0" t="n">
        <f aca="false">414</f>
        <v>414</v>
      </c>
      <c r="FL16" s="0" t="n">
        <f aca="false">3</f>
        <v>3</v>
      </c>
      <c r="FM16" s="0" t="n">
        <f aca="false">247</f>
        <v>247</v>
      </c>
      <c r="FN16" s="0" t="n">
        <f aca="false">15</f>
        <v>15</v>
      </c>
      <c r="FP16" s="0" t="n">
        <f aca="false">295</f>
        <v>295</v>
      </c>
      <c r="FS16" s="0" t="n">
        <f aca="false">72</f>
        <v>72</v>
      </c>
      <c r="FU16" s="0" t="n">
        <f aca="false">305</f>
        <v>305</v>
      </c>
      <c r="FV16" s="0" t="n">
        <f aca="false">679</f>
        <v>679</v>
      </c>
      <c r="FW16" s="0" t="n">
        <f aca="false">8</f>
        <v>8</v>
      </c>
      <c r="GF16" s="0" t="n">
        <f aca="false">138</f>
        <v>138</v>
      </c>
      <c r="GG16" s="0" t="n">
        <f aca="false">394</f>
        <v>394</v>
      </c>
      <c r="GI16" s="0" t="n">
        <f aca="false">171</f>
        <v>171</v>
      </c>
      <c r="GK16" s="0" t="n">
        <f aca="false">391</f>
        <v>391</v>
      </c>
      <c r="GM16" s="0" t="n">
        <f aca="false">4</f>
        <v>4</v>
      </c>
      <c r="GV16" s="0" t="n">
        <f aca="false">745</f>
        <v>745</v>
      </c>
      <c r="GX16" s="0" t="n">
        <f aca="false">253</f>
        <v>253</v>
      </c>
      <c r="GY16" s="0" t="n">
        <f aca="false">592</f>
        <v>592</v>
      </c>
      <c r="HD16" s="0" t="n">
        <f aca="false">225</f>
        <v>225</v>
      </c>
    </row>
    <row r="17" customFormat="false" ht="13.8" hidden="false" customHeight="false" outlineLevel="0" collapsed="false">
      <c r="A17" s="0" t="s">
        <v>60</v>
      </c>
      <c r="B17" s="0" t="s">
        <v>61</v>
      </c>
      <c r="C17" s="0" t="n">
        <v>204</v>
      </c>
      <c r="D17" s="0" t="n">
        <f aca="false">SUM(J17:KC17)</f>
        <v>8989</v>
      </c>
      <c r="E17" s="0" t="n">
        <f aca="false">COUNT(J17:KC17)</f>
        <v>25</v>
      </c>
      <c r="F17" s="0" t="n">
        <v>0</v>
      </c>
      <c r="G17" s="0" t="n">
        <v>0</v>
      </c>
      <c r="H17" s="0" t="n">
        <v>0</v>
      </c>
      <c r="I17" s="1" t="s">
        <v>62</v>
      </c>
      <c r="J17" s="0" t="n">
        <f aca="false">22</f>
        <v>22</v>
      </c>
      <c r="K17" s="0" t="n">
        <f aca="false">125</f>
        <v>125</v>
      </c>
      <c r="P17" s="0" t="n">
        <f aca="false">108</f>
        <v>108</v>
      </c>
      <c r="AC17" s="0" t="n">
        <f aca="false">312</f>
        <v>312</v>
      </c>
      <c r="AD17" s="0" t="n">
        <f aca="false">72</f>
        <v>72</v>
      </c>
      <c r="AF17" s="0" t="n">
        <f aca="false">129</f>
        <v>129</v>
      </c>
      <c r="AG17" s="0" t="n">
        <f aca="false">65</f>
        <v>65</v>
      </c>
      <c r="AI17" s="0" t="n">
        <f aca="false">62</f>
        <v>62</v>
      </c>
      <c r="AK17" s="0" t="n">
        <f aca="false">9</f>
        <v>9</v>
      </c>
      <c r="AS17" s="0" t="n">
        <f aca="false">64</f>
        <v>64</v>
      </c>
      <c r="DJ17" s="0" t="n">
        <f aca="false">323</f>
        <v>323</v>
      </c>
      <c r="DM17" s="0" t="n">
        <f aca="false">114</f>
        <v>114</v>
      </c>
      <c r="DO17" s="0" t="n">
        <f aca="false">802</f>
        <v>802</v>
      </c>
      <c r="DV17" s="0" t="n">
        <f aca="false">4</f>
        <v>4</v>
      </c>
      <c r="DX17" s="0" t="n">
        <f aca="false">2</f>
        <v>2</v>
      </c>
      <c r="DY17" s="0" t="n">
        <f aca="false">4</f>
        <v>4</v>
      </c>
      <c r="EF17" s="0" t="n">
        <f aca="false">853</f>
        <v>853</v>
      </c>
      <c r="EI17" s="0" t="n">
        <f aca="false">2016</f>
        <v>2016</v>
      </c>
      <c r="EM17" s="0" t="n">
        <f aca="false">364</f>
        <v>364</v>
      </c>
      <c r="EO17" s="0" t="n">
        <f aca="false">2229</f>
        <v>2229</v>
      </c>
      <c r="GO17" s="0" t="n">
        <f aca="false">531</f>
        <v>531</v>
      </c>
      <c r="GP17" s="0" t="n">
        <f aca="false">27</f>
        <v>27</v>
      </c>
      <c r="HC17" s="0" t="n">
        <f aca="false">293</f>
        <v>293</v>
      </c>
      <c r="HE17" s="0" t="n">
        <f aca="false">298</f>
        <v>298</v>
      </c>
      <c r="JJ17" s="0" t="n">
        <f aca="false">161</f>
        <v>161</v>
      </c>
    </row>
    <row r="18" customFormat="false" ht="13.8" hidden="false" customHeight="false" outlineLevel="0" collapsed="false">
      <c r="A18" s="0" t="s">
        <v>63</v>
      </c>
      <c r="B18" s="0" t="s">
        <v>64</v>
      </c>
      <c r="C18" s="0" t="n">
        <v>204</v>
      </c>
      <c r="D18" s="0" t="n">
        <f aca="false">SUM(J18:KC18)</f>
        <v>8221</v>
      </c>
      <c r="E18" s="0" t="n">
        <f aca="false">COUNT(J18:KC18)</f>
        <v>32</v>
      </c>
      <c r="F18" s="0" t="n">
        <v>0</v>
      </c>
      <c r="G18" s="0" t="n">
        <v>0</v>
      </c>
      <c r="H18" s="0" t="n">
        <v>0</v>
      </c>
      <c r="I18" s="1" t="s">
        <v>65</v>
      </c>
      <c r="BQ18" s="0" t="n">
        <f aca="false">169</f>
        <v>169</v>
      </c>
      <c r="BX18" s="0" t="n">
        <f aca="false">659</f>
        <v>659</v>
      </c>
      <c r="BZ18" s="0" t="n">
        <f aca="false">33</f>
        <v>33</v>
      </c>
      <c r="CB18" s="0" t="n">
        <f aca="false">195</f>
        <v>195</v>
      </c>
      <c r="CC18" s="0" t="n">
        <f aca="false">52</f>
        <v>52</v>
      </c>
      <c r="CD18" s="0" t="n">
        <f aca="false">118</f>
        <v>118</v>
      </c>
      <c r="CF18" s="0" t="n">
        <f aca="false">13</f>
        <v>13</v>
      </c>
      <c r="CZ18" s="0" t="n">
        <f aca="false">740</f>
        <v>740</v>
      </c>
      <c r="EH18" s="0" t="n">
        <f aca="false">722</f>
        <v>722</v>
      </c>
      <c r="FD18" s="0" t="n">
        <f aca="false">336</f>
        <v>336</v>
      </c>
      <c r="FH18" s="0" t="n">
        <f aca="false">213</f>
        <v>213</v>
      </c>
      <c r="FL18" s="0" t="n">
        <f aca="false">2</f>
        <v>2</v>
      </c>
      <c r="GN18" s="0" t="n">
        <f aca="false">281</f>
        <v>281</v>
      </c>
      <c r="GV18" s="0" t="n">
        <f aca="false">57</f>
        <v>57</v>
      </c>
      <c r="HK18" s="0" t="n">
        <f aca="false">320</f>
        <v>320</v>
      </c>
      <c r="HL18" s="0" t="n">
        <f aca="false">163</f>
        <v>163</v>
      </c>
      <c r="HM18" s="0" t="n">
        <f aca="false">283</f>
        <v>283</v>
      </c>
      <c r="HN18" s="0" t="n">
        <f aca="false">507</f>
        <v>507</v>
      </c>
      <c r="HO18" s="0" t="n">
        <f aca="false">332</f>
        <v>332</v>
      </c>
      <c r="HY18" s="0" t="n">
        <f aca="false">505</f>
        <v>505</v>
      </c>
      <c r="HZ18" s="0" t="n">
        <f aca="false">517</f>
        <v>517</v>
      </c>
      <c r="IB18" s="0" t="n">
        <f aca="false">382</f>
        <v>382</v>
      </c>
      <c r="IC18" s="0" t="n">
        <f aca="false">96</f>
        <v>96</v>
      </c>
      <c r="II18" s="0" t="n">
        <f aca="false">371</f>
        <v>371</v>
      </c>
      <c r="IM18" s="0" t="n">
        <f aca="false">145</f>
        <v>145</v>
      </c>
      <c r="IN18" s="0" t="n">
        <f aca="false">245</f>
        <v>245</v>
      </c>
      <c r="IO18" s="0" t="n">
        <f aca="false">108</f>
        <v>108</v>
      </c>
      <c r="IW18" s="0" t="n">
        <f aca="false">166</f>
        <v>166</v>
      </c>
      <c r="JI18" s="0" t="n">
        <f aca="false">159</f>
        <v>159</v>
      </c>
      <c r="JM18" s="0" t="n">
        <f aca="false">98</f>
        <v>98</v>
      </c>
      <c r="JU18" s="0" t="n">
        <f aca="false">130</f>
        <v>130</v>
      </c>
      <c r="KC18" s="0" t="n">
        <f aca="false">104</f>
        <v>104</v>
      </c>
    </row>
    <row r="19" customFormat="false" ht="13.8" hidden="false" customHeight="false" outlineLevel="0" collapsed="false">
      <c r="A19" s="0" t="s">
        <v>66</v>
      </c>
      <c r="B19" s="0" t="s">
        <v>67</v>
      </c>
      <c r="C19" s="0" t="n">
        <v>204</v>
      </c>
      <c r="D19" s="0" t="n">
        <f aca="false">SUM(J19:KC19)</f>
        <v>7473</v>
      </c>
      <c r="E19" s="0" t="n">
        <f aca="false">COUNT(J19:KC19)</f>
        <v>18</v>
      </c>
      <c r="F19" s="0" t="n">
        <v>0</v>
      </c>
      <c r="G19" s="0" t="n">
        <v>0</v>
      </c>
      <c r="H19" s="0" t="n">
        <v>0</v>
      </c>
      <c r="I19" s="1" t="s">
        <v>68</v>
      </c>
      <c r="BB19" s="0" t="n">
        <f aca="false">375</f>
        <v>375</v>
      </c>
      <c r="BC19" s="0" t="n">
        <f aca="false">12</f>
        <v>12</v>
      </c>
      <c r="BE19" s="0" t="n">
        <f aca="false">8</f>
        <v>8</v>
      </c>
      <c r="BJ19" s="0" t="n">
        <f aca="false">270</f>
        <v>270</v>
      </c>
      <c r="BO19" s="0" t="n">
        <f aca="false">207</f>
        <v>207</v>
      </c>
      <c r="BU19" s="0" t="n">
        <f aca="false">311</f>
        <v>311</v>
      </c>
      <c r="BZ19" s="0" t="n">
        <f aca="false">2</f>
        <v>2</v>
      </c>
      <c r="CF19" s="0" t="n">
        <f aca="false">200</f>
        <v>200</v>
      </c>
      <c r="EM19" s="0" t="n">
        <f aca="false">1482</f>
        <v>1482</v>
      </c>
      <c r="EN19" s="0" t="n">
        <f aca="false">1709</f>
        <v>1709</v>
      </c>
      <c r="FJ19" s="0" t="n">
        <f aca="false">217</f>
        <v>217</v>
      </c>
      <c r="HL19" s="0" t="n">
        <f aca="false">850</f>
        <v>850</v>
      </c>
      <c r="HQ19" s="0" t="n">
        <f aca="false">947</f>
        <v>947</v>
      </c>
      <c r="JC19" s="0" t="n">
        <f aca="false">286</f>
        <v>286</v>
      </c>
      <c r="JG19" s="0" t="n">
        <f aca="false">41</f>
        <v>41</v>
      </c>
      <c r="JO19" s="0" t="n">
        <f aca="false">340</f>
        <v>340</v>
      </c>
      <c r="JQ19" s="0" t="n">
        <f aca="false">213</f>
        <v>213</v>
      </c>
      <c r="JU19" s="0" t="n">
        <f aca="false">3</f>
        <v>3</v>
      </c>
    </row>
    <row r="20" customFormat="false" ht="13.8" hidden="false" customHeight="false" outlineLevel="0" collapsed="false">
      <c r="A20" s="0" t="s">
        <v>69</v>
      </c>
      <c r="B20" s="0" t="s">
        <v>70</v>
      </c>
      <c r="C20" s="0" t="n">
        <v>204</v>
      </c>
      <c r="D20" s="0" t="n">
        <f aca="false">SUM(J20:KC20)</f>
        <v>7361</v>
      </c>
      <c r="E20" s="0" t="n">
        <f aca="false">COUNT(J20:KC20)</f>
        <v>43</v>
      </c>
      <c r="F20" s="0" t="n">
        <v>0</v>
      </c>
      <c r="G20" s="0" t="n">
        <v>0</v>
      </c>
      <c r="H20" s="0" t="n">
        <v>0</v>
      </c>
      <c r="I20" s="1" t="s">
        <v>71</v>
      </c>
      <c r="BA20" s="0" t="n">
        <f aca="false">105</f>
        <v>105</v>
      </c>
      <c r="BE20" s="0" t="n">
        <f aca="false">12</f>
        <v>12</v>
      </c>
      <c r="BF20" s="0" t="n">
        <f aca="false">9</f>
        <v>9</v>
      </c>
      <c r="BJ20" s="0" t="n">
        <f aca="false">49</f>
        <v>49</v>
      </c>
      <c r="BK20" s="0" t="n">
        <f aca="false">88</f>
        <v>88</v>
      </c>
      <c r="BL20" s="0" t="n">
        <f aca="false">69</f>
        <v>69</v>
      </c>
      <c r="BM20" s="0" t="n">
        <f aca="false">73</f>
        <v>73</v>
      </c>
      <c r="BP20" s="0" t="n">
        <f aca="false">56</f>
        <v>56</v>
      </c>
      <c r="BQ20" s="0" t="n">
        <f aca="false">16</f>
        <v>16</v>
      </c>
      <c r="BR20" s="0" t="n">
        <f aca="false">286</f>
        <v>286</v>
      </c>
      <c r="BS20" s="0" t="n">
        <f aca="false">299</f>
        <v>299</v>
      </c>
      <c r="BU20" s="0" t="n">
        <f aca="false">15</f>
        <v>15</v>
      </c>
      <c r="BW20" s="0" t="n">
        <f aca="false">330</f>
        <v>330</v>
      </c>
      <c r="BY20" s="0" t="n">
        <f aca="false">283</f>
        <v>283</v>
      </c>
      <c r="BZ20" s="0" t="n">
        <f aca="false">18</f>
        <v>18</v>
      </c>
      <c r="CA20" s="0" t="n">
        <f aca="false">17</f>
        <v>17</v>
      </c>
      <c r="CC20" s="0" t="n">
        <f aca="false">200</f>
        <v>200</v>
      </c>
      <c r="CK20" s="0" t="n">
        <f aca="false">11</f>
        <v>11</v>
      </c>
      <c r="CL20" s="0" t="n">
        <f aca="false">93</f>
        <v>93</v>
      </c>
      <c r="CO20" s="0" t="n">
        <f aca="false">13</f>
        <v>13</v>
      </c>
      <c r="CQ20" s="0" t="n">
        <f aca="false">358</f>
        <v>358</v>
      </c>
      <c r="DC20" s="0" t="n">
        <f aca="false">637</f>
        <v>637</v>
      </c>
      <c r="DD20" s="0" t="n">
        <f aca="false">277</f>
        <v>277</v>
      </c>
      <c r="DE20" s="0" t="n">
        <f aca="false">239</f>
        <v>239</v>
      </c>
      <c r="DF20" s="0" t="n">
        <f aca="false">438</f>
        <v>438</v>
      </c>
      <c r="DV20" s="0" t="n">
        <f aca="false">8</f>
        <v>8</v>
      </c>
      <c r="DY20" s="0" t="n">
        <f aca="false">8</f>
        <v>8</v>
      </c>
      <c r="HP20" s="0" t="n">
        <f aca="false">243</f>
        <v>243</v>
      </c>
      <c r="HQ20" s="0" t="n">
        <f aca="false">240</f>
        <v>240</v>
      </c>
      <c r="HU20" s="0" t="n">
        <f aca="false">404</f>
        <v>404</v>
      </c>
      <c r="HZ20" s="0" t="n">
        <f aca="false">537</f>
        <v>537</v>
      </c>
      <c r="IH20" s="0" t="n">
        <f aca="false">966</f>
        <v>966</v>
      </c>
      <c r="IP20" s="0" t="n">
        <f aca="false">268</f>
        <v>268</v>
      </c>
      <c r="IR20" s="0" t="n">
        <f aca="false">184</f>
        <v>184</v>
      </c>
      <c r="IS20" s="0" t="n">
        <f aca="false">62</f>
        <v>62</v>
      </c>
      <c r="IT20" s="0" t="n">
        <f aca="false">87</f>
        <v>87</v>
      </c>
      <c r="IX20" s="0" t="n">
        <f aca="false">8</f>
        <v>8</v>
      </c>
      <c r="JB20" s="0" t="n">
        <f aca="false">40</f>
        <v>40</v>
      </c>
      <c r="JC20" s="0" t="n">
        <f aca="false">61</f>
        <v>61</v>
      </c>
      <c r="JF20" s="0" t="n">
        <f aca="false">58</f>
        <v>58</v>
      </c>
      <c r="JO20" s="0" t="n">
        <f aca="false">59</f>
        <v>59</v>
      </c>
      <c r="JP20" s="0" t="n">
        <f aca="false">39</f>
        <v>39</v>
      </c>
      <c r="JX20" s="0" t="n">
        <f aca="false">98</f>
        <v>98</v>
      </c>
    </row>
    <row r="21" customFormat="false" ht="13.8" hidden="false" customHeight="false" outlineLevel="0" collapsed="false">
      <c r="A21" s="0" t="s">
        <v>72</v>
      </c>
      <c r="B21" s="0" t="s">
        <v>73</v>
      </c>
      <c r="C21" s="0" t="n">
        <v>204</v>
      </c>
      <c r="D21" s="0" t="n">
        <f aca="false">SUM(J21:KC21)</f>
        <v>7356</v>
      </c>
      <c r="E21" s="0" t="n">
        <f aca="false">COUNT(J21:KC21)</f>
        <v>14</v>
      </c>
      <c r="F21" s="0" t="n">
        <v>0</v>
      </c>
      <c r="G21" s="0" t="n">
        <v>0</v>
      </c>
      <c r="H21" s="0" t="n">
        <v>0</v>
      </c>
      <c r="I21" s="1" t="s">
        <v>74</v>
      </c>
      <c r="DM21" s="0" t="n">
        <f aca="false">18</f>
        <v>18</v>
      </c>
      <c r="DN21" s="0" t="n">
        <f aca="false">30</f>
        <v>30</v>
      </c>
      <c r="DQ21" s="0" t="n">
        <f aca="false">847</f>
        <v>847</v>
      </c>
      <c r="DT21" s="0" t="n">
        <f aca="false">1313</f>
        <v>1313</v>
      </c>
      <c r="DU21" s="0" t="n">
        <f aca="false">626</f>
        <v>626</v>
      </c>
      <c r="FE21" s="0" t="n">
        <f aca="false">1040</f>
        <v>1040</v>
      </c>
      <c r="FY21" s="0" t="n">
        <f aca="false">59</f>
        <v>59</v>
      </c>
      <c r="GD21" s="0" t="n">
        <f aca="false">765</f>
        <v>765</v>
      </c>
      <c r="GE21" s="0" t="n">
        <f aca="false">953</f>
        <v>953</v>
      </c>
      <c r="GG21" s="0" t="n">
        <f aca="false">531</f>
        <v>531</v>
      </c>
      <c r="GM21" s="0" t="n">
        <f aca="false">6</f>
        <v>6</v>
      </c>
      <c r="GS21" s="0" t="n">
        <f aca="false">301</f>
        <v>301</v>
      </c>
      <c r="GV21" s="0" t="n">
        <f aca="false">22</f>
        <v>22</v>
      </c>
      <c r="GZ21" s="0" t="n">
        <f aca="false">845</f>
        <v>845</v>
      </c>
    </row>
    <row r="22" customFormat="false" ht="13.8" hidden="false" customHeight="false" outlineLevel="0" collapsed="false">
      <c r="A22" s="0" t="s">
        <v>75</v>
      </c>
      <c r="B22" s="0" t="s">
        <v>76</v>
      </c>
      <c r="C22" s="0" t="n">
        <v>204</v>
      </c>
      <c r="D22" s="0" t="n">
        <f aca="false">SUM(J22:KC22)</f>
        <v>5988</v>
      </c>
      <c r="E22" s="0" t="n">
        <f aca="false">COUNT(J22:KC22)</f>
        <v>14</v>
      </c>
      <c r="F22" s="0" t="n">
        <v>0</v>
      </c>
      <c r="G22" s="0" t="n">
        <v>0</v>
      </c>
      <c r="H22" s="0" t="n">
        <v>0</v>
      </c>
      <c r="I22" s="1" t="s">
        <v>77</v>
      </c>
      <c r="CJ22" s="0" t="n">
        <f aca="false">171</f>
        <v>171</v>
      </c>
      <c r="CM22" s="0" t="n">
        <f aca="false">232</f>
        <v>232</v>
      </c>
      <c r="CN22" s="0" t="n">
        <f aca="false">15</f>
        <v>15</v>
      </c>
      <c r="CP22" s="0" t="n">
        <f aca="false">12</f>
        <v>12</v>
      </c>
      <c r="CX22" s="0" t="n">
        <f aca="false">223</f>
        <v>223</v>
      </c>
      <c r="DV22" s="0" t="n">
        <f aca="false">6</f>
        <v>6</v>
      </c>
      <c r="EJ22" s="0" t="n">
        <f aca="false">1023</f>
        <v>1023</v>
      </c>
      <c r="EK22" s="0" t="n">
        <f aca="false">1476</f>
        <v>1476</v>
      </c>
      <c r="FU22" s="0" t="n">
        <f aca="false">137</f>
        <v>137</v>
      </c>
      <c r="FW22" s="0" t="n">
        <f aca="false">90</f>
        <v>90</v>
      </c>
      <c r="GC22" s="0" t="n">
        <f aca="false">1080</f>
        <v>1080</v>
      </c>
      <c r="GH22" s="0" t="n">
        <f aca="false">226</f>
        <v>226</v>
      </c>
      <c r="HD22" s="0" t="n">
        <f aca="false">1096</f>
        <v>1096</v>
      </c>
      <c r="JR22" s="0" t="n">
        <f aca="false">201</f>
        <v>201</v>
      </c>
    </row>
    <row r="23" customFormat="false" ht="13.8" hidden="false" customHeight="false" outlineLevel="0" collapsed="false">
      <c r="A23" s="0" t="s">
        <v>78</v>
      </c>
      <c r="B23" s="0" t="s">
        <v>79</v>
      </c>
      <c r="C23" s="0" t="n">
        <v>204</v>
      </c>
      <c r="D23" s="0" t="n">
        <f aca="false">SUM(J23:KC23)</f>
        <v>5246</v>
      </c>
      <c r="E23" s="0" t="n">
        <f aca="false">COUNT(J23:KC23)</f>
        <v>16</v>
      </c>
      <c r="F23" s="0" t="n">
        <v>0</v>
      </c>
      <c r="G23" s="0" t="n">
        <v>0</v>
      </c>
      <c r="H23" s="0" t="n">
        <v>0</v>
      </c>
      <c r="I23" s="1" t="s">
        <v>80</v>
      </c>
      <c r="DB23" s="0" t="n">
        <f aca="false">529</f>
        <v>529</v>
      </c>
      <c r="DM23" s="0" t="n">
        <f aca="false">129</f>
        <v>129</v>
      </c>
      <c r="DR23" s="0" t="n">
        <f aca="false">1310</f>
        <v>1310</v>
      </c>
      <c r="DX23" s="0" t="n">
        <f aca="false">4</f>
        <v>4</v>
      </c>
      <c r="FE23" s="0" t="n">
        <f aca="false">1039</f>
        <v>1039</v>
      </c>
      <c r="FL23" s="0" t="n">
        <f aca="false">4</f>
        <v>4</v>
      </c>
      <c r="FP23" s="0" t="n">
        <f aca="false">622</f>
        <v>622</v>
      </c>
      <c r="FQ23" s="0" t="n">
        <f aca="false">300</f>
        <v>300</v>
      </c>
      <c r="FY23" s="0" t="n">
        <f aca="false">21</f>
        <v>21</v>
      </c>
      <c r="GA23" s="0" t="n">
        <f aca="false">297</f>
        <v>297</v>
      </c>
      <c r="GJ23" s="0" t="n">
        <f aca="false">391</f>
        <v>391</v>
      </c>
      <c r="GK23" s="0" t="n">
        <f aca="false">21</f>
        <v>21</v>
      </c>
      <c r="GM23" s="0" t="n">
        <f aca="false">3</f>
        <v>3</v>
      </c>
      <c r="GN23" s="0" t="n">
        <f aca="false">439</f>
        <v>439</v>
      </c>
      <c r="GU23" s="0" t="n">
        <f aca="false">9</f>
        <v>9</v>
      </c>
      <c r="GV23" s="0" t="n">
        <f aca="false">128</f>
        <v>128</v>
      </c>
    </row>
    <row r="24" customFormat="false" ht="13.8" hidden="false" customHeight="false" outlineLevel="0" collapsed="false">
      <c r="A24" s="0" t="s">
        <v>81</v>
      </c>
      <c r="B24" s="0" t="s">
        <v>82</v>
      </c>
      <c r="C24" s="0" t="n">
        <v>204</v>
      </c>
      <c r="D24" s="0" t="n">
        <f aca="false">SUM(J24:KC24)</f>
        <v>4917</v>
      </c>
      <c r="E24" s="0" t="n">
        <f aca="false">COUNT(J24:KC24)</f>
        <v>4</v>
      </c>
      <c r="F24" s="0" t="n">
        <v>0</v>
      </c>
      <c r="G24" s="0" t="n">
        <v>0</v>
      </c>
      <c r="H24" s="0" t="n">
        <v>0</v>
      </c>
      <c r="I24" s="1" t="s">
        <v>83</v>
      </c>
      <c r="HF24" s="0" t="n">
        <f aca="false">1543</f>
        <v>1543</v>
      </c>
      <c r="HG24" s="0" t="n">
        <f aca="false">1944</f>
        <v>1944</v>
      </c>
      <c r="HH24" s="0" t="n">
        <f aca="false">683</f>
        <v>683</v>
      </c>
      <c r="HJ24" s="0" t="n">
        <f aca="false">747</f>
        <v>747</v>
      </c>
    </row>
    <row r="25" customFormat="false" ht="13.8" hidden="false" customHeight="false" outlineLevel="0" collapsed="false">
      <c r="A25" s="0" t="s">
        <v>84</v>
      </c>
      <c r="B25" s="0" t="s">
        <v>85</v>
      </c>
      <c r="C25" s="0" t="n">
        <v>204</v>
      </c>
      <c r="D25" s="0" t="n">
        <f aca="false">SUM(J25:KC25)</f>
        <v>4505</v>
      </c>
      <c r="E25" s="0" t="n">
        <f aca="false">COUNT(J25:KC25)</f>
        <v>17</v>
      </c>
      <c r="F25" s="0" t="n">
        <v>0</v>
      </c>
      <c r="G25" s="0" t="n">
        <v>0</v>
      </c>
      <c r="H25" s="0" t="n">
        <v>0</v>
      </c>
      <c r="I25" s="1" t="s">
        <v>86</v>
      </c>
      <c r="DB25" s="0" t="n">
        <f aca="false">258</f>
        <v>258</v>
      </c>
      <c r="DR25" s="0" t="n">
        <f aca="false">462</f>
        <v>462</v>
      </c>
      <c r="DS25" s="0" t="n">
        <f aca="false">401</f>
        <v>401</v>
      </c>
      <c r="DV25" s="0" t="n">
        <f aca="false">27</f>
        <v>27</v>
      </c>
      <c r="DW25" s="0" t="n">
        <f aca="false">4</f>
        <v>4</v>
      </c>
      <c r="DX25" s="0" t="n">
        <f aca="false">14</f>
        <v>14</v>
      </c>
      <c r="DY25" s="0" t="n">
        <f aca="false">10</f>
        <v>10</v>
      </c>
      <c r="EB25" s="0" t="n">
        <f aca="false">577</f>
        <v>577</v>
      </c>
      <c r="FA25" s="0" t="n">
        <f aca="false">410</f>
        <v>410</v>
      </c>
      <c r="FC25" s="0" t="n">
        <f aca="false">555</f>
        <v>555</v>
      </c>
      <c r="FH25" s="0" t="n">
        <f aca="false">25</f>
        <v>25</v>
      </c>
      <c r="FS25" s="0" t="n">
        <f aca="false">293</f>
        <v>293</v>
      </c>
      <c r="FX25" s="0" t="n">
        <f aca="false">630</f>
        <v>630</v>
      </c>
      <c r="GF25" s="0" t="n">
        <f aca="false">294</f>
        <v>294</v>
      </c>
      <c r="GJ25" s="0" t="n">
        <f aca="false">188</f>
        <v>188</v>
      </c>
      <c r="GM25" s="0" t="n">
        <f aca="false">4</f>
        <v>4</v>
      </c>
      <c r="GW25" s="0" t="n">
        <f aca="false">353</f>
        <v>353</v>
      </c>
    </row>
    <row r="26" customFormat="false" ht="13.8" hidden="false" customHeight="false" outlineLevel="0" collapsed="false">
      <c r="A26" s="0" t="s">
        <v>87</v>
      </c>
      <c r="B26" s="0" t="s">
        <v>88</v>
      </c>
      <c r="C26" s="0" t="n">
        <v>204</v>
      </c>
      <c r="D26" s="0" t="n">
        <f aca="false">SUM(J26:KC26)</f>
        <v>4249</v>
      </c>
      <c r="E26" s="0" t="n">
        <f aca="false">COUNT(J26:KC26)</f>
        <v>5</v>
      </c>
      <c r="F26" s="0" t="n">
        <v>0</v>
      </c>
      <c r="G26" s="0" t="n">
        <v>0</v>
      </c>
      <c r="H26" s="0" t="n">
        <v>0</v>
      </c>
      <c r="I26" s="1" t="s">
        <v>89</v>
      </c>
      <c r="DW26" s="0" t="n">
        <f aca="false">3</f>
        <v>3</v>
      </c>
      <c r="EK26" s="0" t="n">
        <f aca="false">1006</f>
        <v>1006</v>
      </c>
      <c r="EL26" s="0" t="n">
        <f aca="false">1785</f>
        <v>1785</v>
      </c>
      <c r="EM26" s="0" t="n">
        <f aca="false">933</f>
        <v>933</v>
      </c>
      <c r="FY26" s="0" t="n">
        <f aca="false">522</f>
        <v>522</v>
      </c>
    </row>
    <row r="27" customFormat="false" ht="13.8" hidden="false" customHeight="false" outlineLevel="0" collapsed="false">
      <c r="A27" s="0" t="s">
        <v>90</v>
      </c>
      <c r="B27" s="0" t="s">
        <v>91</v>
      </c>
      <c r="C27" s="0" t="n">
        <v>204</v>
      </c>
      <c r="D27" s="0" t="n">
        <f aca="false">SUM(J27:KC27)</f>
        <v>3907</v>
      </c>
      <c r="E27" s="0" t="n">
        <f aca="false">COUNT(J27:KC27)</f>
        <v>17</v>
      </c>
      <c r="F27" s="0" t="n">
        <v>0</v>
      </c>
      <c r="G27" s="0" t="n">
        <v>0</v>
      </c>
      <c r="H27" s="0" t="n">
        <v>0</v>
      </c>
      <c r="I27" s="1" t="s">
        <v>92</v>
      </c>
      <c r="DI27" s="0" t="n">
        <f aca="false">479</f>
        <v>479</v>
      </c>
      <c r="DU27" s="0" t="n">
        <f aca="false">340</f>
        <v>340</v>
      </c>
      <c r="FB27" s="0" t="n">
        <f aca="false">25</f>
        <v>25</v>
      </c>
      <c r="FD27" s="0" t="n">
        <f aca="false">229</f>
        <v>229</v>
      </c>
      <c r="FF27" s="0" t="n">
        <f aca="false">358</f>
        <v>358</v>
      </c>
      <c r="FL27" s="0" t="n">
        <f aca="false">3</f>
        <v>3</v>
      </c>
      <c r="FN27" s="0" t="n">
        <f aca="false">18</f>
        <v>18</v>
      </c>
      <c r="FO27" s="0" t="n">
        <f aca="false">298</f>
        <v>298</v>
      </c>
      <c r="FR27" s="0" t="n">
        <f aca="false">86</f>
        <v>86</v>
      </c>
      <c r="FT27" s="0" t="n">
        <f aca="false">175</f>
        <v>175</v>
      </c>
      <c r="FU27" s="0" t="n">
        <f aca="false">293</f>
        <v>293</v>
      </c>
      <c r="FZ27" s="0" t="n">
        <f aca="false">395</f>
        <v>395</v>
      </c>
      <c r="GB27" s="0" t="n">
        <f aca="false">20</f>
        <v>20</v>
      </c>
      <c r="GD27" s="0" t="n">
        <f aca="false">837</f>
        <v>837</v>
      </c>
      <c r="GH27" s="0" t="n">
        <f aca="false">168</f>
        <v>168</v>
      </c>
      <c r="GM27" s="0" t="n">
        <f aca="false">4</f>
        <v>4</v>
      </c>
      <c r="GW27" s="0" t="n">
        <f aca="false">179</f>
        <v>179</v>
      </c>
    </row>
    <row r="28" customFormat="false" ht="13.8" hidden="false" customHeight="false" outlineLevel="0" collapsed="false">
      <c r="A28" s="0" t="s">
        <v>93</v>
      </c>
      <c r="B28" s="0" t="s">
        <v>94</v>
      </c>
      <c r="C28" s="0" t="n">
        <v>204</v>
      </c>
      <c r="D28" s="0" t="n">
        <f aca="false">SUM(J28:KC28)</f>
        <v>3588</v>
      </c>
      <c r="E28" s="0" t="n">
        <f aca="false">COUNT(J28:KC28)</f>
        <v>12</v>
      </c>
      <c r="F28" s="0" t="n">
        <v>0</v>
      </c>
      <c r="G28" s="0" t="n">
        <v>0</v>
      </c>
      <c r="H28" s="0" t="n">
        <v>0</v>
      </c>
      <c r="I28" s="1" t="s">
        <v>95</v>
      </c>
      <c r="DI28" s="0" t="n">
        <f aca="false">855</f>
        <v>855</v>
      </c>
      <c r="DU28" s="0" t="n">
        <f aca="false">299</f>
        <v>299</v>
      </c>
      <c r="FD28" s="0" t="n">
        <f aca="false">459</f>
        <v>459</v>
      </c>
      <c r="FF28" s="0" t="n">
        <f aca="false">380</f>
        <v>380</v>
      </c>
      <c r="FO28" s="0" t="n">
        <f aca="false">206</f>
        <v>206</v>
      </c>
      <c r="FR28" s="0" t="n">
        <f aca="false">54</f>
        <v>54</v>
      </c>
      <c r="FT28" s="0" t="n">
        <f aca="false">57</f>
        <v>57</v>
      </c>
      <c r="FZ28" s="0" t="n">
        <f aca="false">225</f>
        <v>225</v>
      </c>
      <c r="GD28" s="0" t="n">
        <f aca="false">304</f>
        <v>304</v>
      </c>
      <c r="GH28" s="0" t="n">
        <f aca="false">187</f>
        <v>187</v>
      </c>
      <c r="GM28" s="0" t="n">
        <f aca="false">2</f>
        <v>2</v>
      </c>
      <c r="GW28" s="0" t="n">
        <f aca="false">560</f>
        <v>560</v>
      </c>
    </row>
    <row r="29" customFormat="false" ht="13.8" hidden="false" customHeight="false" outlineLevel="0" collapsed="false">
      <c r="A29" s="0" t="s">
        <v>96</v>
      </c>
      <c r="B29" s="0" t="s">
        <v>97</v>
      </c>
      <c r="C29" s="0" t="n">
        <v>204</v>
      </c>
      <c r="D29" s="0" t="n">
        <f aca="false">SUM(J29:KC29)</f>
        <v>3539</v>
      </c>
      <c r="E29" s="0" t="n">
        <f aca="false">COUNT(J29:KC29)</f>
        <v>5</v>
      </c>
      <c r="F29" s="0" t="n">
        <v>0</v>
      </c>
      <c r="G29" s="0" t="n">
        <v>0</v>
      </c>
      <c r="H29" s="0" t="n">
        <v>0</v>
      </c>
      <c r="I29" s="1" t="s">
        <v>98</v>
      </c>
      <c r="DE29" s="0" t="n">
        <f aca="false">394</f>
        <v>394</v>
      </c>
      <c r="DF29" s="0" t="n">
        <f aca="false">269</f>
        <v>269</v>
      </c>
      <c r="EP29" s="0" t="n">
        <f aca="false">1222</f>
        <v>1222</v>
      </c>
      <c r="EQ29" s="0" t="n">
        <f aca="false">772</f>
        <v>772</v>
      </c>
      <c r="ES29" s="0" t="n">
        <f aca="false">882</f>
        <v>882</v>
      </c>
    </row>
    <row r="30" customFormat="false" ht="13.8" hidden="false" customHeight="false" outlineLevel="0" collapsed="false">
      <c r="A30" s="0" t="s">
        <v>99</v>
      </c>
      <c r="B30" s="0" t="s">
        <v>100</v>
      </c>
      <c r="C30" s="0" t="n">
        <v>204</v>
      </c>
      <c r="D30" s="0" t="n">
        <f aca="false">SUM(J30:KC30)</f>
        <v>3469</v>
      </c>
      <c r="E30" s="0" t="n">
        <f aca="false">COUNT(J30:KC30)</f>
        <v>24</v>
      </c>
      <c r="F30" s="0" t="n">
        <v>0</v>
      </c>
      <c r="G30" s="0" t="n">
        <v>0</v>
      </c>
      <c r="H30" s="0" t="n">
        <v>0</v>
      </c>
      <c r="I30" s="1" t="s">
        <v>101</v>
      </c>
      <c r="J30" s="0" t="n">
        <f aca="false">158</f>
        <v>158</v>
      </c>
      <c r="L30" s="0" t="n">
        <f aca="false">4</f>
        <v>4</v>
      </c>
      <c r="X30" s="0" t="n">
        <f aca="false">10</f>
        <v>10</v>
      </c>
      <c r="Y30" s="0" t="n">
        <f aca="false">24</f>
        <v>24</v>
      </c>
      <c r="Z30" s="0" t="n">
        <f aca="false">185</f>
        <v>185</v>
      </c>
      <c r="AB30" s="0" t="n">
        <f aca="false">111</f>
        <v>111</v>
      </c>
      <c r="AD30" s="0" t="n">
        <f aca="false">7</f>
        <v>7</v>
      </c>
      <c r="AE30" s="0" t="n">
        <f aca="false">20</f>
        <v>20</v>
      </c>
      <c r="AF30" s="0" t="n">
        <f aca="false">681</f>
        <v>681</v>
      </c>
      <c r="AG30" s="0" t="n">
        <f aca="false">239</f>
        <v>239</v>
      </c>
      <c r="AH30" s="0" t="n">
        <f aca="false">20</f>
        <v>20</v>
      </c>
      <c r="AI30" s="0" t="n">
        <f aca="false">228</f>
        <v>228</v>
      </c>
      <c r="AJ30" s="0" t="n">
        <f aca="false">16</f>
        <v>16</v>
      </c>
      <c r="AK30" s="0" t="n">
        <f aca="false">11</f>
        <v>11</v>
      </c>
      <c r="AM30" s="0" t="n">
        <f aca="false">12</f>
        <v>12</v>
      </c>
      <c r="AN30" s="0" t="n">
        <f aca="false">23</f>
        <v>23</v>
      </c>
      <c r="AO30" s="0" t="n">
        <f aca="false">297</f>
        <v>297</v>
      </c>
      <c r="AP30" s="0" t="n">
        <f aca="false">10</f>
        <v>10</v>
      </c>
      <c r="AR30" s="0" t="n">
        <f aca="false">150</f>
        <v>150</v>
      </c>
      <c r="AU30" s="0" t="n">
        <f aca="false">258</f>
        <v>258</v>
      </c>
      <c r="AV30" s="0" t="n">
        <f aca="false">19</f>
        <v>19</v>
      </c>
      <c r="AX30" s="0" t="n">
        <f aca="false">5</f>
        <v>5</v>
      </c>
      <c r="BC30" s="0" t="n">
        <f aca="false">13</f>
        <v>13</v>
      </c>
      <c r="HA30" s="0" t="n">
        <f aca="false">968</f>
        <v>968</v>
      </c>
    </row>
    <row r="31" customFormat="false" ht="13.8" hidden="false" customHeight="false" outlineLevel="0" collapsed="false">
      <c r="A31" s="0" t="s">
        <v>102</v>
      </c>
      <c r="B31" s="0" t="s">
        <v>103</v>
      </c>
      <c r="C31" s="0" t="n">
        <v>204</v>
      </c>
      <c r="D31" s="0" t="n">
        <f aca="false">SUM(J31:KC31)</f>
        <v>3377</v>
      </c>
      <c r="E31" s="0" t="n">
        <f aca="false">COUNT(J31:KC31)</f>
        <v>9</v>
      </c>
      <c r="F31" s="0" t="n">
        <v>0</v>
      </c>
      <c r="G31" s="0" t="n">
        <v>0</v>
      </c>
      <c r="H31" s="0" t="n">
        <v>0</v>
      </c>
      <c r="I31" s="1" t="s">
        <v>104</v>
      </c>
      <c r="BU31" s="0" t="n">
        <f aca="false">12</f>
        <v>12</v>
      </c>
      <c r="BV31" s="0" t="n">
        <f aca="false">410</f>
        <v>410</v>
      </c>
      <c r="CD31" s="0" t="n">
        <f aca="false">10</f>
        <v>10</v>
      </c>
      <c r="CH31" s="0" t="n">
        <f aca="false">144</f>
        <v>144</v>
      </c>
      <c r="CS31" s="0" t="n">
        <f aca="false">542</f>
        <v>542</v>
      </c>
      <c r="CT31" s="0" t="n">
        <f aca="false">16</f>
        <v>16</v>
      </c>
      <c r="CY31" s="0" t="n">
        <f aca="false">509</f>
        <v>509</v>
      </c>
      <c r="IG31" s="0" t="n">
        <f aca="false">1063</f>
        <v>1063</v>
      </c>
      <c r="IK31" s="0" t="n">
        <f aca="false">671</f>
        <v>671</v>
      </c>
    </row>
    <row r="32" customFormat="false" ht="13.8" hidden="false" customHeight="false" outlineLevel="0" collapsed="false">
      <c r="A32" s="0" t="s">
        <v>105</v>
      </c>
      <c r="B32" s="0" t="s">
        <v>106</v>
      </c>
      <c r="C32" s="0" t="n">
        <v>204</v>
      </c>
      <c r="D32" s="0" t="n">
        <f aca="false">SUM(J32:KC32)</f>
        <v>2740</v>
      </c>
      <c r="E32" s="0" t="n">
        <f aca="false">COUNT(J32:KC32)</f>
        <v>22</v>
      </c>
      <c r="F32" s="0" t="n">
        <v>0</v>
      </c>
      <c r="G32" s="0" t="n">
        <v>0</v>
      </c>
      <c r="H32" s="0" t="n">
        <v>0</v>
      </c>
      <c r="I32" s="1" t="s">
        <v>107</v>
      </c>
      <c r="J32" s="0" t="n">
        <f aca="false">106</f>
        <v>106</v>
      </c>
      <c r="K32" s="0" t="n">
        <f aca="false">4</f>
        <v>4</v>
      </c>
      <c r="R32" s="0" t="n">
        <f aca="false">4</f>
        <v>4</v>
      </c>
      <c r="S32" s="0" t="n">
        <f aca="false">64</f>
        <v>64</v>
      </c>
      <c r="T32" s="0" t="n">
        <f aca="false">6</f>
        <v>6</v>
      </c>
      <c r="Y32" s="0" t="n">
        <f aca="false">11</f>
        <v>11</v>
      </c>
      <c r="Z32" s="0" t="n">
        <f aca="false">198</f>
        <v>198</v>
      </c>
      <c r="AA32" s="0" t="n">
        <f aca="false">21</f>
        <v>21</v>
      </c>
      <c r="AB32" s="0" t="n">
        <f aca="false">78</f>
        <v>78</v>
      </c>
      <c r="AF32" s="0" t="n">
        <f aca="false">584</f>
        <v>584</v>
      </c>
      <c r="AG32" s="0" t="n">
        <f aca="false">246</f>
        <v>246</v>
      </c>
      <c r="AH32" s="0" t="n">
        <f aca="false">3</f>
        <v>3</v>
      </c>
      <c r="AI32" s="0" t="n">
        <f aca="false">161</f>
        <v>161</v>
      </c>
      <c r="AJ32" s="0" t="n">
        <f aca="false">75</f>
        <v>75</v>
      </c>
      <c r="AM32" s="0" t="n">
        <f aca="false">9</f>
        <v>9</v>
      </c>
      <c r="AN32" s="0" t="n">
        <f aca="false">17</f>
        <v>17</v>
      </c>
      <c r="AP32" s="0" t="n">
        <f aca="false">10</f>
        <v>10</v>
      </c>
      <c r="AR32" s="0" t="n">
        <f aca="false">67</f>
        <v>67</v>
      </c>
      <c r="AU32" s="0" t="n">
        <f aca="false">182</f>
        <v>182</v>
      </c>
      <c r="AV32" s="0" t="n">
        <f aca="false">13</f>
        <v>13</v>
      </c>
      <c r="AX32" s="0" t="n">
        <f aca="false">2</f>
        <v>2</v>
      </c>
      <c r="HA32" s="0" t="n">
        <f aca="false">879</f>
        <v>879</v>
      </c>
    </row>
    <row r="33" customFormat="false" ht="13.8" hidden="false" customHeight="false" outlineLevel="0" collapsed="false">
      <c r="A33" s="0" t="s">
        <v>108</v>
      </c>
      <c r="B33" s="0" t="s">
        <v>109</v>
      </c>
      <c r="C33" s="0" t="n">
        <v>204</v>
      </c>
      <c r="D33" s="0" t="n">
        <f aca="false">SUM(J33:KC33)</f>
        <v>2489</v>
      </c>
      <c r="E33" s="0" t="n">
        <f aca="false">COUNT(J33:KC33)</f>
        <v>11</v>
      </c>
      <c r="F33" s="0" t="n">
        <v>0</v>
      </c>
      <c r="G33" s="0" t="n">
        <v>0</v>
      </c>
      <c r="H33" s="0" t="n">
        <v>0</v>
      </c>
      <c r="I33" s="1" t="s">
        <v>110</v>
      </c>
      <c r="V33" s="0" t="n">
        <f aca="false">72</f>
        <v>72</v>
      </c>
      <c r="W33" s="0" t="n">
        <f aca="false">72</f>
        <v>72</v>
      </c>
      <c r="AD33" s="0" t="n">
        <f aca="false">9</f>
        <v>9</v>
      </c>
      <c r="AE33" s="0" t="n">
        <f aca="false">122</f>
        <v>122</v>
      </c>
      <c r="AP33" s="0" t="n">
        <f aca="false">55</f>
        <v>55</v>
      </c>
      <c r="EG33" s="0" t="n">
        <f aca="false">554</f>
        <v>554</v>
      </c>
      <c r="FA33" s="0" t="n">
        <f aca="false">309</f>
        <v>309</v>
      </c>
      <c r="FT33" s="0" t="n">
        <f aca="false">107</f>
        <v>107</v>
      </c>
      <c r="GY33" s="0" t="n">
        <f aca="false">436</f>
        <v>436</v>
      </c>
      <c r="HO33" s="0" t="n">
        <f aca="false">442</f>
        <v>442</v>
      </c>
      <c r="HR33" s="0" t="n">
        <f aca="false">311</f>
        <v>311</v>
      </c>
    </row>
    <row r="34" customFormat="false" ht="13.8" hidden="false" customHeight="false" outlineLevel="0" collapsed="false">
      <c r="A34" s="0" t="s">
        <v>111</v>
      </c>
      <c r="B34" s="0" t="s">
        <v>112</v>
      </c>
      <c r="C34" s="0" t="n">
        <v>204</v>
      </c>
      <c r="D34" s="0" t="n">
        <f aca="false">SUM(J34:KC34)</f>
        <v>2310</v>
      </c>
      <c r="E34" s="0" t="n">
        <f aca="false">COUNT(J34:KC34)</f>
        <v>11</v>
      </c>
      <c r="F34" s="0" t="n">
        <v>0</v>
      </c>
      <c r="G34" s="0" t="n">
        <v>0</v>
      </c>
      <c r="H34" s="0" t="n">
        <v>0</v>
      </c>
      <c r="I34" s="1" t="s">
        <v>113</v>
      </c>
      <c r="DQ34" s="0" t="n">
        <f aca="false">105</f>
        <v>105</v>
      </c>
      <c r="DT34" s="0" t="n">
        <f aca="false">194</f>
        <v>194</v>
      </c>
      <c r="DU34" s="0" t="n">
        <f aca="false">98</f>
        <v>98</v>
      </c>
      <c r="FE34" s="0" t="n">
        <f aca="false">190</f>
        <v>190</v>
      </c>
      <c r="FY34" s="0" t="n">
        <f aca="false">15</f>
        <v>15</v>
      </c>
      <c r="GD34" s="0" t="n">
        <f aca="false">622</f>
        <v>622</v>
      </c>
      <c r="GE34" s="0" t="n">
        <f aca="false">376</f>
        <v>376</v>
      </c>
      <c r="GG34" s="0" t="n">
        <f aca="false">255</f>
        <v>255</v>
      </c>
      <c r="GM34" s="0" t="n">
        <f aca="false">7</f>
        <v>7</v>
      </c>
      <c r="GS34" s="0" t="n">
        <f aca="false">144</f>
        <v>144</v>
      </c>
      <c r="GZ34" s="0" t="n">
        <f aca="false">304</f>
        <v>304</v>
      </c>
    </row>
    <row r="35" customFormat="false" ht="13.8" hidden="false" customHeight="false" outlineLevel="0" collapsed="false">
      <c r="A35" s="0" t="s">
        <v>114</v>
      </c>
      <c r="B35" s="0" t="s">
        <v>115</v>
      </c>
      <c r="C35" s="0" t="n">
        <v>204</v>
      </c>
      <c r="D35" s="0" t="n">
        <f aca="false">SUM(J35:KC35)</f>
        <v>2091</v>
      </c>
      <c r="E35" s="0" t="n">
        <f aca="false">COUNT(J35:KC35)</f>
        <v>6</v>
      </c>
      <c r="F35" s="0" t="n">
        <v>0</v>
      </c>
      <c r="G35" s="0" t="n">
        <v>0</v>
      </c>
      <c r="H35" s="0" t="n">
        <v>0</v>
      </c>
      <c r="I35" s="1" t="s">
        <v>116</v>
      </c>
      <c r="CT35" s="0" t="n">
        <f aca="false">296</f>
        <v>296</v>
      </c>
      <c r="CW35" s="0" t="n">
        <f aca="false">256</f>
        <v>256</v>
      </c>
      <c r="HL35" s="0" t="n">
        <f aca="false">195</f>
        <v>195</v>
      </c>
      <c r="IQ35" s="0" t="n">
        <f aca="false">483</f>
        <v>483</v>
      </c>
      <c r="IU35" s="0" t="n">
        <f aca="false">300</f>
        <v>300</v>
      </c>
      <c r="IY35" s="0" t="n">
        <f aca="false">561</f>
        <v>561</v>
      </c>
    </row>
    <row r="36" customFormat="false" ht="13.8" hidden="false" customHeight="false" outlineLevel="0" collapsed="false">
      <c r="A36" s="0" t="s">
        <v>117</v>
      </c>
      <c r="B36" s="0" t="s">
        <v>118</v>
      </c>
      <c r="C36" s="0" t="n">
        <v>204</v>
      </c>
      <c r="D36" s="0" t="n">
        <f aca="false">SUM(J36:KC36)</f>
        <v>1847</v>
      </c>
      <c r="E36" s="0" t="n">
        <f aca="false">COUNT(J36:KC36)</f>
        <v>6</v>
      </c>
      <c r="F36" s="0" t="n">
        <v>0</v>
      </c>
      <c r="G36" s="0" t="n">
        <v>0</v>
      </c>
      <c r="H36" s="0" t="n">
        <v>0</v>
      </c>
      <c r="I36" s="1" t="s">
        <v>119</v>
      </c>
      <c r="BB36" s="0" t="n">
        <f aca="false">45</f>
        <v>45</v>
      </c>
      <c r="DP36" s="0" t="n">
        <f aca="false">1094</f>
        <v>1094</v>
      </c>
      <c r="EN36" s="0" t="n">
        <f aca="false">562</f>
        <v>562</v>
      </c>
      <c r="JC36" s="0" t="n">
        <f aca="false">38</f>
        <v>38</v>
      </c>
      <c r="JO36" s="0" t="n">
        <f aca="false">67</f>
        <v>67</v>
      </c>
      <c r="JQ36" s="0" t="n">
        <f aca="false">41</f>
        <v>41</v>
      </c>
    </row>
    <row r="37" customFormat="false" ht="13.8" hidden="false" customHeight="false" outlineLevel="0" collapsed="false">
      <c r="A37" s="0" t="s">
        <v>120</v>
      </c>
      <c r="B37" s="0" t="s">
        <v>121</v>
      </c>
      <c r="C37" s="0" t="n">
        <v>204</v>
      </c>
      <c r="D37" s="0" t="n">
        <f aca="false">SUM(J37:KC37)</f>
        <v>1831</v>
      </c>
      <c r="E37" s="0" t="n">
        <f aca="false">COUNT(J37:KC37)</f>
        <v>14</v>
      </c>
      <c r="F37" s="0" t="n">
        <v>0</v>
      </c>
      <c r="G37" s="0" t="n">
        <v>0</v>
      </c>
      <c r="H37" s="0" t="n">
        <v>0</v>
      </c>
      <c r="I37" s="1" t="s">
        <v>122</v>
      </c>
      <c r="DH37" s="0" t="n">
        <f aca="false">291</f>
        <v>291</v>
      </c>
      <c r="DL37" s="0" t="n">
        <f aca="false">116</f>
        <v>116</v>
      </c>
      <c r="DV37" s="0" t="n">
        <f aca="false">4</f>
        <v>4</v>
      </c>
      <c r="DW37" s="0" t="n">
        <f aca="false">15</f>
        <v>15</v>
      </c>
      <c r="DX37" s="0" t="n">
        <f aca="false">11</f>
        <v>11</v>
      </c>
      <c r="DY37" s="0" t="n">
        <f aca="false">14</f>
        <v>14</v>
      </c>
      <c r="DZ37" s="0" t="n">
        <f aca="false">425</f>
        <v>425</v>
      </c>
      <c r="EB37" s="0" t="n">
        <f aca="false">174</f>
        <v>174</v>
      </c>
      <c r="EC37" s="0" t="n">
        <f aca="false">34</f>
        <v>34</v>
      </c>
      <c r="FB37" s="0" t="n">
        <f aca="false">183</f>
        <v>183</v>
      </c>
      <c r="FW37" s="0" t="n">
        <f aca="false">208</f>
        <v>208</v>
      </c>
      <c r="GA37" s="0" t="n">
        <f aca="false">214</f>
        <v>214</v>
      </c>
      <c r="GI37" s="0" t="n">
        <f aca="false">121</f>
        <v>121</v>
      </c>
      <c r="GK37" s="0" t="n">
        <f aca="false">21</f>
        <v>21</v>
      </c>
    </row>
    <row r="38" customFormat="false" ht="13.8" hidden="false" customHeight="false" outlineLevel="0" collapsed="false">
      <c r="A38" s="0" t="s">
        <v>123</v>
      </c>
      <c r="B38" s="0" t="s">
        <v>124</v>
      </c>
      <c r="C38" s="0" t="n">
        <v>204</v>
      </c>
      <c r="D38" s="0" t="n">
        <f aca="false">SUM(J38:KC38)</f>
        <v>1831</v>
      </c>
      <c r="E38" s="0" t="n">
        <f aca="false">COUNT(J38:KC38)</f>
        <v>16</v>
      </c>
      <c r="F38" s="0" t="n">
        <v>0</v>
      </c>
      <c r="G38" s="0" t="n">
        <v>0</v>
      </c>
      <c r="H38" s="0" t="n">
        <v>0</v>
      </c>
      <c r="I38" s="1" t="s">
        <v>125</v>
      </c>
      <c r="L38" s="0" t="n">
        <f aca="false">13</f>
        <v>13</v>
      </c>
      <c r="N38" s="0" t="n">
        <f aca="false">172</f>
        <v>172</v>
      </c>
      <c r="O38" s="0" t="n">
        <f aca="false">494</f>
        <v>494</v>
      </c>
      <c r="P38" s="0" t="n">
        <f aca="false">20</f>
        <v>20</v>
      </c>
      <c r="Q38" s="0" t="n">
        <f aca="false">197</f>
        <v>197</v>
      </c>
      <c r="R38" s="0" t="n">
        <f aca="false">100</f>
        <v>100</v>
      </c>
      <c r="V38" s="0" t="n">
        <f aca="false">23</f>
        <v>23</v>
      </c>
      <c r="W38" s="0" t="n">
        <f aca="false">12</f>
        <v>12</v>
      </c>
      <c r="X38" s="0" t="n">
        <f aca="false">9</f>
        <v>9</v>
      </c>
      <c r="AE38" s="0" t="n">
        <f aca="false">15</f>
        <v>15</v>
      </c>
      <c r="AH38" s="0" t="n">
        <f aca="false">8</f>
        <v>8</v>
      </c>
      <c r="AK38" s="0" t="n">
        <f aca="false">253</f>
        <v>253</v>
      </c>
      <c r="AL38" s="0" t="n">
        <f aca="false">86</f>
        <v>86</v>
      </c>
      <c r="AM38" s="0" t="n">
        <f aca="false">251</f>
        <v>251</v>
      </c>
      <c r="AP38" s="0" t="n">
        <f aca="false">6</f>
        <v>6</v>
      </c>
      <c r="AT38" s="0" t="n">
        <f aca="false">172</f>
        <v>172</v>
      </c>
    </row>
    <row r="39" customFormat="false" ht="13.8" hidden="false" customHeight="false" outlineLevel="0" collapsed="false">
      <c r="A39" s="0" t="s">
        <v>126</v>
      </c>
      <c r="B39" s="0" t="s">
        <v>127</v>
      </c>
      <c r="C39" s="0" t="n">
        <v>204</v>
      </c>
      <c r="D39" s="0" t="n">
        <f aca="false">SUM(J39:KC39)</f>
        <v>1752</v>
      </c>
      <c r="E39" s="0" t="n">
        <f aca="false">COUNT(J39:KC39)</f>
        <v>4</v>
      </c>
      <c r="F39" s="0" t="n">
        <v>0</v>
      </c>
      <c r="G39" s="0" t="n">
        <v>0</v>
      </c>
      <c r="H39" s="0" t="n">
        <v>0</v>
      </c>
      <c r="I39" s="1" t="s">
        <v>128</v>
      </c>
      <c r="EV39" s="0" t="n">
        <f aca="false">540</f>
        <v>540</v>
      </c>
      <c r="EW39" s="0" t="n">
        <f aca="false">717</f>
        <v>717</v>
      </c>
      <c r="EY39" s="0" t="n">
        <f aca="false">493</f>
        <v>493</v>
      </c>
      <c r="GM39" s="0" t="n">
        <f aca="false">2</f>
        <v>2</v>
      </c>
    </row>
    <row r="40" customFormat="false" ht="13.8" hidden="false" customHeight="false" outlineLevel="0" collapsed="false">
      <c r="A40" s="0" t="s">
        <v>129</v>
      </c>
      <c r="B40" s="0" t="s">
        <v>130</v>
      </c>
      <c r="C40" s="0" t="n">
        <v>204</v>
      </c>
      <c r="D40" s="0" t="n">
        <f aca="false">SUM(J40:KC40)</f>
        <v>1703</v>
      </c>
      <c r="E40" s="0" t="n">
        <f aca="false">COUNT(J40:KC40)</f>
        <v>7</v>
      </c>
      <c r="F40" s="0" t="n">
        <v>0</v>
      </c>
      <c r="G40" s="0" t="n">
        <v>0</v>
      </c>
      <c r="H40" s="0" t="n">
        <v>0</v>
      </c>
      <c r="I40" s="1" t="s">
        <v>131</v>
      </c>
      <c r="BC40" s="0" t="n">
        <f aca="false">222</f>
        <v>222</v>
      </c>
      <c r="BD40" s="0" t="n">
        <f aca="false">449</f>
        <v>449</v>
      </c>
      <c r="BE40" s="0" t="n">
        <f aca="false">2</f>
        <v>2</v>
      </c>
      <c r="BG40" s="0" t="n">
        <f aca="false">330</f>
        <v>330</v>
      </c>
      <c r="FL40" s="0" t="n">
        <f aca="false">6</f>
        <v>6</v>
      </c>
      <c r="GU40" s="0" t="n">
        <f aca="false">215</f>
        <v>215</v>
      </c>
      <c r="JH40" s="0" t="n">
        <f aca="false">479</f>
        <v>479</v>
      </c>
    </row>
    <row r="41" customFormat="false" ht="13.8" hidden="false" customHeight="false" outlineLevel="0" collapsed="false">
      <c r="A41" s="0" t="s">
        <v>132</v>
      </c>
      <c r="B41" s="0" t="s">
        <v>133</v>
      </c>
      <c r="C41" s="0" t="n">
        <v>201</v>
      </c>
      <c r="D41" s="0" t="n">
        <f aca="false">SUM(J41:KC41)</f>
        <v>1685</v>
      </c>
      <c r="E41" s="0" t="n">
        <f aca="false">COUNT(J41:KC41)</f>
        <v>22</v>
      </c>
      <c r="F41" s="0" t="n">
        <v>0</v>
      </c>
      <c r="G41" s="0" t="n">
        <v>0</v>
      </c>
      <c r="H41" s="0" t="n">
        <v>0</v>
      </c>
      <c r="I41" s="1" t="s">
        <v>134</v>
      </c>
      <c r="AW41" s="0" t="n">
        <f aca="false">126</f>
        <v>126</v>
      </c>
      <c r="AX41" s="0" t="n">
        <f aca="false">2</f>
        <v>2</v>
      </c>
      <c r="BC41" s="0" t="n">
        <f aca="false">75</f>
        <v>75</v>
      </c>
      <c r="BD41" s="0" t="n">
        <f aca="false">95</f>
        <v>95</v>
      </c>
      <c r="BF41" s="0" t="n">
        <f aca="false">114</f>
        <v>114</v>
      </c>
      <c r="BV41" s="0" t="n">
        <f aca="false">17</f>
        <v>17</v>
      </c>
      <c r="CG41" s="0" t="n">
        <f aca="false">39</f>
        <v>39</v>
      </c>
      <c r="DA41" s="0" t="n">
        <f aca="false">130</f>
        <v>130</v>
      </c>
      <c r="EQ41" s="0" t="n">
        <f aca="false">100</f>
        <v>100</v>
      </c>
      <c r="ER41" s="0" t="n">
        <f aca="false">176</f>
        <v>176</v>
      </c>
      <c r="ES41" s="0" t="n">
        <f aca="false">74</f>
        <v>74</v>
      </c>
      <c r="EX41" s="0" t="n">
        <f aca="false">40</f>
        <v>40</v>
      </c>
      <c r="GL41" s="0" t="n">
        <f aca="false">81</f>
        <v>81</v>
      </c>
      <c r="HM41" s="0" t="n">
        <f aca="false">139</f>
        <v>139</v>
      </c>
      <c r="IJ41" s="0" t="n">
        <f aca="false">121</f>
        <v>121</v>
      </c>
      <c r="IL41" s="0" t="n">
        <f aca="false">117</f>
        <v>117</v>
      </c>
      <c r="JE41" s="0" t="n">
        <f aca="false">11</f>
        <v>11</v>
      </c>
      <c r="JF41" s="0" t="n">
        <f aca="false">17</f>
        <v>17</v>
      </c>
      <c r="JN41" s="0" t="n">
        <f aca="false">22</f>
        <v>22</v>
      </c>
      <c r="JS41" s="0" t="n">
        <f aca="false">87</f>
        <v>87</v>
      </c>
      <c r="JZ41" s="0" t="n">
        <f aca="false">70</f>
        <v>70</v>
      </c>
      <c r="KA41" s="0" t="n">
        <f aca="false">32</f>
        <v>32</v>
      </c>
    </row>
    <row r="42" customFormat="false" ht="13.8" hidden="false" customHeight="false" outlineLevel="0" collapsed="false">
      <c r="A42" s="0" t="s">
        <v>135</v>
      </c>
      <c r="B42" s="0" t="s">
        <v>136</v>
      </c>
      <c r="C42" s="0" t="n">
        <v>204</v>
      </c>
      <c r="D42" s="0" t="n">
        <f aca="false">SUM(J42:KC42)</f>
        <v>1435</v>
      </c>
      <c r="E42" s="0" t="n">
        <f aca="false">COUNT(J42:KC42)</f>
        <v>2</v>
      </c>
      <c r="F42" s="0" t="n">
        <v>0</v>
      </c>
      <c r="G42" s="0" t="n">
        <v>0</v>
      </c>
      <c r="H42" s="0" t="n">
        <v>0</v>
      </c>
      <c r="I42" s="1" t="s">
        <v>137</v>
      </c>
      <c r="HH42" s="0" t="n">
        <f aca="false">724</f>
        <v>724</v>
      </c>
      <c r="HI42" s="0" t="n">
        <f aca="false">711</f>
        <v>711</v>
      </c>
    </row>
    <row r="43" customFormat="false" ht="13.8" hidden="false" customHeight="false" outlineLevel="0" collapsed="false">
      <c r="A43" s="0" t="s">
        <v>138</v>
      </c>
      <c r="B43" s="0" t="s">
        <v>139</v>
      </c>
      <c r="C43" s="0" t="n">
        <v>207</v>
      </c>
      <c r="D43" s="0" t="n">
        <f aca="false">SUM(J43:KC43)</f>
        <v>1028</v>
      </c>
      <c r="E43" s="0" t="n">
        <f aca="false">COUNT(J43:KC43)</f>
        <v>2</v>
      </c>
      <c r="F43" s="0" t="n">
        <v>0</v>
      </c>
      <c r="G43" s="0" t="n">
        <v>0</v>
      </c>
      <c r="H43" s="0" t="n">
        <v>0</v>
      </c>
      <c r="I43" s="1" t="s">
        <v>140</v>
      </c>
      <c r="HH43" s="0" t="n">
        <f aca="false">578</f>
        <v>578</v>
      </c>
      <c r="HI43" s="0" t="n">
        <f aca="false">450</f>
        <v>450</v>
      </c>
    </row>
    <row r="44" customFormat="false" ht="13.8" hidden="false" customHeight="false" outlineLevel="0" collapsed="false">
      <c r="A44" s="0" t="s">
        <v>141</v>
      </c>
      <c r="B44" s="0" t="s">
        <v>142</v>
      </c>
      <c r="C44" s="0" t="n">
        <v>203</v>
      </c>
      <c r="D44" s="0" t="n">
        <f aca="false">SUM(J44:KC44)</f>
        <v>1024</v>
      </c>
      <c r="E44" s="0" t="n">
        <f aca="false">COUNT(J44:KC44)</f>
        <v>3</v>
      </c>
      <c r="F44" s="0" t="n">
        <v>0</v>
      </c>
      <c r="G44" s="0" t="n">
        <v>0</v>
      </c>
      <c r="H44" s="0" t="n">
        <v>0</v>
      </c>
      <c r="I44" s="1" t="s">
        <v>143</v>
      </c>
      <c r="HF44" s="0" t="n">
        <f aca="false">944</f>
        <v>944</v>
      </c>
      <c r="HG44" s="0" t="n">
        <f aca="false">60</f>
        <v>60</v>
      </c>
      <c r="HJ44" s="0" t="n">
        <f aca="false">20</f>
        <v>20</v>
      </c>
    </row>
    <row r="45" customFormat="false" ht="13.8" hidden="false" customHeight="false" outlineLevel="0" collapsed="false">
      <c r="A45" s="0" t="s">
        <v>144</v>
      </c>
      <c r="B45" s="0" t="s">
        <v>145</v>
      </c>
      <c r="C45" s="0" t="n">
        <v>204</v>
      </c>
      <c r="D45" s="0" t="n">
        <f aca="false">SUM(J45:KC45)</f>
        <v>1004</v>
      </c>
      <c r="E45" s="0" t="n">
        <f aca="false">COUNT(J45:KC45)</f>
        <v>8</v>
      </c>
      <c r="F45" s="0" t="n">
        <v>0</v>
      </c>
      <c r="G45" s="0" t="n">
        <v>0</v>
      </c>
      <c r="H45" s="0" t="n">
        <v>0</v>
      </c>
      <c r="I45" s="1" t="s">
        <v>146</v>
      </c>
      <c r="K45" s="0" t="n">
        <f aca="false">8</f>
        <v>8</v>
      </c>
      <c r="M45" s="0" t="n">
        <f aca="false">636</f>
        <v>636</v>
      </c>
      <c r="Q45" s="0" t="n">
        <f aca="false">8</f>
        <v>8</v>
      </c>
      <c r="S45" s="0" t="n">
        <f aca="false">133</f>
        <v>133</v>
      </c>
      <c r="U45" s="0" t="n">
        <f aca="false">18</f>
        <v>18</v>
      </c>
      <c r="AA45" s="0" t="n">
        <f aca="false">190</f>
        <v>190</v>
      </c>
      <c r="AI45" s="0" t="n">
        <f aca="false">9</f>
        <v>9</v>
      </c>
      <c r="GM45" s="0" t="n">
        <f aca="false">2</f>
        <v>2</v>
      </c>
    </row>
    <row r="46" customFormat="false" ht="13.8" hidden="false" customHeight="false" outlineLevel="0" collapsed="false">
      <c r="A46" s="0" t="s">
        <v>147</v>
      </c>
      <c r="B46" s="0" t="s">
        <v>148</v>
      </c>
      <c r="C46" s="0" t="n">
        <v>204</v>
      </c>
      <c r="D46" s="0" t="n">
        <f aca="false">SUM(J46:KC46)</f>
        <v>769</v>
      </c>
      <c r="E46" s="0" t="n">
        <f aca="false">COUNT(J46:KC46)</f>
        <v>4</v>
      </c>
      <c r="F46" s="0" t="n">
        <v>0</v>
      </c>
      <c r="G46" s="0" t="n">
        <v>0</v>
      </c>
      <c r="H46" s="0" t="n">
        <v>0</v>
      </c>
      <c r="I46" s="1" t="s">
        <v>149</v>
      </c>
      <c r="K46" s="0" t="n">
        <f aca="false">8</f>
        <v>8</v>
      </c>
      <c r="M46" s="0" t="n">
        <f aca="false">357</f>
        <v>357</v>
      </c>
      <c r="AA46" s="0" t="n">
        <f aca="false">219</f>
        <v>219</v>
      </c>
      <c r="AO46" s="0" t="n">
        <f aca="false">185</f>
        <v>185</v>
      </c>
    </row>
    <row r="47" customFormat="false" ht="13.8" hidden="false" customHeight="false" outlineLevel="0" collapsed="false">
      <c r="A47" s="0" t="s">
        <v>150</v>
      </c>
      <c r="B47" s="0" t="s">
        <v>151</v>
      </c>
      <c r="C47" s="0" t="n">
        <v>204</v>
      </c>
      <c r="D47" s="0" t="n">
        <f aca="false">SUM(J47:KC47)</f>
        <v>718</v>
      </c>
      <c r="E47" s="0" t="n">
        <f aca="false">COUNT(J47:KC47)</f>
        <v>7</v>
      </c>
      <c r="F47" s="0" t="n">
        <v>0</v>
      </c>
      <c r="G47" s="0" t="n">
        <v>0</v>
      </c>
      <c r="H47" s="0" t="n">
        <v>0</v>
      </c>
      <c r="I47" s="1" t="s">
        <v>152</v>
      </c>
      <c r="AV47" s="0" t="n">
        <f aca="false">55</f>
        <v>55</v>
      </c>
      <c r="AW47" s="0" t="n">
        <f aca="false">140</f>
        <v>140</v>
      </c>
      <c r="AX47" s="0" t="n">
        <f aca="false">69</f>
        <v>69</v>
      </c>
      <c r="AY47" s="0" t="n">
        <f aca="false">86</f>
        <v>86</v>
      </c>
      <c r="AZ47" s="0" t="n">
        <f aca="false">352</f>
        <v>352</v>
      </c>
      <c r="BB47" s="0" t="n">
        <f aca="false">8</f>
        <v>8</v>
      </c>
      <c r="BC47" s="0" t="n">
        <f aca="false">8</f>
        <v>8</v>
      </c>
    </row>
    <row r="48" customFormat="false" ht="13.8" hidden="false" customHeight="false" outlineLevel="0" collapsed="false">
      <c r="A48" s="0" t="s">
        <v>153</v>
      </c>
      <c r="B48" s="0" t="s">
        <v>154</v>
      </c>
      <c r="C48" s="0" t="n">
        <v>204</v>
      </c>
      <c r="D48" s="0" t="n">
        <f aca="false">SUM(J48:KC48)</f>
        <v>695</v>
      </c>
      <c r="E48" s="0" t="n">
        <f aca="false">COUNT(J48:KC48)</f>
        <v>4</v>
      </c>
      <c r="F48" s="0" t="n">
        <v>0</v>
      </c>
      <c r="G48" s="0" t="n">
        <v>0</v>
      </c>
      <c r="H48" s="0" t="n">
        <v>0</v>
      </c>
      <c r="I48" s="1" t="s">
        <v>155</v>
      </c>
      <c r="S48" s="0" t="n">
        <f aca="false">105</f>
        <v>105</v>
      </c>
      <c r="AQ48" s="0" t="n">
        <f aca="false">338</f>
        <v>338</v>
      </c>
      <c r="AU48" s="0" t="n">
        <f aca="false">243</f>
        <v>243</v>
      </c>
      <c r="AV48" s="0" t="n">
        <f aca="false">9</f>
        <v>9</v>
      </c>
    </row>
    <row r="49" customFormat="false" ht="13.8" hidden="false" customHeight="false" outlineLevel="0" collapsed="false">
      <c r="A49" s="0" t="s">
        <v>156</v>
      </c>
      <c r="B49" s="0" t="s">
        <v>157</v>
      </c>
      <c r="C49" s="0" t="n">
        <v>204</v>
      </c>
      <c r="D49" s="0" t="n">
        <f aca="false">SUM(J49:KC49)</f>
        <v>613</v>
      </c>
      <c r="E49" s="0" t="n">
        <f aca="false">COUNT(J49:KC49)</f>
        <v>2</v>
      </c>
      <c r="F49" s="0" t="n">
        <v>0</v>
      </c>
      <c r="G49" s="0" t="n">
        <v>0</v>
      </c>
      <c r="H49" s="0" t="n">
        <v>0</v>
      </c>
      <c r="I49" s="1" t="s">
        <v>158</v>
      </c>
      <c r="FJ49" s="0" t="n">
        <f aca="false">610</f>
        <v>610</v>
      </c>
      <c r="FL49" s="0" t="n">
        <f aca="false">3</f>
        <v>3</v>
      </c>
    </row>
    <row r="50" customFormat="false" ht="13.8" hidden="false" customHeight="false" outlineLevel="0" collapsed="false">
      <c r="A50" s="0" t="s">
        <v>159</v>
      </c>
      <c r="B50" s="0" t="s">
        <v>160</v>
      </c>
      <c r="C50" s="0" t="n">
        <v>204</v>
      </c>
      <c r="D50" s="0" t="n">
        <f aca="false">SUM(J50:KC50)</f>
        <v>542</v>
      </c>
      <c r="E50" s="0" t="n">
        <f aca="false">COUNT(J50:KC50)</f>
        <v>5</v>
      </c>
      <c r="F50" s="0" t="n">
        <v>0</v>
      </c>
      <c r="G50" s="0" t="n">
        <v>0</v>
      </c>
      <c r="H50" s="0" t="n">
        <v>0</v>
      </c>
      <c r="I50" s="1" t="s">
        <v>161</v>
      </c>
      <c r="AV50" s="0" t="n">
        <f aca="false">77</f>
        <v>77</v>
      </c>
      <c r="AW50" s="0" t="n">
        <f aca="false">120</f>
        <v>120</v>
      </c>
      <c r="AX50" s="0" t="n">
        <f aca="false">38</f>
        <v>38</v>
      </c>
      <c r="AY50" s="0" t="n">
        <f aca="false">93</f>
        <v>93</v>
      </c>
      <c r="AZ50" s="0" t="n">
        <f aca="false">214</f>
        <v>214</v>
      </c>
    </row>
    <row r="51" customFormat="false" ht="13.8" hidden="false" customHeight="false" outlineLevel="0" collapsed="false">
      <c r="A51" s="0" t="s">
        <v>162</v>
      </c>
      <c r="B51" s="0" t="s">
        <v>163</v>
      </c>
      <c r="C51" s="0" t="n">
        <v>204</v>
      </c>
      <c r="D51" s="0" t="n">
        <f aca="false">SUM(J51:KC51)</f>
        <v>490</v>
      </c>
      <c r="E51" s="0" t="n">
        <f aca="false">COUNT(J51:KC51)</f>
        <v>4</v>
      </c>
      <c r="F51" s="0" t="n">
        <v>0</v>
      </c>
      <c r="G51" s="0" t="n">
        <v>0</v>
      </c>
      <c r="H51" s="0" t="n">
        <v>0</v>
      </c>
      <c r="I51" s="1" t="s">
        <v>164</v>
      </c>
      <c r="BB51" s="0" t="n">
        <f aca="false">39</f>
        <v>39</v>
      </c>
      <c r="CF51" s="0" t="n">
        <f aca="false">161</f>
        <v>161</v>
      </c>
      <c r="HQ51" s="0" t="n">
        <f aca="false">287</f>
        <v>287</v>
      </c>
      <c r="JG51" s="0" t="n">
        <f aca="false">3</f>
        <v>3</v>
      </c>
    </row>
    <row r="52" customFormat="false" ht="13.8" hidden="false" customHeight="false" outlineLevel="0" collapsed="false">
      <c r="A52" s="0" t="s">
        <v>165</v>
      </c>
      <c r="B52" s="0" t="s">
        <v>166</v>
      </c>
      <c r="C52" s="0" t="n">
        <v>204</v>
      </c>
      <c r="D52" s="0" t="n">
        <f aca="false">SUM(J52:KC52)</f>
        <v>468</v>
      </c>
      <c r="E52" s="0" t="n">
        <f aca="false">COUNT(J52:KC52)</f>
        <v>7</v>
      </c>
      <c r="F52" s="0" t="n">
        <v>0</v>
      </c>
      <c r="G52" s="0" t="n">
        <v>0</v>
      </c>
      <c r="H52" s="0" t="n">
        <v>0</v>
      </c>
      <c r="I52" s="1" t="s">
        <v>167</v>
      </c>
      <c r="T52" s="0" t="n">
        <f aca="false">8</f>
        <v>8</v>
      </c>
      <c r="AV52" s="0" t="n">
        <f aca="false">123</f>
        <v>123</v>
      </c>
      <c r="AW52" s="0" t="n">
        <f aca="false">93</f>
        <v>93</v>
      </c>
      <c r="AX52" s="0" t="n">
        <f aca="false">16</f>
        <v>16</v>
      </c>
      <c r="AY52" s="0" t="n">
        <f aca="false">54</f>
        <v>54</v>
      </c>
      <c r="AZ52" s="0" t="n">
        <f aca="false">167</f>
        <v>167</v>
      </c>
      <c r="BC52" s="0" t="n">
        <f aca="false">7</f>
        <v>7</v>
      </c>
    </row>
    <row r="53" customFormat="false" ht="13.8" hidden="false" customHeight="false" outlineLevel="0" collapsed="false">
      <c r="A53" s="0" t="s">
        <v>168</v>
      </c>
      <c r="B53" s="0" t="s">
        <v>169</v>
      </c>
      <c r="C53" s="0" t="n">
        <v>204</v>
      </c>
      <c r="D53" s="0" t="n">
        <f aca="false">SUM(J53:KC53)</f>
        <v>454</v>
      </c>
      <c r="E53" s="0" t="n">
        <f aca="false">COUNT(J53:KC53)</f>
        <v>1</v>
      </c>
      <c r="F53" s="0" t="n">
        <v>0</v>
      </c>
      <c r="G53" s="0" t="n">
        <v>0</v>
      </c>
      <c r="H53" s="0" t="n">
        <v>0</v>
      </c>
      <c r="I53" s="1" t="s">
        <v>170</v>
      </c>
      <c r="JZ53" s="0" t="n">
        <f aca="false">454</f>
        <v>454</v>
      </c>
    </row>
    <row r="54" customFormat="false" ht="13.8" hidden="false" customHeight="false" outlineLevel="0" collapsed="false">
      <c r="A54" s="0" t="s">
        <v>171</v>
      </c>
      <c r="B54" s="0" t="s">
        <v>172</v>
      </c>
      <c r="C54" s="0" t="n">
        <v>204</v>
      </c>
      <c r="D54" s="0" t="n">
        <f aca="false">SUM(J54:KC54)</f>
        <v>400</v>
      </c>
      <c r="E54" s="0" t="n">
        <f aca="false">COUNT(J54:KC54)</f>
        <v>1</v>
      </c>
      <c r="F54" s="0" t="n">
        <v>0</v>
      </c>
      <c r="G54" s="0" t="n">
        <v>0</v>
      </c>
      <c r="H54" s="0" t="n">
        <v>0</v>
      </c>
      <c r="I54" s="1" t="s">
        <v>173</v>
      </c>
      <c r="GE54" s="0" t="n">
        <f aca="false">400</f>
        <v>400</v>
      </c>
    </row>
    <row r="55" customFormat="false" ht="13.8" hidden="false" customHeight="false" outlineLevel="0" collapsed="false">
      <c r="A55" s="0" t="s">
        <v>174</v>
      </c>
      <c r="B55" s="0" t="s">
        <v>175</v>
      </c>
      <c r="C55" s="0" t="n">
        <v>204</v>
      </c>
      <c r="D55" s="0" t="n">
        <f aca="false">SUM(J55:KC55)</f>
        <v>389</v>
      </c>
      <c r="E55" s="0" t="n">
        <f aca="false">COUNT(J55:KC55)</f>
        <v>1</v>
      </c>
      <c r="F55" s="0" t="n">
        <v>0</v>
      </c>
      <c r="G55" s="0" t="n">
        <v>0</v>
      </c>
      <c r="H55" s="0" t="n">
        <v>0</v>
      </c>
      <c r="I55" s="1" t="s">
        <v>176</v>
      </c>
      <c r="GQ55" s="0" t="n">
        <f aca="false">389</f>
        <v>389</v>
      </c>
    </row>
    <row r="56" customFormat="false" ht="13.8" hidden="false" customHeight="false" outlineLevel="0" collapsed="false">
      <c r="A56" s="0" t="s">
        <v>177</v>
      </c>
      <c r="B56" s="0" t="s">
        <v>178</v>
      </c>
      <c r="C56" s="0" t="n">
        <v>204</v>
      </c>
      <c r="D56" s="0" t="n">
        <f aca="false">SUM(J56:KC56)</f>
        <v>367</v>
      </c>
      <c r="E56" s="0" t="n">
        <f aca="false">COUNT(J56:KC56)</f>
        <v>1</v>
      </c>
      <c r="F56" s="0" t="n">
        <v>0</v>
      </c>
      <c r="G56" s="0" t="n">
        <v>0</v>
      </c>
      <c r="H56" s="0" t="n">
        <v>0</v>
      </c>
      <c r="I56" s="1" t="s">
        <v>179</v>
      </c>
      <c r="DH56" s="0" t="n">
        <f aca="false">367</f>
        <v>367</v>
      </c>
    </row>
    <row r="57" customFormat="false" ht="13.8" hidden="false" customHeight="false" outlineLevel="0" collapsed="false">
      <c r="A57" s="0" t="s">
        <v>180</v>
      </c>
      <c r="B57" s="0" t="s">
        <v>181</v>
      </c>
      <c r="C57" s="0" t="n">
        <v>204</v>
      </c>
      <c r="D57" s="0" t="n">
        <f aca="false">SUM(J57:KC57)</f>
        <v>298</v>
      </c>
      <c r="E57" s="0" t="n">
        <f aca="false">COUNT(J57:KC57)</f>
        <v>1</v>
      </c>
      <c r="F57" s="0" t="n">
        <v>0</v>
      </c>
      <c r="G57" s="0" t="n">
        <v>0</v>
      </c>
      <c r="H57" s="0" t="n">
        <v>0</v>
      </c>
      <c r="I57" s="1" t="s">
        <v>182</v>
      </c>
      <c r="HX57" s="0" t="n">
        <f aca="false">298</f>
        <v>298</v>
      </c>
    </row>
    <row r="58" customFormat="false" ht="13.8" hidden="false" customHeight="false" outlineLevel="0" collapsed="false">
      <c r="A58" s="0" t="s">
        <v>183</v>
      </c>
      <c r="B58" s="0" t="s">
        <v>184</v>
      </c>
      <c r="C58" s="0" t="n">
        <v>204</v>
      </c>
      <c r="D58" s="0" t="n">
        <f aca="false">SUM(J58:KC58)</f>
        <v>213</v>
      </c>
      <c r="E58" s="0" t="n">
        <f aca="false">COUNT(J58:KC58)</f>
        <v>1</v>
      </c>
      <c r="F58" s="0" t="n">
        <v>0</v>
      </c>
      <c r="G58" s="0" t="n">
        <v>0</v>
      </c>
      <c r="H58" s="0" t="n">
        <v>0</v>
      </c>
      <c r="I58" s="1" t="s">
        <v>185</v>
      </c>
      <c r="CT58" s="0" t="n">
        <f aca="false">213</f>
        <v>213</v>
      </c>
    </row>
    <row r="59" customFormat="false" ht="13.8" hidden="false" customHeight="false" outlineLevel="0" collapsed="false">
      <c r="A59" s="0" t="s">
        <v>186</v>
      </c>
      <c r="B59" s="0" t="s">
        <v>187</v>
      </c>
      <c r="C59" s="0" t="n">
        <v>204</v>
      </c>
      <c r="D59" s="0" t="n">
        <f aca="false">SUM(J59:KC59)</f>
        <v>189</v>
      </c>
      <c r="E59" s="0" t="n">
        <f aca="false">COUNT(J59:KC59)</f>
        <v>1</v>
      </c>
      <c r="F59" s="0" t="n">
        <v>0</v>
      </c>
      <c r="G59" s="0" t="n">
        <v>0</v>
      </c>
      <c r="H59" s="0" t="n">
        <v>0</v>
      </c>
      <c r="I59" s="1" t="s">
        <v>188</v>
      </c>
      <c r="GX59" s="0" t="n">
        <f aca="false">189</f>
        <v>189</v>
      </c>
    </row>
    <row r="60" customFormat="false" ht="13.8" hidden="false" customHeight="false" outlineLevel="0" collapsed="false">
      <c r="A60" s="0" t="s">
        <v>189</v>
      </c>
      <c r="B60" s="0" t="s">
        <v>190</v>
      </c>
      <c r="C60" s="0" t="n">
        <v>204</v>
      </c>
      <c r="D60" s="0" t="n">
        <f aca="false">SUM(J60:KC60)</f>
        <v>143</v>
      </c>
      <c r="E60" s="0" t="n">
        <f aca="false">COUNT(J60:KC60)</f>
        <v>1</v>
      </c>
      <c r="F60" s="0" t="n">
        <v>0</v>
      </c>
      <c r="G60" s="0" t="n">
        <v>0</v>
      </c>
      <c r="H60" s="0" t="n">
        <v>0</v>
      </c>
      <c r="I60" s="1" t="s">
        <v>191</v>
      </c>
      <c r="AJ60" s="0" t="n">
        <f aca="false">143</f>
        <v>143</v>
      </c>
    </row>
    <row r="61" customFormat="false" ht="13.8" hidden="false" customHeight="false" outlineLevel="0" collapsed="false">
      <c r="A61" s="0" t="s">
        <v>192</v>
      </c>
      <c r="B61" s="0" t="s">
        <v>193</v>
      </c>
      <c r="C61" s="0" t="n">
        <v>204</v>
      </c>
      <c r="D61" s="0" t="n">
        <f aca="false">SUM(J61:KC61)</f>
        <v>125</v>
      </c>
      <c r="E61" s="0" t="n">
        <f aca="false">COUNT(J61:KC61)</f>
        <v>2</v>
      </c>
      <c r="F61" s="0" t="n">
        <v>0</v>
      </c>
      <c r="G61" s="0" t="n">
        <v>0</v>
      </c>
      <c r="H61" s="0" t="n">
        <v>0</v>
      </c>
      <c r="I61" s="1" t="s">
        <v>194</v>
      </c>
      <c r="BU61" s="0" t="n">
        <f aca="false">123</f>
        <v>123</v>
      </c>
      <c r="BZ61" s="0" t="n">
        <f aca="false">2</f>
        <v>2</v>
      </c>
    </row>
    <row r="62" customFormat="false" ht="13.8" hidden="false" customHeight="false" outlineLevel="0" collapsed="false">
      <c r="A62" s="0" t="s">
        <v>195</v>
      </c>
      <c r="B62" s="0" t="s">
        <v>196</v>
      </c>
      <c r="C62" s="0" t="n">
        <v>204</v>
      </c>
      <c r="D62" s="0" t="n">
        <f aca="false">SUM(J62:KC62)</f>
        <v>95</v>
      </c>
      <c r="E62" s="0" t="n">
        <f aca="false">COUNT(J62:KC62)</f>
        <v>1</v>
      </c>
      <c r="F62" s="0" t="n">
        <v>0</v>
      </c>
      <c r="G62" s="0" t="n">
        <v>0</v>
      </c>
      <c r="H62" s="0" t="n">
        <v>0</v>
      </c>
      <c r="I62" s="1" t="s">
        <v>197</v>
      </c>
      <c r="AV62" s="0" t="n">
        <f aca="false">95</f>
        <v>95</v>
      </c>
    </row>
    <row r="63" customFormat="false" ht="13.8" hidden="false" customHeight="false" outlineLevel="0" collapsed="false">
      <c r="A63" s="0" t="s">
        <v>198</v>
      </c>
      <c r="B63" s="0" t="s">
        <v>199</v>
      </c>
      <c r="C63" s="0" t="n">
        <v>204</v>
      </c>
      <c r="D63" s="0" t="n">
        <f aca="false">SUM(J63:KC63)</f>
        <v>87</v>
      </c>
      <c r="E63" s="0" t="n">
        <f aca="false">COUNT(J63:KC63)</f>
        <v>1</v>
      </c>
      <c r="F63" s="0" t="n">
        <v>0</v>
      </c>
      <c r="G63" s="0" t="n">
        <v>0</v>
      </c>
      <c r="H63" s="0" t="n">
        <v>0</v>
      </c>
      <c r="I63" s="1" t="s">
        <v>200</v>
      </c>
      <c r="HI63" s="0" t="n">
        <f aca="false">87</f>
        <v>87</v>
      </c>
    </row>
    <row r="64" customFormat="false" ht="13.8" hidden="false" customHeight="false" outlineLevel="0" collapsed="false">
      <c r="A64" s="0" t="s">
        <v>201</v>
      </c>
      <c r="B64" s="0" t="s">
        <v>202</v>
      </c>
      <c r="C64" s="0" t="n">
        <v>204</v>
      </c>
      <c r="D64" s="0" t="n">
        <f aca="false">SUM(J64:KC64)</f>
        <v>79</v>
      </c>
      <c r="E64" s="0" t="n">
        <f aca="false">COUNT(J64:KC64)</f>
        <v>1</v>
      </c>
      <c r="F64" s="0" t="n">
        <v>0</v>
      </c>
      <c r="G64" s="0" t="n">
        <v>0</v>
      </c>
      <c r="H64" s="0" t="n">
        <v>0</v>
      </c>
      <c r="I64" s="1" t="s">
        <v>203</v>
      </c>
      <c r="Z64" s="0" t="n">
        <f aca="false">79</f>
        <v>79</v>
      </c>
    </row>
    <row r="65" customFormat="false" ht="13.8" hidden="false" customHeight="false" outlineLevel="0" collapsed="false">
      <c r="A65" s="0" t="s">
        <v>204</v>
      </c>
      <c r="B65" s="0" t="s">
        <v>205</v>
      </c>
      <c r="C65" s="0" t="n">
        <v>204</v>
      </c>
      <c r="D65" s="0" t="n">
        <f aca="false">SUM(J65:KC65)</f>
        <v>73</v>
      </c>
      <c r="E65" s="0" t="n">
        <f aca="false">COUNT(J65:KC65)</f>
        <v>2</v>
      </c>
      <c r="F65" s="0" t="n">
        <v>0</v>
      </c>
      <c r="G65" s="0" t="n">
        <v>0</v>
      </c>
      <c r="H65" s="0" t="n">
        <v>0</v>
      </c>
      <c r="I65" s="1" t="s">
        <v>206</v>
      </c>
      <c r="BJ65" s="0" t="n">
        <f aca="false">71</f>
        <v>71</v>
      </c>
      <c r="BZ65" s="0" t="n">
        <f aca="false">2</f>
        <v>2</v>
      </c>
    </row>
    <row r="66" customFormat="false" ht="13.8" hidden="false" customHeight="false" outlineLevel="0" collapsed="false">
      <c r="A66" s="0" t="s">
        <v>207</v>
      </c>
      <c r="B66" s="0" t="s">
        <v>208</v>
      </c>
      <c r="C66" s="0" t="n">
        <v>204</v>
      </c>
      <c r="D66" s="0" t="n">
        <f aca="false">SUM(J66:KC66)</f>
        <v>61</v>
      </c>
      <c r="E66" s="0" t="n">
        <f aca="false">COUNT(J66:KC66)</f>
        <v>1</v>
      </c>
      <c r="F66" s="0" t="n">
        <v>0</v>
      </c>
      <c r="G66" s="0" t="n">
        <v>0</v>
      </c>
      <c r="H66" s="0" t="n">
        <v>0</v>
      </c>
      <c r="I66" s="1" t="s">
        <v>209</v>
      </c>
      <c r="FR66" s="0" t="n">
        <f aca="false">61</f>
        <v>61</v>
      </c>
    </row>
    <row r="67" customFormat="false" ht="13.8" hidden="false" customHeight="false" outlineLevel="0" collapsed="false">
      <c r="A67" s="0" t="s">
        <v>210</v>
      </c>
      <c r="B67" s="0" t="s">
        <v>211</v>
      </c>
      <c r="C67" s="0" t="n">
        <v>292</v>
      </c>
      <c r="D67" s="0" t="n">
        <f aca="false">SUM(J67:KC67)</f>
        <v>48</v>
      </c>
      <c r="E67" s="0" t="n">
        <f aca="false">COUNT(J67:KC67)</f>
        <v>3</v>
      </c>
      <c r="F67" s="0" t="n">
        <v>0</v>
      </c>
      <c r="G67" s="0" t="n">
        <v>0</v>
      </c>
      <c r="H67" s="0" t="n">
        <v>0</v>
      </c>
      <c r="I67" s="1" t="s">
        <v>212</v>
      </c>
      <c r="K67" s="0" t="n">
        <f aca="false">13</f>
        <v>13</v>
      </c>
      <c r="AC67" s="0" t="n">
        <f aca="false">27</f>
        <v>27</v>
      </c>
      <c r="AD67" s="0" t="n">
        <f aca="false">8</f>
        <v>8</v>
      </c>
    </row>
    <row r="68" customFormat="false" ht="13.8" hidden="false" customHeight="false" outlineLevel="0" collapsed="false">
      <c r="A68" s="0" t="s">
        <v>213</v>
      </c>
      <c r="B68" s="0" t="s">
        <v>214</v>
      </c>
      <c r="C68" s="0" t="n">
        <v>204</v>
      </c>
      <c r="D68" s="0" t="n">
        <f aca="false">SUM(J68:KC68)</f>
        <v>36</v>
      </c>
      <c r="E68" s="0" t="n">
        <f aca="false">COUNT(J68:KC68)</f>
        <v>1</v>
      </c>
      <c r="F68" s="0" t="n">
        <v>0</v>
      </c>
      <c r="G68" s="0" t="n">
        <v>0</v>
      </c>
      <c r="H68" s="0" t="n">
        <v>0</v>
      </c>
      <c r="I68" s="1" t="s">
        <v>215</v>
      </c>
      <c r="ED68" s="0" t="n">
        <f aca="false">36</f>
        <v>36</v>
      </c>
    </row>
    <row r="69" customFormat="false" ht="13.8" hidden="false" customHeight="false" outlineLevel="0" collapsed="false">
      <c r="A69" s="0" t="s">
        <v>216</v>
      </c>
      <c r="B69" s="0" t="s">
        <v>217</v>
      </c>
      <c r="C69" s="0" t="n">
        <v>204</v>
      </c>
      <c r="D69" s="0" t="n">
        <f aca="false">SUM(J69:KC69)</f>
        <v>33</v>
      </c>
      <c r="E69" s="0" t="n">
        <f aca="false">COUNT(J69:KC69)</f>
        <v>1</v>
      </c>
      <c r="F69" s="0" t="n">
        <v>0</v>
      </c>
      <c r="G69" s="0" t="n">
        <v>0</v>
      </c>
      <c r="H69" s="0" t="n">
        <v>0</v>
      </c>
      <c r="I69" s="1" t="s">
        <v>218</v>
      </c>
      <c r="AY69" s="0" t="n">
        <f aca="false">33</f>
        <v>33</v>
      </c>
    </row>
    <row r="70" customFormat="false" ht="13.8" hidden="false" customHeight="false" outlineLevel="0" collapsed="false">
      <c r="A70" s="0" t="s">
        <v>219</v>
      </c>
      <c r="B70" s="0" t="s">
        <v>220</v>
      </c>
      <c r="C70" s="0" t="n">
        <v>204</v>
      </c>
      <c r="D70" s="0" t="n">
        <f aca="false">SUM(J70:KC70)</f>
        <v>28</v>
      </c>
      <c r="E70" s="0" t="n">
        <f aca="false">COUNT(J70:KC70)</f>
        <v>1</v>
      </c>
      <c r="F70" s="0" t="n">
        <v>0</v>
      </c>
      <c r="G70" s="0" t="n">
        <v>0</v>
      </c>
      <c r="H70" s="0" t="n">
        <v>0</v>
      </c>
      <c r="I70" s="1" t="s">
        <v>221</v>
      </c>
      <c r="BO70" s="0" t="n">
        <f aca="false">28</f>
        <v>28</v>
      </c>
    </row>
    <row r="71" customFormat="false" ht="13.8" hidden="false" customHeight="false" outlineLevel="0" collapsed="false">
      <c r="A71" s="0" t="s">
        <v>222</v>
      </c>
      <c r="B71" s="0" t="s">
        <v>223</v>
      </c>
      <c r="C71" s="0" t="n">
        <v>278</v>
      </c>
      <c r="D71" s="0" t="n">
        <f aca="false">SUM(J71:KC71)</f>
        <v>21</v>
      </c>
      <c r="E71" s="0" t="n">
        <f aca="false">COUNT(J71:KC71)</f>
        <v>1</v>
      </c>
      <c r="F71" s="0" t="n">
        <v>0</v>
      </c>
      <c r="G71" s="0" t="n">
        <v>0</v>
      </c>
      <c r="H71" s="0" t="n">
        <v>0</v>
      </c>
      <c r="I71" s="1" t="s">
        <v>224</v>
      </c>
      <c r="P71" s="0" t="n">
        <f aca="false">21</f>
        <v>21</v>
      </c>
    </row>
    <row r="72" customFormat="false" ht="13.8" hidden="false" customHeight="false" outlineLevel="0" collapsed="false">
      <c r="A72" s="0" t="s">
        <v>225</v>
      </c>
      <c r="B72" s="0" t="s">
        <v>226</v>
      </c>
      <c r="C72" s="0" t="n">
        <v>204</v>
      </c>
      <c r="D72" s="0" t="n">
        <f aca="false">SUM(J72:KC72)</f>
        <v>18</v>
      </c>
      <c r="E72" s="0" t="n">
        <f aca="false">COUNT(J72:KC72)</f>
        <v>1</v>
      </c>
      <c r="F72" s="0" t="n">
        <v>0</v>
      </c>
      <c r="G72" s="0" t="n">
        <v>0</v>
      </c>
      <c r="H72" s="0" t="n">
        <v>0</v>
      </c>
      <c r="I72" s="1" t="s">
        <v>227</v>
      </c>
      <c r="L72" s="0" t="n">
        <f aca="false">18</f>
        <v>18</v>
      </c>
    </row>
    <row r="73" customFormat="false" ht="13.8" hidden="false" customHeight="false" outlineLevel="0" collapsed="false">
      <c r="A73" s="0" t="s">
        <v>228</v>
      </c>
      <c r="B73" s="0" t="s">
        <v>229</v>
      </c>
      <c r="C73" s="0" t="n">
        <v>204</v>
      </c>
      <c r="D73" s="0" t="n">
        <f aca="false">SUM(J73:KC73)</f>
        <v>17</v>
      </c>
      <c r="E73" s="0" t="n">
        <f aca="false">COUNT(J73:KC73)</f>
        <v>1</v>
      </c>
      <c r="F73" s="0" t="n">
        <v>0</v>
      </c>
      <c r="G73" s="0" t="n">
        <v>0</v>
      </c>
      <c r="H73" s="0" t="n">
        <v>0</v>
      </c>
      <c r="I73" s="1" t="s">
        <v>230</v>
      </c>
      <c r="Q73" s="0" t="n">
        <f aca="false">17</f>
        <v>17</v>
      </c>
    </row>
    <row r="74" customFormat="false" ht="13.8" hidden="false" customHeight="false" outlineLevel="0" collapsed="false">
      <c r="A74" s="0" t="s">
        <v>231</v>
      </c>
      <c r="B74" s="0" t="s">
        <v>232</v>
      </c>
      <c r="C74" s="0" t="n">
        <v>290</v>
      </c>
      <c r="D74" s="0" t="n">
        <f aca="false">SUM(J74:KC74)</f>
        <v>15</v>
      </c>
      <c r="E74" s="0" t="n">
        <f aca="false">COUNT(J74:KC74)</f>
        <v>1</v>
      </c>
      <c r="F74" s="0" t="n">
        <v>0</v>
      </c>
      <c r="G74" s="0" t="n">
        <v>0</v>
      </c>
      <c r="H74" s="0" t="n">
        <v>0</v>
      </c>
      <c r="I74" s="1" t="s">
        <v>233</v>
      </c>
      <c r="K74" s="0" t="n">
        <f aca="false">15</f>
        <v>15</v>
      </c>
    </row>
    <row r="75" customFormat="false" ht="13.8" hidden="false" customHeight="false" outlineLevel="0" collapsed="false">
      <c r="A75" s="0" t="s">
        <v>234</v>
      </c>
      <c r="B75" s="0" t="s">
        <v>235</v>
      </c>
      <c r="C75" s="0" t="n">
        <v>199</v>
      </c>
      <c r="D75" s="0" t="n">
        <f aca="false">SUM(J75:KC75)</f>
        <v>14</v>
      </c>
      <c r="E75" s="0" t="n">
        <f aca="false">COUNT(J75:KC75)</f>
        <v>1</v>
      </c>
      <c r="F75" s="0" t="n">
        <v>0</v>
      </c>
      <c r="G75" s="0" t="n">
        <v>0</v>
      </c>
      <c r="H75" s="0" t="n">
        <v>0</v>
      </c>
      <c r="I75" s="1" t="s">
        <v>236</v>
      </c>
      <c r="HZ75" s="0" t="n">
        <f aca="false">14</f>
        <v>14</v>
      </c>
    </row>
    <row r="76" customFormat="false" ht="13.8" hidden="false" customHeight="false" outlineLevel="0" collapsed="false">
      <c r="A76" s="0" t="s">
        <v>237</v>
      </c>
      <c r="B76" s="0" t="s">
        <v>238</v>
      </c>
      <c r="C76" s="0" t="n">
        <v>217</v>
      </c>
      <c r="D76" s="0" t="n">
        <f aca="false">SUM(J76:KC76)</f>
        <v>14</v>
      </c>
      <c r="E76" s="0" t="n">
        <f aca="false">COUNT(J76:KC76)</f>
        <v>1</v>
      </c>
      <c r="F76" s="0" t="n">
        <v>0</v>
      </c>
      <c r="G76" s="0" t="n">
        <v>0</v>
      </c>
      <c r="H76" s="0" t="n">
        <v>0</v>
      </c>
      <c r="I76" s="1" t="s">
        <v>239</v>
      </c>
      <c r="HZ76" s="0" t="n">
        <f aca="false">14</f>
        <v>14</v>
      </c>
    </row>
    <row r="77" customFormat="false" ht="13.8" hidden="false" customHeight="false" outlineLevel="0" collapsed="false">
      <c r="A77" s="0" t="s">
        <v>240</v>
      </c>
      <c r="B77" s="0" t="s">
        <v>241</v>
      </c>
      <c r="C77" s="0" t="n">
        <v>204</v>
      </c>
      <c r="D77" s="0" t="n">
        <f aca="false">SUM(J77:KC77)</f>
        <v>13</v>
      </c>
      <c r="E77" s="0" t="n">
        <f aca="false">COUNT(J77:KC77)</f>
        <v>1</v>
      </c>
      <c r="F77" s="0" t="n">
        <v>0</v>
      </c>
      <c r="G77" s="0" t="n">
        <v>0</v>
      </c>
      <c r="H77" s="0" t="n">
        <v>0</v>
      </c>
      <c r="I77" s="1" t="s">
        <v>242</v>
      </c>
      <c r="AX77" s="0" t="n">
        <f aca="false">13</f>
        <v>13</v>
      </c>
    </row>
    <row r="78" customFormat="false" ht="13.8" hidden="false" customHeight="false" outlineLevel="0" collapsed="false">
      <c r="A78" s="0" t="s">
        <v>243</v>
      </c>
      <c r="B78" s="0" t="s">
        <v>244</v>
      </c>
      <c r="C78" s="0" t="n">
        <v>287</v>
      </c>
      <c r="D78" s="0" t="n">
        <f aca="false">SUM(J78:KC78)</f>
        <v>11</v>
      </c>
      <c r="E78" s="0" t="n">
        <f aca="false">COUNT(J78:KC78)</f>
        <v>1</v>
      </c>
      <c r="F78" s="0" t="n">
        <v>0</v>
      </c>
      <c r="G78" s="0" t="n">
        <v>0</v>
      </c>
      <c r="H78" s="0" t="n">
        <v>0</v>
      </c>
      <c r="I78" s="1" t="s">
        <v>245</v>
      </c>
      <c r="L78" s="0" t="n">
        <f aca="false">11</f>
        <v>11</v>
      </c>
    </row>
    <row r="79" customFormat="false" ht="13.8" hidden="false" customHeight="false" outlineLevel="0" collapsed="false">
      <c r="A79" s="0" t="s">
        <v>246</v>
      </c>
      <c r="B79" s="0" t="s">
        <v>247</v>
      </c>
      <c r="C79" s="0" t="n">
        <v>202</v>
      </c>
      <c r="D79" s="0" t="n">
        <f aca="false">SUM(J79:KC79)</f>
        <v>3</v>
      </c>
      <c r="E79" s="0" t="n">
        <f aca="false">COUNT(J79:KC79)</f>
        <v>1</v>
      </c>
      <c r="F79" s="0" t="n">
        <v>0</v>
      </c>
      <c r="G79" s="0" t="n">
        <v>0</v>
      </c>
      <c r="H79" s="0" t="n">
        <v>0</v>
      </c>
      <c r="I79" s="1" t="s">
        <v>248</v>
      </c>
      <c r="JG79" s="0" t="n">
        <f aca="false">3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  <Company>Evolutionary Biology Group, Adam Mickiewicz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2022-02-11T10:47:04Z</dcterms:created>
  <dc:creator>Alvaro Sebastian</dc:creator>
  <dc:description>AmpliSAS results combination</dc:description>
  <dc:language>en-GB</dc:language>
  <cp:lastModifiedBy/>
  <dcterms:modified xsi:type="dcterms:W3CDTF">2022-02-11T12:10:29Z</dcterms:modified>
  <cp:revision>1</cp:revision>
  <dc:subject/>
  <dc:title>AmpliSAS results combination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Evolutionary Biology Group, Adam Mickiewicz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