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jgf2\Desktop\Altman Score Raport - CRC\"/>
    </mc:Choice>
  </mc:AlternateContent>
  <xr:revisionPtr revIDLastSave="0" documentId="13_ncr:1_{0ECB0163-839F-4922-8458-4DFD7785F5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yniki" sheetId="21" r:id="rId1"/>
    <sheet name="Allegro" sheetId="2" r:id="rId2"/>
    <sheet name="Budimex" sheetId="3" r:id="rId3"/>
    <sheet name="CCC" sheetId="4" r:id="rId4"/>
    <sheet name="CDProjekt" sheetId="5" r:id="rId5"/>
    <sheet name="DINO" sheetId="6" r:id="rId6"/>
    <sheet name="Kęty" sheetId="7" r:id="rId7"/>
    <sheet name="KGHM" sheetId="8" r:id="rId8"/>
    <sheet name="Kruk" sheetId="9" r:id="rId9"/>
    <sheet name="LPP" sheetId="10" r:id="rId10"/>
    <sheet name="Orange" sheetId="12" r:id="rId11"/>
    <sheet name="Pepco" sheetId="14" r:id="rId12"/>
    <sheet name="PGE" sheetId="15" r:id="rId13"/>
    <sheet name="Orlen" sheetId="16" r:id="rId14"/>
    <sheet name="PZU" sheetId="18" r:id="rId15"/>
    <sheet name="Żabka" sheetId="20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0" l="1"/>
  <c r="D21" i="20"/>
  <c r="C21" i="20"/>
  <c r="B21" i="20"/>
  <c r="E21" i="18"/>
  <c r="D21" i="18"/>
  <c r="C21" i="18"/>
  <c r="B21" i="18"/>
  <c r="E21" i="16"/>
  <c r="D21" i="16"/>
  <c r="C21" i="16"/>
  <c r="B21" i="16"/>
  <c r="E21" i="15"/>
  <c r="D21" i="15"/>
  <c r="C21" i="15"/>
  <c r="B21" i="15"/>
  <c r="E21" i="14"/>
  <c r="D21" i="14"/>
  <c r="C21" i="14"/>
  <c r="B21" i="14"/>
  <c r="E21" i="12"/>
  <c r="D21" i="12"/>
  <c r="C21" i="12"/>
  <c r="B21" i="12"/>
  <c r="E21" i="10"/>
  <c r="D21" i="10"/>
  <c r="C21" i="10"/>
  <c r="B21" i="10"/>
  <c r="E21" i="9"/>
  <c r="D21" i="9"/>
  <c r="C21" i="9"/>
  <c r="B21" i="9"/>
  <c r="E21" i="8"/>
  <c r="D21" i="8"/>
  <c r="C21" i="8"/>
  <c r="B21" i="8"/>
  <c r="C21" i="7"/>
  <c r="D21" i="7"/>
  <c r="E21" i="7"/>
  <c r="B21" i="7"/>
  <c r="C14" i="20"/>
  <c r="D14" i="20"/>
  <c r="E14" i="20"/>
  <c r="B14" i="20"/>
  <c r="C11" i="20"/>
  <c r="D11" i="20"/>
  <c r="E11" i="20"/>
  <c r="B11" i="20"/>
  <c r="C10" i="20"/>
  <c r="D10" i="20"/>
  <c r="E10" i="20"/>
  <c r="B10" i="20"/>
  <c r="C9" i="20"/>
  <c r="D9" i="20"/>
  <c r="E9" i="20"/>
  <c r="B9" i="20"/>
  <c r="C8" i="20"/>
  <c r="D8" i="20"/>
  <c r="E8" i="20"/>
  <c r="B8" i="20"/>
  <c r="C7" i="20"/>
  <c r="D7" i="20"/>
  <c r="E7" i="20"/>
  <c r="B7" i="20"/>
  <c r="C6" i="20"/>
  <c r="D6" i="20"/>
  <c r="E6" i="20"/>
  <c r="B6" i="20"/>
  <c r="C4" i="20"/>
  <c r="D4" i="20"/>
  <c r="E4" i="20"/>
  <c r="B4" i="20"/>
  <c r="C14" i="18"/>
  <c r="D14" i="18"/>
  <c r="E14" i="18"/>
  <c r="B14" i="18"/>
  <c r="C11" i="18"/>
  <c r="D11" i="18"/>
  <c r="E11" i="18"/>
  <c r="B11" i="18"/>
  <c r="C10" i="18"/>
  <c r="D10" i="18"/>
  <c r="E10" i="18"/>
  <c r="E12" i="18" s="1"/>
  <c r="E19" i="18" s="1"/>
  <c r="B10" i="18"/>
  <c r="B12" i="18" s="1"/>
  <c r="B19" i="18" s="1"/>
  <c r="C9" i="18"/>
  <c r="D9" i="18"/>
  <c r="E9" i="18"/>
  <c r="E13" i="18" s="1"/>
  <c r="E16" i="18" s="1"/>
  <c r="B9" i="18"/>
  <c r="B13" i="18" s="1"/>
  <c r="B16" i="18" s="1"/>
  <c r="C8" i="18"/>
  <c r="D8" i="18"/>
  <c r="E8" i="18"/>
  <c r="B8" i="18"/>
  <c r="C7" i="18"/>
  <c r="D7" i="18"/>
  <c r="E7" i="18"/>
  <c r="E20" i="18" s="1"/>
  <c r="B7" i="18"/>
  <c r="B20" i="18" s="1"/>
  <c r="C6" i="18"/>
  <c r="D6" i="18"/>
  <c r="E6" i="18"/>
  <c r="E18" i="18" s="1"/>
  <c r="B6" i="18"/>
  <c r="B18" i="18" s="1"/>
  <c r="C4" i="18"/>
  <c r="D4" i="18"/>
  <c r="E4" i="18"/>
  <c r="E5" i="18" s="1"/>
  <c r="E17" i="18" s="1"/>
  <c r="B4" i="18"/>
  <c r="B5" i="18" s="1"/>
  <c r="B17" i="18" s="1"/>
  <c r="C14" i="16"/>
  <c r="D14" i="16"/>
  <c r="E14" i="16"/>
  <c r="B14" i="16"/>
  <c r="C11" i="16"/>
  <c r="D11" i="16"/>
  <c r="E11" i="16"/>
  <c r="B11" i="16"/>
  <c r="C10" i="16"/>
  <c r="D10" i="16"/>
  <c r="E10" i="16"/>
  <c r="B10" i="16"/>
  <c r="C9" i="16"/>
  <c r="D9" i="16"/>
  <c r="E9" i="16"/>
  <c r="B9" i="16"/>
  <c r="C8" i="16"/>
  <c r="D8" i="16"/>
  <c r="E8" i="16"/>
  <c r="B8" i="16"/>
  <c r="C7" i="16"/>
  <c r="D7" i="16"/>
  <c r="E7" i="16"/>
  <c r="B7" i="16"/>
  <c r="C6" i="16"/>
  <c r="D6" i="16"/>
  <c r="E6" i="16"/>
  <c r="B6" i="16"/>
  <c r="C4" i="16"/>
  <c r="D4" i="16"/>
  <c r="E4" i="16"/>
  <c r="B4" i="16"/>
  <c r="C14" i="15"/>
  <c r="D14" i="15"/>
  <c r="E14" i="15"/>
  <c r="B14" i="15"/>
  <c r="C11" i="15"/>
  <c r="D11" i="15"/>
  <c r="E11" i="15"/>
  <c r="B11" i="15"/>
  <c r="C10" i="15"/>
  <c r="D10" i="15"/>
  <c r="E10" i="15"/>
  <c r="B10" i="15"/>
  <c r="C9" i="15"/>
  <c r="D9" i="15"/>
  <c r="E9" i="15"/>
  <c r="B9" i="15"/>
  <c r="C8" i="15"/>
  <c r="D8" i="15"/>
  <c r="E8" i="15"/>
  <c r="B8" i="15"/>
  <c r="C7" i="15"/>
  <c r="D7" i="15"/>
  <c r="E7" i="15"/>
  <c r="B7" i="15"/>
  <c r="C6" i="15"/>
  <c r="D6" i="15"/>
  <c r="E6" i="15"/>
  <c r="B6" i="15"/>
  <c r="C4" i="15"/>
  <c r="D4" i="15"/>
  <c r="E4" i="15"/>
  <c r="B4" i="15"/>
  <c r="C14" i="14"/>
  <c r="D14" i="14"/>
  <c r="E14" i="14"/>
  <c r="B14" i="14"/>
  <c r="C11" i="14"/>
  <c r="D11" i="14"/>
  <c r="E11" i="14"/>
  <c r="B11" i="14"/>
  <c r="C10" i="14"/>
  <c r="D10" i="14"/>
  <c r="E10" i="14"/>
  <c r="B10" i="14"/>
  <c r="C9" i="14"/>
  <c r="D9" i="14"/>
  <c r="E9" i="14"/>
  <c r="B9" i="14"/>
  <c r="C8" i="14"/>
  <c r="D8" i="14"/>
  <c r="E8" i="14"/>
  <c r="B8" i="14"/>
  <c r="C7" i="14"/>
  <c r="D7" i="14"/>
  <c r="E7" i="14"/>
  <c r="B7" i="14"/>
  <c r="C6" i="14"/>
  <c r="D6" i="14"/>
  <c r="E6" i="14"/>
  <c r="B6" i="14"/>
  <c r="C4" i="14"/>
  <c r="D4" i="14"/>
  <c r="E4" i="14"/>
  <c r="B4" i="14"/>
  <c r="C14" i="12"/>
  <c r="D14" i="12"/>
  <c r="E14" i="12"/>
  <c r="B14" i="12"/>
  <c r="C11" i="12"/>
  <c r="D11" i="12"/>
  <c r="E11" i="12"/>
  <c r="B11" i="12"/>
  <c r="C10" i="12"/>
  <c r="D10" i="12"/>
  <c r="E10" i="12"/>
  <c r="B10" i="12"/>
  <c r="C9" i="12"/>
  <c r="D9" i="12"/>
  <c r="E9" i="12"/>
  <c r="B9" i="12"/>
  <c r="C8" i="12"/>
  <c r="D8" i="12"/>
  <c r="E8" i="12"/>
  <c r="B8" i="12"/>
  <c r="C7" i="12"/>
  <c r="D7" i="12"/>
  <c r="E7" i="12"/>
  <c r="B7" i="12"/>
  <c r="C6" i="12"/>
  <c r="D6" i="12"/>
  <c r="E6" i="12"/>
  <c r="B6" i="12"/>
  <c r="C4" i="12"/>
  <c r="D4" i="12"/>
  <c r="E4" i="12"/>
  <c r="B4" i="12"/>
  <c r="C14" i="10"/>
  <c r="D14" i="10"/>
  <c r="E14" i="10"/>
  <c r="B14" i="10"/>
  <c r="B11" i="10"/>
  <c r="C11" i="10"/>
  <c r="D11" i="10"/>
  <c r="E11" i="10"/>
  <c r="C10" i="10"/>
  <c r="D10" i="10"/>
  <c r="E10" i="10"/>
  <c r="B10" i="10"/>
  <c r="C9" i="10"/>
  <c r="D9" i="10"/>
  <c r="E9" i="10"/>
  <c r="B9" i="10"/>
  <c r="C8" i="10"/>
  <c r="D8" i="10"/>
  <c r="E8" i="10"/>
  <c r="B8" i="10"/>
  <c r="C7" i="10"/>
  <c r="D7" i="10"/>
  <c r="E7" i="10"/>
  <c r="B7" i="10"/>
  <c r="C6" i="10"/>
  <c r="D6" i="10"/>
  <c r="E6" i="10"/>
  <c r="B6" i="10"/>
  <c r="C4" i="10"/>
  <c r="D4" i="10"/>
  <c r="E4" i="10"/>
  <c r="B4" i="10"/>
  <c r="D14" i="9"/>
  <c r="E14" i="9"/>
  <c r="C14" i="9"/>
  <c r="B14" i="9"/>
  <c r="C11" i="9"/>
  <c r="D11" i="9"/>
  <c r="E11" i="9"/>
  <c r="B11" i="9"/>
  <c r="B12" i="9" s="1"/>
  <c r="C10" i="9"/>
  <c r="D10" i="9"/>
  <c r="E10" i="9"/>
  <c r="B10" i="9"/>
  <c r="C9" i="9"/>
  <c r="D9" i="9"/>
  <c r="E9" i="9"/>
  <c r="B9" i="9"/>
  <c r="C8" i="9"/>
  <c r="D8" i="9"/>
  <c r="E8" i="9"/>
  <c r="B8" i="9"/>
  <c r="B20" i="9" s="1"/>
  <c r="C7" i="9"/>
  <c r="D7" i="9"/>
  <c r="E7" i="9"/>
  <c r="B7" i="9"/>
  <c r="C6" i="9"/>
  <c r="D6" i="9"/>
  <c r="E6" i="9"/>
  <c r="B6" i="9"/>
  <c r="C4" i="9"/>
  <c r="D4" i="9"/>
  <c r="E4" i="9"/>
  <c r="B4" i="9"/>
  <c r="C14" i="8"/>
  <c r="D14" i="8"/>
  <c r="E14" i="8"/>
  <c r="B14" i="8"/>
  <c r="C11" i="8"/>
  <c r="D11" i="8"/>
  <c r="E11" i="8"/>
  <c r="B11" i="8"/>
  <c r="C10" i="8"/>
  <c r="D10" i="8"/>
  <c r="E10" i="8"/>
  <c r="B10" i="8"/>
  <c r="C9" i="8"/>
  <c r="D9" i="8"/>
  <c r="E9" i="8"/>
  <c r="B9" i="8"/>
  <c r="C8" i="8"/>
  <c r="D8" i="8"/>
  <c r="E8" i="8"/>
  <c r="B8" i="8"/>
  <c r="C7" i="8"/>
  <c r="D7" i="8"/>
  <c r="E7" i="8"/>
  <c r="B7" i="8"/>
  <c r="C6" i="8"/>
  <c r="D6" i="8"/>
  <c r="E6" i="8"/>
  <c r="B6" i="8"/>
  <c r="C4" i="8"/>
  <c r="D4" i="8"/>
  <c r="E4" i="8"/>
  <c r="B4" i="8"/>
  <c r="C14" i="7"/>
  <c r="D14" i="7"/>
  <c r="E14" i="7"/>
  <c r="B14" i="7"/>
  <c r="C11" i="7"/>
  <c r="D11" i="7"/>
  <c r="E11" i="7"/>
  <c r="B11" i="7"/>
  <c r="C10" i="7"/>
  <c r="D10" i="7"/>
  <c r="E10" i="7"/>
  <c r="B10" i="7"/>
  <c r="C9" i="7"/>
  <c r="D9" i="7"/>
  <c r="E9" i="7"/>
  <c r="B9" i="7"/>
  <c r="C8" i="7"/>
  <c r="D8" i="7"/>
  <c r="E8" i="7"/>
  <c r="B8" i="7"/>
  <c r="C7" i="7"/>
  <c r="D7" i="7"/>
  <c r="E7" i="7"/>
  <c r="B7" i="7"/>
  <c r="C6" i="7"/>
  <c r="D6" i="7"/>
  <c r="E6" i="7"/>
  <c r="B6" i="7"/>
  <c r="C4" i="7"/>
  <c r="D4" i="7"/>
  <c r="E4" i="7"/>
  <c r="B4" i="7"/>
  <c r="D3" i="18"/>
  <c r="C3" i="18"/>
  <c r="B3" i="18"/>
  <c r="E20" i="9"/>
  <c r="D20" i="9"/>
  <c r="C20" i="9"/>
  <c r="E18" i="9"/>
  <c r="D18" i="9"/>
  <c r="C18" i="9"/>
  <c r="B18" i="9"/>
  <c r="E13" i="9"/>
  <c r="E16" i="9" s="1"/>
  <c r="D13" i="9"/>
  <c r="D16" i="9" s="1"/>
  <c r="C13" i="9"/>
  <c r="C16" i="9" s="1"/>
  <c r="E12" i="9"/>
  <c r="E19" i="9" s="1"/>
  <c r="D12" i="9"/>
  <c r="D19" i="9" s="1"/>
  <c r="C12" i="9"/>
  <c r="C19" i="9" s="1"/>
  <c r="E5" i="9"/>
  <c r="E17" i="9" s="1"/>
  <c r="D5" i="9"/>
  <c r="D17" i="9" s="1"/>
  <c r="C5" i="9"/>
  <c r="C17" i="9" s="1"/>
  <c r="B5" i="9"/>
  <c r="B17" i="9" s="1"/>
  <c r="D3" i="3"/>
  <c r="C14" i="6"/>
  <c r="D14" i="6"/>
  <c r="E14" i="6"/>
  <c r="B14" i="6"/>
  <c r="C11" i="6"/>
  <c r="D11" i="6"/>
  <c r="E11" i="6"/>
  <c r="B11" i="6"/>
  <c r="C10" i="6"/>
  <c r="C12" i="6" s="1"/>
  <c r="C19" i="6" s="1"/>
  <c r="D10" i="6"/>
  <c r="E10" i="6"/>
  <c r="E13" i="6" s="1"/>
  <c r="B10" i="6"/>
  <c r="B13" i="6" s="1"/>
  <c r="B16" i="6" s="1"/>
  <c r="C9" i="6"/>
  <c r="C13" i="6" s="1"/>
  <c r="D9" i="6"/>
  <c r="E9" i="6"/>
  <c r="B9" i="6"/>
  <c r="C8" i="6"/>
  <c r="D8" i="6"/>
  <c r="E8" i="6"/>
  <c r="E20" i="6" s="1"/>
  <c r="B8" i="6"/>
  <c r="C7" i="6"/>
  <c r="C20" i="6" s="1"/>
  <c r="D7" i="6"/>
  <c r="E7" i="6"/>
  <c r="B7" i="6"/>
  <c r="C6" i="6"/>
  <c r="C18" i="6" s="1"/>
  <c r="D6" i="6"/>
  <c r="E6" i="6"/>
  <c r="E18" i="6" s="1"/>
  <c r="B6" i="6"/>
  <c r="C4" i="6"/>
  <c r="D4" i="6"/>
  <c r="E4" i="6"/>
  <c r="B4" i="6"/>
  <c r="C14" i="5"/>
  <c r="D14" i="5"/>
  <c r="E14" i="5"/>
  <c r="B14" i="5"/>
  <c r="C11" i="5"/>
  <c r="C12" i="5" s="1"/>
  <c r="C19" i="5" s="1"/>
  <c r="D11" i="5"/>
  <c r="E11" i="5"/>
  <c r="E12" i="5" s="1"/>
  <c r="E19" i="5" s="1"/>
  <c r="B11" i="5"/>
  <c r="C10" i="5"/>
  <c r="D10" i="5"/>
  <c r="E10" i="5"/>
  <c r="B10" i="5"/>
  <c r="B12" i="5" s="1"/>
  <c r="B19" i="5" s="1"/>
  <c r="C9" i="5"/>
  <c r="C13" i="5" s="1"/>
  <c r="C16" i="5" s="1"/>
  <c r="D9" i="5"/>
  <c r="E9" i="5"/>
  <c r="E13" i="5" s="1"/>
  <c r="E16" i="5" s="1"/>
  <c r="B9" i="5"/>
  <c r="C8" i="5"/>
  <c r="D8" i="5"/>
  <c r="E8" i="5"/>
  <c r="B8" i="5"/>
  <c r="B20" i="5" s="1"/>
  <c r="C7" i="5"/>
  <c r="C20" i="5" s="1"/>
  <c r="D7" i="5"/>
  <c r="E7" i="5"/>
  <c r="E20" i="5" s="1"/>
  <c r="B7" i="5"/>
  <c r="C6" i="5"/>
  <c r="D6" i="5"/>
  <c r="E6" i="5"/>
  <c r="B6" i="5"/>
  <c r="B18" i="5" s="1"/>
  <c r="C4" i="5"/>
  <c r="C5" i="5" s="1"/>
  <c r="C17" i="5" s="1"/>
  <c r="D4" i="5"/>
  <c r="E4" i="5"/>
  <c r="E5" i="5" s="1"/>
  <c r="E17" i="5" s="1"/>
  <c r="B4" i="5"/>
  <c r="C14" i="4"/>
  <c r="D14" i="4"/>
  <c r="E14" i="4"/>
  <c r="B14" i="4"/>
  <c r="C11" i="4"/>
  <c r="D11" i="4"/>
  <c r="E11" i="4"/>
  <c r="B11" i="4"/>
  <c r="C10" i="4"/>
  <c r="D10" i="4"/>
  <c r="D13" i="4" s="1"/>
  <c r="E10" i="4"/>
  <c r="B10" i="4"/>
  <c r="B13" i="4" s="1"/>
  <c r="B16" i="4" s="1"/>
  <c r="C9" i="4"/>
  <c r="D9" i="4"/>
  <c r="E9" i="4"/>
  <c r="B9" i="4"/>
  <c r="C8" i="4"/>
  <c r="D8" i="4"/>
  <c r="D20" i="4" s="1"/>
  <c r="E8" i="4"/>
  <c r="B8" i="4"/>
  <c r="B20" i="4" s="1"/>
  <c r="C7" i="4"/>
  <c r="D7" i="4"/>
  <c r="E7" i="4"/>
  <c r="B7" i="4"/>
  <c r="C6" i="4"/>
  <c r="D6" i="4"/>
  <c r="D18" i="4" s="1"/>
  <c r="E6" i="4"/>
  <c r="E18" i="4" s="1"/>
  <c r="B6" i="4"/>
  <c r="B18" i="4" s="1"/>
  <c r="C4" i="4"/>
  <c r="D4" i="4"/>
  <c r="E4" i="4"/>
  <c r="B4" i="4"/>
  <c r="C14" i="3"/>
  <c r="D14" i="3"/>
  <c r="E14" i="3"/>
  <c r="B14" i="3"/>
  <c r="C11" i="3"/>
  <c r="D11" i="3"/>
  <c r="E11" i="3"/>
  <c r="B11" i="3"/>
  <c r="C10" i="3"/>
  <c r="D10" i="3"/>
  <c r="D13" i="3" s="1"/>
  <c r="E10" i="3"/>
  <c r="B10" i="3"/>
  <c r="B13" i="3" s="1"/>
  <c r="C9" i="3"/>
  <c r="D9" i="3"/>
  <c r="E9" i="3"/>
  <c r="B9" i="3"/>
  <c r="C8" i="3"/>
  <c r="D8" i="3"/>
  <c r="E8" i="3"/>
  <c r="B8" i="3"/>
  <c r="B20" i="3" s="1"/>
  <c r="C7" i="3"/>
  <c r="D7" i="3"/>
  <c r="E7" i="3"/>
  <c r="B7" i="3"/>
  <c r="C6" i="3"/>
  <c r="D6" i="3"/>
  <c r="E6" i="3"/>
  <c r="E18" i="3" s="1"/>
  <c r="B6" i="3"/>
  <c r="B18" i="3" s="1"/>
  <c r="E4" i="3"/>
  <c r="D4" i="3"/>
  <c r="C4" i="3"/>
  <c r="B4" i="3"/>
  <c r="C14" i="2"/>
  <c r="D14" i="2"/>
  <c r="E14" i="2"/>
  <c r="B14" i="2"/>
  <c r="C11" i="2"/>
  <c r="D11" i="2"/>
  <c r="E11" i="2"/>
  <c r="B11" i="2"/>
  <c r="B10" i="2"/>
  <c r="C10" i="2"/>
  <c r="D10" i="2"/>
  <c r="E10" i="2"/>
  <c r="C9" i="2"/>
  <c r="D9" i="2"/>
  <c r="E9" i="2"/>
  <c r="B9" i="2"/>
  <c r="B13" i="2" s="1"/>
  <c r="C8" i="2"/>
  <c r="D8" i="2"/>
  <c r="E8" i="2"/>
  <c r="B8" i="2"/>
  <c r="C7" i="2"/>
  <c r="D7" i="2"/>
  <c r="E7" i="2"/>
  <c r="E20" i="2" s="1"/>
  <c r="B7" i="2"/>
  <c r="C6" i="2"/>
  <c r="D6" i="2"/>
  <c r="E6" i="2"/>
  <c r="B6" i="2"/>
  <c r="B18" i="2" s="1"/>
  <c r="C4" i="2"/>
  <c r="D4" i="2"/>
  <c r="E4" i="2"/>
  <c r="B4" i="2"/>
  <c r="E20" i="20"/>
  <c r="D20" i="20"/>
  <c r="C20" i="20"/>
  <c r="B20" i="20"/>
  <c r="E18" i="20"/>
  <c r="D18" i="20"/>
  <c r="C18" i="20"/>
  <c r="B18" i="20"/>
  <c r="E13" i="20"/>
  <c r="E16" i="20" s="1"/>
  <c r="D13" i="20"/>
  <c r="D16" i="20" s="1"/>
  <c r="C13" i="20"/>
  <c r="C16" i="20" s="1"/>
  <c r="B13" i="20"/>
  <c r="B16" i="20" s="1"/>
  <c r="E12" i="20"/>
  <c r="E19" i="20" s="1"/>
  <c r="D12" i="20"/>
  <c r="D19" i="20" s="1"/>
  <c r="C12" i="20"/>
  <c r="C19" i="20" s="1"/>
  <c r="B12" i="20"/>
  <c r="B19" i="20" s="1"/>
  <c r="E5" i="20"/>
  <c r="E17" i="20" s="1"/>
  <c r="D5" i="20"/>
  <c r="D17" i="20" s="1"/>
  <c r="C5" i="20"/>
  <c r="C17" i="20" s="1"/>
  <c r="B5" i="20"/>
  <c r="B17" i="20" s="1"/>
  <c r="D20" i="18"/>
  <c r="C20" i="18"/>
  <c r="D18" i="18"/>
  <c r="C18" i="18"/>
  <c r="D13" i="18"/>
  <c r="D16" i="18" s="1"/>
  <c r="C13" i="18"/>
  <c r="C16" i="18" s="1"/>
  <c r="D12" i="18"/>
  <c r="D19" i="18" s="1"/>
  <c r="C12" i="18"/>
  <c r="C19" i="18" s="1"/>
  <c r="D5" i="18"/>
  <c r="D17" i="18" s="1"/>
  <c r="C5" i="18"/>
  <c r="C17" i="18" s="1"/>
  <c r="E20" i="16"/>
  <c r="D20" i="16"/>
  <c r="C20" i="16"/>
  <c r="B20" i="16"/>
  <c r="E18" i="16"/>
  <c r="D18" i="16"/>
  <c r="C18" i="16"/>
  <c r="B18" i="16"/>
  <c r="E13" i="16"/>
  <c r="E16" i="16" s="1"/>
  <c r="D13" i="16"/>
  <c r="D16" i="16" s="1"/>
  <c r="C13" i="16"/>
  <c r="C16" i="16" s="1"/>
  <c r="B13" i="16"/>
  <c r="B16" i="16" s="1"/>
  <c r="E12" i="16"/>
  <c r="E19" i="16" s="1"/>
  <c r="D12" i="16"/>
  <c r="D19" i="16" s="1"/>
  <c r="C12" i="16"/>
  <c r="C19" i="16" s="1"/>
  <c r="B12" i="16"/>
  <c r="B19" i="16" s="1"/>
  <c r="E5" i="16"/>
  <c r="E17" i="16" s="1"/>
  <c r="D5" i="16"/>
  <c r="D17" i="16" s="1"/>
  <c r="C5" i="16"/>
  <c r="C17" i="16" s="1"/>
  <c r="B5" i="16"/>
  <c r="B17" i="16" s="1"/>
  <c r="E20" i="15"/>
  <c r="D20" i="15"/>
  <c r="C20" i="15"/>
  <c r="E18" i="15"/>
  <c r="D18" i="15"/>
  <c r="C18" i="15"/>
  <c r="B18" i="15"/>
  <c r="E13" i="15"/>
  <c r="E16" i="15" s="1"/>
  <c r="D13" i="15"/>
  <c r="D16" i="15" s="1"/>
  <c r="C13" i="15"/>
  <c r="C16" i="15" s="1"/>
  <c r="B13" i="15"/>
  <c r="B16" i="15" s="1"/>
  <c r="E12" i="15"/>
  <c r="E19" i="15" s="1"/>
  <c r="D12" i="15"/>
  <c r="D19" i="15" s="1"/>
  <c r="C12" i="15"/>
  <c r="C19" i="15" s="1"/>
  <c r="B12" i="15"/>
  <c r="B19" i="15" s="1"/>
  <c r="E5" i="15"/>
  <c r="E17" i="15" s="1"/>
  <c r="D5" i="15"/>
  <c r="D17" i="15" s="1"/>
  <c r="C5" i="15"/>
  <c r="C17" i="15" s="1"/>
  <c r="B5" i="15"/>
  <c r="B17" i="15" s="1"/>
  <c r="E20" i="14"/>
  <c r="D20" i="14"/>
  <c r="C20" i="14"/>
  <c r="B20" i="14"/>
  <c r="E18" i="14"/>
  <c r="D18" i="14"/>
  <c r="C18" i="14"/>
  <c r="B18" i="14"/>
  <c r="E13" i="14"/>
  <c r="E16" i="14" s="1"/>
  <c r="D13" i="14"/>
  <c r="D16" i="14" s="1"/>
  <c r="C13" i="14"/>
  <c r="C16" i="14" s="1"/>
  <c r="B13" i="14"/>
  <c r="B16" i="14" s="1"/>
  <c r="E12" i="14"/>
  <c r="E19" i="14" s="1"/>
  <c r="D12" i="14"/>
  <c r="D19" i="14" s="1"/>
  <c r="C12" i="14"/>
  <c r="C19" i="14" s="1"/>
  <c r="B12" i="14"/>
  <c r="B19" i="14" s="1"/>
  <c r="E5" i="14"/>
  <c r="E17" i="14" s="1"/>
  <c r="D5" i="14"/>
  <c r="D17" i="14" s="1"/>
  <c r="C5" i="14"/>
  <c r="C17" i="14" s="1"/>
  <c r="B5" i="14"/>
  <c r="B17" i="14" s="1"/>
  <c r="E20" i="12"/>
  <c r="D20" i="12"/>
  <c r="C20" i="12"/>
  <c r="B20" i="12"/>
  <c r="E18" i="12"/>
  <c r="D18" i="12"/>
  <c r="C18" i="12"/>
  <c r="B18" i="12"/>
  <c r="E13" i="12"/>
  <c r="E16" i="12" s="1"/>
  <c r="D13" i="12"/>
  <c r="D16" i="12" s="1"/>
  <c r="C13" i="12"/>
  <c r="C16" i="12" s="1"/>
  <c r="B13" i="12"/>
  <c r="B16" i="12" s="1"/>
  <c r="E12" i="12"/>
  <c r="E19" i="12" s="1"/>
  <c r="D12" i="12"/>
  <c r="D19" i="12" s="1"/>
  <c r="C12" i="12"/>
  <c r="C19" i="12" s="1"/>
  <c r="B12" i="12"/>
  <c r="B19" i="12" s="1"/>
  <c r="E5" i="12"/>
  <c r="E17" i="12" s="1"/>
  <c r="D5" i="12"/>
  <c r="D17" i="12" s="1"/>
  <c r="C5" i="12"/>
  <c r="C17" i="12" s="1"/>
  <c r="B5" i="12"/>
  <c r="B17" i="12" s="1"/>
  <c r="E20" i="10"/>
  <c r="D20" i="10"/>
  <c r="C20" i="10"/>
  <c r="B20" i="10"/>
  <c r="E18" i="10"/>
  <c r="D18" i="10"/>
  <c r="C18" i="10"/>
  <c r="B18" i="10"/>
  <c r="E13" i="10"/>
  <c r="E16" i="10" s="1"/>
  <c r="D13" i="10"/>
  <c r="D16" i="10" s="1"/>
  <c r="C13" i="10"/>
  <c r="C16" i="10" s="1"/>
  <c r="B13" i="10"/>
  <c r="B16" i="10" s="1"/>
  <c r="E12" i="10"/>
  <c r="E19" i="10" s="1"/>
  <c r="D12" i="10"/>
  <c r="D19" i="10" s="1"/>
  <c r="C12" i="10"/>
  <c r="C19" i="10" s="1"/>
  <c r="B12" i="10"/>
  <c r="B19" i="10" s="1"/>
  <c r="E5" i="10"/>
  <c r="E17" i="10" s="1"/>
  <c r="D5" i="10"/>
  <c r="D17" i="10" s="1"/>
  <c r="C5" i="10"/>
  <c r="C17" i="10" s="1"/>
  <c r="B5" i="10"/>
  <c r="B17" i="10" s="1"/>
  <c r="E20" i="8"/>
  <c r="D20" i="8"/>
  <c r="C20" i="8"/>
  <c r="B20" i="8"/>
  <c r="E18" i="8"/>
  <c r="D18" i="8"/>
  <c r="C18" i="8"/>
  <c r="B18" i="8"/>
  <c r="E13" i="8"/>
  <c r="E16" i="8" s="1"/>
  <c r="D13" i="8"/>
  <c r="D16" i="8" s="1"/>
  <c r="C13" i="8"/>
  <c r="C16" i="8" s="1"/>
  <c r="B13" i="8"/>
  <c r="B16" i="8" s="1"/>
  <c r="E12" i="8"/>
  <c r="E19" i="8" s="1"/>
  <c r="D12" i="8"/>
  <c r="D19" i="8" s="1"/>
  <c r="C12" i="8"/>
  <c r="C19" i="8" s="1"/>
  <c r="B12" i="8"/>
  <c r="B19" i="8" s="1"/>
  <c r="E5" i="8"/>
  <c r="E17" i="8" s="1"/>
  <c r="D5" i="8"/>
  <c r="D17" i="8" s="1"/>
  <c r="C5" i="8"/>
  <c r="C17" i="8" s="1"/>
  <c r="B5" i="8"/>
  <c r="B17" i="8" s="1"/>
  <c r="E20" i="7"/>
  <c r="D20" i="7"/>
  <c r="C20" i="7"/>
  <c r="B20" i="7"/>
  <c r="E18" i="7"/>
  <c r="D18" i="7"/>
  <c r="C18" i="7"/>
  <c r="B18" i="7"/>
  <c r="E13" i="7"/>
  <c r="E16" i="7" s="1"/>
  <c r="D13" i="7"/>
  <c r="D16" i="7" s="1"/>
  <c r="C13" i="7"/>
  <c r="C16" i="7" s="1"/>
  <c r="B13" i="7"/>
  <c r="B16" i="7" s="1"/>
  <c r="E12" i="7"/>
  <c r="E19" i="7" s="1"/>
  <c r="D12" i="7"/>
  <c r="D19" i="7" s="1"/>
  <c r="C12" i="7"/>
  <c r="C19" i="7" s="1"/>
  <c r="B12" i="7"/>
  <c r="B19" i="7" s="1"/>
  <c r="E5" i="7"/>
  <c r="E17" i="7" s="1"/>
  <c r="D5" i="7"/>
  <c r="D17" i="7" s="1"/>
  <c r="C5" i="7"/>
  <c r="C17" i="7" s="1"/>
  <c r="B5" i="7"/>
  <c r="B17" i="7" s="1"/>
  <c r="D20" i="6"/>
  <c r="B20" i="6"/>
  <c r="D18" i="6"/>
  <c r="B18" i="6"/>
  <c r="D13" i="6"/>
  <c r="D16" i="6" s="1"/>
  <c r="D21" i="6" s="1"/>
  <c r="D12" i="6"/>
  <c r="D19" i="6" s="1"/>
  <c r="E5" i="6"/>
  <c r="D5" i="6"/>
  <c r="D17" i="6" s="1"/>
  <c r="B5" i="6"/>
  <c r="D20" i="5"/>
  <c r="E18" i="5"/>
  <c r="D18" i="5"/>
  <c r="C18" i="5"/>
  <c r="D13" i="5"/>
  <c r="D16" i="5" s="1"/>
  <c r="D12" i="5"/>
  <c r="D19" i="5" s="1"/>
  <c r="D5" i="5"/>
  <c r="D17" i="5" s="1"/>
  <c r="B5" i="5"/>
  <c r="C20" i="4"/>
  <c r="C18" i="4"/>
  <c r="C13" i="4"/>
  <c r="C16" i="4" s="1"/>
  <c r="C21" i="4" s="1"/>
  <c r="C12" i="4"/>
  <c r="C19" i="4" s="1"/>
  <c r="E5" i="4"/>
  <c r="D5" i="4"/>
  <c r="D17" i="4" s="1"/>
  <c r="C5" i="4"/>
  <c r="C17" i="4" s="1"/>
  <c r="B5" i="4"/>
  <c r="D20" i="3"/>
  <c r="C20" i="3"/>
  <c r="D18" i="3"/>
  <c r="C18" i="3"/>
  <c r="C13" i="3"/>
  <c r="C16" i="3" s="1"/>
  <c r="C21" i="3" s="1"/>
  <c r="E12" i="3"/>
  <c r="E19" i="3" s="1"/>
  <c r="C12" i="3"/>
  <c r="C19" i="3" s="1"/>
  <c r="E5" i="3"/>
  <c r="D5" i="3"/>
  <c r="D17" i="3" s="1"/>
  <c r="C5" i="3"/>
  <c r="C17" i="3" s="1"/>
  <c r="B5" i="3"/>
  <c r="D13" i="2"/>
  <c r="D16" i="2" s="1"/>
  <c r="D21" i="2" s="1"/>
  <c r="C13" i="2"/>
  <c r="C16" i="2" s="1"/>
  <c r="D12" i="2"/>
  <c r="D19" i="2" s="1"/>
  <c r="C12" i="2"/>
  <c r="C19" i="2" s="1"/>
  <c r="D20" i="2"/>
  <c r="C20" i="2"/>
  <c r="E18" i="2"/>
  <c r="D18" i="2"/>
  <c r="C18" i="2"/>
  <c r="D5" i="2"/>
  <c r="D17" i="2" s="1"/>
  <c r="B20" i="15" l="1"/>
  <c r="B19" i="9"/>
  <c r="B13" i="9"/>
  <c r="B16" i="9" s="1"/>
  <c r="B17" i="4"/>
  <c r="B21" i="4" s="1"/>
  <c r="B13" i="5"/>
  <c r="B16" i="5" s="1"/>
  <c r="B17" i="6"/>
  <c r="B21" i="6" s="1"/>
  <c r="E20" i="3"/>
  <c r="E13" i="3"/>
  <c r="E20" i="4"/>
  <c r="E13" i="4"/>
  <c r="E16" i="4" s="1"/>
  <c r="E16" i="6"/>
  <c r="D16" i="4"/>
  <c r="D21" i="4" s="1"/>
  <c r="B12" i="6"/>
  <c r="B19" i="6" s="1"/>
  <c r="B20" i="2"/>
  <c r="B16" i="2"/>
  <c r="B12" i="2"/>
  <c r="B12" i="4"/>
  <c r="B19" i="4" s="1"/>
  <c r="B17" i="5"/>
  <c r="E13" i="2"/>
  <c r="E16" i="2" s="1"/>
  <c r="E21" i="2" s="1"/>
  <c r="E12" i="2"/>
  <c r="E19" i="2" s="1"/>
  <c r="D21" i="5"/>
  <c r="C16" i="6"/>
  <c r="E12" i="6"/>
  <c r="E19" i="6" s="1"/>
  <c r="C5" i="6"/>
  <c r="C17" i="6" s="1"/>
  <c r="E17" i="6"/>
  <c r="E21" i="5"/>
  <c r="C21" i="5"/>
  <c r="D12" i="4"/>
  <c r="D19" i="4" s="1"/>
  <c r="E12" i="4"/>
  <c r="E19" i="4" s="1"/>
  <c r="E17" i="4"/>
  <c r="D16" i="3"/>
  <c r="B16" i="3"/>
  <c r="B21" i="3" s="1"/>
  <c r="D12" i="3"/>
  <c r="D19" i="3" s="1"/>
  <c r="E16" i="3"/>
  <c r="E21" i="3" s="1"/>
  <c r="E17" i="3"/>
  <c r="B12" i="3"/>
  <c r="B19" i="3" s="1"/>
  <c r="B17" i="3"/>
  <c r="B5" i="2"/>
  <c r="B17" i="2" s="1"/>
  <c r="B19" i="2"/>
  <c r="E5" i="2"/>
  <c r="E17" i="2" s="1"/>
  <c r="C5" i="2"/>
  <c r="C17" i="2" s="1"/>
  <c r="C21" i="2" s="1"/>
  <c r="B21" i="5" l="1"/>
  <c r="E21" i="6"/>
  <c r="D21" i="3"/>
  <c r="C21" i="6"/>
  <c r="E21" i="4"/>
  <c r="B21" i="2"/>
</calcChain>
</file>

<file path=xl/sharedStrings.xml><?xml version="1.0" encoding="utf-8"?>
<sst xmlns="http://schemas.openxmlformats.org/spreadsheetml/2006/main" count="331" uniqueCount="65">
  <si>
    <t>Rok:</t>
  </si>
  <si>
    <t>Zysk Netto:</t>
  </si>
  <si>
    <t>Zysk zatrzymany:</t>
  </si>
  <si>
    <t>Całkowita wartość dywidendy:</t>
  </si>
  <si>
    <t>Aktywa ogółem:</t>
  </si>
  <si>
    <t>Sprzedaż ogółem:</t>
  </si>
  <si>
    <t>EBIT:</t>
  </si>
  <si>
    <t>Aktywa obrotowe:</t>
  </si>
  <si>
    <t>Zobowiązania krótkoterminowe:</t>
  </si>
  <si>
    <t>Kapitał pracujący:</t>
  </si>
  <si>
    <t>Kapitał własny:</t>
  </si>
  <si>
    <t>X1</t>
  </si>
  <si>
    <t>X2</t>
  </si>
  <si>
    <t>X3</t>
  </si>
  <si>
    <t>X4</t>
  </si>
  <si>
    <t>X5</t>
  </si>
  <si>
    <t>Z</t>
  </si>
  <si>
    <t>zobowiązania ogółem:</t>
  </si>
  <si>
    <t>Zobowiązania długoterminowe:</t>
  </si>
  <si>
    <t>l.p</t>
  </si>
  <si>
    <t>Nazwa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</si>
  <si>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</si>
  <si>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</si>
  <si>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</si>
  <si>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</si>
  <si>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</si>
  <si>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</si>
  <si>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</si>
  <si>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</si>
  <si>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</si>
  <si>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</si>
  <si>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</si>
  <si>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</si>
  <si>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</si>
  <si>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</si>
  <si>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</si>
  <si>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</si>
  <si>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</si>
  <si>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</si>
  <si>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</si>
  <si>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</si>
  <si>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 xml:space="preserve">Allegro </t>
  </si>
  <si>
    <t>Alior</t>
  </si>
  <si>
    <t>Budimex</t>
  </si>
  <si>
    <t>CCC</t>
  </si>
  <si>
    <t>Dino</t>
  </si>
  <si>
    <t>KGHM</t>
  </si>
  <si>
    <t>Kruk</t>
  </si>
  <si>
    <t>Kety</t>
  </si>
  <si>
    <t>LPP</t>
  </si>
  <si>
    <t>mBank</t>
  </si>
  <si>
    <t>Orange</t>
  </si>
  <si>
    <t>Pepco</t>
  </si>
  <si>
    <t>PGE</t>
  </si>
  <si>
    <t>Orlen</t>
  </si>
  <si>
    <t>PKOBP</t>
  </si>
  <si>
    <t>PZU</t>
  </si>
  <si>
    <t>Santander</t>
  </si>
  <si>
    <t>Zabka</t>
  </si>
  <si>
    <t>CDProjekt</t>
  </si>
  <si>
    <t>Pekao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</si>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</sst>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1" xfId="0" applyBorder="1"/>
    <xf numFmtId="3" fontId="0" fillId="0" borderId="0" xfId="0" applyNumberFormat="1"/>
    <xf numFmtId="164" fontId="0" fillId="0" borderId="0" xfId="1" applyNumberFormat="1" applyFont="1"/>
    <xf numFmtId="0" fontId="1" fillId="0" borderId="0" xfId="0" applyFont="1"/>
  </cellXfs>
  <cellStyles count="2">
    <cellStyle name="Dziesiętny" xfId="1" builtinId="3"/>
    <cellStyle name="Normalny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ALLEGRO.xlsx" TargetMode="External"/><Relationship Id="rId1" Type="http://schemas.openxmlformats.org/officeDocument/2006/relationships/externalLinkPath" Target="Dane/ALLEGRO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ORANGEPL.xlsx" TargetMode="External"/><Relationship Id="rId1" Type="http://schemas.openxmlformats.org/officeDocument/2006/relationships/externalLinkPath" Target="Dane/ORANGEP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PEPCO.xlsx" TargetMode="External"/><Relationship Id="rId1" Type="http://schemas.openxmlformats.org/officeDocument/2006/relationships/externalLinkPath" Target="Dane/PEPC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PGE.xlsx" TargetMode="External"/><Relationship Id="rId1" Type="http://schemas.openxmlformats.org/officeDocument/2006/relationships/externalLinkPath" Target="Dane/PG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PKNORLEN.xlsx" TargetMode="External"/><Relationship Id="rId1" Type="http://schemas.openxmlformats.org/officeDocument/2006/relationships/externalLinkPath" Target="Dane/PKNORL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PZU.xlsx" TargetMode="External"/><Relationship Id="rId1" Type="http://schemas.openxmlformats.org/officeDocument/2006/relationships/externalLinkPath" Target="Dane/PZU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ZABKA.xlsx" TargetMode="External"/><Relationship Id="rId1" Type="http://schemas.openxmlformats.org/officeDocument/2006/relationships/externalLinkPath" Target="Dane/ZABK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BUDIMEX.xlsx" TargetMode="External"/><Relationship Id="rId1" Type="http://schemas.openxmlformats.org/officeDocument/2006/relationships/externalLinkPath" Target="Dane/BUDIME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CCC.xlsx" TargetMode="External"/><Relationship Id="rId1" Type="http://schemas.openxmlformats.org/officeDocument/2006/relationships/externalLinkPath" Target="Dane/CCC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CDPROJEKT.xlsx" TargetMode="External"/><Relationship Id="rId1" Type="http://schemas.openxmlformats.org/officeDocument/2006/relationships/externalLinkPath" Target="Dane/CDPROJEK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DINO.xlsx" TargetMode="External"/><Relationship Id="rId1" Type="http://schemas.openxmlformats.org/officeDocument/2006/relationships/externalLinkPath" Target="Dane/DIN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KETY.xlsx" TargetMode="External"/><Relationship Id="rId1" Type="http://schemas.openxmlformats.org/officeDocument/2006/relationships/externalLinkPath" Target="Dane/KETY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KGHM.xlsx" TargetMode="External"/><Relationship Id="rId1" Type="http://schemas.openxmlformats.org/officeDocument/2006/relationships/externalLinkPath" Target="Dane/KGHM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KRUK.xlsx" TargetMode="External"/><Relationship Id="rId1" Type="http://schemas.openxmlformats.org/officeDocument/2006/relationships/externalLinkPath" Target="Dane/KRUK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gf2\Desktop\Altman%20Score%20Raport%20-%20CRC\Dane\LPP.xlsx" TargetMode="External"/><Relationship Id="rId1" Type="http://schemas.openxmlformats.org/officeDocument/2006/relationships/externalLinkPath" Target="Dane/L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5352870</v>
          </cell>
          <cell r="C2">
            <v>9004916</v>
          </cell>
          <cell r="D2">
            <v>10185317</v>
          </cell>
          <cell r="E2">
            <v>10821231</v>
          </cell>
        </row>
        <row r="9">
          <cell r="B9">
            <v>1472945</v>
          </cell>
          <cell r="C9">
            <v>-1182127</v>
          </cell>
          <cell r="D9">
            <v>790121</v>
          </cell>
          <cell r="E9">
            <v>1787057</v>
          </cell>
        </row>
        <row r="17">
          <cell r="B17">
            <v>1089618</v>
          </cell>
          <cell r="C17">
            <v>-1916796</v>
          </cell>
          <cell r="D17">
            <v>284058</v>
          </cell>
          <cell r="E17">
            <v>1034561</v>
          </cell>
        </row>
      </sheetData>
      <sheetData sheetId="1">
        <row r="10">
          <cell r="B10">
            <v>3260948</v>
          </cell>
          <cell r="C10">
            <v>3178887</v>
          </cell>
          <cell r="D10">
            <v>4013966</v>
          </cell>
          <cell r="E10">
            <v>5252693</v>
          </cell>
        </row>
        <row r="17">
          <cell r="B17">
            <v>16869877</v>
          </cell>
          <cell r="C17">
            <v>19232759</v>
          </cell>
          <cell r="D17">
            <v>18538803</v>
          </cell>
          <cell r="E17">
            <v>19517291</v>
          </cell>
        </row>
        <row r="18">
          <cell r="B18">
            <v>9454065</v>
          </cell>
          <cell r="C18">
            <v>8981259</v>
          </cell>
          <cell r="D18">
            <v>9043326</v>
          </cell>
          <cell r="E18">
            <v>10087151</v>
          </cell>
        </row>
        <row r="23">
          <cell r="B23">
            <v>6187634</v>
          </cell>
          <cell r="C23">
            <v>7938899</v>
          </cell>
          <cell r="D23">
            <v>7227388</v>
          </cell>
          <cell r="E23">
            <v>6819696</v>
          </cell>
        </row>
        <row r="29">
          <cell r="B29">
            <v>1228178</v>
          </cell>
          <cell r="C29">
            <v>2312601</v>
          </cell>
          <cell r="D29">
            <v>2268089</v>
          </cell>
          <cell r="E29">
            <v>2610444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11928000</v>
          </cell>
          <cell r="C2">
            <v>12488000</v>
          </cell>
          <cell r="D2">
            <v>12970000</v>
          </cell>
          <cell r="E2">
            <v>12732000</v>
          </cell>
        </row>
        <row r="9">
          <cell r="B9">
            <v>2211000</v>
          </cell>
          <cell r="C9">
            <v>1161000</v>
          </cell>
          <cell r="D9">
            <v>1221000</v>
          </cell>
          <cell r="E9">
            <v>1419000</v>
          </cell>
        </row>
        <row r="17">
          <cell r="B17">
            <v>1672000</v>
          </cell>
          <cell r="C17">
            <v>724000</v>
          </cell>
          <cell r="D17">
            <v>818000</v>
          </cell>
          <cell r="E17">
            <v>913000</v>
          </cell>
        </row>
      </sheetData>
      <sheetData sheetId="1">
        <row r="10">
          <cell r="B10">
            <v>4137000</v>
          </cell>
          <cell r="C10">
            <v>4507000</v>
          </cell>
          <cell r="D10">
            <v>4070000</v>
          </cell>
          <cell r="E10">
            <v>3791000</v>
          </cell>
        </row>
        <row r="17">
          <cell r="B17">
            <v>26157000</v>
          </cell>
          <cell r="C17">
            <v>26766000</v>
          </cell>
          <cell r="D17">
            <v>26826000</v>
          </cell>
          <cell r="E17">
            <v>26598000</v>
          </cell>
        </row>
        <row r="18">
          <cell r="B18">
            <v>12609000</v>
          </cell>
          <cell r="C18">
            <v>13451000</v>
          </cell>
          <cell r="D18">
            <v>13444000</v>
          </cell>
          <cell r="E18">
            <v>13639000</v>
          </cell>
        </row>
        <row r="23">
          <cell r="B23">
            <v>9193000</v>
          </cell>
          <cell r="C23">
            <v>8068000</v>
          </cell>
          <cell r="D23">
            <v>7164000</v>
          </cell>
          <cell r="E23">
            <v>8101000</v>
          </cell>
        </row>
        <row r="29">
          <cell r="B29">
            <v>4353000</v>
          </cell>
          <cell r="C29">
            <v>5245000</v>
          </cell>
          <cell r="D29">
            <v>6216000</v>
          </cell>
          <cell r="E29">
            <v>4856000</v>
          </cell>
        </row>
      </sheetData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19095892</v>
          </cell>
          <cell r="C2">
            <v>23486164</v>
          </cell>
          <cell r="D2">
            <v>26185971</v>
          </cell>
          <cell r="E2">
            <v>26388136</v>
          </cell>
        </row>
        <row r="9">
          <cell r="B9">
            <v>1308493</v>
          </cell>
          <cell r="C9">
            <v>1354920</v>
          </cell>
          <cell r="D9">
            <v>1059165</v>
          </cell>
          <cell r="E9">
            <v>-1904786</v>
          </cell>
        </row>
        <row r="17">
          <cell r="B17">
            <v>717159</v>
          </cell>
          <cell r="C17">
            <v>845422</v>
          </cell>
          <cell r="D17">
            <v>473962</v>
          </cell>
          <cell r="E17">
            <v>-3038884</v>
          </cell>
        </row>
      </sheetData>
      <sheetData sheetId="1">
        <row r="10">
          <cell r="B10">
            <v>5709739</v>
          </cell>
          <cell r="C10">
            <v>7516030</v>
          </cell>
          <cell r="D10">
            <v>7655823</v>
          </cell>
          <cell r="E10">
            <v>7422788</v>
          </cell>
        </row>
        <row r="17">
          <cell r="B17">
            <v>16594010</v>
          </cell>
          <cell r="C17">
            <v>19475927</v>
          </cell>
          <cell r="D17">
            <v>21281191</v>
          </cell>
          <cell r="E17">
            <v>17106729</v>
          </cell>
        </row>
        <row r="18">
          <cell r="B18">
            <v>4668346</v>
          </cell>
          <cell r="C18">
            <v>5574723</v>
          </cell>
          <cell r="D18">
            <v>5364061</v>
          </cell>
          <cell r="E18">
            <v>2188400</v>
          </cell>
        </row>
        <row r="23">
          <cell r="B23">
            <v>6765058</v>
          </cell>
          <cell r="C23">
            <v>7042383</v>
          </cell>
          <cell r="D23">
            <v>7651475</v>
          </cell>
          <cell r="E23">
            <v>7127975</v>
          </cell>
        </row>
        <row r="29">
          <cell r="B29">
            <v>5160606</v>
          </cell>
          <cell r="C29">
            <v>6858821</v>
          </cell>
          <cell r="D29">
            <v>8265655</v>
          </cell>
          <cell r="E29">
            <v>7790354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52730000</v>
          </cell>
          <cell r="C2">
            <v>73435000</v>
          </cell>
          <cell r="D2">
            <v>95964000</v>
          </cell>
          <cell r="E2">
            <v>64483000</v>
          </cell>
        </row>
        <row r="9">
          <cell r="B9">
            <v>5123000</v>
          </cell>
          <cell r="C9">
            <v>4299000</v>
          </cell>
          <cell r="D9">
            <v>-3431000</v>
          </cell>
          <cell r="E9">
            <v>-65000</v>
          </cell>
        </row>
        <row r="17">
          <cell r="B17">
            <v>3945000</v>
          </cell>
          <cell r="C17">
            <v>3390000</v>
          </cell>
          <cell r="D17">
            <v>-4902000</v>
          </cell>
          <cell r="E17">
            <v>-3088000</v>
          </cell>
        </row>
      </sheetData>
      <sheetData sheetId="1">
        <row r="10">
          <cell r="B10">
            <v>22727000</v>
          </cell>
          <cell r="C10">
            <v>34046000</v>
          </cell>
          <cell r="D10">
            <v>35103000</v>
          </cell>
          <cell r="E10">
            <v>27692000</v>
          </cell>
        </row>
        <row r="17">
          <cell r="B17">
            <v>88966000</v>
          </cell>
          <cell r="C17">
            <v>105778000</v>
          </cell>
          <cell r="D17">
            <v>113443000</v>
          </cell>
          <cell r="E17">
            <v>103994000</v>
          </cell>
        </row>
        <row r="18">
          <cell r="B18">
            <v>47494000</v>
          </cell>
          <cell r="C18">
            <v>53538000</v>
          </cell>
          <cell r="D18">
            <v>46874000</v>
          </cell>
          <cell r="E18">
            <v>44471000</v>
          </cell>
        </row>
        <row r="23">
          <cell r="B23">
            <v>18878000</v>
          </cell>
          <cell r="C23">
            <v>16099000</v>
          </cell>
          <cell r="D23">
            <v>23378000</v>
          </cell>
          <cell r="E23">
            <v>23749000</v>
          </cell>
        </row>
        <row r="29">
          <cell r="B29">
            <v>21797000</v>
          </cell>
          <cell r="C29">
            <v>35296000</v>
          </cell>
          <cell r="D29">
            <v>42210000</v>
          </cell>
          <cell r="E29">
            <v>34716000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131341000</v>
          </cell>
          <cell r="C2">
            <v>277564000</v>
          </cell>
          <cell r="D2">
            <v>372767000</v>
          </cell>
          <cell r="E2">
            <v>294976000</v>
          </cell>
        </row>
        <row r="9">
          <cell r="B9">
            <v>13870000</v>
          </cell>
          <cell r="C9">
            <v>41093000</v>
          </cell>
          <cell r="D9">
            <v>28056000</v>
          </cell>
          <cell r="E9">
            <v>7947000</v>
          </cell>
        </row>
        <row r="17">
          <cell r="B17">
            <v>11188000</v>
          </cell>
          <cell r="C17">
            <v>33630000</v>
          </cell>
          <cell r="D17">
            <v>20727000</v>
          </cell>
          <cell r="E17">
            <v>1383000</v>
          </cell>
        </row>
      </sheetData>
      <sheetData sheetId="1">
        <row r="10">
          <cell r="B10">
            <v>38048000</v>
          </cell>
          <cell r="C10">
            <v>119210000</v>
          </cell>
          <cell r="D10">
            <v>93383000</v>
          </cell>
          <cell r="E10">
            <v>68607000</v>
          </cell>
        </row>
        <row r="17">
          <cell r="B17">
            <v>106754000</v>
          </cell>
          <cell r="C17">
            <v>272327000</v>
          </cell>
          <cell r="D17">
            <v>264178000</v>
          </cell>
          <cell r="E17">
            <v>255368000</v>
          </cell>
        </row>
        <row r="18">
          <cell r="B18">
            <v>51707000</v>
          </cell>
          <cell r="C18">
            <v>135948000</v>
          </cell>
          <cell r="D18">
            <v>152082000</v>
          </cell>
          <cell r="E18">
            <v>145700000</v>
          </cell>
        </row>
        <row r="23">
          <cell r="B23">
            <v>23883000</v>
          </cell>
          <cell r="C23">
            <v>41531000</v>
          </cell>
          <cell r="D23">
            <v>41616000</v>
          </cell>
          <cell r="E23">
            <v>48405000</v>
          </cell>
        </row>
        <row r="29">
          <cell r="B29">
            <v>30293000</v>
          </cell>
          <cell r="C29">
            <v>93837000</v>
          </cell>
          <cell r="D29">
            <v>69382000</v>
          </cell>
          <cell r="E29">
            <v>60274000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39600000</v>
          </cell>
          <cell r="C2">
            <v>50472000</v>
          </cell>
          <cell r="D2">
            <v>60381000</v>
          </cell>
          <cell r="E2">
            <v>62058000</v>
          </cell>
        </row>
        <row r="9">
          <cell r="B9">
            <v>9081000</v>
          </cell>
          <cell r="C9">
            <v>12397000</v>
          </cell>
          <cell r="D9">
            <v>24104000</v>
          </cell>
          <cell r="E9">
            <v>23940000</v>
          </cell>
        </row>
        <row r="17">
          <cell r="B17">
            <v>5434000</v>
          </cell>
          <cell r="C17">
            <v>5259000</v>
          </cell>
          <cell r="D17">
            <v>12452000</v>
          </cell>
          <cell r="E17">
            <v>12221000</v>
          </cell>
        </row>
      </sheetData>
      <sheetData sheetId="1">
        <row r="10">
          <cell r="B10">
            <v>379798000</v>
          </cell>
          <cell r="C10">
            <v>412007000</v>
          </cell>
          <cell r="D10">
            <v>440238000</v>
          </cell>
          <cell r="E10">
            <v>480256000</v>
          </cell>
        </row>
        <row r="17">
          <cell r="B17">
            <v>402129000</v>
          </cell>
          <cell r="C17">
            <v>436119000</v>
          </cell>
          <cell r="D17">
            <v>467893000</v>
          </cell>
          <cell r="E17">
            <v>503257000</v>
          </cell>
        </row>
        <row r="18">
          <cell r="B18">
            <v>17080000</v>
          </cell>
          <cell r="C18">
            <v>17489000</v>
          </cell>
          <cell r="D18">
            <v>30022000</v>
          </cell>
          <cell r="E18">
            <v>32111000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</row>
        <row r="29">
          <cell r="B29">
            <v>362135000</v>
          </cell>
          <cell r="C29">
            <v>396367000</v>
          </cell>
          <cell r="D29">
            <v>407414000</v>
          </cell>
          <cell r="E29">
            <v>438000000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12493370</v>
          </cell>
          <cell r="C2">
            <v>16003432</v>
          </cell>
          <cell r="D2">
            <v>19805851</v>
          </cell>
          <cell r="E2">
            <v>23797040</v>
          </cell>
        </row>
        <row r="9">
          <cell r="B9">
            <v>966328</v>
          </cell>
          <cell r="C9">
            <v>1219856</v>
          </cell>
          <cell r="D9">
            <v>1380364</v>
          </cell>
          <cell r="E9">
            <v>1658785</v>
          </cell>
        </row>
        <row r="17">
          <cell r="B17">
            <v>495325</v>
          </cell>
          <cell r="C17">
            <v>383702</v>
          </cell>
          <cell r="D17">
            <v>356293</v>
          </cell>
          <cell r="E17">
            <v>592750</v>
          </cell>
        </row>
      </sheetData>
      <sheetData sheetId="1">
        <row r="10">
          <cell r="B10">
            <v>2328351</v>
          </cell>
          <cell r="C10">
            <v>2766256</v>
          </cell>
          <cell r="D10">
            <v>3758186</v>
          </cell>
          <cell r="E10">
            <v>4381474</v>
          </cell>
        </row>
        <row r="17">
          <cell r="B17">
            <v>11679668</v>
          </cell>
          <cell r="C17">
            <v>13296443</v>
          </cell>
          <cell r="D17">
            <v>15570669</v>
          </cell>
          <cell r="E17">
            <v>17569248</v>
          </cell>
        </row>
        <row r="18">
          <cell r="B18">
            <v>216705</v>
          </cell>
          <cell r="C18">
            <v>575272</v>
          </cell>
          <cell r="D18">
            <v>898129</v>
          </cell>
          <cell r="E18">
            <v>1388894</v>
          </cell>
        </row>
        <row r="23">
          <cell r="B23">
            <v>6516488</v>
          </cell>
        </row>
        <row r="29">
          <cell r="B29">
            <v>4946475</v>
          </cell>
          <cell r="C29">
            <v>6624521</v>
          </cell>
          <cell r="D29">
            <v>6122663</v>
          </cell>
          <cell r="E29">
            <v>7566074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7911192</v>
          </cell>
          <cell r="C2">
            <v>8619054</v>
          </cell>
          <cell r="D2">
            <v>9801515</v>
          </cell>
          <cell r="E2">
            <v>9117843</v>
          </cell>
        </row>
        <row r="9">
          <cell r="B9">
            <v>587085</v>
          </cell>
          <cell r="C9">
            <v>562427</v>
          </cell>
          <cell r="D9">
            <v>781127</v>
          </cell>
          <cell r="E9">
            <v>743830</v>
          </cell>
        </row>
        <row r="17">
          <cell r="B17">
            <v>986454</v>
          </cell>
          <cell r="C17">
            <v>548129</v>
          </cell>
          <cell r="D17">
            <v>746065</v>
          </cell>
          <cell r="E17">
            <v>623609</v>
          </cell>
        </row>
      </sheetData>
      <sheetData sheetId="1">
        <row r="10">
          <cell r="B10">
            <v>5190905</v>
          </cell>
          <cell r="C10">
            <v>5569074</v>
          </cell>
          <cell r="D10">
            <v>6416465</v>
          </cell>
          <cell r="E10">
            <v>5700806</v>
          </cell>
        </row>
        <row r="17">
          <cell r="B17">
            <v>6863318</v>
          </cell>
          <cell r="C17">
            <v>7387208</v>
          </cell>
          <cell r="D17">
            <v>8418241</v>
          </cell>
          <cell r="E17">
            <v>7816330</v>
          </cell>
        </row>
        <row r="18">
          <cell r="B18">
            <v>1319240</v>
          </cell>
          <cell r="C18">
            <v>1258384</v>
          </cell>
          <cell r="D18">
            <v>1530815</v>
          </cell>
          <cell r="E18">
            <v>1232294</v>
          </cell>
        </row>
        <row r="23">
          <cell r="B23">
            <v>1023841</v>
          </cell>
          <cell r="C23">
            <v>1029009</v>
          </cell>
          <cell r="D23">
            <v>1096208</v>
          </cell>
          <cell r="E23">
            <v>1023126</v>
          </cell>
        </row>
        <row r="29">
          <cell r="B29">
            <v>4478470</v>
          </cell>
          <cell r="C29">
            <v>5058744</v>
          </cell>
          <cell r="D29">
            <v>5751735</v>
          </cell>
          <cell r="E29">
            <v>5509887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7591500</v>
          </cell>
          <cell r="C2">
            <v>9123200</v>
          </cell>
          <cell r="D2">
            <v>9440300</v>
          </cell>
          <cell r="E2">
            <v>10302800</v>
          </cell>
        </row>
        <row r="9">
          <cell r="B9">
            <v>3900</v>
          </cell>
          <cell r="C9">
            <v>-51300</v>
          </cell>
          <cell r="D9">
            <v>183900</v>
          </cell>
          <cell r="E9">
            <v>1035600</v>
          </cell>
        </row>
        <row r="17">
          <cell r="B17">
            <v>-192300</v>
          </cell>
          <cell r="C17">
            <v>-443900</v>
          </cell>
          <cell r="D17">
            <v>-124700</v>
          </cell>
          <cell r="E17">
            <v>1023200</v>
          </cell>
        </row>
      </sheetData>
      <sheetData sheetId="1">
        <row r="10">
          <cell r="B10">
            <v>4106900</v>
          </cell>
          <cell r="C10">
            <v>3462800</v>
          </cell>
          <cell r="D10">
            <v>3605500</v>
          </cell>
          <cell r="E10">
            <v>4706200</v>
          </cell>
        </row>
        <row r="17">
          <cell r="B17">
            <v>7500700</v>
          </cell>
          <cell r="C17">
            <v>7064100</v>
          </cell>
          <cell r="D17">
            <v>7346000</v>
          </cell>
          <cell r="E17">
            <v>9051900</v>
          </cell>
        </row>
        <row r="18">
          <cell r="B18">
            <v>985200</v>
          </cell>
          <cell r="C18">
            <v>416300</v>
          </cell>
          <cell r="D18">
            <v>841100</v>
          </cell>
          <cell r="E18">
            <v>1800000</v>
          </cell>
        </row>
        <row r="23">
          <cell r="B23">
            <v>3410200</v>
          </cell>
          <cell r="C23">
            <v>2741400</v>
          </cell>
          <cell r="D23">
            <v>1959300</v>
          </cell>
          <cell r="E23">
            <v>3057900</v>
          </cell>
        </row>
        <row r="29">
          <cell r="B29">
            <v>2938900</v>
          </cell>
          <cell r="C29">
            <v>3740000</v>
          </cell>
          <cell r="D29">
            <v>4433200</v>
          </cell>
          <cell r="E29">
            <v>4058100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888172</v>
          </cell>
          <cell r="C2">
            <v>952576</v>
          </cell>
          <cell r="D2">
            <v>1230199</v>
          </cell>
          <cell r="E2">
            <v>985030</v>
          </cell>
        </row>
        <row r="9">
          <cell r="B9">
            <v>232903</v>
          </cell>
          <cell r="C9">
            <v>377347</v>
          </cell>
          <cell r="D9">
            <v>469040</v>
          </cell>
          <cell r="E9">
            <v>365496</v>
          </cell>
        </row>
        <row r="17">
          <cell r="B17">
            <v>208908</v>
          </cell>
          <cell r="C17">
            <v>347093</v>
          </cell>
          <cell r="D17">
            <v>481105</v>
          </cell>
          <cell r="E17">
            <v>469874</v>
          </cell>
        </row>
      </sheetData>
      <sheetData sheetId="1">
        <row r="10">
          <cell r="B10">
            <v>1252889</v>
          </cell>
          <cell r="C10">
            <v>1154146</v>
          </cell>
          <cell r="D10">
            <v>1162815</v>
          </cell>
          <cell r="E10">
            <v>1468260</v>
          </cell>
        </row>
        <row r="17">
          <cell r="B17">
            <v>2158735</v>
          </cell>
          <cell r="C17">
            <v>2274124</v>
          </cell>
          <cell r="D17">
            <v>2613438</v>
          </cell>
          <cell r="E17">
            <v>3042424</v>
          </cell>
        </row>
        <row r="18">
          <cell r="B18">
            <v>1894356</v>
          </cell>
          <cell r="C18">
            <v>2033404</v>
          </cell>
          <cell r="D18">
            <v>2403490</v>
          </cell>
          <cell r="E18">
            <v>2800667</v>
          </cell>
        </row>
        <row r="23">
          <cell r="B23">
            <v>36112</v>
          </cell>
          <cell r="C23">
            <v>36186</v>
          </cell>
          <cell r="D23">
            <v>38774</v>
          </cell>
          <cell r="E23">
            <v>22574</v>
          </cell>
        </row>
        <row r="29">
          <cell r="B29">
            <v>228267</v>
          </cell>
          <cell r="C29">
            <v>204534</v>
          </cell>
          <cell r="D29">
            <v>171174</v>
          </cell>
          <cell r="E29">
            <v>219183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13362012</v>
          </cell>
          <cell r="C2">
            <v>19801622</v>
          </cell>
          <cell r="D2">
            <v>25666255</v>
          </cell>
          <cell r="E2">
            <v>29273792</v>
          </cell>
        </row>
        <row r="9">
          <cell r="B9">
            <v>1023993</v>
          </cell>
          <cell r="C9">
            <v>1537819</v>
          </cell>
          <cell r="D9">
            <v>1875855</v>
          </cell>
          <cell r="E9">
            <v>1908330</v>
          </cell>
        </row>
        <row r="17">
          <cell r="B17">
            <v>805303</v>
          </cell>
          <cell r="C17">
            <v>1132087</v>
          </cell>
          <cell r="D17">
            <v>1405327</v>
          </cell>
          <cell r="E17">
            <v>1505729</v>
          </cell>
        </row>
      </sheetData>
      <sheetData sheetId="1">
        <row r="10">
          <cell r="B10">
            <v>1985184</v>
          </cell>
          <cell r="C10">
            <v>2706706</v>
          </cell>
          <cell r="D10">
            <v>3253165</v>
          </cell>
          <cell r="E10">
            <v>4439416</v>
          </cell>
        </row>
        <row r="17">
          <cell r="B17">
            <v>7168531</v>
          </cell>
          <cell r="C17">
            <v>9003059</v>
          </cell>
          <cell r="D17">
            <v>10377715</v>
          </cell>
          <cell r="E17">
            <v>13055794</v>
          </cell>
        </row>
        <row r="18">
          <cell r="B18">
            <v>3070190</v>
          </cell>
          <cell r="C18">
            <v>4203783</v>
          </cell>
          <cell r="D18">
            <v>5605311</v>
          </cell>
          <cell r="E18">
            <v>7085151</v>
          </cell>
        </row>
        <row r="23">
          <cell r="B23">
            <v>1092804</v>
          </cell>
          <cell r="C23">
            <v>1109149</v>
          </cell>
          <cell r="D23">
            <v>893111</v>
          </cell>
          <cell r="E23">
            <v>570511</v>
          </cell>
        </row>
        <row r="29">
          <cell r="B29">
            <v>3005537</v>
          </cell>
          <cell r="C29">
            <v>3690127</v>
          </cell>
          <cell r="D29">
            <v>3879293</v>
          </cell>
          <cell r="E29">
            <v>5382849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4597575</v>
          </cell>
          <cell r="C2">
            <v>5930865</v>
          </cell>
          <cell r="D2">
            <v>5218603</v>
          </cell>
          <cell r="E2">
            <v>5144000</v>
          </cell>
        </row>
        <row r="9">
          <cell r="B9">
            <v>746048</v>
          </cell>
          <cell r="C9">
            <v>865183</v>
          </cell>
          <cell r="D9">
            <v>687412</v>
          </cell>
          <cell r="E9">
            <v>721000</v>
          </cell>
        </row>
        <row r="17">
          <cell r="B17">
            <v>595368</v>
          </cell>
          <cell r="C17">
            <v>679652</v>
          </cell>
          <cell r="D17">
            <v>539980</v>
          </cell>
          <cell r="E17">
            <v>561000</v>
          </cell>
        </row>
      </sheetData>
      <sheetData sheetId="1">
        <row r="10">
          <cell r="B10">
            <v>1804027</v>
          </cell>
          <cell r="C10">
            <v>1982890</v>
          </cell>
          <cell r="D10">
            <v>1558437</v>
          </cell>
          <cell r="E10">
            <v>1648000</v>
          </cell>
        </row>
        <row r="17">
          <cell r="B17">
            <v>3526815</v>
          </cell>
          <cell r="C17">
            <v>3886143</v>
          </cell>
          <cell r="D17">
            <v>3655321</v>
          </cell>
          <cell r="E17">
            <v>4221000</v>
          </cell>
        </row>
        <row r="18">
          <cell r="B18">
            <v>1768390</v>
          </cell>
          <cell r="C18">
            <v>1940995</v>
          </cell>
          <cell r="D18">
            <v>1889895</v>
          </cell>
          <cell r="E18">
            <v>1936000</v>
          </cell>
        </row>
        <row r="23">
          <cell r="B23">
            <v>548313</v>
          </cell>
          <cell r="C23">
            <v>989078</v>
          </cell>
          <cell r="D23">
            <v>596103</v>
          </cell>
          <cell r="E23">
            <v>1227000</v>
          </cell>
        </row>
        <row r="29">
          <cell r="B29">
            <v>1209059</v>
          </cell>
          <cell r="C29">
            <v>955479</v>
          </cell>
          <cell r="D29">
            <v>1168831</v>
          </cell>
          <cell r="E29">
            <v>1057000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29803000</v>
          </cell>
          <cell r="C2">
            <v>33847000</v>
          </cell>
          <cell r="D2">
            <v>33467000</v>
          </cell>
          <cell r="E2">
            <v>35320000</v>
          </cell>
        </row>
        <row r="9">
          <cell r="B9">
            <v>8295000</v>
          </cell>
          <cell r="C9">
            <v>6761000</v>
          </cell>
          <cell r="D9">
            <v>-3759000</v>
          </cell>
          <cell r="E9">
            <v>4989000</v>
          </cell>
        </row>
        <row r="17">
          <cell r="B17">
            <v>6155000</v>
          </cell>
          <cell r="C17">
            <v>4774000</v>
          </cell>
          <cell r="D17">
            <v>-3691000</v>
          </cell>
          <cell r="E17">
            <v>2870000</v>
          </cell>
        </row>
      </sheetData>
      <sheetData sheetId="1">
        <row r="10">
          <cell r="B10">
            <v>11363000</v>
          </cell>
          <cell r="C10">
            <v>13065000</v>
          </cell>
          <cell r="D10">
            <v>13402000</v>
          </cell>
          <cell r="E10">
            <v>11607000</v>
          </cell>
        </row>
        <row r="17">
          <cell r="B17">
            <v>48027000</v>
          </cell>
          <cell r="C17">
            <v>53444000</v>
          </cell>
          <cell r="D17">
            <v>51383000</v>
          </cell>
          <cell r="E17">
            <v>53892000</v>
          </cell>
        </row>
        <row r="18">
          <cell r="B18">
            <v>27046000</v>
          </cell>
          <cell r="C18">
            <v>32089000</v>
          </cell>
          <cell r="D18">
            <v>28565000</v>
          </cell>
          <cell r="E18">
            <v>30990000</v>
          </cell>
        </row>
        <row r="23">
          <cell r="B23">
            <v>11351000</v>
          </cell>
          <cell r="C23">
            <v>12113000</v>
          </cell>
          <cell r="D23">
            <v>11136000</v>
          </cell>
          <cell r="E23">
            <v>11828000</v>
          </cell>
        </row>
        <row r="29">
          <cell r="B29">
            <v>9538000</v>
          </cell>
          <cell r="C29">
            <v>9185000</v>
          </cell>
          <cell r="D29">
            <v>11617000</v>
          </cell>
          <cell r="E29">
            <v>11006000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1742683</v>
          </cell>
          <cell r="C2">
            <v>2145790</v>
          </cell>
          <cell r="D2">
            <v>2592580</v>
          </cell>
          <cell r="E2">
            <v>2907553</v>
          </cell>
        </row>
        <row r="9">
          <cell r="B9">
            <v>859616</v>
          </cell>
          <cell r="C9">
            <v>1042841</v>
          </cell>
          <cell r="D9">
            <v>1327158</v>
          </cell>
          <cell r="E9">
            <v>1412434</v>
          </cell>
        </row>
        <row r="17">
          <cell r="B17">
            <v>694903</v>
          </cell>
          <cell r="C17">
            <v>805018</v>
          </cell>
          <cell r="D17">
            <v>984201</v>
          </cell>
          <cell r="E17">
            <v>1074278</v>
          </cell>
        </row>
      </sheetData>
      <sheetData sheetId="1">
        <row r="10">
          <cell r="B10">
            <v>5707726</v>
          </cell>
          <cell r="C10">
            <v>7456339</v>
          </cell>
          <cell r="D10">
            <v>9699628</v>
          </cell>
          <cell r="E10">
            <v>11420654</v>
          </cell>
        </row>
        <row r="17">
          <cell r="B17">
            <v>5909400</v>
          </cell>
          <cell r="C17">
            <v>7681082</v>
          </cell>
          <cell r="D17">
            <v>9928505</v>
          </cell>
          <cell r="E17">
            <v>11648879</v>
          </cell>
        </row>
        <row r="18">
          <cell r="B18">
            <v>2600817</v>
          </cell>
          <cell r="C18">
            <v>3254017</v>
          </cell>
          <cell r="D18">
            <v>3791393</v>
          </cell>
          <cell r="E18">
            <v>4528986</v>
          </cell>
        </row>
        <row r="23">
          <cell r="B23">
            <v>2283630</v>
          </cell>
          <cell r="C23">
            <v>3504152</v>
          </cell>
          <cell r="D23">
            <v>5138084</v>
          </cell>
          <cell r="E23">
            <v>6352006</v>
          </cell>
        </row>
        <row r="29">
          <cell r="B29">
            <v>1025543</v>
          </cell>
          <cell r="C29">
            <v>923633</v>
          </cell>
          <cell r="D29">
            <v>999611</v>
          </cell>
          <cell r="E29">
            <v>768216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ZiS"/>
      <sheetName val="Bilans"/>
      <sheetName val="Cashflow"/>
    </sheetNames>
    <sheetDataSet>
      <sheetData sheetId="0">
        <row r="2">
          <cell r="B2">
            <v>14029674</v>
          </cell>
          <cell r="C2">
            <v>15926504</v>
          </cell>
          <cell r="D2">
            <v>17406200</v>
          </cell>
          <cell r="E2">
            <v>20194000</v>
          </cell>
        </row>
        <row r="9">
          <cell r="B9">
            <v>1478971</v>
          </cell>
          <cell r="C9">
            <v>1184398</v>
          </cell>
          <cell r="D9">
            <v>2283500</v>
          </cell>
          <cell r="E9">
            <v>2415000</v>
          </cell>
        </row>
        <row r="17">
          <cell r="B17">
            <v>953522</v>
          </cell>
          <cell r="C17">
            <v>485074</v>
          </cell>
          <cell r="D17">
            <v>1612000</v>
          </cell>
          <cell r="E17">
            <v>1747000</v>
          </cell>
        </row>
      </sheetData>
      <sheetData sheetId="1">
        <row r="10">
          <cell r="B10">
            <v>7107533</v>
          </cell>
          <cell r="C10">
            <v>5569267</v>
          </cell>
          <cell r="D10">
            <v>5828700</v>
          </cell>
          <cell r="E10">
            <v>7629000</v>
          </cell>
        </row>
        <row r="17">
          <cell r="B17">
            <v>14135248</v>
          </cell>
          <cell r="C17">
            <v>12921040</v>
          </cell>
          <cell r="D17">
            <v>13802100</v>
          </cell>
          <cell r="E17">
            <v>17501000</v>
          </cell>
        </row>
        <row r="18">
          <cell r="B18">
            <v>3272112</v>
          </cell>
          <cell r="C18">
            <v>3986014</v>
          </cell>
          <cell r="D18">
            <v>4713700</v>
          </cell>
          <cell r="E18">
            <v>5299000</v>
          </cell>
        </row>
        <row r="23">
          <cell r="B23">
            <v>3983219</v>
          </cell>
          <cell r="C23">
            <v>3722711</v>
          </cell>
          <cell r="D23">
            <v>3431300</v>
          </cell>
          <cell r="E23">
            <v>3746000</v>
          </cell>
        </row>
        <row r="29">
          <cell r="B29">
            <v>6879932</v>
          </cell>
          <cell r="C29">
            <v>5213952</v>
          </cell>
          <cell r="D29">
            <v>5653800</v>
          </cell>
          <cell r="E29">
            <v>8453000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9F66D6-BC5C-4556-94B1-7A6A26E260BB}" name="Tabela3" displayName="Tabela3" ref="A1:F21" totalsRowShown="0" headerRowDxfId="0">
  <autoFilter ref="A1:F21" xr:uid="{F99F66D6-BC5C-4556-94B1-7A6A26E260BB}"/>
  <tableColumns count="6">
    <tableColumn id="1" xr3:uid="{4CA6805F-0EE3-4749-84C1-D2321A518E38}" name="l.p"/>
    <tableColumn id="2" xr3:uid="{2CE5F259-23BC-4303-94DF-7E8EE9DE1C72}" name="Nazwa"/>
    <tableColumn id="3" xr3:uid="{923DE64A-6C84-46EA-AE41-2F82589975EA}" name="2021"/>
    <tableColumn id="4" xr3:uid="{DE975954-FA27-4209-A62D-99E48AE01838}" name="2022"/>
    <tableColumn id="5" xr3:uid="{19F44664-9DF9-4F0E-ABFA-F3032C40C0AD}" name="2023"/>
    <tableColumn id="6" xr3:uid="{8FA64264-462D-43DE-B71F-404FA3A8049B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8ED4-FE44-4161-9206-2F1658F58C0C}">
  <dimension ref="A1:F21"/>
  <sheetViews>
    <sheetView tabSelected="1" workbookViewId="0">
      <selection activeCell="G30" sqref="G30"/>
    </sheetView>
  </sheetViews>
  <sheetFormatPr defaultRowHeight="15" x14ac:dyDescent="0.25"/>
  <sheetData>
    <row r="1" spans="1:6" x14ac:dyDescent="0.25">
      <c r="A1" s="6" t="s">
        <v>19</v>
      </c>
      <c r="B1" s="6" t="s">
        <v>20</v>
      </c>
      <c r="C1" s="6" t="s">
        <v>61</v>
      </c>
      <c r="D1" s="6" t="s">
        <v>62</v>
      </c>
      <c r="E1" s="6" t="s">
        <v>63</v>
      </c>
      <c r="F1" s="6" t="s">
        <v>64</v>
      </c>
    </row>
    <row r="2" spans="1:6" x14ac:dyDescent="0.25">
      <c r="A2" t="s">
        <v>21</v>
      </c>
      <c r="B2" t="s">
        <v>59</v>
      </c>
      <c r="C2">
        <v>8.2100000000000009</v>
      </c>
      <c r="D2">
        <v>9.56</v>
      </c>
      <c r="E2">
        <v>12.62</v>
      </c>
      <c r="F2">
        <v>12.56</v>
      </c>
    </row>
    <row r="3" spans="1:6" x14ac:dyDescent="0.25">
      <c r="A3" t="s">
        <v>22</v>
      </c>
      <c r="B3" t="s">
        <v>45</v>
      </c>
      <c r="C3">
        <v>2.73</v>
      </c>
      <c r="D3">
        <v>3.26</v>
      </c>
      <c r="E3">
        <v>3.9</v>
      </c>
      <c r="F3">
        <v>3.62</v>
      </c>
    </row>
    <row r="4" spans="1:6" x14ac:dyDescent="0.25">
      <c r="A4" t="s">
        <v>23</v>
      </c>
      <c r="B4" t="s">
        <v>54</v>
      </c>
      <c r="C4">
        <v>2.48</v>
      </c>
      <c r="D4">
        <v>2.37</v>
      </c>
      <c r="E4">
        <v>3.04</v>
      </c>
      <c r="F4">
        <v>2.54</v>
      </c>
    </row>
    <row r="5" spans="1:6" x14ac:dyDescent="0.25">
      <c r="A5" t="s">
        <v>24</v>
      </c>
      <c r="B5" t="s">
        <v>48</v>
      </c>
      <c r="C5">
        <v>2.72</v>
      </c>
      <c r="D5">
        <v>3.03</v>
      </c>
      <c r="E5">
        <v>2.79</v>
      </c>
      <c r="F5">
        <v>2.4</v>
      </c>
    </row>
    <row r="6" spans="1:6" x14ac:dyDescent="0.25">
      <c r="A6" t="s">
        <v>25</v>
      </c>
      <c r="B6" t="s">
        <v>46</v>
      </c>
      <c r="C6">
        <v>2.2400000000000002</v>
      </c>
      <c r="D6">
        <v>2.42</v>
      </c>
      <c r="E6">
        <v>1.8</v>
      </c>
      <c r="F6">
        <v>2.17</v>
      </c>
    </row>
    <row r="7" spans="1:6" x14ac:dyDescent="0.25">
      <c r="A7" t="s">
        <v>26</v>
      </c>
      <c r="B7" t="s">
        <v>47</v>
      </c>
      <c r="C7">
        <v>2.09</v>
      </c>
      <c r="D7">
        <v>2.0699999999999998</v>
      </c>
      <c r="E7">
        <v>1.95</v>
      </c>
      <c r="F7">
        <v>1.98</v>
      </c>
    </row>
    <row r="8" spans="1:6" x14ac:dyDescent="0.25">
      <c r="A8" t="s">
        <v>27</v>
      </c>
      <c r="B8" t="s">
        <v>41</v>
      </c>
      <c r="C8">
        <v>1.86</v>
      </c>
      <c r="D8">
        <v>1.23</v>
      </c>
      <c r="E8">
        <v>1.65</v>
      </c>
      <c r="F8">
        <v>1.9</v>
      </c>
    </row>
    <row r="9" spans="1:6" x14ac:dyDescent="0.25">
      <c r="A9" t="s">
        <v>28</v>
      </c>
      <c r="B9" t="s">
        <v>49</v>
      </c>
      <c r="C9">
        <v>1.44</v>
      </c>
      <c r="D9">
        <v>1.77</v>
      </c>
      <c r="E9">
        <v>1.99</v>
      </c>
      <c r="F9">
        <v>1.74</v>
      </c>
    </row>
    <row r="10" spans="1:6" x14ac:dyDescent="0.25">
      <c r="A10" t="s">
        <v>29</v>
      </c>
      <c r="B10" t="s">
        <v>44</v>
      </c>
      <c r="C10">
        <v>1.3</v>
      </c>
      <c r="D10">
        <v>1.25</v>
      </c>
      <c r="E10">
        <v>1.31</v>
      </c>
      <c r="F10">
        <v>1.69</v>
      </c>
    </row>
    <row r="11" spans="1:6" x14ac:dyDescent="0.25">
      <c r="A11" t="s">
        <v>30</v>
      </c>
      <c r="B11" t="s">
        <v>51</v>
      </c>
      <c r="C11">
        <v>1.51</v>
      </c>
      <c r="D11">
        <v>1.5</v>
      </c>
      <c r="E11">
        <v>1.46</v>
      </c>
      <c r="F11">
        <v>1.55</v>
      </c>
    </row>
    <row r="12" spans="1:6" x14ac:dyDescent="0.25">
      <c r="A12" t="s">
        <v>31</v>
      </c>
      <c r="B12" t="s">
        <v>43</v>
      </c>
      <c r="C12">
        <v>1.58</v>
      </c>
      <c r="D12">
        <v>1.53</v>
      </c>
      <c r="E12">
        <v>1.56</v>
      </c>
      <c r="F12">
        <v>1.47</v>
      </c>
    </row>
    <row r="13" spans="1:6" x14ac:dyDescent="0.25">
      <c r="A13" t="s">
        <v>32</v>
      </c>
      <c r="B13" t="s">
        <v>58</v>
      </c>
      <c r="C13">
        <v>0.99</v>
      </c>
      <c r="D13">
        <v>1.08</v>
      </c>
      <c r="E13">
        <v>1.3</v>
      </c>
      <c r="F13">
        <v>1.4</v>
      </c>
    </row>
    <row r="14" spans="1:6" x14ac:dyDescent="0.25">
      <c r="A14" t="s">
        <v>33</v>
      </c>
      <c r="B14" t="s">
        <v>52</v>
      </c>
      <c r="C14">
        <v>1.7</v>
      </c>
      <c r="D14">
        <v>1.75</v>
      </c>
      <c r="E14">
        <v>1.61</v>
      </c>
      <c r="F14">
        <v>1.37</v>
      </c>
    </row>
    <row r="15" spans="1:6" x14ac:dyDescent="0.25">
      <c r="A15" t="s">
        <v>34</v>
      </c>
      <c r="B15" t="s">
        <v>53</v>
      </c>
      <c r="C15">
        <v>1.87</v>
      </c>
      <c r="D15">
        <v>1.8</v>
      </c>
      <c r="E15">
        <v>1.42</v>
      </c>
      <c r="F15">
        <v>1.28</v>
      </c>
    </row>
    <row r="16" spans="1:6" x14ac:dyDescent="0.25">
      <c r="A16" t="s">
        <v>35</v>
      </c>
      <c r="B16" t="s">
        <v>56</v>
      </c>
      <c r="C16">
        <v>0.22</v>
      </c>
      <c r="D16">
        <v>0.23</v>
      </c>
      <c r="E16">
        <v>0.34</v>
      </c>
      <c r="F16">
        <v>0.34</v>
      </c>
    </row>
    <row r="17" spans="1:6" x14ac:dyDescent="0.25">
      <c r="A17" t="s">
        <v>36</v>
      </c>
      <c r="B17" t="s">
        <v>42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37</v>
      </c>
      <c r="B18" t="s">
        <v>50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38</v>
      </c>
      <c r="B19" t="s">
        <v>55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39</v>
      </c>
      <c r="B20" t="s">
        <v>57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40</v>
      </c>
      <c r="B21" t="s">
        <v>60</v>
      </c>
      <c r="C21">
        <v>0</v>
      </c>
      <c r="D21">
        <v>0</v>
      </c>
      <c r="E21">
        <v>0</v>
      </c>
      <c r="F21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53DF-8E60-46B4-B36F-AF4FE68F32A9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9.8554687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648348</v>
      </c>
      <c r="C3" s="2">
        <v>796542</v>
      </c>
      <c r="D3" s="2">
        <v>1131666</v>
      </c>
      <c r="E3" s="2">
        <v>612444</v>
      </c>
    </row>
    <row r="4" spans="1:5" x14ac:dyDescent="0.25">
      <c r="A4" t="s">
        <v>1</v>
      </c>
      <c r="B4" s="4">
        <f>[9]RZiS!B17</f>
        <v>953522</v>
      </c>
      <c r="C4" s="4">
        <f>[9]RZiS!C17</f>
        <v>485074</v>
      </c>
      <c r="D4" s="4">
        <f>[9]RZiS!D17</f>
        <v>1612000</v>
      </c>
      <c r="E4" s="4">
        <f>[9]RZiS!E17</f>
        <v>1747000</v>
      </c>
    </row>
    <row r="5" spans="1:5" x14ac:dyDescent="0.25">
      <c r="A5" t="s">
        <v>2</v>
      </c>
      <c r="B5" s="2">
        <f t="shared" ref="B5:C5" si="0">B4-B3</f>
        <v>305174</v>
      </c>
      <c r="C5" s="2">
        <f t="shared" si="0"/>
        <v>-311468</v>
      </c>
      <c r="D5" s="2">
        <f>D4-D3</f>
        <v>480334</v>
      </c>
      <c r="E5" s="2">
        <f>E4-E3</f>
        <v>1134556</v>
      </c>
    </row>
    <row r="6" spans="1:5" x14ac:dyDescent="0.25">
      <c r="A6" t="s">
        <v>6</v>
      </c>
      <c r="B6" s="4">
        <f>[9]RZiS!B9</f>
        <v>1478971</v>
      </c>
      <c r="C6" s="4">
        <f>[9]RZiS!C9</f>
        <v>1184398</v>
      </c>
      <c r="D6" s="4">
        <f>[9]RZiS!D9</f>
        <v>2283500</v>
      </c>
      <c r="E6" s="4">
        <f>[9]RZiS!E9</f>
        <v>2415000</v>
      </c>
    </row>
    <row r="7" spans="1:5" x14ac:dyDescent="0.25">
      <c r="A7" t="s">
        <v>5</v>
      </c>
      <c r="B7" s="4">
        <f>[9]RZiS!B2</f>
        <v>14029674</v>
      </c>
      <c r="C7" s="4">
        <f>[9]RZiS!C2</f>
        <v>15926504</v>
      </c>
      <c r="D7" s="4">
        <f>[9]RZiS!D2</f>
        <v>17406200</v>
      </c>
      <c r="E7" s="4">
        <f>[9]RZiS!E2</f>
        <v>20194000</v>
      </c>
    </row>
    <row r="8" spans="1:5" x14ac:dyDescent="0.25">
      <c r="A8" t="s">
        <v>4</v>
      </c>
      <c r="B8">
        <f>[9]Bilans!B17</f>
        <v>14135248</v>
      </c>
      <c r="C8">
        <f>[9]Bilans!C17</f>
        <v>12921040</v>
      </c>
      <c r="D8">
        <f>[9]Bilans!D17</f>
        <v>13802100</v>
      </c>
      <c r="E8">
        <f>[9]Bilans!E17</f>
        <v>17501000</v>
      </c>
    </row>
    <row r="9" spans="1:5" x14ac:dyDescent="0.25">
      <c r="A9" t="s">
        <v>7</v>
      </c>
      <c r="B9">
        <f>[9]Bilans!B10</f>
        <v>7107533</v>
      </c>
      <c r="C9">
        <f>[9]Bilans!C10</f>
        <v>5569267</v>
      </c>
      <c r="D9">
        <f>[9]Bilans!D10</f>
        <v>5828700</v>
      </c>
      <c r="E9">
        <f>[9]Bilans!E10</f>
        <v>7629000</v>
      </c>
    </row>
    <row r="10" spans="1:5" x14ac:dyDescent="0.25">
      <c r="A10" t="s">
        <v>8</v>
      </c>
      <c r="B10">
        <f>[9]Bilans!B29</f>
        <v>6879932</v>
      </c>
      <c r="C10">
        <f>[9]Bilans!C29</f>
        <v>5213952</v>
      </c>
      <c r="D10">
        <f>[9]Bilans!D29</f>
        <v>5653800</v>
      </c>
      <c r="E10">
        <f>[9]Bilans!E29</f>
        <v>8453000</v>
      </c>
    </row>
    <row r="11" spans="1:5" x14ac:dyDescent="0.25">
      <c r="A11" t="s">
        <v>18</v>
      </c>
      <c r="B11">
        <f>[9]Bilans!B23</f>
        <v>3983219</v>
      </c>
      <c r="C11">
        <f>[9]Bilans!C23</f>
        <v>3722711</v>
      </c>
      <c r="D11">
        <f>[9]Bilans!D23</f>
        <v>3431300</v>
      </c>
      <c r="E11">
        <f>[9]Bilans!E23</f>
        <v>3746000</v>
      </c>
    </row>
    <row r="12" spans="1:5" x14ac:dyDescent="0.25">
      <c r="A12" t="s">
        <v>17</v>
      </c>
      <c r="B12">
        <f>B10+B11</f>
        <v>10863151</v>
      </c>
      <c r="C12">
        <f t="shared" ref="C12:E12" si="1">C10+C11</f>
        <v>8936663</v>
      </c>
      <c r="D12">
        <f t="shared" si="1"/>
        <v>9085100</v>
      </c>
      <c r="E12">
        <f t="shared" si="1"/>
        <v>12199000</v>
      </c>
    </row>
    <row r="13" spans="1:5" x14ac:dyDescent="0.25">
      <c r="A13" t="s">
        <v>9</v>
      </c>
      <c r="B13">
        <f>B9-B10</f>
        <v>227601</v>
      </c>
      <c r="C13">
        <f t="shared" ref="C13:E13" si="2">C9-C10</f>
        <v>355315</v>
      </c>
      <c r="D13">
        <f t="shared" si="2"/>
        <v>174900</v>
      </c>
      <c r="E13">
        <f t="shared" si="2"/>
        <v>-824000</v>
      </c>
    </row>
    <row r="14" spans="1:5" x14ac:dyDescent="0.25">
      <c r="A14" t="s">
        <v>10</v>
      </c>
      <c r="B14">
        <f>[9]Bilans!B18</f>
        <v>3272112</v>
      </c>
      <c r="C14">
        <f>[9]Bilans!C18</f>
        <v>3986014</v>
      </c>
      <c r="D14">
        <f>[9]Bilans!D18</f>
        <v>4713700</v>
      </c>
      <c r="E14">
        <f>[9]Bilans!E18</f>
        <v>5299000</v>
      </c>
    </row>
    <row r="16" spans="1:5" x14ac:dyDescent="0.25">
      <c r="A16" t="s">
        <v>11</v>
      </c>
      <c r="B16">
        <f>B13/B8</f>
        <v>1.6101663019990876E-2</v>
      </c>
      <c r="C16">
        <f t="shared" ref="C16:E16" si="3">C13/C8</f>
        <v>2.7498947453146187E-2</v>
      </c>
      <c r="D16">
        <f t="shared" si="3"/>
        <v>1.2671984697980742E-2</v>
      </c>
      <c r="E16">
        <f t="shared" si="3"/>
        <v>-4.7083023827209872E-2</v>
      </c>
    </row>
    <row r="17" spans="1:6" x14ac:dyDescent="0.25">
      <c r="A17" t="s">
        <v>12</v>
      </c>
      <c r="B17">
        <f>B5/B8</f>
        <v>2.1589575223582919E-2</v>
      </c>
      <c r="C17">
        <f t="shared" ref="C17:E17" si="4">C5/C8</f>
        <v>-2.4105489960560451E-2</v>
      </c>
      <c r="D17">
        <f t="shared" si="4"/>
        <v>3.4801515711377254E-2</v>
      </c>
      <c r="E17">
        <f t="shared" si="4"/>
        <v>6.482806696760185E-2</v>
      </c>
    </row>
    <row r="18" spans="1:6" x14ac:dyDescent="0.25">
      <c r="A18" t="s">
        <v>13</v>
      </c>
      <c r="B18">
        <f>B6/B8</f>
        <v>0.10463000012451143</v>
      </c>
      <c r="C18">
        <f t="shared" ref="C18:E18" si="5">C6/C8</f>
        <v>9.1664293276702183E-2</v>
      </c>
      <c r="D18">
        <f t="shared" si="5"/>
        <v>0.16544583795219567</v>
      </c>
      <c r="E18">
        <f t="shared" si="5"/>
        <v>0.13799211473630077</v>
      </c>
    </row>
    <row r="19" spans="1:6" x14ac:dyDescent="0.25">
      <c r="A19" t="s">
        <v>14</v>
      </c>
      <c r="B19">
        <f>B14/B12</f>
        <v>0.30121205164136999</v>
      </c>
      <c r="C19">
        <f t="shared" ref="C19:E19" si="6">C14/C12</f>
        <v>0.44602935122427689</v>
      </c>
      <c r="D19">
        <f t="shared" si="6"/>
        <v>0.51883853782567058</v>
      </c>
      <c r="E19">
        <f t="shared" si="6"/>
        <v>0.43437986720222971</v>
      </c>
    </row>
    <row r="20" spans="1:6" ht="15.75" thickBot="1" x14ac:dyDescent="0.3">
      <c r="A20" s="3" t="s">
        <v>15</v>
      </c>
      <c r="B20" s="3">
        <f>B7/B8</f>
        <v>0.99253115332677577</v>
      </c>
      <c r="C20" s="3">
        <f t="shared" ref="C20:E20" si="7">C7/C8</f>
        <v>1.2326023292242729</v>
      </c>
      <c r="D20" s="3">
        <f t="shared" si="7"/>
        <v>1.2611269299599337</v>
      </c>
      <c r="E20" s="3">
        <f t="shared" si="7"/>
        <v>1.1538769213187818</v>
      </c>
      <c r="F20" s="3"/>
    </row>
    <row r="21" spans="1:6" ht="15.75" thickTop="1" x14ac:dyDescent="0.25">
      <c r="A21" t="s">
        <v>16</v>
      </c>
      <c r="B21">
        <f>ROUND(SUM(B16:B20),2)</f>
        <v>1.44</v>
      </c>
      <c r="C21">
        <f t="shared" ref="C21:E21" si="8">ROUND(SUM(C16:C20),2)</f>
        <v>1.77</v>
      </c>
      <c r="D21">
        <f t="shared" si="8"/>
        <v>1.99</v>
      </c>
      <c r="E21">
        <f t="shared" si="8"/>
        <v>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37F9-B407-4902-AFCE-C9B2B150CF96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9.8554687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328089</v>
      </c>
      <c r="C3" s="2">
        <v>459325</v>
      </c>
      <c r="D3" s="2">
        <v>629932</v>
      </c>
      <c r="E3" s="2">
        <v>695549</v>
      </c>
    </row>
    <row r="4" spans="1:5" x14ac:dyDescent="0.25">
      <c r="A4" t="s">
        <v>1</v>
      </c>
      <c r="B4" s="4">
        <f>[10]RZiS!B17</f>
        <v>1672000</v>
      </c>
      <c r="C4" s="4">
        <f>[10]RZiS!C17</f>
        <v>724000</v>
      </c>
      <c r="D4" s="4">
        <f>[10]RZiS!D17</f>
        <v>818000</v>
      </c>
      <c r="E4" s="4">
        <f>[10]RZiS!E17</f>
        <v>913000</v>
      </c>
    </row>
    <row r="5" spans="1:5" x14ac:dyDescent="0.25">
      <c r="A5" t="s">
        <v>2</v>
      </c>
      <c r="B5" s="2">
        <f t="shared" ref="B5:C5" si="0">B4-B3</f>
        <v>1343911</v>
      </c>
      <c r="C5" s="2">
        <f t="shared" si="0"/>
        <v>264675</v>
      </c>
      <c r="D5" s="2">
        <f>D4-D3</f>
        <v>188068</v>
      </c>
      <c r="E5" s="2">
        <f>E4-E3</f>
        <v>217451</v>
      </c>
    </row>
    <row r="6" spans="1:5" x14ac:dyDescent="0.25">
      <c r="A6" t="s">
        <v>6</v>
      </c>
      <c r="B6" s="4">
        <f>[10]RZiS!B9</f>
        <v>2211000</v>
      </c>
      <c r="C6" s="4">
        <f>[10]RZiS!C9</f>
        <v>1161000</v>
      </c>
      <c r="D6" s="4">
        <f>[10]RZiS!D9</f>
        <v>1221000</v>
      </c>
      <c r="E6" s="4">
        <f>[10]RZiS!E9</f>
        <v>1419000</v>
      </c>
    </row>
    <row r="7" spans="1:5" x14ac:dyDescent="0.25">
      <c r="A7" t="s">
        <v>5</v>
      </c>
      <c r="B7" s="4">
        <f>[10]RZiS!B2</f>
        <v>11928000</v>
      </c>
      <c r="C7" s="4">
        <f>[10]RZiS!C2</f>
        <v>12488000</v>
      </c>
      <c r="D7" s="4">
        <f>[10]RZiS!D2</f>
        <v>12970000</v>
      </c>
      <c r="E7" s="4">
        <f>[10]RZiS!E2</f>
        <v>12732000</v>
      </c>
    </row>
    <row r="8" spans="1:5" x14ac:dyDescent="0.25">
      <c r="A8" t="s">
        <v>4</v>
      </c>
      <c r="B8">
        <f>[10]Bilans!B17</f>
        <v>26157000</v>
      </c>
      <c r="C8">
        <f>[10]Bilans!C17</f>
        <v>26766000</v>
      </c>
      <c r="D8">
        <f>[10]Bilans!D17</f>
        <v>26826000</v>
      </c>
      <c r="E8">
        <f>[10]Bilans!E17</f>
        <v>26598000</v>
      </c>
    </row>
    <row r="9" spans="1:5" x14ac:dyDescent="0.25">
      <c r="A9" t="s">
        <v>7</v>
      </c>
      <c r="B9">
        <f>[10]Bilans!B10</f>
        <v>4137000</v>
      </c>
      <c r="C9">
        <f>[10]Bilans!C10</f>
        <v>4507000</v>
      </c>
      <c r="D9">
        <f>[10]Bilans!D10</f>
        <v>4070000</v>
      </c>
      <c r="E9">
        <f>[10]Bilans!E10</f>
        <v>3791000</v>
      </c>
    </row>
    <row r="10" spans="1:5" x14ac:dyDescent="0.25">
      <c r="A10" t="s">
        <v>8</v>
      </c>
      <c r="B10">
        <f>[10]Bilans!B29</f>
        <v>4353000</v>
      </c>
      <c r="C10">
        <f>[10]Bilans!C29</f>
        <v>5245000</v>
      </c>
      <c r="D10">
        <f>[10]Bilans!D29</f>
        <v>6216000</v>
      </c>
      <c r="E10">
        <f>[10]Bilans!E29</f>
        <v>4856000</v>
      </c>
    </row>
    <row r="11" spans="1:5" x14ac:dyDescent="0.25">
      <c r="A11" t="s">
        <v>18</v>
      </c>
      <c r="B11">
        <f>[10]Bilans!B23</f>
        <v>9193000</v>
      </c>
      <c r="C11">
        <f>[10]Bilans!C23</f>
        <v>8068000</v>
      </c>
      <c r="D11">
        <f>[10]Bilans!D23</f>
        <v>7164000</v>
      </c>
      <c r="E11">
        <f>[10]Bilans!E23</f>
        <v>8101000</v>
      </c>
    </row>
    <row r="12" spans="1:5" x14ac:dyDescent="0.25">
      <c r="A12" t="s">
        <v>17</v>
      </c>
      <c r="B12">
        <f>B10+B11</f>
        <v>13546000</v>
      </c>
      <c r="C12">
        <f t="shared" ref="C12:E12" si="1">C10+C11</f>
        <v>13313000</v>
      </c>
      <c r="D12">
        <f t="shared" si="1"/>
        <v>13380000</v>
      </c>
      <c r="E12">
        <f t="shared" si="1"/>
        <v>12957000</v>
      </c>
    </row>
    <row r="13" spans="1:5" x14ac:dyDescent="0.25">
      <c r="A13" t="s">
        <v>9</v>
      </c>
      <c r="B13">
        <f>B9-B10</f>
        <v>-216000</v>
      </c>
      <c r="C13">
        <f t="shared" ref="C13:E13" si="2">C9-C10</f>
        <v>-738000</v>
      </c>
      <c r="D13">
        <f t="shared" si="2"/>
        <v>-2146000</v>
      </c>
      <c r="E13">
        <f t="shared" si="2"/>
        <v>-1065000</v>
      </c>
    </row>
    <row r="14" spans="1:5" x14ac:dyDescent="0.25">
      <c r="A14" t="s">
        <v>10</v>
      </c>
      <c r="B14">
        <f>[10]Bilans!B18</f>
        <v>12609000</v>
      </c>
      <c r="C14">
        <f>[10]Bilans!C18</f>
        <v>13451000</v>
      </c>
      <c r="D14">
        <f>[10]Bilans!D18</f>
        <v>13444000</v>
      </c>
      <c r="E14">
        <f>[10]Bilans!E18</f>
        <v>13639000</v>
      </c>
    </row>
    <row r="16" spans="1:5" x14ac:dyDescent="0.25">
      <c r="A16" t="s">
        <v>11</v>
      </c>
      <c r="B16">
        <f>B13/B8</f>
        <v>-8.2578277325381349E-3</v>
      </c>
      <c r="C16">
        <f t="shared" ref="C16:E16" si="3">C13/C8</f>
        <v>-2.7572293207800941E-2</v>
      </c>
      <c r="D16">
        <f t="shared" si="3"/>
        <v>-7.9997017818534258E-2</v>
      </c>
      <c r="E16">
        <f t="shared" si="3"/>
        <v>-4.004060455673359E-2</v>
      </c>
    </row>
    <row r="17" spans="1:6" x14ac:dyDescent="0.25">
      <c r="A17" t="s">
        <v>12</v>
      </c>
      <c r="B17">
        <f>B5/B8</f>
        <v>5.1378636693810452E-2</v>
      </c>
      <c r="C17">
        <f t="shared" ref="C17:E17" si="4">C5/C8</f>
        <v>9.8884779197489347E-3</v>
      </c>
      <c r="D17">
        <f t="shared" si="4"/>
        <v>7.010661298740028E-3</v>
      </c>
      <c r="E17">
        <f t="shared" si="4"/>
        <v>8.1754643206256115E-3</v>
      </c>
    </row>
    <row r="18" spans="1:6" x14ac:dyDescent="0.25">
      <c r="A18" t="s">
        <v>13</v>
      </c>
      <c r="B18">
        <f>B6/B8</f>
        <v>8.4528042206675078E-2</v>
      </c>
      <c r="C18">
        <f t="shared" ref="C18:E18" si="5">C6/C8</f>
        <v>4.3375924680564892E-2</v>
      </c>
      <c r="D18">
        <f t="shared" si="5"/>
        <v>4.5515544620890185E-2</v>
      </c>
      <c r="E18">
        <f t="shared" si="5"/>
        <v>5.3349875930521089E-2</v>
      </c>
    </row>
    <row r="19" spans="1:6" x14ac:dyDescent="0.25">
      <c r="A19" t="s">
        <v>14</v>
      </c>
      <c r="B19">
        <f>B14/B12</f>
        <v>0.9308282887937398</v>
      </c>
      <c r="C19">
        <f t="shared" ref="C19:E19" si="6">C14/C12</f>
        <v>1.0103658078569819</v>
      </c>
      <c r="D19">
        <f t="shared" si="6"/>
        <v>1.0047832585949177</v>
      </c>
      <c r="E19">
        <f t="shared" si="6"/>
        <v>1.0526356409662732</v>
      </c>
    </row>
    <row r="20" spans="1:6" ht="15.75" thickBot="1" x14ac:dyDescent="0.3">
      <c r="A20" s="3" t="s">
        <v>15</v>
      </c>
      <c r="B20" s="3">
        <f>B7/B8</f>
        <v>0.45601559811905035</v>
      </c>
      <c r="C20" s="3">
        <f t="shared" ref="C20:E20" si="7">C7/C8</f>
        <v>0.46656205634013298</v>
      </c>
      <c r="D20" s="3">
        <f t="shared" si="7"/>
        <v>0.48348617013345263</v>
      </c>
      <c r="E20" s="3">
        <f t="shared" si="7"/>
        <v>0.47868260771486576</v>
      </c>
      <c r="F20" s="3"/>
    </row>
    <row r="21" spans="1:6" ht="15.75" thickTop="1" x14ac:dyDescent="0.25">
      <c r="A21" t="s">
        <v>16</v>
      </c>
      <c r="B21">
        <f>ROUND(SUM(B16:B20),2)</f>
        <v>1.51</v>
      </c>
      <c r="C21">
        <f t="shared" ref="C21:E21" si="8">ROUND(SUM(C16:C20),2)</f>
        <v>1.5</v>
      </c>
      <c r="D21">
        <f t="shared" si="8"/>
        <v>1.46</v>
      </c>
      <c r="E21">
        <f t="shared" si="8"/>
        <v>1.55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F337-D57E-4438-942E-030AABA89230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9.8554687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0</v>
      </c>
      <c r="C3" s="2">
        <v>0</v>
      </c>
      <c r="D3" s="2">
        <v>0</v>
      </c>
      <c r="E3" s="2">
        <v>144007</v>
      </c>
    </row>
    <row r="4" spans="1:5" x14ac:dyDescent="0.25">
      <c r="A4" t="s">
        <v>1</v>
      </c>
      <c r="B4" s="4">
        <f>[11]RZiS!B17</f>
        <v>717159</v>
      </c>
      <c r="C4" s="4">
        <f>[11]RZiS!C17</f>
        <v>845422</v>
      </c>
      <c r="D4" s="4">
        <f>[11]RZiS!D17</f>
        <v>473962</v>
      </c>
      <c r="E4" s="4">
        <f>[11]RZiS!E17</f>
        <v>-3038884</v>
      </c>
    </row>
    <row r="5" spans="1:5" x14ac:dyDescent="0.25">
      <c r="A5" t="s">
        <v>2</v>
      </c>
      <c r="B5" s="2">
        <f t="shared" ref="B5:C5" si="0">B4-B3</f>
        <v>717159</v>
      </c>
      <c r="C5" s="2">
        <f t="shared" si="0"/>
        <v>845422</v>
      </c>
      <c r="D5" s="2">
        <f>D4-D3</f>
        <v>473962</v>
      </c>
      <c r="E5" s="2">
        <f>E4-E3</f>
        <v>-3182891</v>
      </c>
    </row>
    <row r="6" spans="1:5" x14ac:dyDescent="0.25">
      <c r="A6" t="s">
        <v>6</v>
      </c>
      <c r="B6" s="4">
        <f>[11]RZiS!B9</f>
        <v>1308493</v>
      </c>
      <c r="C6" s="4">
        <f>[11]RZiS!C9</f>
        <v>1354920</v>
      </c>
      <c r="D6" s="4">
        <f>[11]RZiS!D9</f>
        <v>1059165</v>
      </c>
      <c r="E6" s="4">
        <f>[11]RZiS!E9</f>
        <v>-1904786</v>
      </c>
    </row>
    <row r="7" spans="1:5" x14ac:dyDescent="0.25">
      <c r="A7" t="s">
        <v>5</v>
      </c>
      <c r="B7" s="4">
        <f>[11]RZiS!B2</f>
        <v>19095892</v>
      </c>
      <c r="C7" s="4">
        <f>[11]RZiS!C2</f>
        <v>23486164</v>
      </c>
      <c r="D7" s="4">
        <f>[11]RZiS!D2</f>
        <v>26185971</v>
      </c>
      <c r="E7" s="4">
        <f>[11]RZiS!E2</f>
        <v>26388136</v>
      </c>
    </row>
    <row r="8" spans="1:5" x14ac:dyDescent="0.25">
      <c r="A8" t="s">
        <v>4</v>
      </c>
      <c r="B8">
        <f>[11]Bilans!B17</f>
        <v>16594010</v>
      </c>
      <c r="C8">
        <f>[11]Bilans!C17</f>
        <v>19475927</v>
      </c>
      <c r="D8">
        <f>[11]Bilans!D17</f>
        <v>21281191</v>
      </c>
      <c r="E8">
        <f>[11]Bilans!E17</f>
        <v>17106729</v>
      </c>
    </row>
    <row r="9" spans="1:5" x14ac:dyDescent="0.25">
      <c r="A9" t="s">
        <v>7</v>
      </c>
      <c r="B9">
        <f>[11]Bilans!B10</f>
        <v>5709739</v>
      </c>
      <c r="C9">
        <f>[11]Bilans!C10</f>
        <v>7516030</v>
      </c>
      <c r="D9">
        <f>[11]Bilans!D10</f>
        <v>7655823</v>
      </c>
      <c r="E9">
        <f>[11]Bilans!E10</f>
        <v>7422788</v>
      </c>
    </row>
    <row r="10" spans="1:5" x14ac:dyDescent="0.25">
      <c r="A10" t="s">
        <v>8</v>
      </c>
      <c r="B10">
        <f>[11]Bilans!B29</f>
        <v>5160606</v>
      </c>
      <c r="C10">
        <f>[11]Bilans!C29</f>
        <v>6858821</v>
      </c>
      <c r="D10">
        <f>[11]Bilans!D29</f>
        <v>8265655</v>
      </c>
      <c r="E10">
        <f>[11]Bilans!E29</f>
        <v>7790354</v>
      </c>
    </row>
    <row r="11" spans="1:5" x14ac:dyDescent="0.25">
      <c r="A11" t="s">
        <v>18</v>
      </c>
      <c r="B11">
        <f>[11]Bilans!B23</f>
        <v>6765058</v>
      </c>
      <c r="C11">
        <f>[11]Bilans!C23</f>
        <v>7042383</v>
      </c>
      <c r="D11">
        <f>[11]Bilans!D23</f>
        <v>7651475</v>
      </c>
      <c r="E11">
        <f>[11]Bilans!E23</f>
        <v>7127975</v>
      </c>
    </row>
    <row r="12" spans="1:5" x14ac:dyDescent="0.25">
      <c r="A12" t="s">
        <v>17</v>
      </c>
      <c r="B12">
        <f>B10+B11</f>
        <v>11925664</v>
      </c>
      <c r="C12">
        <f t="shared" ref="C12:E12" si="1">C10+C11</f>
        <v>13901204</v>
      </c>
      <c r="D12">
        <f t="shared" si="1"/>
        <v>15917130</v>
      </c>
      <c r="E12">
        <f t="shared" si="1"/>
        <v>14918329</v>
      </c>
    </row>
    <row r="13" spans="1:5" x14ac:dyDescent="0.25">
      <c r="A13" t="s">
        <v>9</v>
      </c>
      <c r="B13">
        <f>B9-B10</f>
        <v>549133</v>
      </c>
      <c r="C13">
        <f t="shared" ref="C13:E13" si="2">C9-C10</f>
        <v>657209</v>
      </c>
      <c r="D13">
        <f t="shared" si="2"/>
        <v>-609832</v>
      </c>
      <c r="E13">
        <f t="shared" si="2"/>
        <v>-367566</v>
      </c>
    </row>
    <row r="14" spans="1:5" x14ac:dyDescent="0.25">
      <c r="A14" t="s">
        <v>10</v>
      </c>
      <c r="B14">
        <f>[11]Bilans!B18</f>
        <v>4668346</v>
      </c>
      <c r="C14">
        <f>[11]Bilans!C18</f>
        <v>5574723</v>
      </c>
      <c r="D14">
        <f>[11]Bilans!D18</f>
        <v>5364061</v>
      </c>
      <c r="E14">
        <f>[11]Bilans!E18</f>
        <v>2188400</v>
      </c>
    </row>
    <row r="16" spans="1:5" x14ac:dyDescent="0.25">
      <c r="A16" t="s">
        <v>11</v>
      </c>
      <c r="B16">
        <f>B13/B8</f>
        <v>3.3092242321174928E-2</v>
      </c>
      <c r="C16">
        <f t="shared" ref="C16:E16" si="3">C13/C8</f>
        <v>3.3744683885906943E-2</v>
      </c>
      <c r="D16">
        <f t="shared" si="3"/>
        <v>-2.8655914981450051E-2</v>
      </c>
      <c r="E16">
        <f t="shared" si="3"/>
        <v>-2.1486632540914163E-2</v>
      </c>
    </row>
    <row r="17" spans="1:6" x14ac:dyDescent="0.25">
      <c r="A17" t="s">
        <v>12</v>
      </c>
      <c r="B17">
        <f>B5/B8</f>
        <v>4.3217944306409364E-2</v>
      </c>
      <c r="C17">
        <f t="shared" ref="C17:E17" si="4">C5/C8</f>
        <v>4.3408562786254025E-2</v>
      </c>
      <c r="D17">
        <f t="shared" si="4"/>
        <v>2.2271403889002266E-2</v>
      </c>
      <c r="E17">
        <f t="shared" si="4"/>
        <v>-0.18606076006698885</v>
      </c>
    </row>
    <row r="18" spans="1:6" x14ac:dyDescent="0.25">
      <c r="A18" t="s">
        <v>13</v>
      </c>
      <c r="B18">
        <f>B6/B8</f>
        <v>7.8853333220842939E-2</v>
      </c>
      <c r="C18">
        <f t="shared" ref="C18:E18" si="5">C6/C8</f>
        <v>6.956896069696708E-2</v>
      </c>
      <c r="D18">
        <f t="shared" si="5"/>
        <v>4.9770005823452271E-2</v>
      </c>
      <c r="E18">
        <f t="shared" si="5"/>
        <v>-0.11134717806075024</v>
      </c>
    </row>
    <row r="19" spans="1:6" x14ac:dyDescent="0.25">
      <c r="A19" t="s">
        <v>14</v>
      </c>
      <c r="B19">
        <f>B14/B12</f>
        <v>0.39145375888503986</v>
      </c>
      <c r="C19">
        <f t="shared" ref="C19:E19" si="6">C14/C12</f>
        <v>0.40102447241260541</v>
      </c>
      <c r="D19">
        <f t="shared" si="6"/>
        <v>0.33699925803206987</v>
      </c>
      <c r="E19">
        <f t="shared" si="6"/>
        <v>0.14669203233150307</v>
      </c>
    </row>
    <row r="20" spans="1:6" ht="15.75" thickBot="1" x14ac:dyDescent="0.3">
      <c r="A20" s="3" t="s">
        <v>15</v>
      </c>
      <c r="B20" s="3">
        <f>B7/B8</f>
        <v>1.15077018755563</v>
      </c>
      <c r="C20" s="3">
        <f t="shared" ref="C20:E20" si="7">C7/C8</f>
        <v>1.205907374781185</v>
      </c>
      <c r="D20" s="3">
        <f t="shared" si="7"/>
        <v>1.2304748827262535</v>
      </c>
      <c r="E20" s="3">
        <f t="shared" si="7"/>
        <v>1.5425588375194346</v>
      </c>
      <c r="F20" s="3"/>
    </row>
    <row r="21" spans="1:6" ht="15.75" thickTop="1" x14ac:dyDescent="0.25">
      <c r="A21" t="s">
        <v>16</v>
      </c>
      <c r="B21">
        <f>ROUND(SUM(B16:B20),2)</f>
        <v>1.7</v>
      </c>
      <c r="C21">
        <f t="shared" ref="C21:E21" si="8">ROUND(SUM(C16:C20),2)</f>
        <v>1.75</v>
      </c>
      <c r="D21">
        <f t="shared" si="8"/>
        <v>1.61</v>
      </c>
      <c r="E21">
        <f t="shared" si="8"/>
        <v>1.37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8556-358E-41C0-8F8F-4065DB5DB430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9.8554687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0</v>
      </c>
      <c r="C3" s="2">
        <v>0</v>
      </c>
      <c r="D3" s="2">
        <v>0</v>
      </c>
      <c r="E3" s="2">
        <v>0</v>
      </c>
    </row>
    <row r="4" spans="1:5" x14ac:dyDescent="0.25">
      <c r="A4" t="s">
        <v>1</v>
      </c>
      <c r="B4" s="4">
        <f>[12]RZiS!B17</f>
        <v>3945000</v>
      </c>
      <c r="C4" s="4">
        <f>[12]RZiS!C17</f>
        <v>3390000</v>
      </c>
      <c r="D4" s="4">
        <f>[12]RZiS!D17</f>
        <v>-4902000</v>
      </c>
      <c r="E4" s="4">
        <f>[12]RZiS!E17</f>
        <v>-3088000</v>
      </c>
    </row>
    <row r="5" spans="1:5" x14ac:dyDescent="0.25">
      <c r="A5" t="s">
        <v>2</v>
      </c>
      <c r="B5" s="2">
        <f t="shared" ref="B5:C5" si="0">B4-B3</f>
        <v>3945000</v>
      </c>
      <c r="C5" s="2">
        <f t="shared" si="0"/>
        <v>3390000</v>
      </c>
      <c r="D5" s="2">
        <f>D4-D3</f>
        <v>-4902000</v>
      </c>
      <c r="E5" s="2">
        <f>E4-E3</f>
        <v>-3088000</v>
      </c>
    </row>
    <row r="6" spans="1:5" x14ac:dyDescent="0.25">
      <c r="A6" t="s">
        <v>6</v>
      </c>
      <c r="B6" s="4">
        <f>[12]RZiS!B9</f>
        <v>5123000</v>
      </c>
      <c r="C6" s="4">
        <f>[12]RZiS!C9</f>
        <v>4299000</v>
      </c>
      <c r="D6" s="4">
        <f>[12]RZiS!D9</f>
        <v>-3431000</v>
      </c>
      <c r="E6" s="4">
        <f>[12]RZiS!E9</f>
        <v>-65000</v>
      </c>
    </row>
    <row r="7" spans="1:5" x14ac:dyDescent="0.25">
      <c r="A7" t="s">
        <v>5</v>
      </c>
      <c r="B7" s="4">
        <f>[12]RZiS!B2</f>
        <v>52730000</v>
      </c>
      <c r="C7" s="4">
        <f>[12]RZiS!C2</f>
        <v>73435000</v>
      </c>
      <c r="D7" s="4">
        <f>[12]RZiS!D2</f>
        <v>95964000</v>
      </c>
      <c r="E7" s="4">
        <f>[12]RZiS!E2</f>
        <v>64483000</v>
      </c>
    </row>
    <row r="8" spans="1:5" x14ac:dyDescent="0.25">
      <c r="A8" t="s">
        <v>4</v>
      </c>
      <c r="B8">
        <f>[12]Bilans!B17</f>
        <v>88966000</v>
      </c>
      <c r="C8">
        <f>[12]Bilans!C17</f>
        <v>105778000</v>
      </c>
      <c r="D8">
        <f>[12]Bilans!D17</f>
        <v>113443000</v>
      </c>
      <c r="E8">
        <f>[12]Bilans!E17</f>
        <v>103994000</v>
      </c>
    </row>
    <row r="9" spans="1:5" x14ac:dyDescent="0.25">
      <c r="A9" t="s">
        <v>7</v>
      </c>
      <c r="B9">
        <f>[12]Bilans!B10</f>
        <v>22727000</v>
      </c>
      <c r="C9">
        <f>[12]Bilans!C10</f>
        <v>34046000</v>
      </c>
      <c r="D9">
        <f>[12]Bilans!D10</f>
        <v>35103000</v>
      </c>
      <c r="E9">
        <f>[12]Bilans!E10</f>
        <v>27692000</v>
      </c>
    </row>
    <row r="10" spans="1:5" x14ac:dyDescent="0.25">
      <c r="A10" t="s">
        <v>8</v>
      </c>
      <c r="B10">
        <f>[12]Bilans!B29</f>
        <v>21797000</v>
      </c>
      <c r="C10">
        <f>[12]Bilans!C29</f>
        <v>35296000</v>
      </c>
      <c r="D10">
        <f>[12]Bilans!D29</f>
        <v>42210000</v>
      </c>
      <c r="E10">
        <f>[12]Bilans!E29</f>
        <v>34716000</v>
      </c>
    </row>
    <row r="11" spans="1:5" x14ac:dyDescent="0.25">
      <c r="A11" t="s">
        <v>18</v>
      </c>
      <c r="B11">
        <f>[12]Bilans!B23</f>
        <v>18878000</v>
      </c>
      <c r="C11">
        <f>[12]Bilans!C23</f>
        <v>16099000</v>
      </c>
      <c r="D11">
        <f>[12]Bilans!D23</f>
        <v>23378000</v>
      </c>
      <c r="E11">
        <f>[12]Bilans!E23</f>
        <v>23749000</v>
      </c>
    </row>
    <row r="12" spans="1:5" x14ac:dyDescent="0.25">
      <c r="A12" t="s">
        <v>17</v>
      </c>
      <c r="B12">
        <f>B10+B11</f>
        <v>40675000</v>
      </c>
      <c r="C12">
        <f t="shared" ref="C12:E12" si="1">C10+C11</f>
        <v>51395000</v>
      </c>
      <c r="D12">
        <f t="shared" si="1"/>
        <v>65588000</v>
      </c>
      <c r="E12">
        <f t="shared" si="1"/>
        <v>58465000</v>
      </c>
    </row>
    <row r="13" spans="1:5" x14ac:dyDescent="0.25">
      <c r="A13" t="s">
        <v>9</v>
      </c>
      <c r="B13">
        <f>B9-B10</f>
        <v>930000</v>
      </c>
      <c r="C13">
        <f t="shared" ref="C13:E13" si="2">C9-C10</f>
        <v>-1250000</v>
      </c>
      <c r="D13">
        <f t="shared" si="2"/>
        <v>-7107000</v>
      </c>
      <c r="E13">
        <f t="shared" si="2"/>
        <v>-7024000</v>
      </c>
    </row>
    <row r="14" spans="1:5" x14ac:dyDescent="0.25">
      <c r="A14" t="s">
        <v>10</v>
      </c>
      <c r="B14">
        <f>[12]Bilans!B18</f>
        <v>47494000</v>
      </c>
      <c r="C14">
        <f>[12]Bilans!C18</f>
        <v>53538000</v>
      </c>
      <c r="D14">
        <f>[12]Bilans!D18</f>
        <v>46874000</v>
      </c>
      <c r="E14">
        <f>[12]Bilans!E18</f>
        <v>44471000</v>
      </c>
    </row>
    <row r="16" spans="1:5" x14ac:dyDescent="0.25">
      <c r="A16" t="s">
        <v>11</v>
      </c>
      <c r="B16">
        <f>B13/B8</f>
        <v>1.0453431648045321E-2</v>
      </c>
      <c r="C16">
        <f t="shared" ref="C16:E16" si="3">C13/C8</f>
        <v>-1.1817202064701545E-2</v>
      </c>
      <c r="D16">
        <f t="shared" si="3"/>
        <v>-6.2648202180830906E-2</v>
      </c>
      <c r="E16">
        <f t="shared" si="3"/>
        <v>-6.754235821297383E-2</v>
      </c>
    </row>
    <row r="17" spans="1:6" x14ac:dyDescent="0.25">
      <c r="A17" t="s">
        <v>12</v>
      </c>
      <c r="B17">
        <f>B5/B8</f>
        <v>4.4342782636063213E-2</v>
      </c>
      <c r="C17">
        <f t="shared" ref="C17:E17" si="4">C5/C8</f>
        <v>3.2048251999470589E-2</v>
      </c>
      <c r="D17">
        <f t="shared" si="4"/>
        <v>-4.3211128055499239E-2</v>
      </c>
      <c r="E17">
        <f t="shared" si="4"/>
        <v>-2.9694020808892822E-2</v>
      </c>
    </row>
    <row r="18" spans="1:6" x14ac:dyDescent="0.25">
      <c r="A18" t="s">
        <v>13</v>
      </c>
      <c r="B18">
        <f>B6/B8</f>
        <v>5.7583796056920621E-2</v>
      </c>
      <c r="C18">
        <f t="shared" ref="C18:E18" si="5">C6/C8</f>
        <v>4.0641721340921554E-2</v>
      </c>
      <c r="D18">
        <f t="shared" si="5"/>
        <v>-3.0244263639008135E-2</v>
      </c>
      <c r="E18">
        <f t="shared" si="5"/>
        <v>-6.2503605977267914E-4</v>
      </c>
    </row>
    <row r="19" spans="1:6" x14ac:dyDescent="0.25">
      <c r="A19" t="s">
        <v>14</v>
      </c>
      <c r="B19">
        <f>B14/B12</f>
        <v>1.1676459741856178</v>
      </c>
      <c r="C19">
        <f t="shared" ref="C19:E19" si="6">C14/C12</f>
        <v>1.0416966630995232</v>
      </c>
      <c r="D19">
        <f t="shared" si="6"/>
        <v>0.71467341586875643</v>
      </c>
      <c r="E19">
        <f t="shared" si="6"/>
        <v>0.7606431198152741</v>
      </c>
    </row>
    <row r="20" spans="1:6" ht="15.75" thickBot="1" x14ac:dyDescent="0.3">
      <c r="A20" s="3" t="s">
        <v>15</v>
      </c>
      <c r="B20" s="3">
        <f>B7/B8</f>
        <v>0.59269833419508577</v>
      </c>
      <c r="C20" s="3">
        <f t="shared" ref="C20:E20" si="7">C7/C8</f>
        <v>0.69423698689708635</v>
      </c>
      <c r="D20" s="3">
        <f t="shared" si="7"/>
        <v>0.845922621933482</v>
      </c>
      <c r="E20" s="3">
        <f t="shared" si="7"/>
        <v>0.6200646191126411</v>
      </c>
      <c r="F20" s="3"/>
    </row>
    <row r="21" spans="1:6" ht="15.75" thickTop="1" x14ac:dyDescent="0.25">
      <c r="A21" t="s">
        <v>16</v>
      </c>
      <c r="B21">
        <f>ROUND(SUM(B16:B20),2)</f>
        <v>1.87</v>
      </c>
      <c r="C21">
        <f t="shared" ref="C21:E21" si="8">ROUND(SUM(C16:C20),2)</f>
        <v>1.8</v>
      </c>
      <c r="D21">
        <f t="shared" si="8"/>
        <v>1.42</v>
      </c>
      <c r="E21">
        <f t="shared" si="8"/>
        <v>1.28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BDBD-DB8A-4A15-BE38-D46BD3EC5FFF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10.8554687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1496982</v>
      </c>
      <c r="C3" s="2">
        <v>6385181</v>
      </c>
      <c r="D3" s="2">
        <v>4817909</v>
      </c>
      <c r="E3" s="2">
        <v>6965652</v>
      </c>
    </row>
    <row r="4" spans="1:5" x14ac:dyDescent="0.25">
      <c r="A4" t="s">
        <v>1</v>
      </c>
      <c r="B4" s="4">
        <f>[13]RZiS!B17</f>
        <v>11188000</v>
      </c>
      <c r="C4" s="4">
        <f>[13]RZiS!C17</f>
        <v>33630000</v>
      </c>
      <c r="D4" s="4">
        <f>[13]RZiS!D17</f>
        <v>20727000</v>
      </c>
      <c r="E4" s="4">
        <f>[13]RZiS!E17</f>
        <v>1383000</v>
      </c>
    </row>
    <row r="5" spans="1:5" x14ac:dyDescent="0.25">
      <c r="A5" t="s">
        <v>2</v>
      </c>
      <c r="B5" s="2">
        <f t="shared" ref="B5:C5" si="0">B4-B3</f>
        <v>9691018</v>
      </c>
      <c r="C5" s="2">
        <f t="shared" si="0"/>
        <v>27244819</v>
      </c>
      <c r="D5" s="2">
        <f>D4-D3</f>
        <v>15909091</v>
      </c>
      <c r="E5" s="2">
        <f>E4-E3</f>
        <v>-5582652</v>
      </c>
    </row>
    <row r="6" spans="1:5" x14ac:dyDescent="0.25">
      <c r="A6" t="s">
        <v>6</v>
      </c>
      <c r="B6" s="4">
        <f>[13]RZiS!B9</f>
        <v>13870000</v>
      </c>
      <c r="C6" s="4">
        <f>[13]RZiS!C9</f>
        <v>41093000</v>
      </c>
      <c r="D6" s="4">
        <f>[13]RZiS!D9</f>
        <v>28056000</v>
      </c>
      <c r="E6" s="4">
        <f>[13]RZiS!E9</f>
        <v>7947000</v>
      </c>
    </row>
    <row r="7" spans="1:5" x14ac:dyDescent="0.25">
      <c r="A7" t="s">
        <v>5</v>
      </c>
      <c r="B7" s="4">
        <f>[13]RZiS!B2</f>
        <v>131341000</v>
      </c>
      <c r="C7" s="4">
        <f>[13]RZiS!C2</f>
        <v>277564000</v>
      </c>
      <c r="D7" s="4">
        <f>[13]RZiS!D2</f>
        <v>372767000</v>
      </c>
      <c r="E7" s="4">
        <f>[13]RZiS!E2</f>
        <v>294976000</v>
      </c>
    </row>
    <row r="8" spans="1:5" x14ac:dyDescent="0.25">
      <c r="A8" t="s">
        <v>4</v>
      </c>
      <c r="B8">
        <f>[13]Bilans!B17</f>
        <v>106754000</v>
      </c>
      <c r="C8">
        <f>[13]Bilans!C17</f>
        <v>272327000</v>
      </c>
      <c r="D8">
        <f>[13]Bilans!D17</f>
        <v>264178000</v>
      </c>
      <c r="E8">
        <f>[13]Bilans!E17</f>
        <v>255368000</v>
      </c>
    </row>
    <row r="9" spans="1:5" x14ac:dyDescent="0.25">
      <c r="A9" t="s">
        <v>7</v>
      </c>
      <c r="B9">
        <f>[13]Bilans!B10</f>
        <v>38048000</v>
      </c>
      <c r="C9">
        <f>[13]Bilans!C10</f>
        <v>119210000</v>
      </c>
      <c r="D9">
        <f>[13]Bilans!D10</f>
        <v>93383000</v>
      </c>
      <c r="E9">
        <f>[13]Bilans!E10</f>
        <v>68607000</v>
      </c>
    </row>
    <row r="10" spans="1:5" x14ac:dyDescent="0.25">
      <c r="A10" t="s">
        <v>8</v>
      </c>
      <c r="B10">
        <f>[13]Bilans!B29</f>
        <v>30293000</v>
      </c>
      <c r="C10">
        <f>[13]Bilans!C29</f>
        <v>93837000</v>
      </c>
      <c r="D10">
        <f>[13]Bilans!D29</f>
        <v>69382000</v>
      </c>
      <c r="E10">
        <f>[13]Bilans!E29</f>
        <v>60274000</v>
      </c>
    </row>
    <row r="11" spans="1:5" x14ac:dyDescent="0.25">
      <c r="A11" t="s">
        <v>18</v>
      </c>
      <c r="B11">
        <f>[13]Bilans!B23</f>
        <v>23883000</v>
      </c>
      <c r="C11">
        <f>[13]Bilans!C23</f>
        <v>41531000</v>
      </c>
      <c r="D11">
        <f>[13]Bilans!D23</f>
        <v>41616000</v>
      </c>
      <c r="E11">
        <f>[13]Bilans!E23</f>
        <v>48405000</v>
      </c>
    </row>
    <row r="12" spans="1:5" x14ac:dyDescent="0.25">
      <c r="A12" t="s">
        <v>17</v>
      </c>
      <c r="B12">
        <f>B10+B11</f>
        <v>54176000</v>
      </c>
      <c r="C12">
        <f t="shared" ref="C12:E12" si="1">C10+C11</f>
        <v>135368000</v>
      </c>
      <c r="D12">
        <f t="shared" si="1"/>
        <v>110998000</v>
      </c>
      <c r="E12">
        <f t="shared" si="1"/>
        <v>108679000</v>
      </c>
    </row>
    <row r="13" spans="1:5" x14ac:dyDescent="0.25">
      <c r="A13" t="s">
        <v>9</v>
      </c>
      <c r="B13">
        <f>B9-B10</f>
        <v>7755000</v>
      </c>
      <c r="C13">
        <f t="shared" ref="C13:E13" si="2">C9-C10</f>
        <v>25373000</v>
      </c>
      <c r="D13">
        <f t="shared" si="2"/>
        <v>24001000</v>
      </c>
      <c r="E13">
        <f t="shared" si="2"/>
        <v>8333000</v>
      </c>
    </row>
    <row r="14" spans="1:5" x14ac:dyDescent="0.25">
      <c r="A14" t="s">
        <v>10</v>
      </c>
      <c r="B14">
        <f>[13]Bilans!B18</f>
        <v>51707000</v>
      </c>
      <c r="C14">
        <f>[13]Bilans!C18</f>
        <v>135948000</v>
      </c>
      <c r="D14">
        <f>[13]Bilans!D18</f>
        <v>152082000</v>
      </c>
      <c r="E14">
        <f>[13]Bilans!E18</f>
        <v>145700000</v>
      </c>
    </row>
    <row r="16" spans="1:5" x14ac:dyDescent="0.25">
      <c r="A16" t="s">
        <v>11</v>
      </c>
      <c r="B16">
        <f>B13/B8</f>
        <v>7.2643648013189205E-2</v>
      </c>
      <c r="C16">
        <f t="shared" ref="C16:E16" si="3">C13/C8</f>
        <v>9.3171077417957091E-2</v>
      </c>
      <c r="D16">
        <f t="shared" si="3"/>
        <v>9.0851622769496321E-2</v>
      </c>
      <c r="E16">
        <f t="shared" si="3"/>
        <v>3.2631339870304817E-2</v>
      </c>
    </row>
    <row r="17" spans="1:6" x14ac:dyDescent="0.25">
      <c r="A17" t="s">
        <v>12</v>
      </c>
      <c r="B17">
        <f>B5/B8</f>
        <v>9.0778968469565541E-2</v>
      </c>
      <c r="C17">
        <f t="shared" ref="C17:E17" si="4">C5/C8</f>
        <v>0.10004450164691712</v>
      </c>
      <c r="D17">
        <f t="shared" si="4"/>
        <v>6.0221104709703308E-2</v>
      </c>
      <c r="E17">
        <f t="shared" si="4"/>
        <v>-2.1861204222925347E-2</v>
      </c>
    </row>
    <row r="18" spans="1:6" x14ac:dyDescent="0.25">
      <c r="A18" t="s">
        <v>13</v>
      </c>
      <c r="B18">
        <f>B6/B8</f>
        <v>0.12992487400940481</v>
      </c>
      <c r="C18">
        <f>C6/C8</f>
        <v>0.1508957980662953</v>
      </c>
      <c r="D18">
        <f t="shared" ref="D18:E18" si="5">D6/D8</f>
        <v>0.10620112197079241</v>
      </c>
      <c r="E18">
        <f t="shared" si="5"/>
        <v>3.1119795745747313E-2</v>
      </c>
    </row>
    <row r="19" spans="1:6" x14ac:dyDescent="0.25">
      <c r="A19" t="s">
        <v>14</v>
      </c>
      <c r="B19">
        <f>B14/B12</f>
        <v>0.95442631423508562</v>
      </c>
      <c r="C19">
        <f t="shared" ref="C19:E19" si="6">C14/C12</f>
        <v>1.0042846167484192</v>
      </c>
      <c r="D19">
        <f t="shared" si="6"/>
        <v>1.3701327951854989</v>
      </c>
      <c r="E19">
        <f t="shared" si="6"/>
        <v>1.3406453868732691</v>
      </c>
    </row>
    <row r="20" spans="1:6" ht="15.75" thickBot="1" x14ac:dyDescent="0.3">
      <c r="A20" s="3" t="s">
        <v>15</v>
      </c>
      <c r="B20" s="3">
        <f>B7/B8</f>
        <v>1.230314554958128</v>
      </c>
      <c r="C20" s="3">
        <f t="shared" ref="C20:E20" si="7">C7/C8</f>
        <v>1.0192305573813834</v>
      </c>
      <c r="D20" s="3">
        <f t="shared" si="7"/>
        <v>1.4110448258371249</v>
      </c>
      <c r="E20" s="3">
        <f t="shared" si="7"/>
        <v>1.1551016572162527</v>
      </c>
      <c r="F20" s="3"/>
    </row>
    <row r="21" spans="1:6" ht="15.75" thickTop="1" x14ac:dyDescent="0.25">
      <c r="A21" t="s">
        <v>16</v>
      </c>
      <c r="B21">
        <f>ROUND(SUM(B16:B20),2)</f>
        <v>2.48</v>
      </c>
      <c r="C21">
        <f t="shared" ref="C21:E21" si="8">ROUND(SUM(C16:C20),2)</f>
        <v>2.37</v>
      </c>
      <c r="D21">
        <f t="shared" si="8"/>
        <v>3.04</v>
      </c>
      <c r="E21">
        <f t="shared" si="8"/>
        <v>2.54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AB8C-1C6F-43A9-8B95-FF048D913718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9.8554687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f>1675235-534302</f>
        <v>1140933</v>
      </c>
      <c r="C3" s="2">
        <f>2072455-915821</f>
        <v>1156634</v>
      </c>
      <c r="D3" s="2">
        <f>3747690</f>
        <v>3747690</v>
      </c>
      <c r="E3" s="2">
        <v>3859948</v>
      </c>
    </row>
    <row r="4" spans="1:5" x14ac:dyDescent="0.25">
      <c r="A4" t="s">
        <v>1</v>
      </c>
      <c r="B4" s="4">
        <f>[14]RZiS!B17</f>
        <v>5434000</v>
      </c>
      <c r="C4" s="4">
        <f>[14]RZiS!C17</f>
        <v>5259000</v>
      </c>
      <c r="D4" s="4">
        <f>[14]RZiS!D17</f>
        <v>12452000</v>
      </c>
      <c r="E4" s="4">
        <f>[14]RZiS!E17</f>
        <v>12221000</v>
      </c>
    </row>
    <row r="5" spans="1:5" x14ac:dyDescent="0.25">
      <c r="A5" t="s">
        <v>2</v>
      </c>
      <c r="B5" s="2">
        <f t="shared" ref="B5:C5" si="0">B4-B3</f>
        <v>4293067</v>
      </c>
      <c r="C5" s="2">
        <f t="shared" si="0"/>
        <v>4102366</v>
      </c>
      <c r="D5" s="2">
        <f>D4-D3</f>
        <v>8704310</v>
      </c>
      <c r="E5" s="2">
        <f>E4-E3</f>
        <v>8361052</v>
      </c>
    </row>
    <row r="6" spans="1:5" x14ac:dyDescent="0.25">
      <c r="A6" t="s">
        <v>6</v>
      </c>
      <c r="B6" s="4">
        <f>[14]RZiS!B9</f>
        <v>9081000</v>
      </c>
      <c r="C6" s="4">
        <f>[14]RZiS!C9</f>
        <v>12397000</v>
      </c>
      <c r="D6" s="4">
        <f>[14]RZiS!D9</f>
        <v>24104000</v>
      </c>
      <c r="E6" s="4">
        <f>[14]RZiS!E9</f>
        <v>23940000</v>
      </c>
    </row>
    <row r="7" spans="1:5" x14ac:dyDescent="0.25">
      <c r="A7" t="s">
        <v>5</v>
      </c>
      <c r="B7" s="4">
        <f>[14]RZiS!B2</f>
        <v>39600000</v>
      </c>
      <c r="C7" s="4">
        <f>[14]RZiS!C2</f>
        <v>50472000</v>
      </c>
      <c r="D7" s="4">
        <f>[14]RZiS!D2</f>
        <v>60381000</v>
      </c>
      <c r="E7" s="4">
        <f>[14]RZiS!E2</f>
        <v>62058000</v>
      </c>
    </row>
    <row r="8" spans="1:5" x14ac:dyDescent="0.25">
      <c r="A8" t="s">
        <v>4</v>
      </c>
      <c r="B8">
        <f>[14]Bilans!B17</f>
        <v>402129000</v>
      </c>
      <c r="C8">
        <f>[14]Bilans!C17</f>
        <v>436119000</v>
      </c>
      <c r="D8">
        <f>[14]Bilans!D17</f>
        <v>467893000</v>
      </c>
      <c r="E8">
        <f>[14]Bilans!E17</f>
        <v>503257000</v>
      </c>
    </row>
    <row r="9" spans="1:5" x14ac:dyDescent="0.25">
      <c r="A9" t="s">
        <v>7</v>
      </c>
      <c r="B9">
        <f>[14]Bilans!B10</f>
        <v>379798000</v>
      </c>
      <c r="C9">
        <f>[14]Bilans!C10</f>
        <v>412007000</v>
      </c>
      <c r="D9">
        <f>[14]Bilans!D10</f>
        <v>440238000</v>
      </c>
      <c r="E9">
        <f>[14]Bilans!E10</f>
        <v>480256000</v>
      </c>
    </row>
    <row r="10" spans="1:5" x14ac:dyDescent="0.25">
      <c r="A10" t="s">
        <v>8</v>
      </c>
      <c r="B10">
        <f>[14]Bilans!B29</f>
        <v>362135000</v>
      </c>
      <c r="C10">
        <f>[14]Bilans!C29</f>
        <v>396367000</v>
      </c>
      <c r="D10">
        <f>[14]Bilans!D29</f>
        <v>407414000</v>
      </c>
      <c r="E10">
        <f>[14]Bilans!E29</f>
        <v>438000000</v>
      </c>
    </row>
    <row r="11" spans="1:5" x14ac:dyDescent="0.25">
      <c r="A11" t="s">
        <v>18</v>
      </c>
      <c r="B11">
        <f>[14]Bilans!B23</f>
        <v>0</v>
      </c>
      <c r="C11">
        <f>[14]Bilans!C23</f>
        <v>0</v>
      </c>
      <c r="D11">
        <f>[14]Bilans!D23</f>
        <v>0</v>
      </c>
      <c r="E11">
        <f>[14]Bilans!E23</f>
        <v>0</v>
      </c>
    </row>
    <row r="12" spans="1:5" x14ac:dyDescent="0.25">
      <c r="A12" t="s">
        <v>17</v>
      </c>
      <c r="B12">
        <f>B10+B11</f>
        <v>362135000</v>
      </c>
      <c r="C12">
        <f t="shared" ref="C12:E12" si="1">C10+C11</f>
        <v>396367000</v>
      </c>
      <c r="D12">
        <f t="shared" si="1"/>
        <v>407414000</v>
      </c>
      <c r="E12">
        <f t="shared" si="1"/>
        <v>438000000</v>
      </c>
    </row>
    <row r="13" spans="1:5" x14ac:dyDescent="0.25">
      <c r="A13" t="s">
        <v>9</v>
      </c>
      <c r="B13">
        <f>B9-B10</f>
        <v>17663000</v>
      </c>
      <c r="C13">
        <f t="shared" ref="C13:E13" si="2">C9-C10</f>
        <v>15640000</v>
      </c>
      <c r="D13">
        <f t="shared" si="2"/>
        <v>32824000</v>
      </c>
      <c r="E13">
        <f t="shared" si="2"/>
        <v>42256000</v>
      </c>
    </row>
    <row r="14" spans="1:5" x14ac:dyDescent="0.25">
      <c r="A14" t="s">
        <v>10</v>
      </c>
      <c r="B14">
        <f>[14]Bilans!B18</f>
        <v>17080000</v>
      </c>
      <c r="C14">
        <f>[14]Bilans!C18</f>
        <v>17489000</v>
      </c>
      <c r="D14">
        <f>[14]Bilans!D18</f>
        <v>30022000</v>
      </c>
      <c r="E14">
        <f>[14]Bilans!E18</f>
        <v>32111000</v>
      </c>
    </row>
    <row r="16" spans="1:5" x14ac:dyDescent="0.25">
      <c r="A16" t="s">
        <v>11</v>
      </c>
      <c r="B16">
        <f>B13/B8</f>
        <v>4.3923716021475698E-2</v>
      </c>
      <c r="C16">
        <f t="shared" ref="C16:E16" si="3">C13/C8</f>
        <v>3.586177167241051E-2</v>
      </c>
      <c r="D16">
        <f t="shared" si="3"/>
        <v>7.0152791343319948E-2</v>
      </c>
      <c r="E16">
        <f t="shared" si="3"/>
        <v>8.396505165352891E-2</v>
      </c>
    </row>
    <row r="17" spans="1:6" x14ac:dyDescent="0.25">
      <c r="A17" t="s">
        <v>12</v>
      </c>
      <c r="B17">
        <f>B5/B8</f>
        <v>1.0675845313319854E-2</v>
      </c>
      <c r="C17">
        <f t="shared" ref="C17:E17" si="4">C5/C8</f>
        <v>9.4065289519603603E-3</v>
      </c>
      <c r="D17">
        <f t="shared" si="4"/>
        <v>1.860320628861727E-2</v>
      </c>
      <c r="E17">
        <f t="shared" si="4"/>
        <v>1.6613881178006464E-2</v>
      </c>
    </row>
    <row r="18" spans="1:6" x14ac:dyDescent="0.25">
      <c r="A18" t="s">
        <v>13</v>
      </c>
      <c r="B18">
        <f>B6/B8</f>
        <v>2.2582305678028693E-2</v>
      </c>
      <c r="C18">
        <f t="shared" ref="C18:E18" si="5">C6/C8</f>
        <v>2.8425727840337155E-2</v>
      </c>
      <c r="D18">
        <f t="shared" si="5"/>
        <v>5.1516051746873751E-2</v>
      </c>
      <c r="E18">
        <f t="shared" si="5"/>
        <v>4.7570128185002891E-2</v>
      </c>
    </row>
    <row r="19" spans="1:6" x14ac:dyDescent="0.25">
      <c r="A19" t="s">
        <v>14</v>
      </c>
      <c r="B19">
        <f>B14/B12</f>
        <v>4.7164731384704596E-2</v>
      </c>
      <c r="C19">
        <f t="shared" ref="C19:E19" si="6">C14/C12</f>
        <v>4.4123249412791679E-2</v>
      </c>
      <c r="D19">
        <f t="shared" si="6"/>
        <v>7.3689171211593116E-2</v>
      </c>
      <c r="E19">
        <f t="shared" si="6"/>
        <v>7.3312785388127855E-2</v>
      </c>
    </row>
    <row r="20" spans="1:6" ht="15.75" thickBot="1" x14ac:dyDescent="0.3">
      <c r="A20" s="3" t="s">
        <v>15</v>
      </c>
      <c r="B20" s="3">
        <f>B7/B8</f>
        <v>9.8475862223316404E-2</v>
      </c>
      <c r="C20" s="3">
        <f t="shared" ref="C20:E20" si="7">C7/C8</f>
        <v>0.11572988106457183</v>
      </c>
      <c r="D20" s="3">
        <f t="shared" si="7"/>
        <v>0.12904873550149287</v>
      </c>
      <c r="E20" s="3">
        <f t="shared" si="7"/>
        <v>0.1233127408063872</v>
      </c>
      <c r="F20" s="3"/>
    </row>
    <row r="21" spans="1:6" ht="15.75" thickTop="1" x14ac:dyDescent="0.25">
      <c r="A21" t="s">
        <v>16</v>
      </c>
      <c r="B21">
        <f>ROUND(SUM(B16:B20),2)</f>
        <v>0.22</v>
      </c>
      <c r="C21">
        <f t="shared" ref="C21:E21" si="8">ROUND(SUM(C16:C20),2)</f>
        <v>0.23</v>
      </c>
      <c r="D21">
        <f t="shared" si="8"/>
        <v>0.34</v>
      </c>
      <c r="E21">
        <f t="shared" si="8"/>
        <v>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428B-E3CD-46D5-8AD9-CB0268248A1B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9.8554687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0</v>
      </c>
      <c r="C3" s="2">
        <v>0</v>
      </c>
      <c r="D3" s="2">
        <v>0</v>
      </c>
      <c r="E3" s="2">
        <v>0</v>
      </c>
    </row>
    <row r="4" spans="1:5" x14ac:dyDescent="0.25">
      <c r="A4" t="s">
        <v>1</v>
      </c>
      <c r="B4" s="4">
        <f>[15]RZiS!B17</f>
        <v>495325</v>
      </c>
      <c r="C4" s="4">
        <f>[15]RZiS!C17</f>
        <v>383702</v>
      </c>
      <c r="D4" s="4">
        <f>[15]RZiS!D17</f>
        <v>356293</v>
      </c>
      <c r="E4" s="4">
        <f>[15]RZiS!E17</f>
        <v>592750</v>
      </c>
    </row>
    <row r="5" spans="1:5" x14ac:dyDescent="0.25">
      <c r="A5" t="s">
        <v>2</v>
      </c>
      <c r="B5" s="2">
        <f t="shared" ref="B5:C5" si="0">B4-B3</f>
        <v>495325</v>
      </c>
      <c r="C5" s="2">
        <f t="shared" si="0"/>
        <v>383702</v>
      </c>
      <c r="D5" s="2">
        <f>D4-D3</f>
        <v>356293</v>
      </c>
      <c r="E5" s="2">
        <f>E4-E3</f>
        <v>592750</v>
      </c>
    </row>
    <row r="6" spans="1:5" x14ac:dyDescent="0.25">
      <c r="A6" t="s">
        <v>6</v>
      </c>
      <c r="B6" s="4">
        <f>[15]RZiS!B9</f>
        <v>966328</v>
      </c>
      <c r="C6" s="4">
        <f>[15]RZiS!C9</f>
        <v>1219856</v>
      </c>
      <c r="D6" s="4">
        <f>[15]RZiS!D9</f>
        <v>1380364</v>
      </c>
      <c r="E6" s="4">
        <f>[15]RZiS!E9</f>
        <v>1658785</v>
      </c>
    </row>
    <row r="7" spans="1:5" x14ac:dyDescent="0.25">
      <c r="A7" t="s">
        <v>5</v>
      </c>
      <c r="B7" s="4">
        <f>[15]RZiS!B2</f>
        <v>12493370</v>
      </c>
      <c r="C7" s="4">
        <f>[15]RZiS!C2</f>
        <v>16003432</v>
      </c>
      <c r="D7" s="4">
        <f>[15]RZiS!D2</f>
        <v>19805851</v>
      </c>
      <c r="E7" s="4">
        <f>[15]RZiS!E2</f>
        <v>23797040</v>
      </c>
    </row>
    <row r="8" spans="1:5" x14ac:dyDescent="0.25">
      <c r="A8" t="s">
        <v>4</v>
      </c>
      <c r="B8">
        <f>[15]Bilans!B17</f>
        <v>11679668</v>
      </c>
      <c r="C8">
        <f>[15]Bilans!C17</f>
        <v>13296443</v>
      </c>
      <c r="D8">
        <f>[15]Bilans!D17</f>
        <v>15570669</v>
      </c>
      <c r="E8">
        <f>[15]Bilans!E17</f>
        <v>17569248</v>
      </c>
    </row>
    <row r="9" spans="1:5" x14ac:dyDescent="0.25">
      <c r="A9" t="s">
        <v>7</v>
      </c>
      <c r="B9">
        <f>[15]Bilans!B10</f>
        <v>2328351</v>
      </c>
      <c r="C9">
        <f>[15]Bilans!C10</f>
        <v>2766256</v>
      </c>
      <c r="D9">
        <f>[15]Bilans!D10</f>
        <v>3758186</v>
      </c>
      <c r="E9">
        <f>[15]Bilans!E10</f>
        <v>4381474</v>
      </c>
    </row>
    <row r="10" spans="1:5" x14ac:dyDescent="0.25">
      <c r="A10" t="s">
        <v>8</v>
      </c>
      <c r="B10">
        <f>[15]Bilans!B29</f>
        <v>4946475</v>
      </c>
      <c r="C10">
        <f>[15]Bilans!C29</f>
        <v>6624521</v>
      </c>
      <c r="D10">
        <f>[15]Bilans!D29</f>
        <v>6122663</v>
      </c>
      <c r="E10">
        <f>[15]Bilans!E29</f>
        <v>7566074</v>
      </c>
    </row>
    <row r="11" spans="1:5" x14ac:dyDescent="0.25">
      <c r="A11" t="s">
        <v>18</v>
      </c>
      <c r="B11">
        <f>[15]Bilans!$B$23</f>
        <v>6516488</v>
      </c>
      <c r="C11">
        <f>[15]Bilans!$B$23</f>
        <v>6516488</v>
      </c>
      <c r="D11">
        <f>[15]Bilans!$B$23</f>
        <v>6516488</v>
      </c>
      <c r="E11">
        <f>[15]Bilans!$B$23</f>
        <v>6516488</v>
      </c>
    </row>
    <row r="12" spans="1:5" x14ac:dyDescent="0.25">
      <c r="A12" t="s">
        <v>17</v>
      </c>
      <c r="B12">
        <f>B10+B11</f>
        <v>11462963</v>
      </c>
      <c r="C12">
        <f t="shared" ref="C12:E12" si="1">C10+C11</f>
        <v>13141009</v>
      </c>
      <c r="D12">
        <f t="shared" si="1"/>
        <v>12639151</v>
      </c>
      <c r="E12">
        <f t="shared" si="1"/>
        <v>14082562</v>
      </c>
    </row>
    <row r="13" spans="1:5" x14ac:dyDescent="0.25">
      <c r="A13" t="s">
        <v>9</v>
      </c>
      <c r="B13">
        <f>B9-B10</f>
        <v>-2618124</v>
      </c>
      <c r="C13">
        <f t="shared" ref="C13:E13" si="2">C9-C10</f>
        <v>-3858265</v>
      </c>
      <c r="D13">
        <f t="shared" si="2"/>
        <v>-2364477</v>
      </c>
      <c r="E13">
        <f t="shared" si="2"/>
        <v>-3184600</v>
      </c>
    </row>
    <row r="14" spans="1:5" x14ac:dyDescent="0.25">
      <c r="A14" t="s">
        <v>10</v>
      </c>
      <c r="B14">
        <f>[15]Bilans!B18</f>
        <v>216705</v>
      </c>
      <c r="C14">
        <f>[15]Bilans!C18</f>
        <v>575272</v>
      </c>
      <c r="D14">
        <f>[15]Bilans!D18</f>
        <v>898129</v>
      </c>
      <c r="E14">
        <f>[15]Bilans!E18</f>
        <v>1388894</v>
      </c>
    </row>
    <row r="16" spans="1:5" x14ac:dyDescent="0.25">
      <c r="A16" t="s">
        <v>11</v>
      </c>
      <c r="B16">
        <f>B13/B8</f>
        <v>-0.22416082374944218</v>
      </c>
      <c r="C16">
        <f t="shared" ref="C16:E16" si="3">C13/C8</f>
        <v>-0.29017271762079527</v>
      </c>
      <c r="D16">
        <f t="shared" si="3"/>
        <v>-0.15185455422628277</v>
      </c>
      <c r="E16">
        <f t="shared" si="3"/>
        <v>-0.18125989228451894</v>
      </c>
    </row>
    <row r="17" spans="1:6" x14ac:dyDescent="0.25">
      <c r="A17" t="s">
        <v>12</v>
      </c>
      <c r="B17">
        <f>B5/B8</f>
        <v>4.2409167794838006E-2</v>
      </c>
      <c r="C17">
        <f t="shared" ref="C17:E17" si="4">C5/C8</f>
        <v>2.8857492187948312E-2</v>
      </c>
      <c r="D17">
        <f t="shared" si="4"/>
        <v>2.2882318030137305E-2</v>
      </c>
      <c r="E17">
        <f t="shared" si="4"/>
        <v>3.3737926631805755E-2</v>
      </c>
    </row>
    <row r="18" spans="1:6" x14ac:dyDescent="0.25">
      <c r="A18" t="s">
        <v>13</v>
      </c>
      <c r="B18">
        <f>B6/B8</f>
        <v>8.273591338383933E-2</v>
      </c>
      <c r="C18">
        <f t="shared" ref="C18:E18" si="5">C6/C8</f>
        <v>9.1743032328270052E-2</v>
      </c>
      <c r="D18">
        <f t="shared" si="5"/>
        <v>8.8651553764324445E-2</v>
      </c>
      <c r="E18">
        <f t="shared" si="5"/>
        <v>9.4414114935368887E-2</v>
      </c>
    </row>
    <row r="19" spans="1:6" x14ac:dyDescent="0.25">
      <c r="A19" t="s">
        <v>14</v>
      </c>
      <c r="B19">
        <f>B14/B12</f>
        <v>1.8904798000307598E-2</v>
      </c>
      <c r="C19">
        <f t="shared" ref="C19:E19" si="6">C14/C12</f>
        <v>4.3776851534003208E-2</v>
      </c>
      <c r="D19">
        <f t="shared" si="6"/>
        <v>7.1059282383761371E-2</v>
      </c>
      <c r="E19">
        <f t="shared" si="6"/>
        <v>9.8625093928221302E-2</v>
      </c>
    </row>
    <row r="20" spans="1:6" ht="15.75" thickBot="1" x14ac:dyDescent="0.3">
      <c r="A20" s="3" t="s">
        <v>15</v>
      </c>
      <c r="B20" s="3">
        <f>B7/B8</f>
        <v>1.0696682474193615</v>
      </c>
      <c r="C20" s="3">
        <f t="shared" ref="C20:E20" si="7">C7/C8</f>
        <v>1.2035874556826964</v>
      </c>
      <c r="D20" s="3">
        <f t="shared" si="7"/>
        <v>1.2719974331224946</v>
      </c>
      <c r="E20" s="3">
        <f t="shared" si="7"/>
        <v>1.3544711760002477</v>
      </c>
      <c r="F20" s="3"/>
    </row>
    <row r="21" spans="1:6" ht="15.75" thickTop="1" x14ac:dyDescent="0.25">
      <c r="A21" t="s">
        <v>16</v>
      </c>
      <c r="B21">
        <f>ROUND(SUM(B16:B20),2)</f>
        <v>0.99</v>
      </c>
      <c r="C21">
        <f t="shared" ref="C21:E21" si="8">ROUND(SUM(C16:C20),2)</f>
        <v>1.08</v>
      </c>
      <c r="D21">
        <f t="shared" si="8"/>
        <v>1.3</v>
      </c>
      <c r="E21">
        <f t="shared" si="8"/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F832-9727-4686-941A-4543C2815294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12.710937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0</v>
      </c>
      <c r="C3" s="2">
        <v>0</v>
      </c>
      <c r="D3" s="2">
        <v>0</v>
      </c>
      <c r="E3" s="2">
        <v>0</v>
      </c>
    </row>
    <row r="4" spans="1:5" x14ac:dyDescent="0.25">
      <c r="A4" t="s">
        <v>1</v>
      </c>
      <c r="B4" s="4">
        <f>[1]RZiS!B17</f>
        <v>1089618</v>
      </c>
      <c r="C4" s="4">
        <f>[1]RZiS!C17</f>
        <v>-1916796</v>
      </c>
      <c r="D4" s="4">
        <f>[1]RZiS!D17</f>
        <v>284058</v>
      </c>
      <c r="E4" s="4">
        <f>[1]RZiS!E17</f>
        <v>1034561</v>
      </c>
    </row>
    <row r="5" spans="1:5" x14ac:dyDescent="0.25">
      <c r="A5" t="s">
        <v>2</v>
      </c>
      <c r="B5" s="5">
        <f t="shared" ref="B5:C5" si="0">B4-B3</f>
        <v>1089618</v>
      </c>
      <c r="C5" s="5">
        <f t="shared" si="0"/>
        <v>-1916796</v>
      </c>
      <c r="D5" s="5">
        <f>D4-D3</f>
        <v>284058</v>
      </c>
      <c r="E5" s="5">
        <f>E4-E3</f>
        <v>1034561</v>
      </c>
    </row>
    <row r="6" spans="1:5" x14ac:dyDescent="0.25">
      <c r="A6" t="s">
        <v>6</v>
      </c>
      <c r="B6" s="4">
        <f>[1]RZiS!B9</f>
        <v>1472945</v>
      </c>
      <c r="C6" s="4">
        <f>[1]RZiS!C9</f>
        <v>-1182127</v>
      </c>
      <c r="D6" s="4">
        <f>[1]RZiS!D9</f>
        <v>790121</v>
      </c>
      <c r="E6" s="4">
        <f>[1]RZiS!E9</f>
        <v>1787057</v>
      </c>
    </row>
    <row r="7" spans="1:5" x14ac:dyDescent="0.25">
      <c r="A7" t="s">
        <v>5</v>
      </c>
      <c r="B7" s="4">
        <f>[1]RZiS!B2</f>
        <v>5352870</v>
      </c>
      <c r="C7" s="4">
        <f>[1]RZiS!C2</f>
        <v>9004916</v>
      </c>
      <c r="D7" s="4">
        <f>[1]RZiS!D2</f>
        <v>10185317</v>
      </c>
      <c r="E7" s="4">
        <f>[1]RZiS!E2</f>
        <v>10821231</v>
      </c>
    </row>
    <row r="8" spans="1:5" x14ac:dyDescent="0.25">
      <c r="A8" t="s">
        <v>4</v>
      </c>
      <c r="B8">
        <f>[1]Bilans!B17</f>
        <v>16869877</v>
      </c>
      <c r="C8">
        <f>[1]Bilans!C17</f>
        <v>19232759</v>
      </c>
      <c r="D8">
        <f>[1]Bilans!D17</f>
        <v>18538803</v>
      </c>
      <c r="E8">
        <f>[1]Bilans!E17</f>
        <v>19517291</v>
      </c>
    </row>
    <row r="9" spans="1:5" x14ac:dyDescent="0.25">
      <c r="A9" t="s">
        <v>7</v>
      </c>
      <c r="B9">
        <f>[1]Bilans!B10</f>
        <v>3260948</v>
      </c>
      <c r="C9">
        <f>[1]Bilans!C10</f>
        <v>3178887</v>
      </c>
      <c r="D9">
        <f>[1]Bilans!D10</f>
        <v>4013966</v>
      </c>
      <c r="E9">
        <f>[1]Bilans!E10</f>
        <v>5252693</v>
      </c>
    </row>
    <row r="10" spans="1:5" x14ac:dyDescent="0.25">
      <c r="A10" t="s">
        <v>8</v>
      </c>
      <c r="B10">
        <f>[1]Bilans!B29</f>
        <v>1228178</v>
      </c>
      <c r="C10">
        <f>[1]Bilans!C29</f>
        <v>2312601</v>
      </c>
      <c r="D10">
        <f>[1]Bilans!D29</f>
        <v>2268089</v>
      </c>
      <c r="E10">
        <f>[1]Bilans!E29</f>
        <v>2610444</v>
      </c>
    </row>
    <row r="11" spans="1:5" x14ac:dyDescent="0.25">
      <c r="A11" t="s">
        <v>18</v>
      </c>
      <c r="B11">
        <f>[1]Bilans!B23</f>
        <v>6187634</v>
      </c>
      <c r="C11">
        <f>[1]Bilans!C23</f>
        <v>7938899</v>
      </c>
      <c r="D11">
        <f>[1]Bilans!D23</f>
        <v>7227388</v>
      </c>
      <c r="E11">
        <f>[1]Bilans!E23</f>
        <v>6819696</v>
      </c>
    </row>
    <row r="12" spans="1:5" x14ac:dyDescent="0.25">
      <c r="A12" t="s">
        <v>17</v>
      </c>
      <c r="B12">
        <f>B10+B11</f>
        <v>7415812</v>
      </c>
      <c r="C12">
        <f t="shared" ref="C12:E12" si="1">C10+C11</f>
        <v>10251500</v>
      </c>
      <c r="D12">
        <f t="shared" si="1"/>
        <v>9495477</v>
      </c>
      <c r="E12">
        <f t="shared" si="1"/>
        <v>9430140</v>
      </c>
    </row>
    <row r="13" spans="1:5" x14ac:dyDescent="0.25">
      <c r="A13" t="s">
        <v>9</v>
      </c>
      <c r="B13">
        <f>B9-B10</f>
        <v>2032770</v>
      </c>
      <c r="C13">
        <f t="shared" ref="C13:E13" si="2">C9-C10</f>
        <v>866286</v>
      </c>
      <c r="D13">
        <f t="shared" si="2"/>
        <v>1745877</v>
      </c>
      <c r="E13">
        <f t="shared" si="2"/>
        <v>2642249</v>
      </c>
    </row>
    <row r="14" spans="1:5" x14ac:dyDescent="0.25">
      <c r="A14" t="s">
        <v>10</v>
      </c>
      <c r="B14">
        <f>[1]Bilans!B18</f>
        <v>9454065</v>
      </c>
      <c r="C14">
        <f>[1]Bilans!C18</f>
        <v>8981259</v>
      </c>
      <c r="D14">
        <f>[1]Bilans!D18</f>
        <v>9043326</v>
      </c>
      <c r="E14">
        <f>[1]Bilans!E18</f>
        <v>10087151</v>
      </c>
    </row>
    <row r="16" spans="1:5" x14ac:dyDescent="0.25">
      <c r="A16" t="s">
        <v>11</v>
      </c>
      <c r="B16">
        <f>B13/B8</f>
        <v>0.12049702555626221</v>
      </c>
      <c r="C16">
        <f t="shared" ref="C16:E16" si="3">C13/C8</f>
        <v>4.5042211572453021E-2</v>
      </c>
      <c r="D16">
        <f t="shared" si="3"/>
        <v>9.4174203156482103E-2</v>
      </c>
      <c r="E16">
        <f t="shared" si="3"/>
        <v>0.13537990492635479</v>
      </c>
    </row>
    <row r="17" spans="1:6" x14ac:dyDescent="0.25">
      <c r="A17" t="s">
        <v>12</v>
      </c>
      <c r="B17">
        <f>B5/B8</f>
        <v>6.458956399030058E-2</v>
      </c>
      <c r="C17">
        <f t="shared" ref="C17:E17" si="4">C5/C8</f>
        <v>-9.9663080060432313E-2</v>
      </c>
      <c r="D17">
        <f t="shared" si="4"/>
        <v>1.5322348481722363E-2</v>
      </c>
      <c r="E17">
        <f t="shared" si="4"/>
        <v>5.3007407636643834E-2</v>
      </c>
    </row>
    <row r="18" spans="1:6" x14ac:dyDescent="0.25">
      <c r="A18" t="s">
        <v>13</v>
      </c>
      <c r="B18">
        <f>B6/B8</f>
        <v>8.7312136300697396E-2</v>
      </c>
      <c r="C18">
        <f t="shared" ref="C18:E18" si="5">C6/C8</f>
        <v>-6.1464244417558607E-2</v>
      </c>
      <c r="D18">
        <f t="shared" si="5"/>
        <v>4.2619849836043888E-2</v>
      </c>
      <c r="E18">
        <f t="shared" si="5"/>
        <v>9.1562758376662001E-2</v>
      </c>
    </row>
    <row r="19" spans="1:6" x14ac:dyDescent="0.25">
      <c r="A19" t="s">
        <v>14</v>
      </c>
      <c r="B19">
        <f>B14/B12</f>
        <v>1.2748523020810127</v>
      </c>
      <c r="C19">
        <f t="shared" ref="C19:E19" si="6">C14/C12</f>
        <v>0.87609218163195635</v>
      </c>
      <c r="D19">
        <f t="shared" si="6"/>
        <v>0.95238248694615346</v>
      </c>
      <c r="E19">
        <f t="shared" si="6"/>
        <v>1.0696713940620182</v>
      </c>
    </row>
    <row r="20" spans="1:6" ht="15.75" thickBot="1" x14ac:dyDescent="0.3">
      <c r="A20" s="3" t="s">
        <v>15</v>
      </c>
      <c r="B20" s="3">
        <f>B7/B8</f>
        <v>0.31730343973462283</v>
      </c>
      <c r="C20" s="3">
        <f t="shared" ref="C20:E20" si="7">C7/C8</f>
        <v>0.46820718753871976</v>
      </c>
      <c r="D20" s="3">
        <f t="shared" si="7"/>
        <v>0.54940532028955702</v>
      </c>
      <c r="E20" s="3">
        <f t="shared" si="7"/>
        <v>0.55444328826167522</v>
      </c>
      <c r="F20" s="3"/>
    </row>
    <row r="21" spans="1:6" ht="15.75" thickTop="1" x14ac:dyDescent="0.25">
      <c r="A21" t="s">
        <v>16</v>
      </c>
      <c r="B21">
        <f>ROUND(SUM(B16:B20),2)</f>
        <v>1.86</v>
      </c>
      <c r="C21">
        <f>ROUND(SUM(C16:C20),2)</f>
        <v>1.23</v>
      </c>
      <c r="D21">
        <f>ROUND(SUM(D16:D20),2)</f>
        <v>1.65</v>
      </c>
      <c r="E21">
        <f>ROUND(SUM(E16:E20),2)</f>
        <v>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E43B-A3EE-4357-944D-6EBA5A51AC98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10.14062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979590</v>
      </c>
      <c r="C3" s="2">
        <v>459286</v>
      </c>
      <c r="D3" s="2">
        <f>911169-161600</f>
        <v>749569</v>
      </c>
      <c r="E3" s="2">
        <v>649230</v>
      </c>
    </row>
    <row r="4" spans="1:5" x14ac:dyDescent="0.25">
      <c r="A4" t="s">
        <v>1</v>
      </c>
      <c r="B4" s="4">
        <f>[2]RZiS!B17</f>
        <v>986454</v>
      </c>
      <c r="C4" s="4">
        <f>[2]RZiS!C17</f>
        <v>548129</v>
      </c>
      <c r="D4" s="4">
        <f>[2]RZiS!D17</f>
        <v>746065</v>
      </c>
      <c r="E4" s="4">
        <f>[2]RZiS!E17</f>
        <v>623609</v>
      </c>
    </row>
    <row r="5" spans="1:5" x14ac:dyDescent="0.25">
      <c r="A5" t="s">
        <v>2</v>
      </c>
      <c r="B5" s="2">
        <f t="shared" ref="B5:C5" si="0">B4-B3</f>
        <v>6864</v>
      </c>
      <c r="C5" s="2">
        <f t="shared" si="0"/>
        <v>88843</v>
      </c>
      <c r="D5" s="2">
        <f>D4-D3</f>
        <v>-3504</v>
      </c>
      <c r="E5" s="2">
        <f>E4-E3</f>
        <v>-25621</v>
      </c>
    </row>
    <row r="6" spans="1:5" x14ac:dyDescent="0.25">
      <c r="A6" t="s">
        <v>6</v>
      </c>
      <c r="B6" s="4">
        <f>[2]RZiS!B9</f>
        <v>587085</v>
      </c>
      <c r="C6" s="4">
        <f>[2]RZiS!C9</f>
        <v>562427</v>
      </c>
      <c r="D6" s="4">
        <f>[2]RZiS!D9</f>
        <v>781127</v>
      </c>
      <c r="E6" s="4">
        <f>[2]RZiS!E9</f>
        <v>743830</v>
      </c>
    </row>
    <row r="7" spans="1:5" x14ac:dyDescent="0.25">
      <c r="A7" t="s">
        <v>5</v>
      </c>
      <c r="B7" s="4">
        <f>[2]RZiS!B2</f>
        <v>7911192</v>
      </c>
      <c r="C7" s="4">
        <f>[2]RZiS!C2</f>
        <v>8619054</v>
      </c>
      <c r="D7" s="4">
        <f>[2]RZiS!D2</f>
        <v>9801515</v>
      </c>
      <c r="E7" s="4">
        <f>[2]RZiS!E2</f>
        <v>9117843</v>
      </c>
    </row>
    <row r="8" spans="1:5" x14ac:dyDescent="0.25">
      <c r="A8" t="s">
        <v>4</v>
      </c>
      <c r="B8">
        <f>[2]Bilans!B17</f>
        <v>6863318</v>
      </c>
      <c r="C8">
        <f>[2]Bilans!C17</f>
        <v>7387208</v>
      </c>
      <c r="D8">
        <f>[2]Bilans!D17</f>
        <v>8418241</v>
      </c>
      <c r="E8">
        <f>[2]Bilans!E17</f>
        <v>7816330</v>
      </c>
    </row>
    <row r="9" spans="1:5" x14ac:dyDescent="0.25">
      <c r="A9" t="s">
        <v>7</v>
      </c>
      <c r="B9">
        <f>[2]Bilans!B10</f>
        <v>5190905</v>
      </c>
      <c r="C9">
        <f>[2]Bilans!C10</f>
        <v>5569074</v>
      </c>
      <c r="D9">
        <f>[2]Bilans!D10</f>
        <v>6416465</v>
      </c>
      <c r="E9">
        <f>[2]Bilans!E10</f>
        <v>5700806</v>
      </c>
    </row>
    <row r="10" spans="1:5" x14ac:dyDescent="0.25">
      <c r="A10" t="s">
        <v>8</v>
      </c>
      <c r="B10">
        <f>[2]Bilans!B29</f>
        <v>4478470</v>
      </c>
      <c r="C10">
        <f>[2]Bilans!C29</f>
        <v>5058744</v>
      </c>
      <c r="D10">
        <f>[2]Bilans!D29</f>
        <v>5751735</v>
      </c>
      <c r="E10">
        <f>[2]Bilans!E29</f>
        <v>5509887</v>
      </c>
    </row>
    <row r="11" spans="1:5" x14ac:dyDescent="0.25">
      <c r="A11" t="s">
        <v>18</v>
      </c>
      <c r="B11">
        <f>[2]Bilans!B23</f>
        <v>1023841</v>
      </c>
      <c r="C11">
        <f>[2]Bilans!C23</f>
        <v>1029009</v>
      </c>
      <c r="D11">
        <f>[2]Bilans!D23</f>
        <v>1096208</v>
      </c>
      <c r="E11">
        <f>[2]Bilans!E23</f>
        <v>1023126</v>
      </c>
    </row>
    <row r="12" spans="1:5" x14ac:dyDescent="0.25">
      <c r="A12" t="s">
        <v>17</v>
      </c>
      <c r="B12">
        <f>B10+B11</f>
        <v>5502311</v>
      </c>
      <c r="C12">
        <f t="shared" ref="C12:E12" si="1">C10+C11</f>
        <v>6087753</v>
      </c>
      <c r="D12">
        <f t="shared" si="1"/>
        <v>6847943</v>
      </c>
      <c r="E12">
        <f t="shared" si="1"/>
        <v>6533013</v>
      </c>
    </row>
    <row r="13" spans="1:5" x14ac:dyDescent="0.25">
      <c r="A13" t="s">
        <v>9</v>
      </c>
      <c r="B13">
        <f>B9-B10</f>
        <v>712435</v>
      </c>
      <c r="C13">
        <f t="shared" ref="C13:E13" si="2">C9-C10</f>
        <v>510330</v>
      </c>
      <c r="D13">
        <f t="shared" si="2"/>
        <v>664730</v>
      </c>
      <c r="E13">
        <f t="shared" si="2"/>
        <v>190919</v>
      </c>
    </row>
    <row r="14" spans="1:5" x14ac:dyDescent="0.25">
      <c r="A14" t="s">
        <v>10</v>
      </c>
      <c r="B14">
        <f>[2]Bilans!B18</f>
        <v>1319240</v>
      </c>
      <c r="C14">
        <f>[2]Bilans!C18</f>
        <v>1258384</v>
      </c>
      <c r="D14">
        <f>[2]Bilans!D18</f>
        <v>1530815</v>
      </c>
      <c r="E14">
        <f>[2]Bilans!E18</f>
        <v>1232294</v>
      </c>
    </row>
    <row r="16" spans="1:5" x14ac:dyDescent="0.25">
      <c r="A16" t="s">
        <v>11</v>
      </c>
      <c r="B16">
        <f>B13/B8</f>
        <v>0.10380329164407069</v>
      </c>
      <c r="C16">
        <f t="shared" ref="C16:E16" si="3">C13/C8</f>
        <v>6.9082933633383553E-2</v>
      </c>
      <c r="D16">
        <f t="shared" si="3"/>
        <v>7.896305178243293E-2</v>
      </c>
      <c r="E16">
        <f t="shared" si="3"/>
        <v>2.4425657565635021E-2</v>
      </c>
    </row>
    <row r="17" spans="1:6" x14ac:dyDescent="0.25">
      <c r="A17" t="s">
        <v>12</v>
      </c>
      <c r="B17">
        <f>B5/B8</f>
        <v>1.0000993688475458E-3</v>
      </c>
      <c r="C17">
        <f t="shared" ref="C17:E17" si="4">C5/C8</f>
        <v>1.2026600577647198E-2</v>
      </c>
      <c r="D17">
        <f t="shared" si="4"/>
        <v>-4.1623897438906773E-4</v>
      </c>
      <c r="E17">
        <f t="shared" si="4"/>
        <v>-3.2778810515932668E-3</v>
      </c>
    </row>
    <row r="18" spans="1:6" x14ac:dyDescent="0.25">
      <c r="A18" t="s">
        <v>13</v>
      </c>
      <c r="B18">
        <f>B6/B8</f>
        <v>8.5539530588557899E-2</v>
      </c>
      <c r="C18">
        <f t="shared" ref="C18:E18" si="5">C6/C8</f>
        <v>7.6135259762551699E-2</v>
      </c>
      <c r="D18">
        <f t="shared" si="5"/>
        <v>9.2789812028427315E-2</v>
      </c>
      <c r="E18">
        <f t="shared" si="5"/>
        <v>9.5163587003107591E-2</v>
      </c>
    </row>
    <row r="19" spans="1:6" x14ac:dyDescent="0.25">
      <c r="A19" t="s">
        <v>14</v>
      </c>
      <c r="B19">
        <f>B14/B12</f>
        <v>0.23976107493742174</v>
      </c>
      <c r="C19">
        <f t="shared" ref="C19:E19" si="6">C14/C12</f>
        <v>0.20670746661370787</v>
      </c>
      <c r="D19">
        <f t="shared" si="6"/>
        <v>0.22354377073524123</v>
      </c>
      <c r="E19">
        <f t="shared" si="6"/>
        <v>0.18862567700385718</v>
      </c>
    </row>
    <row r="20" spans="1:6" ht="15.75" thickBot="1" x14ac:dyDescent="0.3">
      <c r="A20" s="3" t="s">
        <v>15</v>
      </c>
      <c r="B20" s="3">
        <f>B7/B8</f>
        <v>1.1526774659137169</v>
      </c>
      <c r="C20" s="3">
        <f t="shared" ref="C20:E20" si="7">C7/C8</f>
        <v>1.1667539346394471</v>
      </c>
      <c r="D20" s="3">
        <f t="shared" si="7"/>
        <v>1.1643186504163994</v>
      </c>
      <c r="E20" s="3">
        <f t="shared" si="7"/>
        <v>1.1665120331408729</v>
      </c>
      <c r="F20" s="3"/>
    </row>
    <row r="21" spans="1:6" ht="15.75" thickTop="1" x14ac:dyDescent="0.25">
      <c r="A21" t="s">
        <v>16</v>
      </c>
      <c r="B21">
        <f>ROUND(SUM(B16:B20),2)</f>
        <v>1.58</v>
      </c>
      <c r="C21">
        <f t="shared" ref="C21:E21" si="8">ROUND(SUM(C16:C20),2)</f>
        <v>1.53</v>
      </c>
      <c r="D21">
        <f t="shared" si="8"/>
        <v>1.56</v>
      </c>
      <c r="E21">
        <f t="shared" si="8"/>
        <v>1.47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EB2C-B567-4EC1-AB30-321F5157F588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10.14062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0</v>
      </c>
      <c r="C3" s="2">
        <v>0</v>
      </c>
      <c r="D3" s="2">
        <v>0</v>
      </c>
      <c r="E3" s="2">
        <v>0</v>
      </c>
    </row>
    <row r="4" spans="1:5" x14ac:dyDescent="0.25">
      <c r="A4" t="s">
        <v>1</v>
      </c>
      <c r="B4" s="4">
        <f>[3]RZiS!B17</f>
        <v>-192300</v>
      </c>
      <c r="C4" s="4">
        <f>[3]RZiS!C17</f>
        <v>-443900</v>
      </c>
      <c r="D4" s="4">
        <f>[3]RZiS!D17</f>
        <v>-124700</v>
      </c>
      <c r="E4" s="4">
        <f>[3]RZiS!E17</f>
        <v>1023200</v>
      </c>
    </row>
    <row r="5" spans="1:5" x14ac:dyDescent="0.25">
      <c r="A5" t="s">
        <v>2</v>
      </c>
      <c r="B5" s="2">
        <f t="shared" ref="B5:C5" si="0">B4-B3</f>
        <v>-192300</v>
      </c>
      <c r="C5" s="2">
        <f t="shared" si="0"/>
        <v>-443900</v>
      </c>
      <c r="D5" s="2">
        <f>D4-D3</f>
        <v>-124700</v>
      </c>
      <c r="E5" s="2">
        <f>E4-E3</f>
        <v>1023200</v>
      </c>
    </row>
    <row r="6" spans="1:5" x14ac:dyDescent="0.25">
      <c r="A6" t="s">
        <v>6</v>
      </c>
      <c r="B6" s="4">
        <f>[3]RZiS!B9</f>
        <v>3900</v>
      </c>
      <c r="C6" s="4">
        <f>[3]RZiS!C9</f>
        <v>-51300</v>
      </c>
      <c r="D6" s="4">
        <f>[3]RZiS!D9</f>
        <v>183900</v>
      </c>
      <c r="E6" s="4">
        <f>[3]RZiS!E9</f>
        <v>1035600</v>
      </c>
    </row>
    <row r="7" spans="1:5" x14ac:dyDescent="0.25">
      <c r="A7" t="s">
        <v>5</v>
      </c>
      <c r="B7" s="4">
        <f>[3]RZiS!B2</f>
        <v>7591500</v>
      </c>
      <c r="C7" s="4">
        <f>[3]RZiS!C2</f>
        <v>9123200</v>
      </c>
      <c r="D7" s="4">
        <f>[3]RZiS!D2</f>
        <v>9440300</v>
      </c>
      <c r="E7" s="4">
        <f>[3]RZiS!E2</f>
        <v>10302800</v>
      </c>
    </row>
    <row r="8" spans="1:5" x14ac:dyDescent="0.25">
      <c r="A8" t="s">
        <v>4</v>
      </c>
      <c r="B8">
        <f>[3]Bilans!B17</f>
        <v>7500700</v>
      </c>
      <c r="C8">
        <f>[3]Bilans!C17</f>
        <v>7064100</v>
      </c>
      <c r="D8">
        <f>[3]Bilans!D17</f>
        <v>7346000</v>
      </c>
      <c r="E8">
        <f>[3]Bilans!E17</f>
        <v>9051900</v>
      </c>
    </row>
    <row r="9" spans="1:5" x14ac:dyDescent="0.25">
      <c r="A9" t="s">
        <v>7</v>
      </c>
      <c r="B9">
        <f>[3]Bilans!B10</f>
        <v>4106900</v>
      </c>
      <c r="C9">
        <f>[3]Bilans!C10</f>
        <v>3462800</v>
      </c>
      <c r="D9">
        <f>[3]Bilans!D10</f>
        <v>3605500</v>
      </c>
      <c r="E9">
        <f>[3]Bilans!E10</f>
        <v>4706200</v>
      </c>
    </row>
    <row r="10" spans="1:5" x14ac:dyDescent="0.25">
      <c r="A10" t="s">
        <v>8</v>
      </c>
      <c r="B10">
        <f>[3]Bilans!B29</f>
        <v>2938900</v>
      </c>
      <c r="C10">
        <f>[3]Bilans!C29</f>
        <v>3740000</v>
      </c>
      <c r="D10">
        <f>[3]Bilans!D29</f>
        <v>4433200</v>
      </c>
      <c r="E10">
        <f>[3]Bilans!E29</f>
        <v>4058100</v>
      </c>
    </row>
    <row r="11" spans="1:5" x14ac:dyDescent="0.25">
      <c r="A11" t="s">
        <v>18</v>
      </c>
      <c r="B11">
        <f>[3]Bilans!B23</f>
        <v>3410200</v>
      </c>
      <c r="C11">
        <f>[3]Bilans!C23</f>
        <v>2741400</v>
      </c>
      <c r="D11">
        <f>[3]Bilans!D23</f>
        <v>1959300</v>
      </c>
      <c r="E11">
        <f>[3]Bilans!E23</f>
        <v>3057900</v>
      </c>
    </row>
    <row r="12" spans="1:5" x14ac:dyDescent="0.25">
      <c r="A12" t="s">
        <v>17</v>
      </c>
      <c r="B12">
        <f>B10+B11</f>
        <v>6349100</v>
      </c>
      <c r="C12">
        <f t="shared" ref="C12:E12" si="1">C10+C11</f>
        <v>6481400</v>
      </c>
      <c r="D12">
        <f t="shared" si="1"/>
        <v>6392500</v>
      </c>
      <c r="E12">
        <f t="shared" si="1"/>
        <v>7116000</v>
      </c>
    </row>
    <row r="13" spans="1:5" x14ac:dyDescent="0.25">
      <c r="A13" t="s">
        <v>9</v>
      </c>
      <c r="B13">
        <f>B9-B10</f>
        <v>1168000</v>
      </c>
      <c r="C13">
        <f t="shared" ref="C13:E13" si="2">C9-C10</f>
        <v>-277200</v>
      </c>
      <c r="D13">
        <f t="shared" si="2"/>
        <v>-827700</v>
      </c>
      <c r="E13">
        <f t="shared" si="2"/>
        <v>648100</v>
      </c>
    </row>
    <row r="14" spans="1:5" x14ac:dyDescent="0.25">
      <c r="A14" t="s">
        <v>10</v>
      </c>
      <c r="B14">
        <f>[3]Bilans!B18</f>
        <v>985200</v>
      </c>
      <c r="C14">
        <f>[3]Bilans!C18</f>
        <v>416300</v>
      </c>
      <c r="D14">
        <f>[3]Bilans!D18</f>
        <v>841100</v>
      </c>
      <c r="E14">
        <f>[3]Bilans!E18</f>
        <v>1800000</v>
      </c>
    </row>
    <row r="16" spans="1:5" x14ac:dyDescent="0.25">
      <c r="A16" t="s">
        <v>11</v>
      </c>
      <c r="B16">
        <f>B13/B8</f>
        <v>0.15571879957870599</v>
      </c>
      <c r="C16">
        <f t="shared" ref="C16:E16" si="3">C13/C8</f>
        <v>-3.9240667600968275E-2</v>
      </c>
      <c r="D16">
        <f t="shared" si="3"/>
        <v>-0.11267356384426899</v>
      </c>
      <c r="E16">
        <f t="shared" si="3"/>
        <v>7.1598227996332267E-2</v>
      </c>
    </row>
    <row r="17" spans="1:6" x14ac:dyDescent="0.25">
      <c r="A17" t="s">
        <v>12</v>
      </c>
      <c r="B17">
        <f>B5/B8</f>
        <v>-2.5637607156665378E-2</v>
      </c>
      <c r="C17">
        <f t="shared" ref="C17:E17" si="4">C5/C8</f>
        <v>-6.2838861284523151E-2</v>
      </c>
      <c r="D17">
        <f t="shared" si="4"/>
        <v>-1.6975224612033761E-2</v>
      </c>
      <c r="E17">
        <f t="shared" si="4"/>
        <v>0.11303704194699456</v>
      </c>
    </row>
    <row r="18" spans="1:6" x14ac:dyDescent="0.25">
      <c r="A18" t="s">
        <v>13</v>
      </c>
      <c r="B18">
        <f>B6/B8</f>
        <v>5.199514711960217E-4</v>
      </c>
      <c r="C18">
        <f t="shared" ref="C18:E18" si="5">C6/C8</f>
        <v>-7.2620716014778954E-3</v>
      </c>
      <c r="D18">
        <f t="shared" si="5"/>
        <v>2.5034032126327252E-2</v>
      </c>
      <c r="E18">
        <f t="shared" si="5"/>
        <v>0.11440692009412388</v>
      </c>
    </row>
    <row r="19" spans="1:6" x14ac:dyDescent="0.25">
      <c r="A19" t="s">
        <v>14</v>
      </c>
      <c r="B19">
        <f>B14/B12</f>
        <v>0.15517159912428533</v>
      </c>
      <c r="C19">
        <f t="shared" ref="C19:E19" si="6">C14/C12</f>
        <v>6.4229950319375437E-2</v>
      </c>
      <c r="D19">
        <f t="shared" si="6"/>
        <v>0.13157606570199454</v>
      </c>
      <c r="E19">
        <f t="shared" si="6"/>
        <v>0.25295109612141653</v>
      </c>
    </row>
    <row r="20" spans="1:6" ht="15.75" thickBot="1" x14ac:dyDescent="0.3">
      <c r="A20" s="3" t="s">
        <v>15</v>
      </c>
      <c r="B20" s="3">
        <f>B7/B8</f>
        <v>1.0121055368165637</v>
      </c>
      <c r="C20" s="3">
        <f t="shared" ref="C20:E20" si="7">C7/C8</f>
        <v>1.2914879460936284</v>
      </c>
      <c r="D20" s="3">
        <f t="shared" si="7"/>
        <v>1.2850939286686631</v>
      </c>
      <c r="E20" s="3">
        <f t="shared" si="7"/>
        <v>1.1381919817938775</v>
      </c>
      <c r="F20" s="3"/>
    </row>
    <row r="21" spans="1:6" ht="15.75" thickTop="1" x14ac:dyDescent="0.25">
      <c r="A21" t="s">
        <v>16</v>
      </c>
      <c r="B21">
        <f>ROUND(SUM(B16:B20),2)</f>
        <v>1.3</v>
      </c>
      <c r="C21">
        <f t="shared" ref="C21:E21" si="8">ROUND(SUM(C16:C20),2)</f>
        <v>1.25</v>
      </c>
      <c r="D21">
        <f t="shared" si="8"/>
        <v>1.31</v>
      </c>
      <c r="E21">
        <f t="shared" si="8"/>
        <v>1.69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819A-A572-4BD7-A091-815A93E76B2D}">
  <dimension ref="A2:F21"/>
  <sheetViews>
    <sheetView topLeftCell="A2" workbookViewId="0">
      <selection activeCell="M38" sqref="M37:M38"/>
    </sheetView>
  </sheetViews>
  <sheetFormatPr defaultRowHeight="15" x14ac:dyDescent="0.25"/>
  <cols>
    <col min="1" max="1" width="30.42578125" bestFit="1" customWidth="1"/>
    <col min="2" max="4" width="11.140625" bestFit="1" customWidth="1"/>
    <col min="5" max="5" width="10.14062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100739</v>
      </c>
      <c r="C3" s="2">
        <v>99911</v>
      </c>
      <c r="D3" s="2">
        <v>99911</v>
      </c>
      <c r="E3" s="2">
        <v>99911</v>
      </c>
    </row>
    <row r="4" spans="1:5" x14ac:dyDescent="0.25">
      <c r="A4" t="s">
        <v>1</v>
      </c>
      <c r="B4" s="4">
        <f>[4]RZiS!B17</f>
        <v>208908</v>
      </c>
      <c r="C4" s="4">
        <f>[4]RZiS!C17</f>
        <v>347093</v>
      </c>
      <c r="D4" s="4">
        <f>[4]RZiS!D17</f>
        <v>481105</v>
      </c>
      <c r="E4" s="4">
        <f>[4]RZiS!E17</f>
        <v>469874</v>
      </c>
    </row>
    <row r="5" spans="1:5" x14ac:dyDescent="0.25">
      <c r="A5" t="s">
        <v>2</v>
      </c>
      <c r="B5" s="2">
        <f t="shared" ref="B5:C5" si="0">B4-B3</f>
        <v>108169</v>
      </c>
      <c r="C5" s="2">
        <f t="shared" si="0"/>
        <v>247182</v>
      </c>
      <c r="D5" s="2">
        <f>D4-D3</f>
        <v>381194</v>
      </c>
      <c r="E5" s="2">
        <f>E4-E3</f>
        <v>369963</v>
      </c>
    </row>
    <row r="6" spans="1:5" x14ac:dyDescent="0.25">
      <c r="A6" t="s">
        <v>6</v>
      </c>
      <c r="B6" s="4">
        <f>[4]RZiS!B9</f>
        <v>232903</v>
      </c>
      <c r="C6" s="4">
        <f>[4]RZiS!C9</f>
        <v>377347</v>
      </c>
      <c r="D6" s="4">
        <f>[4]RZiS!D9</f>
        <v>469040</v>
      </c>
      <c r="E6" s="4">
        <f>[4]RZiS!E9</f>
        <v>365496</v>
      </c>
    </row>
    <row r="7" spans="1:5" x14ac:dyDescent="0.25">
      <c r="A7" t="s">
        <v>5</v>
      </c>
      <c r="B7" s="4">
        <f>[4]RZiS!B2</f>
        <v>888172</v>
      </c>
      <c r="C7" s="4">
        <f>[4]RZiS!C2</f>
        <v>952576</v>
      </c>
      <c r="D7" s="4">
        <f>[4]RZiS!D2</f>
        <v>1230199</v>
      </c>
      <c r="E7" s="4">
        <f>[4]RZiS!E2</f>
        <v>985030</v>
      </c>
    </row>
    <row r="8" spans="1:5" x14ac:dyDescent="0.25">
      <c r="A8" t="s">
        <v>4</v>
      </c>
      <c r="B8">
        <f>[4]Bilans!B17</f>
        <v>2158735</v>
      </c>
      <c r="C8">
        <f>[4]Bilans!C17</f>
        <v>2274124</v>
      </c>
      <c r="D8">
        <f>[4]Bilans!D17</f>
        <v>2613438</v>
      </c>
      <c r="E8">
        <f>[4]Bilans!E17</f>
        <v>3042424</v>
      </c>
    </row>
    <row r="9" spans="1:5" x14ac:dyDescent="0.25">
      <c r="A9" t="s">
        <v>7</v>
      </c>
      <c r="B9">
        <f>[4]Bilans!B10</f>
        <v>1252889</v>
      </c>
      <c r="C9">
        <f>[4]Bilans!C10</f>
        <v>1154146</v>
      </c>
      <c r="D9">
        <f>[4]Bilans!D10</f>
        <v>1162815</v>
      </c>
      <c r="E9">
        <f>[4]Bilans!E10</f>
        <v>1468260</v>
      </c>
    </row>
    <row r="10" spans="1:5" x14ac:dyDescent="0.25">
      <c r="A10" t="s">
        <v>8</v>
      </c>
      <c r="B10">
        <f>[4]Bilans!B29</f>
        <v>228267</v>
      </c>
      <c r="C10">
        <f>[4]Bilans!C29</f>
        <v>204534</v>
      </c>
      <c r="D10">
        <f>[4]Bilans!D29</f>
        <v>171174</v>
      </c>
      <c r="E10">
        <f>[4]Bilans!E29</f>
        <v>219183</v>
      </c>
    </row>
    <row r="11" spans="1:5" x14ac:dyDescent="0.25">
      <c r="A11" t="s">
        <v>18</v>
      </c>
      <c r="B11">
        <f>[4]Bilans!B23</f>
        <v>36112</v>
      </c>
      <c r="C11">
        <f>[4]Bilans!C23</f>
        <v>36186</v>
      </c>
      <c r="D11">
        <f>[4]Bilans!D23</f>
        <v>38774</v>
      </c>
      <c r="E11">
        <f>[4]Bilans!E23</f>
        <v>22574</v>
      </c>
    </row>
    <row r="12" spans="1:5" x14ac:dyDescent="0.25">
      <c r="A12" t="s">
        <v>17</v>
      </c>
      <c r="B12">
        <f>B10+B11</f>
        <v>264379</v>
      </c>
      <c r="C12">
        <f t="shared" ref="C12:E12" si="1">C10+C11</f>
        <v>240720</v>
      </c>
      <c r="D12">
        <f t="shared" si="1"/>
        <v>209948</v>
      </c>
      <c r="E12">
        <f t="shared" si="1"/>
        <v>241757</v>
      </c>
    </row>
    <row r="13" spans="1:5" x14ac:dyDescent="0.25">
      <c r="A13" t="s">
        <v>9</v>
      </c>
      <c r="B13">
        <f>B9-B10</f>
        <v>1024622</v>
      </c>
      <c r="C13">
        <f t="shared" ref="C13:E13" si="2">C9-C10</f>
        <v>949612</v>
      </c>
      <c r="D13">
        <f t="shared" si="2"/>
        <v>991641</v>
      </c>
      <c r="E13">
        <f t="shared" si="2"/>
        <v>1249077</v>
      </c>
    </row>
    <row r="14" spans="1:5" x14ac:dyDescent="0.25">
      <c r="A14" t="s">
        <v>10</v>
      </c>
      <c r="B14">
        <f>[4]Bilans!B18</f>
        <v>1894356</v>
      </c>
      <c r="C14">
        <f>[4]Bilans!C18</f>
        <v>2033404</v>
      </c>
      <c r="D14">
        <f>[4]Bilans!D18</f>
        <v>2403490</v>
      </c>
      <c r="E14">
        <f>[4]Bilans!E18</f>
        <v>2800667</v>
      </c>
    </row>
    <row r="16" spans="1:5" x14ac:dyDescent="0.25">
      <c r="A16" t="s">
        <v>11</v>
      </c>
      <c r="B16">
        <f>B13/B8</f>
        <v>0.47464000907939141</v>
      </c>
      <c r="C16">
        <f t="shared" ref="C16:E16" si="3">C13/C8</f>
        <v>0.41757265654819176</v>
      </c>
      <c r="D16">
        <f t="shared" si="3"/>
        <v>0.37943926735587374</v>
      </c>
      <c r="E16">
        <f t="shared" si="3"/>
        <v>0.41055322992456017</v>
      </c>
    </row>
    <row r="17" spans="1:6" x14ac:dyDescent="0.25">
      <c r="A17" t="s">
        <v>12</v>
      </c>
      <c r="B17">
        <f>B5/B8</f>
        <v>5.010758615578105E-2</v>
      </c>
      <c r="C17">
        <f t="shared" ref="C17:E17" si="4">C5/C8</f>
        <v>0.10869328145694782</v>
      </c>
      <c r="D17">
        <f t="shared" si="4"/>
        <v>0.14585920921024337</v>
      </c>
      <c r="E17">
        <f t="shared" si="4"/>
        <v>0.1216013941515055</v>
      </c>
    </row>
    <row r="18" spans="1:6" x14ac:dyDescent="0.25">
      <c r="A18" t="s">
        <v>13</v>
      </c>
      <c r="B18">
        <f>B6/B8</f>
        <v>0.1078886477497238</v>
      </c>
      <c r="C18">
        <f t="shared" ref="C18:E18" si="5">C6/C8</f>
        <v>0.16593070562555076</v>
      </c>
      <c r="D18">
        <f t="shared" si="5"/>
        <v>0.17947240378382803</v>
      </c>
      <c r="E18">
        <f t="shared" si="5"/>
        <v>0.12013315698272167</v>
      </c>
    </row>
    <row r="19" spans="1:6" x14ac:dyDescent="0.25">
      <c r="A19" t="s">
        <v>14</v>
      </c>
      <c r="B19">
        <f>B14/B12</f>
        <v>7.1653043547331672</v>
      </c>
      <c r="C19">
        <f t="shared" ref="C19:E19" si="6">C14/C12</f>
        <v>8.447175141242937</v>
      </c>
      <c r="D19">
        <f t="shared" si="6"/>
        <v>11.448025225293883</v>
      </c>
      <c r="E19">
        <f t="shared" si="6"/>
        <v>11.584636639270011</v>
      </c>
    </row>
    <row r="20" spans="1:6" ht="15.75" thickBot="1" x14ac:dyDescent="0.3">
      <c r="A20" s="3" t="s">
        <v>15</v>
      </c>
      <c r="B20" s="3">
        <f>B7/B8</f>
        <v>0.41143169495097826</v>
      </c>
      <c r="C20" s="3">
        <f t="shared" ref="C20:E20" si="7">C7/C8</f>
        <v>0.41887601555588</v>
      </c>
      <c r="D20" s="3">
        <f t="shared" si="7"/>
        <v>0.47072056042653393</v>
      </c>
      <c r="E20" s="3">
        <f t="shared" si="7"/>
        <v>0.32376486643544755</v>
      </c>
      <c r="F20" s="3"/>
    </row>
    <row r="21" spans="1:6" ht="15.75" thickTop="1" x14ac:dyDescent="0.25">
      <c r="A21" t="s">
        <v>16</v>
      </c>
      <c r="B21">
        <f>ROUND(SUM(B16:B20),2)</f>
        <v>8.2100000000000009</v>
      </c>
      <c r="C21">
        <f t="shared" ref="C21:E21" si="8">ROUND(SUM(C16:C20),2)</f>
        <v>9.56</v>
      </c>
      <c r="D21">
        <f t="shared" si="8"/>
        <v>12.62</v>
      </c>
      <c r="E21">
        <f t="shared" si="8"/>
        <v>12.56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4F73-58E8-485F-AC92-7A31A278B345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10.14062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0</v>
      </c>
      <c r="C3" s="2">
        <v>0</v>
      </c>
      <c r="D3" s="2">
        <v>0</v>
      </c>
      <c r="E3" s="2">
        <v>0</v>
      </c>
    </row>
    <row r="4" spans="1:5" x14ac:dyDescent="0.25">
      <c r="A4" t="s">
        <v>1</v>
      </c>
      <c r="B4" s="4">
        <f>[5]RZiS!B17</f>
        <v>805303</v>
      </c>
      <c r="C4" s="4">
        <f>[5]RZiS!C17</f>
        <v>1132087</v>
      </c>
      <c r="D4" s="4">
        <f>[5]RZiS!D17</f>
        <v>1405327</v>
      </c>
      <c r="E4" s="4">
        <f>[5]RZiS!E17</f>
        <v>1505729</v>
      </c>
    </row>
    <row r="5" spans="1:5" x14ac:dyDescent="0.25">
      <c r="A5" t="s">
        <v>2</v>
      </c>
      <c r="B5" s="2">
        <f t="shared" ref="B5:C5" si="0">B4-B3</f>
        <v>805303</v>
      </c>
      <c r="C5" s="2">
        <f t="shared" si="0"/>
        <v>1132087</v>
      </c>
      <c r="D5" s="2">
        <f>D4-D3</f>
        <v>1405327</v>
      </c>
      <c r="E5" s="2">
        <f>E4-E3</f>
        <v>1505729</v>
      </c>
    </row>
    <row r="6" spans="1:5" x14ac:dyDescent="0.25">
      <c r="A6" t="s">
        <v>6</v>
      </c>
      <c r="B6" s="4">
        <f>[5]RZiS!B9</f>
        <v>1023993</v>
      </c>
      <c r="C6" s="4">
        <f>[5]RZiS!C9</f>
        <v>1537819</v>
      </c>
      <c r="D6" s="4">
        <f>[5]RZiS!D9</f>
        <v>1875855</v>
      </c>
      <c r="E6" s="4">
        <f>[5]RZiS!E9</f>
        <v>1908330</v>
      </c>
    </row>
    <row r="7" spans="1:5" x14ac:dyDescent="0.25">
      <c r="A7" t="s">
        <v>5</v>
      </c>
      <c r="B7" s="4">
        <f>[5]RZiS!B2</f>
        <v>13362012</v>
      </c>
      <c r="C7" s="4">
        <f>[5]RZiS!C2</f>
        <v>19801622</v>
      </c>
      <c r="D7" s="4">
        <f>[5]RZiS!D2</f>
        <v>25666255</v>
      </c>
      <c r="E7" s="4">
        <f>[5]RZiS!E2</f>
        <v>29273792</v>
      </c>
    </row>
    <row r="8" spans="1:5" x14ac:dyDescent="0.25">
      <c r="A8" t="s">
        <v>4</v>
      </c>
      <c r="B8">
        <f>[5]Bilans!B17</f>
        <v>7168531</v>
      </c>
      <c r="C8">
        <f>[5]Bilans!C17</f>
        <v>9003059</v>
      </c>
      <c r="D8">
        <f>[5]Bilans!D17</f>
        <v>10377715</v>
      </c>
      <c r="E8">
        <f>[5]Bilans!E17</f>
        <v>13055794</v>
      </c>
    </row>
    <row r="9" spans="1:5" x14ac:dyDescent="0.25">
      <c r="A9" t="s">
        <v>7</v>
      </c>
      <c r="B9">
        <f>[5]Bilans!B10</f>
        <v>1985184</v>
      </c>
      <c r="C9">
        <f>[5]Bilans!C10</f>
        <v>2706706</v>
      </c>
      <c r="D9">
        <f>[5]Bilans!D10</f>
        <v>3253165</v>
      </c>
      <c r="E9">
        <f>[5]Bilans!E10</f>
        <v>4439416</v>
      </c>
    </row>
    <row r="10" spans="1:5" x14ac:dyDescent="0.25">
      <c r="A10" t="s">
        <v>8</v>
      </c>
      <c r="B10">
        <f>[5]Bilans!B29</f>
        <v>3005537</v>
      </c>
      <c r="C10">
        <f>[5]Bilans!C29</f>
        <v>3690127</v>
      </c>
      <c r="D10">
        <f>[5]Bilans!D29</f>
        <v>3879293</v>
      </c>
      <c r="E10">
        <f>[5]Bilans!E29</f>
        <v>5382849</v>
      </c>
    </row>
    <row r="11" spans="1:5" x14ac:dyDescent="0.25">
      <c r="A11" t="s">
        <v>18</v>
      </c>
      <c r="B11">
        <f>[5]Bilans!B23</f>
        <v>1092804</v>
      </c>
      <c r="C11">
        <f>[5]Bilans!C23</f>
        <v>1109149</v>
      </c>
      <c r="D11">
        <f>[5]Bilans!D23</f>
        <v>893111</v>
      </c>
      <c r="E11">
        <f>[5]Bilans!E23</f>
        <v>570511</v>
      </c>
    </row>
    <row r="12" spans="1:5" x14ac:dyDescent="0.25">
      <c r="A12" t="s">
        <v>17</v>
      </c>
      <c r="B12">
        <f>B10+B11</f>
        <v>4098341</v>
      </c>
      <c r="C12">
        <f t="shared" ref="C12:E12" si="1">C10+C11</f>
        <v>4799276</v>
      </c>
      <c r="D12">
        <f t="shared" si="1"/>
        <v>4772404</v>
      </c>
      <c r="E12">
        <f t="shared" si="1"/>
        <v>5953360</v>
      </c>
    </row>
    <row r="13" spans="1:5" x14ac:dyDescent="0.25">
      <c r="A13" t="s">
        <v>9</v>
      </c>
      <c r="B13">
        <f>B9-B10</f>
        <v>-1020353</v>
      </c>
      <c r="C13">
        <f t="shared" ref="C13:E13" si="2">C9-C10</f>
        <v>-983421</v>
      </c>
      <c r="D13">
        <f t="shared" si="2"/>
        <v>-626128</v>
      </c>
      <c r="E13">
        <f t="shared" si="2"/>
        <v>-943433</v>
      </c>
    </row>
    <row r="14" spans="1:5" x14ac:dyDescent="0.25">
      <c r="A14" t="s">
        <v>10</v>
      </c>
      <c r="B14">
        <f>[5]Bilans!B18</f>
        <v>3070190</v>
      </c>
      <c r="C14">
        <f>[5]Bilans!C18</f>
        <v>4203783</v>
      </c>
      <c r="D14">
        <f>[5]Bilans!D18</f>
        <v>5605311</v>
      </c>
      <c r="E14">
        <f>[5]Bilans!E18</f>
        <v>7085151</v>
      </c>
    </row>
    <row r="16" spans="1:5" x14ac:dyDescent="0.25">
      <c r="A16" t="s">
        <v>11</v>
      </c>
      <c r="B16">
        <f>B13/B8</f>
        <v>-0.142337809517738</v>
      </c>
      <c r="C16">
        <f t="shared" ref="C16:E16" si="3">C13/C8</f>
        <v>-0.10923187329995283</v>
      </c>
      <c r="D16">
        <f t="shared" si="3"/>
        <v>-6.0333898165443933E-2</v>
      </c>
      <c r="E16">
        <f t="shared" si="3"/>
        <v>-7.2261633417316479E-2</v>
      </c>
    </row>
    <row r="17" spans="1:6" x14ac:dyDescent="0.25">
      <c r="A17" t="s">
        <v>12</v>
      </c>
      <c r="B17">
        <f>B5/B8</f>
        <v>0.11233863674440411</v>
      </c>
      <c r="C17">
        <f t="shared" ref="C17:E17" si="4">C5/C8</f>
        <v>0.12574470521630482</v>
      </c>
      <c r="D17">
        <f t="shared" si="4"/>
        <v>0.1354177677841413</v>
      </c>
      <c r="E17">
        <f t="shared" si="4"/>
        <v>0.11533032766907934</v>
      </c>
    </row>
    <row r="18" spans="1:6" x14ac:dyDescent="0.25">
      <c r="A18" t="s">
        <v>13</v>
      </c>
      <c r="B18">
        <f>B6/B8</f>
        <v>0.14284558440215994</v>
      </c>
      <c r="C18">
        <f t="shared" ref="C18:E18" si="5">C6/C8</f>
        <v>0.17081072111156886</v>
      </c>
      <c r="D18">
        <f t="shared" si="5"/>
        <v>0.18075799923200819</v>
      </c>
      <c r="E18">
        <f t="shared" si="5"/>
        <v>0.14616728787234234</v>
      </c>
    </row>
    <row r="19" spans="1:6" x14ac:dyDescent="0.25">
      <c r="A19" t="s">
        <v>14</v>
      </c>
      <c r="B19">
        <f>B14/B12</f>
        <v>0.74912995282725381</v>
      </c>
      <c r="C19">
        <f t="shared" ref="C19:E19" si="6">C14/C12</f>
        <v>0.87592024296998128</v>
      </c>
      <c r="D19">
        <f t="shared" si="6"/>
        <v>1.1745256688243493</v>
      </c>
      <c r="E19">
        <f t="shared" si="6"/>
        <v>1.1901096187699047</v>
      </c>
    </row>
    <row r="20" spans="1:6" ht="15.75" thickBot="1" x14ac:dyDescent="0.3">
      <c r="A20" s="3" t="s">
        <v>15</v>
      </c>
      <c r="B20" s="3">
        <f>B7/B8</f>
        <v>1.8639818953143956</v>
      </c>
      <c r="C20" s="3">
        <f t="shared" ref="C20:E20" si="7">C7/C8</f>
        <v>2.1994326594993989</v>
      </c>
      <c r="D20" s="3">
        <f t="shared" si="7"/>
        <v>2.4732086976757408</v>
      </c>
      <c r="E20" s="3">
        <f t="shared" si="7"/>
        <v>2.2422069465863204</v>
      </c>
      <c r="F20" s="3"/>
    </row>
    <row r="21" spans="1:6" ht="15.75" thickTop="1" x14ac:dyDescent="0.25">
      <c r="A21" t="s">
        <v>16</v>
      </c>
      <c r="B21">
        <f>ROUND(SUM(B16:B20),2)</f>
        <v>2.73</v>
      </c>
      <c r="C21">
        <f t="shared" ref="C21:E21" si="8">ROUND(SUM(C16:C20),2)</f>
        <v>3.26</v>
      </c>
      <c r="D21">
        <f t="shared" si="8"/>
        <v>3.9</v>
      </c>
      <c r="E21">
        <f t="shared" si="8"/>
        <v>3.62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2611-814E-4228-B0DC-2B306292056D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9.2851562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502464</v>
      </c>
      <c r="C3" s="2">
        <v>603134</v>
      </c>
      <c r="D3" s="2">
        <v>539033</v>
      </c>
      <c r="E3" s="2">
        <v>476427</v>
      </c>
    </row>
    <row r="4" spans="1:5" x14ac:dyDescent="0.25">
      <c r="A4" t="s">
        <v>1</v>
      </c>
      <c r="B4" s="4">
        <f>[6]RZiS!B17</f>
        <v>595368</v>
      </c>
      <c r="C4" s="4">
        <f>[6]RZiS!C17</f>
        <v>679652</v>
      </c>
      <c r="D4" s="4">
        <f>[6]RZiS!D17</f>
        <v>539980</v>
      </c>
      <c r="E4" s="4">
        <f>[6]RZiS!E17</f>
        <v>561000</v>
      </c>
    </row>
    <row r="5" spans="1:5" x14ac:dyDescent="0.25">
      <c r="A5" t="s">
        <v>2</v>
      </c>
      <c r="B5" s="2">
        <f t="shared" ref="B5:C5" si="0">B4-B3</f>
        <v>92904</v>
      </c>
      <c r="C5" s="2">
        <f t="shared" si="0"/>
        <v>76518</v>
      </c>
      <c r="D5" s="2">
        <f>D4-D3</f>
        <v>947</v>
      </c>
      <c r="E5" s="2">
        <f>E4-E3</f>
        <v>84573</v>
      </c>
    </row>
    <row r="6" spans="1:5" x14ac:dyDescent="0.25">
      <c r="A6" t="s">
        <v>6</v>
      </c>
      <c r="B6" s="4">
        <f>[6]RZiS!B9</f>
        <v>746048</v>
      </c>
      <c r="C6" s="4">
        <f>[6]RZiS!C9</f>
        <v>865183</v>
      </c>
      <c r="D6" s="4">
        <f>[6]RZiS!D9</f>
        <v>687412</v>
      </c>
      <c r="E6" s="4">
        <f>[6]RZiS!E9</f>
        <v>721000</v>
      </c>
    </row>
    <row r="7" spans="1:5" x14ac:dyDescent="0.25">
      <c r="A7" t="s">
        <v>5</v>
      </c>
      <c r="B7" s="4">
        <f>[6]RZiS!B2</f>
        <v>4597575</v>
      </c>
      <c r="C7" s="4">
        <f>[6]RZiS!C2</f>
        <v>5930865</v>
      </c>
      <c r="D7" s="4">
        <f>[6]RZiS!D2</f>
        <v>5218603</v>
      </c>
      <c r="E7" s="4">
        <f>[6]RZiS!E2</f>
        <v>5144000</v>
      </c>
    </row>
    <row r="8" spans="1:5" x14ac:dyDescent="0.25">
      <c r="A8" t="s">
        <v>4</v>
      </c>
      <c r="B8">
        <f>[6]Bilans!B17</f>
        <v>3526815</v>
      </c>
      <c r="C8">
        <f>[6]Bilans!C17</f>
        <v>3886143</v>
      </c>
      <c r="D8">
        <f>[6]Bilans!D17</f>
        <v>3655321</v>
      </c>
      <c r="E8">
        <f>[6]Bilans!E17</f>
        <v>4221000</v>
      </c>
    </row>
    <row r="9" spans="1:5" x14ac:dyDescent="0.25">
      <c r="A9" t="s">
        <v>7</v>
      </c>
      <c r="B9">
        <f>[6]Bilans!B10</f>
        <v>1804027</v>
      </c>
      <c r="C9">
        <f>[6]Bilans!C10</f>
        <v>1982890</v>
      </c>
      <c r="D9">
        <f>[6]Bilans!D10</f>
        <v>1558437</v>
      </c>
      <c r="E9">
        <f>[6]Bilans!E10</f>
        <v>1648000</v>
      </c>
    </row>
    <row r="10" spans="1:5" x14ac:dyDescent="0.25">
      <c r="A10" t="s">
        <v>8</v>
      </c>
      <c r="B10">
        <f>[6]Bilans!B29</f>
        <v>1209059</v>
      </c>
      <c r="C10">
        <f>[6]Bilans!C29</f>
        <v>955479</v>
      </c>
      <c r="D10">
        <f>[6]Bilans!D29</f>
        <v>1168831</v>
      </c>
      <c r="E10">
        <f>[6]Bilans!E29</f>
        <v>1057000</v>
      </c>
    </row>
    <row r="11" spans="1:5" x14ac:dyDescent="0.25">
      <c r="A11" t="s">
        <v>18</v>
      </c>
      <c r="B11">
        <f>[6]Bilans!B23</f>
        <v>548313</v>
      </c>
      <c r="C11">
        <f>[6]Bilans!C23</f>
        <v>989078</v>
      </c>
      <c r="D11">
        <f>[6]Bilans!D23</f>
        <v>596103</v>
      </c>
      <c r="E11">
        <f>[6]Bilans!E23</f>
        <v>1227000</v>
      </c>
    </row>
    <row r="12" spans="1:5" x14ac:dyDescent="0.25">
      <c r="A12" t="s">
        <v>17</v>
      </c>
      <c r="B12">
        <f>B10+B11</f>
        <v>1757372</v>
      </c>
      <c r="C12">
        <f t="shared" ref="C12:E12" si="1">C10+C11</f>
        <v>1944557</v>
      </c>
      <c r="D12">
        <f t="shared" si="1"/>
        <v>1764934</v>
      </c>
      <c r="E12">
        <f t="shared" si="1"/>
        <v>2284000</v>
      </c>
    </row>
    <row r="13" spans="1:5" x14ac:dyDescent="0.25">
      <c r="A13" t="s">
        <v>9</v>
      </c>
      <c r="B13">
        <f>B9-B10</f>
        <v>594968</v>
      </c>
      <c r="C13">
        <f t="shared" ref="C13:E13" si="2">C9-C10</f>
        <v>1027411</v>
      </c>
      <c r="D13">
        <f t="shared" si="2"/>
        <v>389606</v>
      </c>
      <c r="E13">
        <f t="shared" si="2"/>
        <v>591000</v>
      </c>
    </row>
    <row r="14" spans="1:5" x14ac:dyDescent="0.25">
      <c r="A14" t="s">
        <v>10</v>
      </c>
      <c r="B14">
        <f>[6]Bilans!B18</f>
        <v>1768390</v>
      </c>
      <c r="C14">
        <f>[6]Bilans!C18</f>
        <v>1940995</v>
      </c>
      <c r="D14">
        <f>[6]Bilans!D18</f>
        <v>1889895</v>
      </c>
      <c r="E14">
        <f>[6]Bilans!E18</f>
        <v>1936000</v>
      </c>
    </row>
    <row r="16" spans="1:5" x14ac:dyDescent="0.25">
      <c r="A16" t="s">
        <v>11</v>
      </c>
      <c r="B16">
        <f>B13/B8</f>
        <v>0.16869838650453739</v>
      </c>
      <c r="C16">
        <f t="shared" ref="C16:E16" si="3">C13/C8</f>
        <v>0.26437807358092585</v>
      </c>
      <c r="D16">
        <f t="shared" si="3"/>
        <v>0.10658598793375465</v>
      </c>
      <c r="E16">
        <f t="shared" si="3"/>
        <v>0.14001421464108033</v>
      </c>
    </row>
    <row r="17" spans="1:6" x14ac:dyDescent="0.25">
      <c r="A17" t="s">
        <v>12</v>
      </c>
      <c r="B17">
        <f>B5/B8</f>
        <v>2.6342181259861944E-2</v>
      </c>
      <c r="C17">
        <f t="shared" ref="C17:E17" si="4">C5/C8</f>
        <v>1.9689959942287248E-2</v>
      </c>
      <c r="D17">
        <f t="shared" si="4"/>
        <v>2.5907437404266276E-4</v>
      </c>
      <c r="E17">
        <f t="shared" si="4"/>
        <v>2.0036247334754797E-2</v>
      </c>
    </row>
    <row r="18" spans="1:6" x14ac:dyDescent="0.25">
      <c r="A18" t="s">
        <v>13</v>
      </c>
      <c r="B18">
        <f>B6/B8</f>
        <v>0.21153590420818785</v>
      </c>
      <c r="C18">
        <f t="shared" ref="C18:E18" si="5">C6/C8</f>
        <v>0.22263282642970164</v>
      </c>
      <c r="D18">
        <f t="shared" si="5"/>
        <v>0.18805790243866408</v>
      </c>
      <c r="E18">
        <f t="shared" si="5"/>
        <v>0.17081260364842454</v>
      </c>
    </row>
    <row r="19" spans="1:6" x14ac:dyDescent="0.25">
      <c r="A19" t="s">
        <v>14</v>
      </c>
      <c r="B19">
        <f>B14/B12</f>
        <v>1.0062695889088935</v>
      </c>
      <c r="C19">
        <f t="shared" ref="C19:E19" si="6">C14/C12</f>
        <v>0.99816822031958952</v>
      </c>
      <c r="D19">
        <f t="shared" si="6"/>
        <v>1.0708020809843315</v>
      </c>
      <c r="E19">
        <f t="shared" si="6"/>
        <v>0.84763572679509636</v>
      </c>
    </row>
    <row r="20" spans="1:6" ht="15.75" thickBot="1" x14ac:dyDescent="0.3">
      <c r="A20" s="3" t="s">
        <v>15</v>
      </c>
      <c r="B20" s="3">
        <f>B7/B8</f>
        <v>1.3036053776566108</v>
      </c>
      <c r="C20" s="3">
        <f t="shared" ref="C20:E20" si="7">C7/C8</f>
        <v>1.5261571692035008</v>
      </c>
      <c r="D20" s="3">
        <f t="shared" si="7"/>
        <v>1.4276729731807412</v>
      </c>
      <c r="E20" s="3">
        <f t="shared" si="7"/>
        <v>1.218668561952144</v>
      </c>
      <c r="F20" s="3"/>
    </row>
    <row r="21" spans="1:6" ht="15.75" thickTop="1" x14ac:dyDescent="0.25">
      <c r="A21" t="s">
        <v>16</v>
      </c>
      <c r="B21">
        <f>ROUND(SUM(B16:B20),2)</f>
        <v>2.72</v>
      </c>
      <c r="C21">
        <f t="shared" ref="C21:E21" si="8">ROUND(SUM(C16:C20),2)</f>
        <v>3.03</v>
      </c>
      <c r="D21">
        <f t="shared" si="8"/>
        <v>2.79</v>
      </c>
      <c r="E21">
        <f t="shared" si="8"/>
        <v>2.4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8B19-0C92-42C5-A675-1F50DD7A7DBC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9.8554687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600000</v>
      </c>
      <c r="C3" s="2">
        <v>200000</v>
      </c>
      <c r="D3" s="2">
        <v>0</v>
      </c>
      <c r="E3" s="2">
        <v>0</v>
      </c>
    </row>
    <row r="4" spans="1:5" x14ac:dyDescent="0.25">
      <c r="A4" t="s">
        <v>1</v>
      </c>
      <c r="B4" s="4">
        <f>[7]RZiS!B17</f>
        <v>6155000</v>
      </c>
      <c r="C4" s="4">
        <f>[7]RZiS!C17</f>
        <v>4774000</v>
      </c>
      <c r="D4" s="4">
        <f>[7]RZiS!D17</f>
        <v>-3691000</v>
      </c>
      <c r="E4" s="4">
        <f>[7]RZiS!E17</f>
        <v>2870000</v>
      </c>
    </row>
    <row r="5" spans="1:5" x14ac:dyDescent="0.25">
      <c r="A5" t="s">
        <v>2</v>
      </c>
      <c r="B5" s="2">
        <f t="shared" ref="B5:C5" si="0">B4-B3</f>
        <v>5555000</v>
      </c>
      <c r="C5" s="2">
        <f t="shared" si="0"/>
        <v>4574000</v>
      </c>
      <c r="D5" s="2">
        <f>D4-D3</f>
        <v>-3691000</v>
      </c>
      <c r="E5" s="2">
        <f>E4-E3</f>
        <v>2870000</v>
      </c>
    </row>
    <row r="6" spans="1:5" x14ac:dyDescent="0.25">
      <c r="A6" t="s">
        <v>6</v>
      </c>
      <c r="B6" s="4">
        <f>[7]RZiS!B9</f>
        <v>8295000</v>
      </c>
      <c r="C6" s="4">
        <f>[7]RZiS!C9</f>
        <v>6761000</v>
      </c>
      <c r="D6" s="4">
        <f>[7]RZiS!D9</f>
        <v>-3759000</v>
      </c>
      <c r="E6" s="4">
        <f>[7]RZiS!E9</f>
        <v>4989000</v>
      </c>
    </row>
    <row r="7" spans="1:5" x14ac:dyDescent="0.25">
      <c r="A7" t="s">
        <v>5</v>
      </c>
      <c r="B7" s="4">
        <f>[7]RZiS!B2</f>
        <v>29803000</v>
      </c>
      <c r="C7" s="4">
        <f>[7]RZiS!C2</f>
        <v>33847000</v>
      </c>
      <c r="D7" s="4">
        <f>[7]RZiS!D2</f>
        <v>33467000</v>
      </c>
      <c r="E7" s="4">
        <f>[7]RZiS!E2</f>
        <v>35320000</v>
      </c>
    </row>
    <row r="8" spans="1:5" x14ac:dyDescent="0.25">
      <c r="A8" t="s">
        <v>4</v>
      </c>
      <c r="B8">
        <f>[7]Bilans!B17</f>
        <v>48027000</v>
      </c>
      <c r="C8">
        <f>[7]Bilans!C17</f>
        <v>53444000</v>
      </c>
      <c r="D8">
        <f>[7]Bilans!D17</f>
        <v>51383000</v>
      </c>
      <c r="E8">
        <f>[7]Bilans!E17</f>
        <v>53892000</v>
      </c>
    </row>
    <row r="9" spans="1:5" x14ac:dyDescent="0.25">
      <c r="A9" t="s">
        <v>7</v>
      </c>
      <c r="B9">
        <f>[7]Bilans!B10</f>
        <v>11363000</v>
      </c>
      <c r="C9">
        <f>[7]Bilans!C10</f>
        <v>13065000</v>
      </c>
      <c r="D9">
        <f>[7]Bilans!D10</f>
        <v>13402000</v>
      </c>
      <c r="E9">
        <f>[7]Bilans!E10</f>
        <v>11607000</v>
      </c>
    </row>
    <row r="10" spans="1:5" x14ac:dyDescent="0.25">
      <c r="A10" t="s">
        <v>8</v>
      </c>
      <c r="B10">
        <f>[7]Bilans!B29</f>
        <v>9538000</v>
      </c>
      <c r="C10">
        <f>[7]Bilans!C29</f>
        <v>9185000</v>
      </c>
      <c r="D10">
        <f>[7]Bilans!D29</f>
        <v>11617000</v>
      </c>
      <c r="E10">
        <f>[7]Bilans!E29</f>
        <v>11006000</v>
      </c>
    </row>
    <row r="11" spans="1:5" x14ac:dyDescent="0.25">
      <c r="A11" t="s">
        <v>18</v>
      </c>
      <c r="B11">
        <f>[7]Bilans!B23</f>
        <v>11351000</v>
      </c>
      <c r="C11">
        <f>[7]Bilans!C23</f>
        <v>12113000</v>
      </c>
      <c r="D11">
        <f>[7]Bilans!D23</f>
        <v>11136000</v>
      </c>
      <c r="E11">
        <f>[7]Bilans!E23</f>
        <v>11828000</v>
      </c>
    </row>
    <row r="12" spans="1:5" x14ac:dyDescent="0.25">
      <c r="A12" t="s">
        <v>17</v>
      </c>
      <c r="B12">
        <f>B10+B11</f>
        <v>20889000</v>
      </c>
      <c r="C12">
        <f t="shared" ref="C12:E12" si="1">C10+C11</f>
        <v>21298000</v>
      </c>
      <c r="D12">
        <f t="shared" si="1"/>
        <v>22753000</v>
      </c>
      <c r="E12">
        <f t="shared" si="1"/>
        <v>22834000</v>
      </c>
    </row>
    <row r="13" spans="1:5" x14ac:dyDescent="0.25">
      <c r="A13" t="s">
        <v>9</v>
      </c>
      <c r="B13">
        <f>B9-B10</f>
        <v>1825000</v>
      </c>
      <c r="C13">
        <f t="shared" ref="C13:E13" si="2">C9-C10</f>
        <v>3880000</v>
      </c>
      <c r="D13">
        <f t="shared" si="2"/>
        <v>1785000</v>
      </c>
      <c r="E13">
        <f t="shared" si="2"/>
        <v>601000</v>
      </c>
    </row>
    <row r="14" spans="1:5" x14ac:dyDescent="0.25">
      <c r="A14" t="s">
        <v>10</v>
      </c>
      <c r="B14">
        <f>[7]Bilans!B18</f>
        <v>27046000</v>
      </c>
      <c r="C14">
        <f>[7]Bilans!C18</f>
        <v>32089000</v>
      </c>
      <c r="D14">
        <f>[7]Bilans!D18</f>
        <v>28565000</v>
      </c>
      <c r="E14">
        <f>[7]Bilans!E18</f>
        <v>30990000</v>
      </c>
    </row>
    <row r="16" spans="1:5" x14ac:dyDescent="0.25">
      <c r="A16" t="s">
        <v>11</v>
      </c>
      <c r="B16">
        <f>B13/B8</f>
        <v>3.7999458637849544E-2</v>
      </c>
      <c r="C16">
        <f t="shared" ref="C16:E16" si="3">C13/C8</f>
        <v>7.2599356335603618E-2</v>
      </c>
      <c r="D16">
        <f t="shared" si="3"/>
        <v>3.4739116050055467E-2</v>
      </c>
      <c r="E16">
        <f t="shared" si="3"/>
        <v>1.1151933496622876E-2</v>
      </c>
    </row>
    <row r="17" spans="1:6" x14ac:dyDescent="0.25">
      <c r="A17" t="s">
        <v>12</v>
      </c>
      <c r="B17">
        <f>B5/B8</f>
        <v>0.11566410560726258</v>
      </c>
      <c r="C17">
        <f t="shared" ref="C17:E17" si="4">C5/C8</f>
        <v>8.5584911309033757E-2</v>
      </c>
      <c r="D17">
        <f t="shared" si="4"/>
        <v>-7.1833096549442421E-2</v>
      </c>
      <c r="E17">
        <f t="shared" si="4"/>
        <v>5.3254657463074298E-2</v>
      </c>
    </row>
    <row r="18" spans="1:6" x14ac:dyDescent="0.25">
      <c r="A18" t="s">
        <v>13</v>
      </c>
      <c r="B18">
        <f>B6/B8</f>
        <v>0.17271534761696547</v>
      </c>
      <c r="C18">
        <f t="shared" ref="C18:E18" si="5">C6/C8</f>
        <v>0.12650624953222064</v>
      </c>
      <c r="D18">
        <f t="shared" si="5"/>
        <v>-7.3156491446587396E-2</v>
      </c>
      <c r="E18">
        <f t="shared" si="5"/>
        <v>9.2574036962814521E-2</v>
      </c>
    </row>
    <row r="19" spans="1:6" x14ac:dyDescent="0.25">
      <c r="A19" t="s">
        <v>14</v>
      </c>
      <c r="B19">
        <f>B14/B12</f>
        <v>1.2947484321891904</v>
      </c>
      <c r="C19">
        <f t="shared" ref="C19:E19" si="6">C14/C12</f>
        <v>1.5066672927035403</v>
      </c>
      <c r="D19">
        <f t="shared" si="6"/>
        <v>1.2554388432294643</v>
      </c>
      <c r="E19">
        <f t="shared" si="6"/>
        <v>1.3571866514846282</v>
      </c>
    </row>
    <row r="20" spans="1:6" ht="15.75" thickBot="1" x14ac:dyDescent="0.3">
      <c r="A20" s="3" t="s">
        <v>15</v>
      </c>
      <c r="B20" s="3">
        <f>B7/B8</f>
        <v>0.6205467757719616</v>
      </c>
      <c r="C20" s="3">
        <f t="shared" ref="C20:E20" si="7">C7/C8</f>
        <v>0.63331711698226179</v>
      </c>
      <c r="D20" s="3">
        <f t="shared" si="7"/>
        <v>0.65132436798162818</v>
      </c>
      <c r="E20" s="3">
        <f t="shared" si="7"/>
        <v>0.65538484376159722</v>
      </c>
      <c r="F20" s="3"/>
    </row>
    <row r="21" spans="1:6" ht="15.75" thickTop="1" x14ac:dyDescent="0.25">
      <c r="A21" t="s">
        <v>16</v>
      </c>
      <c r="B21">
        <f>ROUND(SUM(B16:B20),2)</f>
        <v>2.2400000000000002</v>
      </c>
      <c r="C21">
        <f t="shared" ref="C21:E21" si="8">ROUND(SUM(C16:C20),2)</f>
        <v>2.42</v>
      </c>
      <c r="D21">
        <f t="shared" si="8"/>
        <v>1.8</v>
      </c>
      <c r="E21">
        <f t="shared" si="8"/>
        <v>2.17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CB41-E7E9-4922-B9F7-9E688295932C}">
  <dimension ref="A2:F21"/>
  <sheetViews>
    <sheetView workbookViewId="0">
      <selection activeCell="B21" sqref="B21:E21"/>
    </sheetView>
  </sheetViews>
  <sheetFormatPr defaultRowHeight="15" x14ac:dyDescent="0.25"/>
  <cols>
    <col min="1" max="1" width="30.42578125" bestFit="1" customWidth="1"/>
    <col min="2" max="5" width="9.28515625" bestFit="1" customWidth="1"/>
  </cols>
  <sheetData>
    <row r="2" spans="1:5" x14ac:dyDescent="0.25">
      <c r="A2" t="s">
        <v>0</v>
      </c>
      <c r="B2" s="1">
        <v>2021</v>
      </c>
      <c r="C2" s="1">
        <v>2022</v>
      </c>
      <c r="D2" s="1">
        <v>2023</v>
      </c>
      <c r="E2" s="1">
        <v>2024</v>
      </c>
    </row>
    <row r="3" spans="1:5" x14ac:dyDescent="0.25">
      <c r="A3" t="s">
        <v>3</v>
      </c>
      <c r="B3" s="2">
        <v>247168</v>
      </c>
      <c r="C3" s="2">
        <v>289782</v>
      </c>
      <c r="D3" s="2">
        <v>347738</v>
      </c>
      <c r="E3" s="2">
        <v>347738</v>
      </c>
    </row>
    <row r="4" spans="1:5" x14ac:dyDescent="0.25">
      <c r="A4" t="s">
        <v>1</v>
      </c>
      <c r="B4" s="4">
        <f>[8]RZiS!B17</f>
        <v>694903</v>
      </c>
      <c r="C4" s="4">
        <f>[8]RZiS!C17</f>
        <v>805018</v>
      </c>
      <c r="D4" s="4">
        <f>[8]RZiS!D17</f>
        <v>984201</v>
      </c>
      <c r="E4" s="4">
        <f>[8]RZiS!E17</f>
        <v>1074278</v>
      </c>
    </row>
    <row r="5" spans="1:5" x14ac:dyDescent="0.25">
      <c r="A5" t="s">
        <v>2</v>
      </c>
      <c r="B5" s="2">
        <f t="shared" ref="B5:C5" si="0">B4-B3</f>
        <v>447735</v>
      </c>
      <c r="C5" s="2">
        <f t="shared" si="0"/>
        <v>515236</v>
      </c>
      <c r="D5" s="2">
        <f>D4-D3</f>
        <v>636463</v>
      </c>
      <c r="E5" s="2">
        <f>E4-E3</f>
        <v>726540</v>
      </c>
    </row>
    <row r="6" spans="1:5" x14ac:dyDescent="0.25">
      <c r="A6" t="s">
        <v>6</v>
      </c>
      <c r="B6" s="4">
        <f>[8]RZiS!B9</f>
        <v>859616</v>
      </c>
      <c r="C6" s="4">
        <f>[8]RZiS!C9</f>
        <v>1042841</v>
      </c>
      <c r="D6" s="4">
        <f>[8]RZiS!D9</f>
        <v>1327158</v>
      </c>
      <c r="E6" s="4">
        <f>[8]RZiS!E9</f>
        <v>1412434</v>
      </c>
    </row>
    <row r="7" spans="1:5" x14ac:dyDescent="0.25">
      <c r="A7" t="s">
        <v>5</v>
      </c>
      <c r="B7" s="4">
        <f>[8]RZiS!B2</f>
        <v>1742683</v>
      </c>
      <c r="C7" s="4">
        <f>[8]RZiS!C2</f>
        <v>2145790</v>
      </c>
      <c r="D7" s="4">
        <f>[8]RZiS!D2</f>
        <v>2592580</v>
      </c>
      <c r="E7" s="4">
        <f>[8]RZiS!E2</f>
        <v>2907553</v>
      </c>
    </row>
    <row r="8" spans="1:5" x14ac:dyDescent="0.25">
      <c r="A8" t="s">
        <v>4</v>
      </c>
      <c r="B8">
        <f>[8]Bilans!B17</f>
        <v>5909400</v>
      </c>
      <c r="C8">
        <f>[8]Bilans!C17</f>
        <v>7681082</v>
      </c>
      <c r="D8">
        <f>[8]Bilans!D17</f>
        <v>9928505</v>
      </c>
      <c r="E8">
        <f>[8]Bilans!E17</f>
        <v>11648879</v>
      </c>
    </row>
    <row r="9" spans="1:5" x14ac:dyDescent="0.25">
      <c r="A9" t="s">
        <v>7</v>
      </c>
      <c r="B9">
        <f>[8]Bilans!B10</f>
        <v>5707726</v>
      </c>
      <c r="C9">
        <f>[8]Bilans!C10</f>
        <v>7456339</v>
      </c>
      <c r="D9">
        <f>[8]Bilans!D10</f>
        <v>9699628</v>
      </c>
      <c r="E9">
        <f>[8]Bilans!E10</f>
        <v>11420654</v>
      </c>
    </row>
    <row r="10" spans="1:5" x14ac:dyDescent="0.25">
      <c r="A10" t="s">
        <v>8</v>
      </c>
      <c r="B10">
        <f>[8]Bilans!B29</f>
        <v>1025543</v>
      </c>
      <c r="C10">
        <f>[8]Bilans!C29</f>
        <v>923633</v>
      </c>
      <c r="D10">
        <f>[8]Bilans!D29</f>
        <v>999611</v>
      </c>
      <c r="E10">
        <f>[8]Bilans!E29</f>
        <v>768216</v>
      </c>
    </row>
    <row r="11" spans="1:5" x14ac:dyDescent="0.25">
      <c r="A11" t="s">
        <v>18</v>
      </c>
      <c r="B11">
        <f>[8]Bilans!B23</f>
        <v>2283630</v>
      </c>
      <c r="C11">
        <f>[8]Bilans!C23</f>
        <v>3504152</v>
      </c>
      <c r="D11">
        <f>[8]Bilans!D23</f>
        <v>5138084</v>
      </c>
      <c r="E11">
        <f>[8]Bilans!E23</f>
        <v>6352006</v>
      </c>
    </row>
    <row r="12" spans="1:5" x14ac:dyDescent="0.25">
      <c r="A12" t="s">
        <v>17</v>
      </c>
      <c r="B12">
        <f>B10+B11</f>
        <v>3309173</v>
      </c>
      <c r="C12">
        <f t="shared" ref="C12:E12" si="1">C10+C11</f>
        <v>4427785</v>
      </c>
      <c r="D12">
        <f t="shared" si="1"/>
        <v>6137695</v>
      </c>
      <c r="E12">
        <f t="shared" si="1"/>
        <v>7120222</v>
      </c>
    </row>
    <row r="13" spans="1:5" x14ac:dyDescent="0.25">
      <c r="A13" t="s">
        <v>9</v>
      </c>
      <c r="B13">
        <f>B9-B10</f>
        <v>4682183</v>
      </c>
      <c r="C13">
        <f t="shared" ref="C13:E13" si="2">C9-C10</f>
        <v>6532706</v>
      </c>
      <c r="D13">
        <f t="shared" si="2"/>
        <v>8700017</v>
      </c>
      <c r="E13">
        <f t="shared" si="2"/>
        <v>10652438</v>
      </c>
    </row>
    <row r="14" spans="1:5" x14ac:dyDescent="0.25">
      <c r="A14" t="s">
        <v>10</v>
      </c>
      <c r="B14">
        <f>[8]Bilans!B18</f>
        <v>2600817</v>
      </c>
      <c r="C14">
        <f>[8]Bilans!C18</f>
        <v>3254017</v>
      </c>
      <c r="D14">
        <f>[8]Bilans!D18</f>
        <v>3791393</v>
      </c>
      <c r="E14">
        <f>[8]Bilans!E18</f>
        <v>4528986</v>
      </c>
    </row>
    <row r="16" spans="1:5" x14ac:dyDescent="0.25">
      <c r="A16" t="s">
        <v>11</v>
      </c>
      <c r="B16">
        <f>B13/B8</f>
        <v>0.7923279859207365</v>
      </c>
      <c r="C16">
        <f t="shared" ref="C16:E16" si="3">C13/C8</f>
        <v>0.8504929383646731</v>
      </c>
      <c r="D16">
        <f t="shared" si="3"/>
        <v>0.87626656782667678</v>
      </c>
      <c r="E16">
        <f t="shared" si="3"/>
        <v>0.91446035279446203</v>
      </c>
    </row>
    <row r="17" spans="1:6" x14ac:dyDescent="0.25">
      <c r="A17" t="s">
        <v>12</v>
      </c>
      <c r="B17">
        <f>B5/B8</f>
        <v>7.5766575286831145E-2</v>
      </c>
      <c r="C17">
        <f t="shared" ref="C17:E17" si="4">C5/C8</f>
        <v>6.7078570440987348E-2</v>
      </c>
      <c r="D17">
        <f t="shared" si="4"/>
        <v>6.4104615951747018E-2</v>
      </c>
      <c r="E17">
        <f t="shared" si="4"/>
        <v>6.2369949932521401E-2</v>
      </c>
    </row>
    <row r="18" spans="1:6" x14ac:dyDescent="0.25">
      <c r="A18" t="s">
        <v>13</v>
      </c>
      <c r="B18">
        <f>B6/B8</f>
        <v>0.14546586793921548</v>
      </c>
      <c r="C18">
        <f t="shared" ref="C18:E18" si="5">C6/C8</f>
        <v>0.13576746088636993</v>
      </c>
      <c r="D18">
        <f t="shared" si="5"/>
        <v>0.13367148427683725</v>
      </c>
      <c r="E18">
        <f t="shared" si="5"/>
        <v>0.1212506370784691</v>
      </c>
    </row>
    <row r="19" spans="1:6" x14ac:dyDescent="0.25">
      <c r="A19" t="s">
        <v>14</v>
      </c>
      <c r="B19">
        <f>B14/B12</f>
        <v>0.78594168391921482</v>
      </c>
      <c r="C19">
        <f t="shared" ref="C19:E19" si="6">C14/C12</f>
        <v>0.73490853779033982</v>
      </c>
      <c r="D19">
        <f t="shared" si="6"/>
        <v>0.6177226141083908</v>
      </c>
      <c r="E19">
        <f t="shared" si="6"/>
        <v>0.63607370669060603</v>
      </c>
    </row>
    <row r="20" spans="1:6" ht="15.75" thickBot="1" x14ac:dyDescent="0.3">
      <c r="A20" s="3" t="s">
        <v>15</v>
      </c>
      <c r="B20" s="3">
        <f>B7/B8</f>
        <v>0.29490015906860256</v>
      </c>
      <c r="C20" s="3">
        <f t="shared" ref="C20:E20" si="7">C7/C8</f>
        <v>0.27936038177954614</v>
      </c>
      <c r="D20" s="3">
        <f t="shared" si="7"/>
        <v>0.26112491256236464</v>
      </c>
      <c r="E20" s="3">
        <f t="shared" si="7"/>
        <v>0.24959938205212709</v>
      </c>
      <c r="F20" s="3"/>
    </row>
    <row r="21" spans="1:6" ht="15.75" thickTop="1" x14ac:dyDescent="0.25">
      <c r="A21" t="s">
        <v>16</v>
      </c>
      <c r="B21">
        <f>ROUND(SUM(B16:B20),2)</f>
        <v>2.09</v>
      </c>
      <c r="C21">
        <f t="shared" ref="C21:E21" si="8">ROUND(SUM(C16:C20),2)</f>
        <v>2.0699999999999998</v>
      </c>
      <c r="D21">
        <f t="shared" si="8"/>
        <v>1.95</v>
      </c>
      <c r="E21">
        <f t="shared" si="8"/>
        <v>1.98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Wyniki</vt:lpstr>
      <vt:lpstr>Allegro</vt:lpstr>
      <vt:lpstr>Budimex</vt:lpstr>
      <vt:lpstr>CCC</vt:lpstr>
      <vt:lpstr>CDProjekt</vt:lpstr>
      <vt:lpstr>DINO</vt:lpstr>
      <vt:lpstr>Kęty</vt:lpstr>
      <vt:lpstr>KGHM</vt:lpstr>
      <vt:lpstr>Kruk</vt:lpstr>
      <vt:lpstr>LPP</vt:lpstr>
      <vt:lpstr>Orange</vt:lpstr>
      <vt:lpstr>Pepco</vt:lpstr>
      <vt:lpstr>PGE</vt:lpstr>
      <vt:lpstr>Orlen</vt:lpstr>
      <vt:lpstr>PZU</vt:lpstr>
      <vt:lpstr>Żabka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Jeziorski</dc:creator>
  <cp:lastModifiedBy>Przemysław Jeziorski</cp:lastModifiedBy>
  <dcterms:created xsi:type="dcterms:W3CDTF">2015-06-05T18:19:34Z</dcterms:created>
  <dcterms:modified xsi:type="dcterms:W3CDTF">2025-05-18T23:47:36Z</dcterms:modified>
</cp:coreProperties>
</file>