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tomer\Dropbox\-the research\2020 10 IIASA\MI_project\git\MaterialIntensityEstimator\data_input_and_ml_processing\"/>
    </mc:Choice>
  </mc:AlternateContent>
  <xr:revisionPtr revIDLastSave="0" documentId="13_ncr:1_{1CA9A48E-F989-49F8-A29F-2FB47056D5D9}" xr6:coauthVersionLast="47" xr6:coauthVersionMax="47" xr10:uidLastSave="{00000000-0000-0000-0000-000000000000}"/>
  <bookViews>
    <workbookView xWindow="6330" yWindow="4305" windowWidth="27660" windowHeight="15825" tabRatio="532" activeTab="2" xr2:uid="{00000000-000D-0000-FFFF-FFFF00000000}"/>
  </bookViews>
  <sheets>
    <sheet name="dimensions_items" sheetId="3" r:id="rId1"/>
    <sheet name="Sheet1" sheetId="20" r:id="rId2"/>
    <sheet name="buildings" sheetId="1" r:id="rId3"/>
    <sheet name="edits_and_preps" sheetId="19" r:id="rId4"/>
    <sheet name="issues" sheetId="4" r:id="rId5"/>
  </sheets>
  <definedNames>
    <definedName name="_xlnm._FilterDatabase" localSheetId="2" hidden="1">buildings!$A$1:$CC$463</definedName>
    <definedName name="_xlchart.v1.0" hidden="1">buildings!$CE$2:$CE$980</definedName>
    <definedName name="_xlchart.v1.1" hidden="1">buildings!$CF$1</definedName>
    <definedName name="_xlchart.v1.10" hidden="1">buildings!$CF$1</definedName>
    <definedName name="_xlchart.v1.11" hidden="1">buildings!$CF$2:$CF$980</definedName>
    <definedName name="_xlchart.v1.12" hidden="1">buildings!$F$1</definedName>
    <definedName name="_xlchart.v1.13" hidden="1">buildings!$F$2:$F$980</definedName>
    <definedName name="_xlchart.v1.14" hidden="1">buildings!$J$1</definedName>
    <definedName name="_xlchart.v1.15" hidden="1">buildings!$J$2:$J$980</definedName>
    <definedName name="_xlchart.v1.16" hidden="1">buildings!$P$1</definedName>
    <definedName name="_xlchart.v1.17" hidden="1">buildings!$P$2:$P$980</definedName>
    <definedName name="_xlchart.v1.18" hidden="1">buildings!$CD$2:$CD$980</definedName>
    <definedName name="_xlchart.v1.19" hidden="1">buildings!$CF$1</definedName>
    <definedName name="_xlchart.v1.2" hidden="1">buildings!$CF$2:$CF$980</definedName>
    <definedName name="_xlchart.v1.20" hidden="1">buildings!$CF$2:$CF$980</definedName>
    <definedName name="_xlchart.v1.21" hidden="1">buildings!$F$1</definedName>
    <definedName name="_xlchart.v1.22" hidden="1">buildings!$F$2:$F$980</definedName>
    <definedName name="_xlchart.v1.23" hidden="1">buildings!$J$1</definedName>
    <definedName name="_xlchart.v1.24" hidden="1">buildings!$J$2:$J$980</definedName>
    <definedName name="_xlchart.v1.25" hidden="1">buildings!$P$1</definedName>
    <definedName name="_xlchart.v1.26" hidden="1">buildings!$P$2:$P$980</definedName>
    <definedName name="_xlchart.v1.3" hidden="1">buildings!$F$1</definedName>
    <definedName name="_xlchart.v1.4" hidden="1">buildings!$F$2:$F$980</definedName>
    <definedName name="_xlchart.v1.5" hidden="1">buildings!$J$1</definedName>
    <definedName name="_xlchart.v1.6" hidden="1">buildings!$J$2:$J$980</definedName>
    <definedName name="_xlchart.v1.7" hidden="1">buildings!$P$1</definedName>
    <definedName name="_xlchart.v1.8" hidden="1">buildings!$P$2:$P$980</definedName>
    <definedName name="_xlchart.v1.9" hidden="1">buildings!$CC$2:$CC$980</definedName>
    <definedName name="btblfn4" localSheetId="2">buildings!$AL$691</definedName>
    <definedName name="btblfn7" localSheetId="2">buildings!$F$596</definedName>
  </definedNames>
  <calcPr calcId="191029"/>
  <pivotCaches>
    <pivotCache cacheId="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G2" i="1" l="1"/>
  <c r="CG3" i="1"/>
  <c r="CG4" i="1"/>
  <c r="CG5" i="1"/>
  <c r="CG6" i="1"/>
  <c r="CG7" i="1"/>
  <c r="CG8" i="1"/>
  <c r="CG9" i="1"/>
  <c r="CG10" i="1"/>
  <c r="CG11" i="1"/>
  <c r="CG12" i="1"/>
  <c r="CG13" i="1"/>
  <c r="CG14" i="1"/>
  <c r="CG15" i="1"/>
  <c r="CG16" i="1"/>
  <c r="CG17" i="1"/>
  <c r="CG18" i="1"/>
  <c r="CG19" i="1"/>
  <c r="CG20" i="1"/>
  <c r="CG21" i="1"/>
  <c r="CG22" i="1"/>
  <c r="CG23" i="1"/>
  <c r="CG24" i="1"/>
  <c r="CG25" i="1"/>
  <c r="CG26" i="1"/>
  <c r="CG27" i="1"/>
  <c r="CG28" i="1"/>
  <c r="CG29" i="1"/>
  <c r="CG30" i="1"/>
  <c r="CG31" i="1"/>
  <c r="CG32" i="1"/>
  <c r="CG33" i="1"/>
  <c r="CG34" i="1"/>
  <c r="CG35" i="1"/>
  <c r="CG36" i="1"/>
  <c r="CG37" i="1"/>
  <c r="CG38" i="1"/>
  <c r="CG39" i="1"/>
  <c r="CG40" i="1"/>
  <c r="CG41" i="1"/>
  <c r="CG42" i="1"/>
  <c r="CG43" i="1"/>
  <c r="CG44" i="1"/>
  <c r="CG45" i="1"/>
  <c r="CG46" i="1"/>
  <c r="CG47" i="1"/>
  <c r="CG48" i="1"/>
  <c r="CG49" i="1"/>
  <c r="CG50" i="1"/>
  <c r="CG51" i="1"/>
  <c r="CG52" i="1"/>
  <c r="CG53" i="1"/>
  <c r="CG54" i="1"/>
  <c r="CG55" i="1"/>
  <c r="CG56" i="1"/>
  <c r="CG57" i="1"/>
  <c r="CG58" i="1"/>
  <c r="CG59" i="1"/>
  <c r="CG60" i="1"/>
  <c r="CG61" i="1"/>
  <c r="CG62" i="1"/>
  <c r="CG63" i="1"/>
  <c r="CG64" i="1"/>
  <c r="CG65" i="1"/>
  <c r="CG66" i="1"/>
  <c r="CG67" i="1"/>
  <c r="CG68" i="1"/>
  <c r="CG69" i="1"/>
  <c r="CG70" i="1"/>
  <c r="CG71" i="1"/>
  <c r="CG72" i="1"/>
  <c r="CG73" i="1"/>
  <c r="CG74" i="1"/>
  <c r="CG75" i="1"/>
  <c r="CG76" i="1"/>
  <c r="CG77" i="1"/>
  <c r="CG78" i="1"/>
  <c r="CG79" i="1"/>
  <c r="CG80" i="1"/>
  <c r="CG81" i="1"/>
  <c r="CG82" i="1"/>
  <c r="CG83" i="1"/>
  <c r="CG84" i="1"/>
  <c r="CG85" i="1"/>
  <c r="CG86" i="1"/>
  <c r="CG87" i="1"/>
  <c r="CG88" i="1"/>
  <c r="CG89" i="1"/>
  <c r="CG90" i="1"/>
  <c r="CG91" i="1"/>
  <c r="CG92" i="1"/>
  <c r="CG93" i="1"/>
  <c r="CG94" i="1"/>
  <c r="CG95" i="1"/>
  <c r="CG96" i="1"/>
  <c r="CG97" i="1"/>
  <c r="CG98" i="1"/>
  <c r="CG99" i="1"/>
  <c r="CG100" i="1"/>
  <c r="CG101" i="1"/>
  <c r="CG102" i="1"/>
  <c r="CG103" i="1"/>
  <c r="CG104" i="1"/>
  <c r="CG105" i="1"/>
  <c r="CG106" i="1"/>
  <c r="CG107" i="1"/>
  <c r="CG108" i="1"/>
  <c r="CG109" i="1"/>
  <c r="CG110" i="1"/>
  <c r="CG111" i="1"/>
  <c r="CG112" i="1"/>
  <c r="CG113" i="1"/>
  <c r="CG114" i="1"/>
  <c r="CG115" i="1"/>
  <c r="CG116" i="1"/>
  <c r="CG117" i="1"/>
  <c r="CG118" i="1"/>
  <c r="CG119" i="1"/>
  <c r="CG120" i="1"/>
  <c r="CG121" i="1"/>
  <c r="CG122" i="1"/>
  <c r="CG123" i="1"/>
  <c r="CG124" i="1"/>
  <c r="CG125" i="1"/>
  <c r="CG126" i="1"/>
  <c r="CG127" i="1"/>
  <c r="CG128" i="1"/>
  <c r="CG129" i="1"/>
  <c r="CG130" i="1"/>
  <c r="CG131" i="1"/>
  <c r="CG132" i="1"/>
  <c r="CG133" i="1"/>
  <c r="CG134" i="1"/>
  <c r="CG135" i="1"/>
  <c r="CG136" i="1"/>
  <c r="CG137" i="1"/>
  <c r="CG138" i="1"/>
  <c r="CG139" i="1"/>
  <c r="CG140" i="1"/>
  <c r="CG141" i="1"/>
  <c r="CG142" i="1"/>
  <c r="CG143" i="1"/>
  <c r="CG144" i="1"/>
  <c r="CG145" i="1"/>
  <c r="CG146" i="1"/>
  <c r="CG147" i="1"/>
  <c r="CG148" i="1"/>
  <c r="CG149" i="1"/>
  <c r="CG150" i="1"/>
  <c r="CG151" i="1"/>
  <c r="CG152" i="1"/>
  <c r="CG153" i="1"/>
  <c r="CG154" i="1"/>
  <c r="CG155" i="1"/>
  <c r="CG156" i="1"/>
  <c r="CG157" i="1"/>
  <c r="CG158" i="1"/>
  <c r="CG159" i="1"/>
  <c r="CG160" i="1"/>
  <c r="CG161" i="1"/>
  <c r="CG162" i="1"/>
  <c r="CG163" i="1"/>
  <c r="CG164" i="1"/>
  <c r="CG165" i="1"/>
  <c r="CG166" i="1"/>
  <c r="CG167" i="1"/>
  <c r="CG168" i="1"/>
  <c r="CG169" i="1"/>
  <c r="CG170" i="1"/>
  <c r="CG171" i="1"/>
  <c r="CG172" i="1"/>
  <c r="CG173" i="1"/>
  <c r="CG174" i="1"/>
  <c r="CG175" i="1"/>
  <c r="CG176" i="1"/>
  <c r="CG177" i="1"/>
  <c r="CG178" i="1"/>
  <c r="CG179" i="1"/>
  <c r="CG180" i="1"/>
  <c r="CG181" i="1"/>
  <c r="CG182" i="1"/>
  <c r="CG183" i="1"/>
  <c r="CG184" i="1"/>
  <c r="CG185" i="1"/>
  <c r="CG186" i="1"/>
  <c r="CG187" i="1"/>
  <c r="CG188" i="1"/>
  <c r="CG189" i="1"/>
  <c r="CG190" i="1"/>
  <c r="CG191" i="1"/>
  <c r="CG192" i="1"/>
  <c r="CG193" i="1"/>
  <c r="CG194" i="1"/>
  <c r="CG195" i="1"/>
  <c r="CG196" i="1"/>
  <c r="CG197" i="1"/>
  <c r="CG198" i="1"/>
  <c r="CG199" i="1"/>
  <c r="CG200" i="1"/>
  <c r="CG201" i="1"/>
  <c r="CG202" i="1"/>
  <c r="CG203" i="1"/>
  <c r="CG204" i="1"/>
  <c r="CG205" i="1"/>
  <c r="CG206" i="1"/>
  <c r="CG207" i="1"/>
  <c r="CG208" i="1"/>
  <c r="CG209" i="1"/>
  <c r="CG210" i="1"/>
  <c r="CG211" i="1"/>
  <c r="CG212" i="1"/>
  <c r="CG213" i="1"/>
  <c r="CG214" i="1"/>
  <c r="CG215" i="1"/>
  <c r="CG216" i="1"/>
  <c r="CG217" i="1"/>
  <c r="CG218" i="1"/>
  <c r="CG219" i="1"/>
  <c r="CG220" i="1"/>
  <c r="CG221" i="1"/>
  <c r="CG222" i="1"/>
  <c r="CG223" i="1"/>
  <c r="CG224" i="1"/>
  <c r="CG225" i="1"/>
  <c r="CG226" i="1"/>
  <c r="CG227" i="1"/>
  <c r="CG228" i="1"/>
  <c r="CG229" i="1"/>
  <c r="CG230" i="1"/>
  <c r="CG231" i="1"/>
  <c r="CG232" i="1"/>
  <c r="CG233" i="1"/>
  <c r="CG234" i="1"/>
  <c r="CG235" i="1"/>
  <c r="CG236" i="1"/>
  <c r="CG237" i="1"/>
  <c r="CG238" i="1"/>
  <c r="CG239" i="1"/>
  <c r="CG240" i="1"/>
  <c r="CG241" i="1"/>
  <c r="CG242" i="1"/>
  <c r="CG243" i="1"/>
  <c r="CG244" i="1"/>
  <c r="CG245" i="1"/>
  <c r="CG246" i="1"/>
  <c r="CG247" i="1"/>
  <c r="CG248" i="1"/>
  <c r="CG249" i="1"/>
  <c r="CG250" i="1"/>
  <c r="CG251" i="1"/>
  <c r="CG252" i="1"/>
  <c r="CG253" i="1"/>
  <c r="CG254" i="1"/>
  <c r="CG255" i="1"/>
  <c r="CG256" i="1"/>
  <c r="CG257" i="1"/>
  <c r="CG258" i="1"/>
  <c r="CG259" i="1"/>
  <c r="CG260" i="1"/>
  <c r="CG261" i="1"/>
  <c r="CG262" i="1"/>
  <c r="CG263" i="1"/>
  <c r="CG264" i="1"/>
  <c r="CG265" i="1"/>
  <c r="CG266" i="1"/>
  <c r="CG267" i="1"/>
  <c r="CG268" i="1"/>
  <c r="CG269" i="1"/>
  <c r="CG270" i="1"/>
  <c r="CG271" i="1"/>
  <c r="CG272" i="1"/>
  <c r="CG273" i="1"/>
  <c r="CG274" i="1"/>
  <c r="CG275" i="1"/>
  <c r="CG276" i="1"/>
  <c r="CG277" i="1"/>
  <c r="CG278" i="1"/>
  <c r="CG279" i="1"/>
  <c r="CG280" i="1"/>
  <c r="CG281" i="1"/>
  <c r="CG282" i="1"/>
  <c r="CG283" i="1"/>
  <c r="CG284" i="1"/>
  <c r="CG285" i="1"/>
  <c r="CG286" i="1"/>
  <c r="CG287" i="1"/>
  <c r="CG288" i="1"/>
  <c r="CG289" i="1"/>
  <c r="CG290" i="1"/>
  <c r="CG291" i="1"/>
  <c r="CG292" i="1"/>
  <c r="CG293" i="1"/>
  <c r="CG294" i="1"/>
  <c r="CG295" i="1"/>
  <c r="CG296" i="1"/>
  <c r="CG297" i="1"/>
  <c r="CG298" i="1"/>
  <c r="CG299" i="1"/>
  <c r="CG300" i="1"/>
  <c r="CG301" i="1"/>
  <c r="CG302" i="1"/>
  <c r="CG303" i="1"/>
  <c r="CG304" i="1"/>
  <c r="CG305" i="1"/>
  <c r="CG306" i="1"/>
  <c r="CG307" i="1"/>
  <c r="CG308" i="1"/>
  <c r="CG309" i="1"/>
  <c r="CG310" i="1"/>
  <c r="CG311" i="1"/>
  <c r="CG312" i="1"/>
  <c r="CG313" i="1"/>
  <c r="CG314" i="1"/>
  <c r="CG315" i="1"/>
  <c r="CG316" i="1"/>
  <c r="CG317" i="1"/>
  <c r="CG318" i="1"/>
  <c r="CG319" i="1"/>
  <c r="CG320" i="1"/>
  <c r="CG321" i="1"/>
  <c r="CG322" i="1"/>
  <c r="CG323" i="1"/>
  <c r="CG324" i="1"/>
  <c r="CG325" i="1"/>
  <c r="CG326" i="1"/>
  <c r="CG327" i="1"/>
  <c r="CG328" i="1"/>
  <c r="CG329" i="1"/>
  <c r="CG330" i="1"/>
  <c r="CG331" i="1"/>
  <c r="CG332" i="1"/>
  <c r="CG333" i="1"/>
  <c r="CG334" i="1"/>
  <c r="CG335" i="1"/>
  <c r="CG336" i="1"/>
  <c r="CG337" i="1"/>
  <c r="CG338" i="1"/>
  <c r="CG339" i="1"/>
  <c r="CG340" i="1"/>
  <c r="CG341" i="1"/>
  <c r="CG342" i="1"/>
  <c r="CG343" i="1"/>
  <c r="CG344" i="1"/>
  <c r="CG345" i="1"/>
  <c r="CG346" i="1"/>
  <c r="CG347" i="1"/>
  <c r="CG348" i="1"/>
  <c r="CG349" i="1"/>
  <c r="CG350" i="1"/>
  <c r="CG351" i="1"/>
  <c r="CG352" i="1"/>
  <c r="CG353" i="1"/>
  <c r="CG354" i="1"/>
  <c r="CG355" i="1"/>
  <c r="CG356" i="1"/>
  <c r="CG357" i="1"/>
  <c r="CG358" i="1"/>
  <c r="CG359" i="1"/>
  <c r="CG360" i="1"/>
  <c r="CG361" i="1"/>
  <c r="CG362" i="1"/>
  <c r="CG363" i="1"/>
  <c r="CG364" i="1"/>
  <c r="CG365" i="1"/>
  <c r="CG366" i="1"/>
  <c r="CG367" i="1"/>
  <c r="CG368" i="1"/>
  <c r="CG369" i="1"/>
  <c r="CG370" i="1"/>
  <c r="CG371" i="1"/>
  <c r="CG372" i="1"/>
  <c r="CG373" i="1"/>
  <c r="CG374" i="1"/>
  <c r="CG375" i="1"/>
  <c r="CG376" i="1"/>
  <c r="CG377" i="1"/>
  <c r="CG378" i="1"/>
  <c r="CG379" i="1"/>
  <c r="CG380" i="1"/>
  <c r="CG381" i="1"/>
  <c r="CG382" i="1"/>
  <c r="CG383" i="1"/>
  <c r="CG384" i="1"/>
  <c r="CG385" i="1"/>
  <c r="CG386" i="1"/>
  <c r="CG387" i="1"/>
  <c r="CG388" i="1"/>
  <c r="CG389" i="1"/>
  <c r="CG390" i="1"/>
  <c r="CG391" i="1"/>
  <c r="CG392" i="1"/>
  <c r="CG393" i="1"/>
  <c r="CG394" i="1"/>
  <c r="CG395" i="1"/>
  <c r="CG396" i="1"/>
  <c r="CG397" i="1"/>
  <c r="CG398" i="1"/>
  <c r="CG399" i="1"/>
  <c r="CG400" i="1"/>
  <c r="CG401" i="1"/>
  <c r="CG402" i="1"/>
  <c r="CG403" i="1"/>
  <c r="CG404" i="1"/>
  <c r="CG405" i="1"/>
  <c r="CG406" i="1"/>
  <c r="CG407" i="1"/>
  <c r="CG408" i="1"/>
  <c r="CG409" i="1"/>
  <c r="CG410" i="1"/>
  <c r="CG411" i="1"/>
  <c r="CG412" i="1"/>
  <c r="CG413" i="1"/>
  <c r="CG414" i="1"/>
  <c r="CG415" i="1"/>
  <c r="CG416" i="1"/>
  <c r="CG417" i="1"/>
  <c r="CG418" i="1"/>
  <c r="CG419" i="1"/>
  <c r="CG420" i="1"/>
  <c r="CG421" i="1"/>
  <c r="CG422" i="1"/>
  <c r="CG423" i="1"/>
  <c r="CG424" i="1"/>
  <c r="CG425" i="1"/>
  <c r="CG426" i="1"/>
  <c r="CG427" i="1"/>
  <c r="CG428" i="1"/>
  <c r="CG429" i="1"/>
  <c r="CG430" i="1"/>
  <c r="CG431" i="1"/>
  <c r="CG432" i="1"/>
  <c r="CG433" i="1"/>
  <c r="CG434" i="1"/>
  <c r="CG435" i="1"/>
  <c r="CG436" i="1"/>
  <c r="CG437" i="1"/>
  <c r="CG438" i="1"/>
  <c r="CG439" i="1"/>
  <c r="CG440" i="1"/>
  <c r="CG441" i="1"/>
  <c r="CG442" i="1"/>
  <c r="CG443" i="1"/>
  <c r="CG444" i="1"/>
  <c r="CG445" i="1"/>
  <c r="CG446" i="1"/>
  <c r="CG447" i="1"/>
  <c r="CG448" i="1"/>
  <c r="CG449" i="1"/>
  <c r="CG450" i="1"/>
  <c r="CG451" i="1"/>
  <c r="CG452" i="1"/>
  <c r="CG453" i="1"/>
  <c r="CG454" i="1"/>
  <c r="CG455" i="1"/>
  <c r="CG456" i="1"/>
  <c r="CG457" i="1"/>
  <c r="CG458" i="1"/>
  <c r="CG459" i="1"/>
  <c r="CG460" i="1"/>
  <c r="CG461" i="1"/>
  <c r="CG462" i="1"/>
  <c r="CG463" i="1"/>
  <c r="CG464" i="1"/>
  <c r="CG465" i="1"/>
  <c r="CG466" i="1"/>
  <c r="CG467" i="1"/>
  <c r="CG468" i="1"/>
  <c r="CG469" i="1"/>
  <c r="CG470" i="1"/>
  <c r="CG471" i="1"/>
  <c r="CG472" i="1"/>
  <c r="CG473" i="1"/>
  <c r="CG474" i="1"/>
  <c r="CG475" i="1"/>
  <c r="CG476" i="1"/>
  <c r="CG477" i="1"/>
  <c r="CG478" i="1"/>
  <c r="CG479" i="1"/>
  <c r="CG480" i="1"/>
  <c r="CG481" i="1"/>
  <c r="CG482" i="1"/>
  <c r="CG483" i="1"/>
  <c r="CG484" i="1"/>
  <c r="CG485" i="1"/>
  <c r="CG486" i="1"/>
  <c r="CG487" i="1"/>
  <c r="CG488" i="1"/>
  <c r="CG489" i="1"/>
  <c r="CG490" i="1"/>
  <c r="CG491" i="1"/>
  <c r="CG492" i="1"/>
  <c r="CG493" i="1"/>
  <c r="CG494" i="1"/>
  <c r="CG495" i="1"/>
  <c r="CG496" i="1"/>
  <c r="CG497" i="1"/>
  <c r="CG498" i="1"/>
  <c r="CG499" i="1"/>
  <c r="CG500" i="1"/>
  <c r="CG501" i="1"/>
  <c r="CG502" i="1"/>
  <c r="CG503" i="1"/>
  <c r="CG504" i="1"/>
  <c r="CG505" i="1"/>
  <c r="CG506" i="1"/>
  <c r="CG507" i="1"/>
  <c r="CG508" i="1"/>
  <c r="CG509" i="1"/>
  <c r="CG510" i="1"/>
  <c r="CG511" i="1"/>
  <c r="CG512" i="1"/>
  <c r="CG513" i="1"/>
  <c r="CG514" i="1"/>
  <c r="CG515" i="1"/>
  <c r="CG516" i="1"/>
  <c r="CG517" i="1"/>
  <c r="CG518" i="1"/>
  <c r="CG519" i="1"/>
  <c r="CG520" i="1"/>
  <c r="CG521" i="1"/>
  <c r="CG522" i="1"/>
  <c r="CG523" i="1"/>
  <c r="CG524" i="1"/>
  <c r="CG525" i="1"/>
  <c r="CG526" i="1"/>
  <c r="CG527" i="1"/>
  <c r="CG528" i="1"/>
  <c r="CG529" i="1"/>
  <c r="CG530" i="1"/>
  <c r="CG531" i="1"/>
  <c r="CG532" i="1"/>
  <c r="CG533" i="1"/>
  <c r="CG534" i="1"/>
  <c r="CG535" i="1"/>
  <c r="CG536" i="1"/>
  <c r="CG537" i="1"/>
  <c r="CG538" i="1"/>
  <c r="CG539" i="1"/>
  <c r="CG540" i="1"/>
  <c r="CG541" i="1"/>
  <c r="CG542" i="1"/>
  <c r="CG543" i="1"/>
  <c r="CG544" i="1"/>
  <c r="CG545" i="1"/>
  <c r="CG546" i="1"/>
  <c r="CG547" i="1"/>
  <c r="CG548" i="1"/>
  <c r="CG552" i="1"/>
  <c r="CG553" i="1"/>
  <c r="CG554" i="1"/>
  <c r="CG557" i="1"/>
  <c r="CG559" i="1"/>
  <c r="CG560" i="1"/>
  <c r="CG561" i="1"/>
  <c r="CG569" i="1"/>
  <c r="CG570" i="1"/>
  <c r="CG575" i="1"/>
  <c r="CG578" i="1"/>
  <c r="CG583" i="1"/>
  <c r="CG585" i="1"/>
  <c r="CG586" i="1"/>
  <c r="CG587" i="1"/>
  <c r="CG588" i="1"/>
  <c r="CG589" i="1"/>
  <c r="CG590" i="1"/>
  <c r="CG591" i="1"/>
  <c r="CG592" i="1"/>
  <c r="CG593" i="1"/>
  <c r="CG594" i="1"/>
  <c r="CG595" i="1"/>
  <c r="CG596" i="1"/>
  <c r="CG597" i="1"/>
  <c r="CG598" i="1"/>
  <c r="CG599" i="1"/>
  <c r="CG600" i="1"/>
  <c r="CG601" i="1"/>
  <c r="CG607" i="1"/>
  <c r="CG608" i="1"/>
  <c r="CG609" i="1"/>
  <c r="CG610" i="1"/>
  <c r="CG611" i="1"/>
  <c r="CG612" i="1"/>
  <c r="CG613" i="1"/>
  <c r="CG614" i="1"/>
  <c r="CG615" i="1"/>
  <c r="CG616" i="1"/>
  <c r="CG617" i="1"/>
  <c r="CG618" i="1"/>
  <c r="CG619" i="1"/>
  <c r="CG620" i="1"/>
  <c r="CG621" i="1"/>
  <c r="CG622" i="1"/>
  <c r="CG623" i="1"/>
  <c r="CG624" i="1"/>
  <c r="CG625" i="1"/>
  <c r="CG626" i="1"/>
  <c r="CG627" i="1"/>
  <c r="CG628" i="1"/>
  <c r="CG629" i="1"/>
  <c r="CG630" i="1"/>
  <c r="CG631" i="1"/>
  <c r="CG632" i="1"/>
  <c r="CG633" i="1"/>
  <c r="CG634" i="1"/>
  <c r="CG635" i="1"/>
  <c r="CG636" i="1"/>
  <c r="CG637" i="1"/>
  <c r="CG638" i="1"/>
  <c r="CG639" i="1"/>
  <c r="CG640" i="1"/>
  <c r="CG641" i="1"/>
  <c r="CG642" i="1"/>
  <c r="CG643" i="1"/>
  <c r="CG644" i="1"/>
  <c r="CG645" i="1"/>
  <c r="CG646" i="1"/>
  <c r="CG647" i="1"/>
  <c r="CG648" i="1"/>
  <c r="CG649" i="1"/>
  <c r="CG650" i="1"/>
  <c r="CG651" i="1"/>
  <c r="CG652" i="1"/>
  <c r="CG653" i="1"/>
  <c r="CG654" i="1"/>
  <c r="CG655" i="1"/>
  <c r="CG656" i="1"/>
  <c r="CG657" i="1"/>
  <c r="CG658" i="1"/>
  <c r="CG659" i="1"/>
  <c r="CG660" i="1"/>
  <c r="CG661" i="1"/>
  <c r="CG662" i="1"/>
  <c r="CG663" i="1"/>
  <c r="CG664" i="1"/>
  <c r="CG665" i="1"/>
  <c r="CG666" i="1"/>
  <c r="CG667" i="1"/>
  <c r="CG668" i="1"/>
  <c r="CG669" i="1"/>
  <c r="CG670" i="1"/>
  <c r="CG671" i="1"/>
  <c r="CG672" i="1"/>
  <c r="CG673" i="1"/>
  <c r="CG674" i="1"/>
  <c r="CG675" i="1"/>
  <c r="CG676" i="1"/>
  <c r="CG677" i="1"/>
  <c r="CG678" i="1"/>
  <c r="CG679" i="1"/>
  <c r="CG680" i="1"/>
  <c r="CG681" i="1"/>
  <c r="CG682" i="1"/>
  <c r="CG683" i="1"/>
  <c r="CG684" i="1"/>
  <c r="CG685" i="1"/>
  <c r="CG686" i="1"/>
  <c r="CG687" i="1"/>
  <c r="CG688" i="1"/>
  <c r="CG689" i="1"/>
  <c r="CG690" i="1"/>
  <c r="CG691" i="1"/>
  <c r="CG692" i="1"/>
  <c r="CG693" i="1"/>
  <c r="CG694" i="1"/>
  <c r="CG695" i="1"/>
  <c r="CG696" i="1"/>
  <c r="CG697" i="1"/>
  <c r="CG698" i="1"/>
  <c r="CG699" i="1"/>
  <c r="CG700" i="1"/>
  <c r="CG701" i="1"/>
  <c r="CG702" i="1"/>
  <c r="CG703" i="1"/>
  <c r="CG704" i="1"/>
  <c r="CG705" i="1"/>
  <c r="CG706" i="1"/>
  <c r="CG707" i="1"/>
  <c r="CG708" i="1"/>
  <c r="CG709" i="1"/>
  <c r="CG710" i="1"/>
  <c r="CG711" i="1"/>
  <c r="CG712" i="1"/>
  <c r="CG713" i="1"/>
  <c r="CG714" i="1"/>
  <c r="CG715" i="1"/>
  <c r="CG716" i="1"/>
  <c r="CG717" i="1"/>
  <c r="CG718" i="1"/>
  <c r="CG719" i="1"/>
  <c r="CG720" i="1"/>
  <c r="CG721" i="1"/>
  <c r="CG722" i="1"/>
  <c r="CG723" i="1"/>
  <c r="CG724" i="1"/>
  <c r="CG725" i="1"/>
  <c r="CG726" i="1"/>
  <c r="CG727" i="1"/>
  <c r="CG728" i="1"/>
  <c r="CG729" i="1"/>
  <c r="CG730" i="1"/>
  <c r="CG731" i="1"/>
  <c r="CG732" i="1"/>
  <c r="CG733" i="1"/>
  <c r="CG734" i="1"/>
  <c r="CG735" i="1"/>
  <c r="CG736" i="1"/>
  <c r="CG737" i="1"/>
  <c r="CG738" i="1"/>
  <c r="CG739" i="1"/>
  <c r="CG740" i="1"/>
  <c r="CG741" i="1"/>
  <c r="CG742" i="1"/>
  <c r="CG743" i="1"/>
  <c r="CG744" i="1"/>
  <c r="CG745" i="1"/>
  <c r="CG746" i="1"/>
  <c r="CG747" i="1"/>
  <c r="CG748" i="1"/>
  <c r="CG749" i="1"/>
  <c r="CG750" i="1"/>
  <c r="CG751" i="1"/>
  <c r="CG752" i="1"/>
  <c r="CG753" i="1"/>
  <c r="CG754" i="1"/>
  <c r="CG755" i="1"/>
  <c r="CG756" i="1"/>
  <c r="CG757" i="1"/>
  <c r="CG758" i="1"/>
  <c r="CG759" i="1"/>
  <c r="CG760" i="1"/>
  <c r="CG761" i="1"/>
  <c r="CG762" i="1"/>
  <c r="CG763" i="1"/>
  <c r="CG764" i="1"/>
  <c r="CG765" i="1"/>
  <c r="CG766" i="1"/>
  <c r="CG767" i="1"/>
  <c r="CG768" i="1"/>
  <c r="CG769" i="1"/>
  <c r="CG770" i="1"/>
  <c r="CG771" i="1"/>
  <c r="CG772" i="1"/>
  <c r="CG773" i="1"/>
  <c r="CG774" i="1"/>
  <c r="CG775" i="1"/>
  <c r="CG776" i="1"/>
  <c r="CG777" i="1"/>
  <c r="CG778" i="1"/>
  <c r="CG779" i="1"/>
  <c r="CG780" i="1"/>
  <c r="CG781" i="1"/>
  <c r="CG782" i="1"/>
  <c r="CG783" i="1"/>
  <c r="CG784" i="1"/>
  <c r="CG785" i="1"/>
  <c r="CG786" i="1"/>
  <c r="CG787" i="1"/>
  <c r="CG788" i="1"/>
  <c r="CG789" i="1"/>
  <c r="CG790" i="1"/>
  <c r="CG791" i="1"/>
  <c r="CG792" i="1"/>
  <c r="CG793" i="1"/>
  <c r="CG794" i="1"/>
  <c r="CG795" i="1"/>
  <c r="CG796" i="1"/>
  <c r="CG797" i="1"/>
  <c r="CG798" i="1"/>
  <c r="CG799" i="1"/>
  <c r="CG800" i="1"/>
  <c r="CG801" i="1"/>
  <c r="CG802" i="1"/>
  <c r="CG803" i="1"/>
  <c r="CG804" i="1"/>
  <c r="CG805" i="1"/>
  <c r="CG806" i="1"/>
  <c r="CG807" i="1"/>
  <c r="CG808" i="1"/>
  <c r="CG809" i="1"/>
  <c r="CG810" i="1"/>
  <c r="CG811" i="1"/>
  <c r="CG812" i="1"/>
  <c r="CG813" i="1"/>
  <c r="CG814" i="1"/>
  <c r="CG815" i="1"/>
  <c r="CG816" i="1"/>
  <c r="CG817" i="1"/>
  <c r="CG818" i="1"/>
  <c r="CG819" i="1"/>
  <c r="CG820" i="1"/>
  <c r="CG821" i="1"/>
  <c r="CG822" i="1"/>
  <c r="CG823" i="1"/>
  <c r="CG824" i="1"/>
  <c r="CG825" i="1"/>
  <c r="CG826" i="1"/>
  <c r="CG827" i="1"/>
  <c r="CG828" i="1"/>
  <c r="CG829" i="1"/>
  <c r="CG830" i="1"/>
  <c r="CG831" i="1"/>
  <c r="CG832" i="1"/>
  <c r="CG833" i="1"/>
  <c r="CG834" i="1"/>
  <c r="CG835" i="1"/>
  <c r="CG836" i="1"/>
  <c r="CG837" i="1"/>
  <c r="CG838" i="1"/>
  <c r="CG839" i="1"/>
  <c r="CG840" i="1"/>
  <c r="CG841" i="1"/>
  <c r="CG842" i="1"/>
  <c r="CG843" i="1"/>
  <c r="CG844" i="1"/>
  <c r="CG845" i="1"/>
  <c r="CG846" i="1"/>
  <c r="CG847" i="1"/>
  <c r="CG848" i="1"/>
  <c r="CG849" i="1"/>
  <c r="CG850" i="1"/>
  <c r="CG851" i="1"/>
  <c r="CG852" i="1"/>
  <c r="CG853" i="1"/>
  <c r="CG854" i="1"/>
  <c r="CG855" i="1"/>
  <c r="CG856" i="1"/>
  <c r="CG857" i="1"/>
  <c r="CG858" i="1"/>
  <c r="CG859" i="1"/>
  <c r="CG860" i="1"/>
  <c r="CG861" i="1"/>
  <c r="CG862" i="1"/>
  <c r="CG863" i="1"/>
  <c r="CG864" i="1"/>
  <c r="CG865" i="1"/>
  <c r="CG866" i="1"/>
  <c r="CG867" i="1"/>
  <c r="CG868" i="1"/>
  <c r="CG869" i="1"/>
  <c r="CG870" i="1"/>
  <c r="CG871" i="1"/>
  <c r="CG872" i="1"/>
  <c r="CG873" i="1"/>
  <c r="CG874" i="1"/>
  <c r="CG875" i="1"/>
  <c r="CG876" i="1"/>
  <c r="CG877" i="1"/>
  <c r="CG878" i="1"/>
  <c r="CG879" i="1"/>
  <c r="CG880" i="1"/>
  <c r="CG881" i="1"/>
  <c r="CG882" i="1"/>
  <c r="CG883" i="1"/>
  <c r="CG884" i="1"/>
  <c r="CG885" i="1"/>
  <c r="CG886" i="1"/>
  <c r="CG887" i="1"/>
  <c r="CG888" i="1"/>
  <c r="CG889" i="1"/>
  <c r="CG890" i="1"/>
  <c r="CG891" i="1"/>
  <c r="CG892" i="1"/>
  <c r="CG893" i="1"/>
  <c r="CG894" i="1"/>
  <c r="CG895" i="1"/>
  <c r="CG896" i="1"/>
  <c r="CG897" i="1"/>
  <c r="CG898" i="1"/>
  <c r="CG899" i="1"/>
  <c r="CG900" i="1"/>
  <c r="CG901" i="1"/>
  <c r="CG902" i="1"/>
  <c r="CG903" i="1"/>
  <c r="CG904" i="1"/>
  <c r="CG905" i="1"/>
  <c r="CG906" i="1"/>
  <c r="CG907" i="1"/>
  <c r="CG908" i="1"/>
  <c r="CG909" i="1"/>
  <c r="CG910" i="1"/>
  <c r="CG911" i="1"/>
  <c r="BX843" i="1"/>
  <c r="CE843" i="1" s="1"/>
  <c r="BX844" i="1"/>
  <c r="CE844" i="1" s="1"/>
  <c r="BX845" i="1"/>
  <c r="CE845" i="1" s="1"/>
  <c r="BX846" i="1"/>
  <c r="CE846" i="1" s="1"/>
  <c r="BX847" i="1"/>
  <c r="CE847" i="1" s="1"/>
  <c r="BX848" i="1"/>
  <c r="CE848" i="1" s="1"/>
  <c r="BX849" i="1"/>
  <c r="CE849" i="1" s="1"/>
  <c r="BX850" i="1"/>
  <c r="CE850" i="1" s="1"/>
  <c r="BX851" i="1"/>
  <c r="CE851" i="1" s="1"/>
  <c r="BX852" i="1"/>
  <c r="CE852" i="1" s="1"/>
  <c r="BX853" i="1"/>
  <c r="CE853" i="1" s="1"/>
  <c r="BX854" i="1"/>
  <c r="CE854" i="1" s="1"/>
  <c r="BX855" i="1"/>
  <c r="CE855" i="1" s="1"/>
  <c r="BX856" i="1"/>
  <c r="CE856" i="1" s="1"/>
  <c r="BX857" i="1"/>
  <c r="CE857" i="1" s="1"/>
  <c r="BX858" i="1"/>
  <c r="CE858" i="1" s="1"/>
  <c r="BX859" i="1"/>
  <c r="CE859" i="1" s="1"/>
  <c r="BX860" i="1"/>
  <c r="CE860" i="1" s="1"/>
  <c r="BX861" i="1"/>
  <c r="CE861" i="1" s="1"/>
  <c r="BX862" i="1"/>
  <c r="CE862" i="1" s="1"/>
  <c r="BX863" i="1"/>
  <c r="CE863" i="1" s="1"/>
  <c r="BX864" i="1"/>
  <c r="CE864" i="1" s="1"/>
  <c r="BX865" i="1"/>
  <c r="CE865" i="1" s="1"/>
  <c r="BX866" i="1"/>
  <c r="CE866" i="1" s="1"/>
  <c r="BX867" i="1"/>
  <c r="CE867" i="1" s="1"/>
  <c r="BX868" i="1"/>
  <c r="CE868" i="1" s="1"/>
  <c r="BX869" i="1"/>
  <c r="CE869" i="1" s="1"/>
  <c r="BX870" i="1"/>
  <c r="CE870" i="1" s="1"/>
  <c r="BX871" i="1"/>
  <c r="CE871" i="1" s="1"/>
  <c r="BX872" i="1"/>
  <c r="CE872" i="1" s="1"/>
  <c r="BX873" i="1"/>
  <c r="CE873" i="1" s="1"/>
  <c r="BX874" i="1"/>
  <c r="CE874" i="1" s="1"/>
  <c r="BX875" i="1"/>
  <c r="CE875" i="1" s="1"/>
  <c r="BX876" i="1"/>
  <c r="CE876" i="1" s="1"/>
  <c r="BX877" i="1"/>
  <c r="CE877" i="1" s="1"/>
  <c r="BX878" i="1"/>
  <c r="CE878" i="1" s="1"/>
  <c r="BX879" i="1"/>
  <c r="CE879" i="1" s="1"/>
  <c r="BX880" i="1"/>
  <c r="CE880" i="1" s="1"/>
  <c r="BX881" i="1"/>
  <c r="CE881" i="1" s="1"/>
  <c r="BX882" i="1"/>
  <c r="CE882" i="1" s="1"/>
  <c r="BX883" i="1"/>
  <c r="CE883" i="1" s="1"/>
  <c r="BX884" i="1"/>
  <c r="CE884" i="1" s="1"/>
  <c r="BX885" i="1"/>
  <c r="CE885" i="1" s="1"/>
  <c r="BX886" i="1"/>
  <c r="CE886" i="1" s="1"/>
  <c r="BX887" i="1"/>
  <c r="CE887" i="1" s="1"/>
  <c r="BX888" i="1"/>
  <c r="CE888" i="1" s="1"/>
  <c r="BX889" i="1"/>
  <c r="CE889" i="1" s="1"/>
  <c r="BX890" i="1"/>
  <c r="CE890" i="1" s="1"/>
  <c r="BX891" i="1"/>
  <c r="CE891" i="1" s="1"/>
  <c r="BX892" i="1"/>
  <c r="CE892" i="1" s="1"/>
  <c r="BX893" i="1"/>
  <c r="CE893" i="1" s="1"/>
  <c r="BX894" i="1"/>
  <c r="CE894" i="1" s="1"/>
  <c r="BX895" i="1"/>
  <c r="CE895" i="1" s="1"/>
  <c r="BX896" i="1"/>
  <c r="CE896" i="1" s="1"/>
  <c r="BX897" i="1"/>
  <c r="CE897" i="1" s="1"/>
  <c r="BX898" i="1"/>
  <c r="CE898" i="1" s="1"/>
  <c r="BX899" i="1"/>
  <c r="CE899" i="1" s="1"/>
  <c r="BX900" i="1"/>
  <c r="CE900" i="1" s="1"/>
  <c r="BX901" i="1"/>
  <c r="CE901" i="1" s="1"/>
  <c r="BX902" i="1"/>
  <c r="CE902" i="1" s="1"/>
  <c r="BX903" i="1"/>
  <c r="CE903" i="1" s="1"/>
  <c r="BX904" i="1"/>
  <c r="CE904" i="1" s="1"/>
  <c r="BX905" i="1"/>
  <c r="CE905" i="1" s="1"/>
  <c r="BX906" i="1"/>
  <c r="CE906" i="1" s="1"/>
  <c r="BX907" i="1"/>
  <c r="CE907" i="1" s="1"/>
  <c r="BX908" i="1"/>
  <c r="CE908" i="1" s="1"/>
  <c r="BX909" i="1"/>
  <c r="CE909" i="1" s="1"/>
  <c r="BX910" i="1"/>
  <c r="CE910" i="1" s="1"/>
  <c r="BX911" i="1"/>
  <c r="CE911" i="1" s="1"/>
  <c r="CC843" i="1"/>
  <c r="CC844" i="1"/>
  <c r="CC845" i="1"/>
  <c r="CC846" i="1"/>
  <c r="CC847" i="1"/>
  <c r="CC848" i="1"/>
  <c r="CC849" i="1"/>
  <c r="CC850" i="1"/>
  <c r="CC851" i="1"/>
  <c r="CC852" i="1"/>
  <c r="CC853" i="1"/>
  <c r="CC854" i="1"/>
  <c r="CC855" i="1"/>
  <c r="CC856" i="1"/>
  <c r="CC857" i="1"/>
  <c r="CC858" i="1"/>
  <c r="CC859" i="1"/>
  <c r="CC860" i="1"/>
  <c r="CC861" i="1"/>
  <c r="CC862" i="1"/>
  <c r="CC863" i="1"/>
  <c r="CC864" i="1"/>
  <c r="CC865" i="1"/>
  <c r="CC866" i="1"/>
  <c r="CC867" i="1"/>
  <c r="CC868" i="1"/>
  <c r="CC869" i="1"/>
  <c r="CC870" i="1"/>
  <c r="CC871" i="1"/>
  <c r="CC872" i="1"/>
  <c r="CC873" i="1"/>
  <c r="CC874" i="1"/>
  <c r="CC875" i="1"/>
  <c r="CC876" i="1"/>
  <c r="CC877" i="1"/>
  <c r="CC878" i="1"/>
  <c r="CC879" i="1"/>
  <c r="CC880" i="1"/>
  <c r="CC881" i="1"/>
  <c r="CC882" i="1"/>
  <c r="CC883" i="1"/>
  <c r="CC884" i="1"/>
  <c r="CC885" i="1"/>
  <c r="CC886" i="1"/>
  <c r="CC887" i="1"/>
  <c r="CC888" i="1"/>
  <c r="CC889" i="1"/>
  <c r="CC890" i="1"/>
  <c r="CC891" i="1"/>
  <c r="CC892" i="1"/>
  <c r="CC893" i="1"/>
  <c r="CC894" i="1"/>
  <c r="CC895" i="1"/>
  <c r="CC896" i="1"/>
  <c r="CC897" i="1"/>
  <c r="CC898" i="1"/>
  <c r="CC899" i="1"/>
  <c r="CC900" i="1"/>
  <c r="CC901" i="1"/>
  <c r="CC902" i="1"/>
  <c r="CC903" i="1"/>
  <c r="CC904" i="1"/>
  <c r="CC905" i="1"/>
  <c r="CC906" i="1"/>
  <c r="CC907" i="1"/>
  <c r="CC908" i="1"/>
  <c r="CC909" i="1"/>
  <c r="CC910" i="1"/>
  <c r="CC911" i="1"/>
  <c r="CD843" i="1"/>
  <c r="CD844" i="1"/>
  <c r="CD845" i="1"/>
  <c r="CD846" i="1"/>
  <c r="CD847" i="1"/>
  <c r="CD848" i="1"/>
  <c r="CD849" i="1"/>
  <c r="CD850" i="1"/>
  <c r="CD851" i="1"/>
  <c r="CD852" i="1"/>
  <c r="CD853" i="1"/>
  <c r="CD854" i="1"/>
  <c r="CD855" i="1"/>
  <c r="CD856" i="1"/>
  <c r="CD857" i="1"/>
  <c r="CD858" i="1"/>
  <c r="CD859" i="1"/>
  <c r="CD860" i="1"/>
  <c r="CD861" i="1"/>
  <c r="CD862" i="1"/>
  <c r="CD863" i="1"/>
  <c r="CD864" i="1"/>
  <c r="CD865" i="1"/>
  <c r="CD866" i="1"/>
  <c r="CD867" i="1"/>
  <c r="CD868" i="1"/>
  <c r="CD869" i="1"/>
  <c r="CD870" i="1"/>
  <c r="CD871" i="1"/>
  <c r="CD872" i="1"/>
  <c r="CD873" i="1"/>
  <c r="CD874" i="1"/>
  <c r="CD875" i="1"/>
  <c r="CD876" i="1"/>
  <c r="CD877" i="1"/>
  <c r="CD878" i="1"/>
  <c r="CD879" i="1"/>
  <c r="CD880" i="1"/>
  <c r="CD881" i="1"/>
  <c r="CD882" i="1"/>
  <c r="CD883" i="1"/>
  <c r="CD884" i="1"/>
  <c r="CD885" i="1"/>
  <c r="CD886" i="1"/>
  <c r="CD887" i="1"/>
  <c r="CD888" i="1"/>
  <c r="CD889" i="1"/>
  <c r="CD890" i="1"/>
  <c r="CD891" i="1"/>
  <c r="CD892" i="1"/>
  <c r="CD893" i="1"/>
  <c r="CD894" i="1"/>
  <c r="CD895" i="1"/>
  <c r="CD896" i="1"/>
  <c r="CD897" i="1"/>
  <c r="CD898" i="1"/>
  <c r="CD899" i="1"/>
  <c r="CD900" i="1"/>
  <c r="CD901" i="1"/>
  <c r="CD902" i="1"/>
  <c r="CD903" i="1"/>
  <c r="CD904" i="1"/>
  <c r="CD905" i="1"/>
  <c r="CD906" i="1"/>
  <c r="CD907" i="1"/>
  <c r="CD908" i="1"/>
  <c r="CD909" i="1"/>
  <c r="CD910" i="1"/>
  <c r="CD911" i="1"/>
  <c r="CF843" i="1"/>
  <c r="CF844" i="1"/>
  <c r="CF845" i="1"/>
  <c r="CF846" i="1"/>
  <c r="CF847" i="1"/>
  <c r="CF848" i="1"/>
  <c r="CF849" i="1"/>
  <c r="CF850" i="1"/>
  <c r="CF851" i="1"/>
  <c r="CF852" i="1"/>
  <c r="CF853" i="1"/>
  <c r="CF854" i="1"/>
  <c r="CF855" i="1"/>
  <c r="CF856" i="1"/>
  <c r="CF857" i="1"/>
  <c r="CF858" i="1"/>
  <c r="CF859" i="1"/>
  <c r="CF860" i="1"/>
  <c r="CF861" i="1"/>
  <c r="CF862" i="1"/>
  <c r="CF863" i="1"/>
  <c r="CF864" i="1"/>
  <c r="CF865" i="1"/>
  <c r="CF866" i="1"/>
  <c r="CF867" i="1"/>
  <c r="CF868" i="1"/>
  <c r="CF869" i="1"/>
  <c r="CF870" i="1"/>
  <c r="CF871" i="1"/>
  <c r="CF872" i="1"/>
  <c r="CF873" i="1"/>
  <c r="CF874" i="1"/>
  <c r="CF875" i="1"/>
  <c r="CF876" i="1"/>
  <c r="CF877" i="1"/>
  <c r="CF878" i="1"/>
  <c r="CF879" i="1"/>
  <c r="CF880" i="1"/>
  <c r="CF881" i="1"/>
  <c r="CF882" i="1"/>
  <c r="CF883" i="1"/>
  <c r="CF884" i="1"/>
  <c r="CF885" i="1"/>
  <c r="CF886" i="1"/>
  <c r="CF887" i="1"/>
  <c r="CF888" i="1"/>
  <c r="CF889" i="1"/>
  <c r="CF890" i="1"/>
  <c r="CF891" i="1"/>
  <c r="CF892" i="1"/>
  <c r="CF893" i="1"/>
  <c r="CF894" i="1"/>
  <c r="CF895" i="1"/>
  <c r="CF896" i="1"/>
  <c r="CF897" i="1"/>
  <c r="CF898" i="1"/>
  <c r="CF899" i="1"/>
  <c r="CF900" i="1"/>
  <c r="CF901" i="1"/>
  <c r="CF902" i="1"/>
  <c r="CF903" i="1"/>
  <c r="CF904" i="1"/>
  <c r="CF905" i="1"/>
  <c r="CF906" i="1"/>
  <c r="CF907" i="1"/>
  <c r="CF908" i="1"/>
  <c r="CF909" i="1"/>
  <c r="CF910" i="1"/>
  <c r="CF911" i="1"/>
  <c r="BX842" i="1"/>
  <c r="CE842" i="1" s="1"/>
  <c r="CC842" i="1"/>
  <c r="CD842" i="1"/>
  <c r="CF842" i="1"/>
  <c r="CF3" i="1"/>
  <c r="CF4" i="1"/>
  <c r="CF5" i="1"/>
  <c r="CF6" i="1"/>
  <c r="CF7" i="1"/>
  <c r="CF8" i="1"/>
  <c r="CF9" i="1"/>
  <c r="CF10" i="1"/>
  <c r="CF11" i="1"/>
  <c r="CF12" i="1"/>
  <c r="CF13" i="1"/>
  <c r="CF14" i="1"/>
  <c r="CF15" i="1"/>
  <c r="CF16" i="1"/>
  <c r="CF17" i="1"/>
  <c r="CF18" i="1"/>
  <c r="CF19" i="1"/>
  <c r="CF20" i="1"/>
  <c r="CF21" i="1"/>
  <c r="CF22" i="1"/>
  <c r="CF23" i="1"/>
  <c r="CF24" i="1"/>
  <c r="CF25" i="1"/>
  <c r="CF26" i="1"/>
  <c r="CF27" i="1"/>
  <c r="CF28" i="1"/>
  <c r="CF29" i="1"/>
  <c r="CF30" i="1"/>
  <c r="CF31" i="1"/>
  <c r="CF32" i="1"/>
  <c r="CF33" i="1"/>
  <c r="CF34" i="1"/>
  <c r="CF35" i="1"/>
  <c r="CF36" i="1"/>
  <c r="CF37" i="1"/>
  <c r="CF38" i="1"/>
  <c r="CF39" i="1"/>
  <c r="CF40" i="1"/>
  <c r="CF41" i="1"/>
  <c r="CF42" i="1"/>
  <c r="CF43" i="1"/>
  <c r="CF44" i="1"/>
  <c r="CF45" i="1"/>
  <c r="CF46" i="1"/>
  <c r="CF47" i="1"/>
  <c r="CF48" i="1"/>
  <c r="CF49" i="1"/>
  <c r="CF50" i="1"/>
  <c r="CF51" i="1"/>
  <c r="CF52" i="1"/>
  <c r="CF53" i="1"/>
  <c r="CF54" i="1"/>
  <c r="CF55" i="1"/>
  <c r="CF56" i="1"/>
  <c r="CF57" i="1"/>
  <c r="CF58" i="1"/>
  <c r="CF59" i="1"/>
  <c r="CF60" i="1"/>
  <c r="CF61" i="1"/>
  <c r="CF62" i="1"/>
  <c r="CF63" i="1"/>
  <c r="CF64" i="1"/>
  <c r="CF65" i="1"/>
  <c r="CF66" i="1"/>
  <c r="CF67" i="1"/>
  <c r="CF68" i="1"/>
  <c r="CF69" i="1"/>
  <c r="CF70" i="1"/>
  <c r="CF71" i="1"/>
  <c r="CF72" i="1"/>
  <c r="CF73" i="1"/>
  <c r="CF74" i="1"/>
  <c r="CF75" i="1"/>
  <c r="CF76" i="1"/>
  <c r="CF77" i="1"/>
  <c r="CF78" i="1"/>
  <c r="CF79" i="1"/>
  <c r="CF80" i="1"/>
  <c r="CF81" i="1"/>
  <c r="CF82" i="1"/>
  <c r="CF83" i="1"/>
  <c r="CF84" i="1"/>
  <c r="CF85" i="1"/>
  <c r="CF86" i="1"/>
  <c r="CF87" i="1"/>
  <c r="CF88" i="1"/>
  <c r="CF89" i="1"/>
  <c r="CF90" i="1"/>
  <c r="CF91" i="1"/>
  <c r="CF92" i="1"/>
  <c r="CF93" i="1"/>
  <c r="CF94" i="1"/>
  <c r="CF95" i="1"/>
  <c r="CF96" i="1"/>
  <c r="CF97" i="1"/>
  <c r="CF98" i="1"/>
  <c r="CF99" i="1"/>
  <c r="CF100" i="1"/>
  <c r="CF101" i="1"/>
  <c r="CF102" i="1"/>
  <c r="CF103" i="1"/>
  <c r="CF104" i="1"/>
  <c r="CF105" i="1"/>
  <c r="CF106" i="1"/>
  <c r="CF107" i="1"/>
  <c r="CF108" i="1"/>
  <c r="CF109" i="1"/>
  <c r="CF110" i="1"/>
  <c r="CF111" i="1"/>
  <c r="CF112" i="1"/>
  <c r="CF113" i="1"/>
  <c r="CF114" i="1"/>
  <c r="CF115" i="1"/>
  <c r="CF116" i="1"/>
  <c r="CF117" i="1"/>
  <c r="CF118" i="1"/>
  <c r="CF119" i="1"/>
  <c r="CF120" i="1"/>
  <c r="CF121" i="1"/>
  <c r="CF122" i="1"/>
  <c r="CF123" i="1"/>
  <c r="CF124" i="1"/>
  <c r="CF125" i="1"/>
  <c r="CF126" i="1"/>
  <c r="CF127" i="1"/>
  <c r="CF128" i="1"/>
  <c r="CF129" i="1"/>
  <c r="CF130" i="1"/>
  <c r="CF131" i="1"/>
  <c r="CF132" i="1"/>
  <c r="CF133" i="1"/>
  <c r="CF134" i="1"/>
  <c r="CF135" i="1"/>
  <c r="CF136" i="1"/>
  <c r="CF137" i="1"/>
  <c r="CF138" i="1"/>
  <c r="CF139" i="1"/>
  <c r="CF140" i="1"/>
  <c r="CF141" i="1"/>
  <c r="CF142" i="1"/>
  <c r="CF143" i="1"/>
  <c r="CF144" i="1"/>
  <c r="CF145" i="1"/>
  <c r="CF146" i="1"/>
  <c r="CF147" i="1"/>
  <c r="CF148" i="1"/>
  <c r="CF149" i="1"/>
  <c r="CF150" i="1"/>
  <c r="CF151" i="1"/>
  <c r="CF152" i="1"/>
  <c r="CF153" i="1"/>
  <c r="CF154" i="1"/>
  <c r="CF155" i="1"/>
  <c r="CF156" i="1"/>
  <c r="CF157" i="1"/>
  <c r="CF158" i="1"/>
  <c r="CF159" i="1"/>
  <c r="CF160" i="1"/>
  <c r="CF161" i="1"/>
  <c r="CF162" i="1"/>
  <c r="CF163" i="1"/>
  <c r="CF164" i="1"/>
  <c r="CF165" i="1"/>
  <c r="CF166" i="1"/>
  <c r="CF167" i="1"/>
  <c r="CF168" i="1"/>
  <c r="CF169" i="1"/>
  <c r="CF170" i="1"/>
  <c r="CF171" i="1"/>
  <c r="CF172" i="1"/>
  <c r="CF173" i="1"/>
  <c r="CF174" i="1"/>
  <c r="CF175" i="1"/>
  <c r="CF176" i="1"/>
  <c r="CF177" i="1"/>
  <c r="CF178" i="1"/>
  <c r="CF179" i="1"/>
  <c r="CF180" i="1"/>
  <c r="CF181" i="1"/>
  <c r="CF182" i="1"/>
  <c r="CF183" i="1"/>
  <c r="CF184" i="1"/>
  <c r="CF185" i="1"/>
  <c r="CF186" i="1"/>
  <c r="CF187" i="1"/>
  <c r="CF188" i="1"/>
  <c r="CF189" i="1"/>
  <c r="CF190" i="1"/>
  <c r="CF191" i="1"/>
  <c r="CF192" i="1"/>
  <c r="CF193" i="1"/>
  <c r="CF194" i="1"/>
  <c r="CF195" i="1"/>
  <c r="CF196" i="1"/>
  <c r="CF197" i="1"/>
  <c r="CF198" i="1"/>
  <c r="CF199" i="1"/>
  <c r="CF200" i="1"/>
  <c r="CF201" i="1"/>
  <c r="CF202" i="1"/>
  <c r="CF203" i="1"/>
  <c r="CF204" i="1"/>
  <c r="CF205" i="1"/>
  <c r="CF206" i="1"/>
  <c r="CF207" i="1"/>
  <c r="CF208" i="1"/>
  <c r="CF209" i="1"/>
  <c r="CF210" i="1"/>
  <c r="CF211" i="1"/>
  <c r="CF212" i="1"/>
  <c r="CF213" i="1"/>
  <c r="CF214" i="1"/>
  <c r="CF215" i="1"/>
  <c r="CF216" i="1"/>
  <c r="CF217" i="1"/>
  <c r="CF218" i="1"/>
  <c r="CF219" i="1"/>
  <c r="CF220" i="1"/>
  <c r="CF221" i="1"/>
  <c r="CF222" i="1"/>
  <c r="CF223" i="1"/>
  <c r="CF224" i="1"/>
  <c r="CF225" i="1"/>
  <c r="CF226" i="1"/>
  <c r="CF227" i="1"/>
  <c r="CF228" i="1"/>
  <c r="CF229" i="1"/>
  <c r="CF230" i="1"/>
  <c r="CF231" i="1"/>
  <c r="CF232" i="1"/>
  <c r="CF233" i="1"/>
  <c r="CF234" i="1"/>
  <c r="CF235" i="1"/>
  <c r="CF236" i="1"/>
  <c r="CF237" i="1"/>
  <c r="CF238" i="1"/>
  <c r="CF239" i="1"/>
  <c r="CF240" i="1"/>
  <c r="CF241" i="1"/>
  <c r="CF242" i="1"/>
  <c r="CF243" i="1"/>
  <c r="CF244" i="1"/>
  <c r="CF245" i="1"/>
  <c r="CF246" i="1"/>
  <c r="CF247" i="1"/>
  <c r="CF248" i="1"/>
  <c r="CF249" i="1"/>
  <c r="CF250" i="1"/>
  <c r="CF251" i="1"/>
  <c r="CF252" i="1"/>
  <c r="CF253" i="1"/>
  <c r="CF254" i="1"/>
  <c r="CF255" i="1"/>
  <c r="CF256" i="1"/>
  <c r="CF257" i="1"/>
  <c r="CF258" i="1"/>
  <c r="CF259" i="1"/>
  <c r="CF260" i="1"/>
  <c r="CF261" i="1"/>
  <c r="CF262" i="1"/>
  <c r="CF263" i="1"/>
  <c r="CF264" i="1"/>
  <c r="CF265" i="1"/>
  <c r="CF266" i="1"/>
  <c r="CF267" i="1"/>
  <c r="CF268" i="1"/>
  <c r="CF269" i="1"/>
  <c r="CF270" i="1"/>
  <c r="CF271" i="1"/>
  <c r="CF272" i="1"/>
  <c r="CF273" i="1"/>
  <c r="CF274" i="1"/>
  <c r="CF275" i="1"/>
  <c r="CF276" i="1"/>
  <c r="CF277" i="1"/>
  <c r="CF278" i="1"/>
  <c r="CF279" i="1"/>
  <c r="CF280" i="1"/>
  <c r="CF281" i="1"/>
  <c r="CF282" i="1"/>
  <c r="CF283" i="1"/>
  <c r="CF284" i="1"/>
  <c r="CF285" i="1"/>
  <c r="CF286" i="1"/>
  <c r="CF287" i="1"/>
  <c r="CF288" i="1"/>
  <c r="CF289" i="1"/>
  <c r="CF290" i="1"/>
  <c r="CF291" i="1"/>
  <c r="CF292" i="1"/>
  <c r="CF293" i="1"/>
  <c r="CF294" i="1"/>
  <c r="CF295" i="1"/>
  <c r="CF296" i="1"/>
  <c r="CF297" i="1"/>
  <c r="CF298" i="1"/>
  <c r="CF299" i="1"/>
  <c r="CF300" i="1"/>
  <c r="CF301" i="1"/>
  <c r="CF302" i="1"/>
  <c r="CF303" i="1"/>
  <c r="CF304" i="1"/>
  <c r="CF305" i="1"/>
  <c r="CF306" i="1"/>
  <c r="CF307" i="1"/>
  <c r="CF308" i="1"/>
  <c r="CF309" i="1"/>
  <c r="CF310" i="1"/>
  <c r="CF311" i="1"/>
  <c r="CF312" i="1"/>
  <c r="CF313" i="1"/>
  <c r="CF314" i="1"/>
  <c r="CF315" i="1"/>
  <c r="CF316" i="1"/>
  <c r="CF317" i="1"/>
  <c r="CF318" i="1"/>
  <c r="CF319" i="1"/>
  <c r="CF320" i="1"/>
  <c r="CF321" i="1"/>
  <c r="CF322" i="1"/>
  <c r="CF323" i="1"/>
  <c r="CF324" i="1"/>
  <c r="CF325" i="1"/>
  <c r="CF326" i="1"/>
  <c r="CF327" i="1"/>
  <c r="CF328" i="1"/>
  <c r="CF329" i="1"/>
  <c r="CF330" i="1"/>
  <c r="CF331" i="1"/>
  <c r="CF332" i="1"/>
  <c r="CF333" i="1"/>
  <c r="CF334" i="1"/>
  <c r="CF335" i="1"/>
  <c r="CF336" i="1"/>
  <c r="CF337" i="1"/>
  <c r="CF338" i="1"/>
  <c r="CF339" i="1"/>
  <c r="CF340" i="1"/>
  <c r="CF341" i="1"/>
  <c r="CF342" i="1"/>
  <c r="CF343" i="1"/>
  <c r="CF344" i="1"/>
  <c r="CF345" i="1"/>
  <c r="CF346" i="1"/>
  <c r="CF347" i="1"/>
  <c r="CF348" i="1"/>
  <c r="CF349" i="1"/>
  <c r="CF350" i="1"/>
  <c r="CF351" i="1"/>
  <c r="CF352" i="1"/>
  <c r="CF353" i="1"/>
  <c r="CF354" i="1"/>
  <c r="CF355" i="1"/>
  <c r="CF356" i="1"/>
  <c r="CF357" i="1"/>
  <c r="CF358" i="1"/>
  <c r="CF359" i="1"/>
  <c r="CF360" i="1"/>
  <c r="CF361" i="1"/>
  <c r="CF362" i="1"/>
  <c r="CF363" i="1"/>
  <c r="CF364" i="1"/>
  <c r="CF365" i="1"/>
  <c r="CF366" i="1"/>
  <c r="CF367" i="1"/>
  <c r="CF368" i="1"/>
  <c r="CF369" i="1"/>
  <c r="CF370" i="1"/>
  <c r="CF371" i="1"/>
  <c r="CF372" i="1"/>
  <c r="CF373" i="1"/>
  <c r="CF374" i="1"/>
  <c r="CF375" i="1"/>
  <c r="CF376" i="1"/>
  <c r="CF377" i="1"/>
  <c r="CF378" i="1"/>
  <c r="CF379" i="1"/>
  <c r="CF380" i="1"/>
  <c r="CF381" i="1"/>
  <c r="CF382" i="1"/>
  <c r="CF383" i="1"/>
  <c r="CF384" i="1"/>
  <c r="CF385" i="1"/>
  <c r="CF386" i="1"/>
  <c r="CF387" i="1"/>
  <c r="CF388" i="1"/>
  <c r="CF389" i="1"/>
  <c r="CF390" i="1"/>
  <c r="CF391" i="1"/>
  <c r="CF392" i="1"/>
  <c r="CF393" i="1"/>
  <c r="CF394" i="1"/>
  <c r="CF395" i="1"/>
  <c r="CF396" i="1"/>
  <c r="CF397" i="1"/>
  <c r="CF398" i="1"/>
  <c r="CF399" i="1"/>
  <c r="CF400" i="1"/>
  <c r="CF401" i="1"/>
  <c r="CF402" i="1"/>
  <c r="CF403" i="1"/>
  <c r="CF404" i="1"/>
  <c r="CF405" i="1"/>
  <c r="CF406" i="1"/>
  <c r="CF407" i="1"/>
  <c r="CF408" i="1"/>
  <c r="CF409" i="1"/>
  <c r="CF410" i="1"/>
  <c r="CF411" i="1"/>
  <c r="CF412" i="1"/>
  <c r="CF413" i="1"/>
  <c r="CF414" i="1"/>
  <c r="CF415" i="1"/>
  <c r="CF416" i="1"/>
  <c r="CF417" i="1"/>
  <c r="CF418" i="1"/>
  <c r="CF419" i="1"/>
  <c r="CF420" i="1"/>
  <c r="CF421" i="1"/>
  <c r="CF422" i="1"/>
  <c r="CF423" i="1"/>
  <c r="CF424" i="1"/>
  <c r="CF425" i="1"/>
  <c r="CF426" i="1"/>
  <c r="CF427" i="1"/>
  <c r="CF428" i="1"/>
  <c r="CF429" i="1"/>
  <c r="CF430" i="1"/>
  <c r="CF431" i="1"/>
  <c r="CF432" i="1"/>
  <c r="CF433" i="1"/>
  <c r="CF434" i="1"/>
  <c r="CF435" i="1"/>
  <c r="CF436" i="1"/>
  <c r="CF437" i="1"/>
  <c r="CF438" i="1"/>
  <c r="CF439" i="1"/>
  <c r="CF440" i="1"/>
  <c r="CF441" i="1"/>
  <c r="CF442" i="1"/>
  <c r="CF443" i="1"/>
  <c r="CF444" i="1"/>
  <c r="CF445" i="1"/>
  <c r="CF446" i="1"/>
  <c r="CF447" i="1"/>
  <c r="CF448" i="1"/>
  <c r="CF449" i="1"/>
  <c r="CF450" i="1"/>
  <c r="CF451" i="1"/>
  <c r="CF452" i="1"/>
  <c r="CF453" i="1"/>
  <c r="CF454" i="1"/>
  <c r="CF455" i="1"/>
  <c r="CF456" i="1"/>
  <c r="CF457" i="1"/>
  <c r="CF458" i="1"/>
  <c r="CF459" i="1"/>
  <c r="CF460" i="1"/>
  <c r="CF461" i="1"/>
  <c r="CF462" i="1"/>
  <c r="CF463" i="1"/>
  <c r="CF464" i="1"/>
  <c r="CF465" i="1"/>
  <c r="CF466" i="1"/>
  <c r="CF467" i="1"/>
  <c r="CF468" i="1"/>
  <c r="CF469" i="1"/>
  <c r="CF470" i="1"/>
  <c r="CF471" i="1"/>
  <c r="CF472" i="1"/>
  <c r="CF473" i="1"/>
  <c r="CF474" i="1"/>
  <c r="CF475" i="1"/>
  <c r="CF476" i="1"/>
  <c r="CF477" i="1"/>
  <c r="CF478" i="1"/>
  <c r="CF479" i="1"/>
  <c r="CF480" i="1"/>
  <c r="CF481" i="1"/>
  <c r="CF482" i="1"/>
  <c r="CF483" i="1"/>
  <c r="CF484" i="1"/>
  <c r="CF485" i="1"/>
  <c r="CF486" i="1"/>
  <c r="CF487" i="1"/>
  <c r="CF488" i="1"/>
  <c r="CF489" i="1"/>
  <c r="CF490" i="1"/>
  <c r="CF491" i="1"/>
  <c r="CF492" i="1"/>
  <c r="CF493" i="1"/>
  <c r="CF494" i="1"/>
  <c r="CF495" i="1"/>
  <c r="CF496" i="1"/>
  <c r="CF497" i="1"/>
  <c r="CF498" i="1"/>
  <c r="CF499" i="1"/>
  <c r="CF500" i="1"/>
  <c r="CF501" i="1"/>
  <c r="CF502" i="1"/>
  <c r="CF503" i="1"/>
  <c r="CF504" i="1"/>
  <c r="CF505" i="1"/>
  <c r="CF506" i="1"/>
  <c r="CF507" i="1"/>
  <c r="CF508" i="1"/>
  <c r="CF509" i="1"/>
  <c r="CF510" i="1"/>
  <c r="CF511" i="1"/>
  <c r="CF512" i="1"/>
  <c r="CF513" i="1"/>
  <c r="CF514" i="1"/>
  <c r="CF515" i="1"/>
  <c r="CF516" i="1"/>
  <c r="CF517" i="1"/>
  <c r="CF518" i="1"/>
  <c r="CF519" i="1"/>
  <c r="CF520" i="1"/>
  <c r="CF521" i="1"/>
  <c r="CF522" i="1"/>
  <c r="CF523" i="1"/>
  <c r="CF524" i="1"/>
  <c r="CF525" i="1"/>
  <c r="CF526" i="1"/>
  <c r="CF527" i="1"/>
  <c r="CF528" i="1"/>
  <c r="CF529" i="1"/>
  <c r="CF530" i="1"/>
  <c r="CF531" i="1"/>
  <c r="CF532" i="1"/>
  <c r="CF533" i="1"/>
  <c r="CF534" i="1"/>
  <c r="CF535" i="1"/>
  <c r="CF536" i="1"/>
  <c r="CF537" i="1"/>
  <c r="CF538" i="1"/>
  <c r="CF539" i="1"/>
  <c r="CF540" i="1"/>
  <c r="CF541" i="1"/>
  <c r="CF542" i="1"/>
  <c r="CF543" i="1"/>
  <c r="CF544" i="1"/>
  <c r="CF545" i="1"/>
  <c r="CF546" i="1"/>
  <c r="CF547" i="1"/>
  <c r="CF548" i="1"/>
  <c r="CF552" i="1"/>
  <c r="CF557" i="1"/>
  <c r="CF559" i="1"/>
  <c r="CF560" i="1"/>
  <c r="CF570" i="1"/>
  <c r="CF575" i="1"/>
  <c r="CF583" i="1"/>
  <c r="CF585" i="1"/>
  <c r="CF586" i="1"/>
  <c r="CF587" i="1"/>
  <c r="CF588" i="1"/>
  <c r="CF589" i="1"/>
  <c r="CF590" i="1"/>
  <c r="CF591" i="1"/>
  <c r="CF592" i="1"/>
  <c r="CF593" i="1"/>
  <c r="CF594" i="1"/>
  <c r="CF595" i="1"/>
  <c r="CF596" i="1"/>
  <c r="CF597" i="1"/>
  <c r="CF598" i="1"/>
  <c r="CF599" i="1"/>
  <c r="CF600" i="1"/>
  <c r="CF601" i="1"/>
  <c r="CF602" i="1"/>
  <c r="CF603" i="1"/>
  <c r="CF604" i="1"/>
  <c r="CF605" i="1"/>
  <c r="CF606" i="1"/>
  <c r="CF607" i="1"/>
  <c r="CF608" i="1"/>
  <c r="CF609" i="1"/>
  <c r="CF610" i="1"/>
  <c r="CF611" i="1"/>
  <c r="CF612" i="1"/>
  <c r="CF613" i="1"/>
  <c r="CF614" i="1"/>
  <c r="CF615" i="1"/>
  <c r="CF616" i="1"/>
  <c r="CF617" i="1"/>
  <c r="CF618" i="1"/>
  <c r="CF619" i="1"/>
  <c r="CF620" i="1"/>
  <c r="CF621" i="1"/>
  <c r="CF622" i="1"/>
  <c r="CF623" i="1"/>
  <c r="CF624" i="1"/>
  <c r="CF625" i="1"/>
  <c r="CF626" i="1"/>
  <c r="CF627" i="1"/>
  <c r="CF628" i="1"/>
  <c r="CF629" i="1"/>
  <c r="CF630" i="1"/>
  <c r="CF631" i="1"/>
  <c r="CF632" i="1"/>
  <c r="CF633" i="1"/>
  <c r="CF634" i="1"/>
  <c r="CF635" i="1"/>
  <c r="CF636" i="1"/>
  <c r="CF637" i="1"/>
  <c r="CF638" i="1"/>
  <c r="CF639" i="1"/>
  <c r="CF640" i="1"/>
  <c r="CF641" i="1"/>
  <c r="CF642" i="1"/>
  <c r="CF643" i="1"/>
  <c r="CF644" i="1"/>
  <c r="CF645" i="1"/>
  <c r="CF646" i="1"/>
  <c r="CF647" i="1"/>
  <c r="CF648" i="1"/>
  <c r="CF649" i="1"/>
  <c r="CF650" i="1"/>
  <c r="CF651" i="1"/>
  <c r="CF652" i="1"/>
  <c r="CF653" i="1"/>
  <c r="CF654" i="1"/>
  <c r="CF655" i="1"/>
  <c r="CF656" i="1"/>
  <c r="CF657" i="1"/>
  <c r="CF658" i="1"/>
  <c r="CF659" i="1"/>
  <c r="CF660" i="1"/>
  <c r="CF661" i="1"/>
  <c r="CF662" i="1"/>
  <c r="CF663" i="1"/>
  <c r="CF664" i="1"/>
  <c r="CF665" i="1"/>
  <c r="CF666" i="1"/>
  <c r="CF667" i="1"/>
  <c r="CF668" i="1"/>
  <c r="CF669" i="1"/>
  <c r="CF670" i="1"/>
  <c r="CF671" i="1"/>
  <c r="CF672" i="1"/>
  <c r="CF673" i="1"/>
  <c r="CF674" i="1"/>
  <c r="CF675" i="1"/>
  <c r="CF676" i="1"/>
  <c r="CF677" i="1"/>
  <c r="CF678" i="1"/>
  <c r="CF679" i="1"/>
  <c r="CF680" i="1"/>
  <c r="CF681" i="1"/>
  <c r="CF682" i="1"/>
  <c r="CF683" i="1"/>
  <c r="CF684" i="1"/>
  <c r="CF685" i="1"/>
  <c r="CF686" i="1"/>
  <c r="CF687" i="1"/>
  <c r="CF688" i="1"/>
  <c r="CF689" i="1"/>
  <c r="CF690" i="1"/>
  <c r="CF691" i="1"/>
  <c r="CF692" i="1"/>
  <c r="CF693" i="1"/>
  <c r="CF694" i="1"/>
  <c r="CF695" i="1"/>
  <c r="CF696" i="1"/>
  <c r="CF697" i="1"/>
  <c r="CF698" i="1"/>
  <c r="CF699" i="1"/>
  <c r="CF700" i="1"/>
  <c r="CF701" i="1"/>
  <c r="CF702" i="1"/>
  <c r="CF703" i="1"/>
  <c r="CF704" i="1"/>
  <c r="CF705" i="1"/>
  <c r="CF706" i="1"/>
  <c r="CF707" i="1"/>
  <c r="CF708" i="1"/>
  <c r="CF709" i="1"/>
  <c r="CF710" i="1"/>
  <c r="CF711" i="1"/>
  <c r="CF712" i="1"/>
  <c r="CF713" i="1"/>
  <c r="CF714" i="1"/>
  <c r="CF715" i="1"/>
  <c r="CF716" i="1"/>
  <c r="CF717" i="1"/>
  <c r="CF718" i="1"/>
  <c r="CF719" i="1"/>
  <c r="CF720" i="1"/>
  <c r="CF721" i="1"/>
  <c r="CF722" i="1"/>
  <c r="CF723" i="1"/>
  <c r="CF724" i="1"/>
  <c r="CF725" i="1"/>
  <c r="CF726" i="1"/>
  <c r="CF727" i="1"/>
  <c r="CF728" i="1"/>
  <c r="CF729" i="1"/>
  <c r="CF730" i="1"/>
  <c r="CF731" i="1"/>
  <c r="CF732" i="1"/>
  <c r="CF733" i="1"/>
  <c r="CF734" i="1"/>
  <c r="CF735" i="1"/>
  <c r="CF736" i="1"/>
  <c r="CF737" i="1"/>
  <c r="CF738" i="1"/>
  <c r="CF739" i="1"/>
  <c r="CF740" i="1"/>
  <c r="CF741" i="1"/>
  <c r="CF742" i="1"/>
  <c r="CF743" i="1"/>
  <c r="CF744" i="1"/>
  <c r="CF745" i="1"/>
  <c r="CF746" i="1"/>
  <c r="CF747" i="1"/>
  <c r="CF748" i="1"/>
  <c r="CF749" i="1"/>
  <c r="CF750" i="1"/>
  <c r="CF751" i="1"/>
  <c r="CF752" i="1"/>
  <c r="CF753" i="1"/>
  <c r="CF754" i="1"/>
  <c r="CF755" i="1"/>
  <c r="CF756" i="1"/>
  <c r="CF757" i="1"/>
  <c r="CF758" i="1"/>
  <c r="CF759" i="1"/>
  <c r="CF760" i="1"/>
  <c r="CF761" i="1"/>
  <c r="CF762" i="1"/>
  <c r="CF763" i="1"/>
  <c r="CF764" i="1"/>
  <c r="CF765" i="1"/>
  <c r="CF766" i="1"/>
  <c r="CF767" i="1"/>
  <c r="CF768" i="1"/>
  <c r="CF769" i="1"/>
  <c r="CF770" i="1"/>
  <c r="CF771" i="1"/>
  <c r="CF772" i="1"/>
  <c r="CF773" i="1"/>
  <c r="CF774" i="1"/>
  <c r="CF775" i="1"/>
  <c r="CF776" i="1"/>
  <c r="CF777" i="1"/>
  <c r="CF778" i="1"/>
  <c r="CF779" i="1"/>
  <c r="CF780" i="1"/>
  <c r="CF781" i="1"/>
  <c r="CF782" i="1"/>
  <c r="CF783" i="1"/>
  <c r="CF784" i="1"/>
  <c r="CF785" i="1"/>
  <c r="CF786" i="1"/>
  <c r="CF787" i="1"/>
  <c r="CF788" i="1"/>
  <c r="CF789" i="1"/>
  <c r="CF790" i="1"/>
  <c r="CF791" i="1"/>
  <c r="CF792" i="1"/>
  <c r="CF793" i="1"/>
  <c r="CF794" i="1"/>
  <c r="CF795" i="1"/>
  <c r="CF796" i="1"/>
  <c r="CF797" i="1"/>
  <c r="CF798" i="1"/>
  <c r="CF799" i="1"/>
  <c r="CF800" i="1"/>
  <c r="CF801" i="1"/>
  <c r="CF802" i="1"/>
  <c r="CF803" i="1"/>
  <c r="CF804" i="1"/>
  <c r="CF805" i="1"/>
  <c r="CF806" i="1"/>
  <c r="CF807" i="1"/>
  <c r="CF808" i="1"/>
  <c r="CF809" i="1"/>
  <c r="CF810" i="1"/>
  <c r="CF811" i="1"/>
  <c r="CF812" i="1"/>
  <c r="CF813" i="1"/>
  <c r="CF814" i="1"/>
  <c r="CF815" i="1"/>
  <c r="CF816" i="1"/>
  <c r="CF817" i="1"/>
  <c r="CF818" i="1"/>
  <c r="CF819" i="1"/>
  <c r="CF820" i="1"/>
  <c r="CF821" i="1"/>
  <c r="CF822" i="1"/>
  <c r="CF823" i="1"/>
  <c r="CF824" i="1"/>
  <c r="CF825" i="1"/>
  <c r="CF826" i="1"/>
  <c r="CF827" i="1"/>
  <c r="CF828" i="1"/>
  <c r="CF829" i="1"/>
  <c r="CF830" i="1"/>
  <c r="CF831" i="1"/>
  <c r="CF832" i="1"/>
  <c r="CF833" i="1"/>
  <c r="CF834" i="1"/>
  <c r="CF835" i="1"/>
  <c r="CF836" i="1"/>
  <c r="CF837" i="1"/>
  <c r="CF838" i="1"/>
  <c r="CF839" i="1"/>
  <c r="CF840" i="1"/>
  <c r="CF841" i="1"/>
  <c r="AY464" i="1"/>
  <c r="BX464" i="1"/>
  <c r="CE464" i="1" s="1"/>
  <c r="CC464" i="1"/>
  <c r="CD464" i="1"/>
  <c r="AY465" i="1"/>
  <c r="BX465" i="1"/>
  <c r="CE465" i="1" s="1"/>
  <c r="CC465" i="1"/>
  <c r="CD465" i="1"/>
  <c r="AY466" i="1"/>
  <c r="BX466" i="1"/>
  <c r="CE466" i="1" s="1"/>
  <c r="CC466" i="1"/>
  <c r="CD466" i="1"/>
  <c r="AY467" i="1"/>
  <c r="BX467" i="1"/>
  <c r="CE467" i="1" s="1"/>
  <c r="CC467" i="1"/>
  <c r="CD467" i="1"/>
  <c r="AY468" i="1"/>
  <c r="BX468" i="1"/>
  <c r="CE468" i="1" s="1"/>
  <c r="CC468" i="1"/>
  <c r="CD468" i="1"/>
  <c r="AY469" i="1"/>
  <c r="BX469" i="1"/>
  <c r="CE469" i="1" s="1"/>
  <c r="CC469" i="1"/>
  <c r="CD469" i="1"/>
  <c r="AY470" i="1"/>
  <c r="BX470" i="1"/>
  <c r="CE470" i="1" s="1"/>
  <c r="CC470" i="1"/>
  <c r="CD470" i="1"/>
  <c r="AY471" i="1"/>
  <c r="BX471" i="1"/>
  <c r="CE471" i="1" s="1"/>
  <c r="CC471" i="1"/>
  <c r="CD471" i="1"/>
  <c r="AY472" i="1"/>
  <c r="BX472" i="1"/>
  <c r="CE472" i="1" s="1"/>
  <c r="CC472" i="1"/>
  <c r="CD472" i="1"/>
  <c r="AY473" i="1"/>
  <c r="BX473" i="1"/>
  <c r="CE473" i="1" s="1"/>
  <c r="CC473" i="1"/>
  <c r="CD473" i="1"/>
  <c r="AY474" i="1"/>
  <c r="BX474" i="1"/>
  <c r="CE474" i="1" s="1"/>
  <c r="CC474" i="1"/>
  <c r="CD474" i="1"/>
  <c r="AY475" i="1"/>
  <c r="BX475" i="1"/>
  <c r="CE475" i="1" s="1"/>
  <c r="CC475" i="1"/>
  <c r="CD475" i="1"/>
  <c r="AY476" i="1"/>
  <c r="BX476" i="1"/>
  <c r="CE476" i="1" s="1"/>
  <c r="CC476" i="1"/>
  <c r="CD476" i="1"/>
  <c r="AY477" i="1"/>
  <c r="BX477" i="1"/>
  <c r="CE477" i="1" s="1"/>
  <c r="CC477" i="1"/>
  <c r="CD477" i="1"/>
  <c r="AY478" i="1"/>
  <c r="BX478" i="1"/>
  <c r="CE478" i="1" s="1"/>
  <c r="CC478" i="1"/>
  <c r="CD478" i="1"/>
  <c r="AY479" i="1"/>
  <c r="BX479" i="1"/>
  <c r="CE479" i="1" s="1"/>
  <c r="CC479" i="1"/>
  <c r="CD479" i="1"/>
  <c r="AY480" i="1"/>
  <c r="BX480" i="1"/>
  <c r="CE480" i="1" s="1"/>
  <c r="CC480" i="1"/>
  <c r="CD480" i="1"/>
  <c r="AY481" i="1"/>
  <c r="BX481" i="1"/>
  <c r="CE481" i="1" s="1"/>
  <c r="CC481" i="1"/>
  <c r="CD481" i="1"/>
  <c r="AY482" i="1"/>
  <c r="BX482" i="1"/>
  <c r="CE482" i="1" s="1"/>
  <c r="CC482" i="1"/>
  <c r="CD482" i="1"/>
  <c r="AY483" i="1"/>
  <c r="BX483" i="1"/>
  <c r="CE483" i="1" s="1"/>
  <c r="CC483" i="1"/>
  <c r="CD483" i="1"/>
  <c r="AY484" i="1"/>
  <c r="BX484" i="1"/>
  <c r="CE484" i="1" s="1"/>
  <c r="CC484" i="1"/>
  <c r="CD484" i="1"/>
  <c r="AY485" i="1"/>
  <c r="BX485" i="1"/>
  <c r="CE485" i="1" s="1"/>
  <c r="CC485" i="1"/>
  <c r="CD485" i="1"/>
  <c r="AY486" i="1"/>
  <c r="BX486" i="1"/>
  <c r="CE486" i="1" s="1"/>
  <c r="CC486" i="1"/>
  <c r="CD486" i="1"/>
  <c r="AY487" i="1"/>
  <c r="BX487" i="1"/>
  <c r="CE487" i="1" s="1"/>
  <c r="CC487" i="1"/>
  <c r="CD487" i="1"/>
  <c r="AY488" i="1"/>
  <c r="BX488" i="1"/>
  <c r="CE488" i="1" s="1"/>
  <c r="CC488" i="1"/>
  <c r="CD488" i="1"/>
  <c r="AY489" i="1"/>
  <c r="BX489" i="1"/>
  <c r="CE489" i="1" s="1"/>
  <c r="CC489" i="1"/>
  <c r="CD489" i="1"/>
  <c r="AY490" i="1"/>
  <c r="BX490" i="1"/>
  <c r="CE490" i="1" s="1"/>
  <c r="CC490" i="1"/>
  <c r="CD490" i="1"/>
  <c r="AY491" i="1"/>
  <c r="BX491" i="1"/>
  <c r="CE491" i="1" s="1"/>
  <c r="CC491" i="1"/>
  <c r="CD491" i="1"/>
  <c r="AY492" i="1"/>
  <c r="BX492" i="1"/>
  <c r="CE492" i="1" s="1"/>
  <c r="CC492" i="1"/>
  <c r="CD492" i="1"/>
  <c r="AY493" i="1"/>
  <c r="BX493" i="1"/>
  <c r="CE493" i="1" s="1"/>
  <c r="CC493" i="1"/>
  <c r="CD493" i="1"/>
  <c r="AY494" i="1"/>
  <c r="BX494" i="1"/>
  <c r="CE494" i="1" s="1"/>
  <c r="CC494" i="1"/>
  <c r="CD494" i="1"/>
  <c r="AY495" i="1"/>
  <c r="BX495" i="1"/>
  <c r="CE495" i="1" s="1"/>
  <c r="CC495" i="1"/>
  <c r="CD495" i="1"/>
  <c r="AY496" i="1"/>
  <c r="BX496" i="1"/>
  <c r="CE496" i="1" s="1"/>
  <c r="CC496" i="1"/>
  <c r="CD496" i="1"/>
  <c r="AY497" i="1"/>
  <c r="BX497" i="1"/>
  <c r="CE497" i="1" s="1"/>
  <c r="CC497" i="1"/>
  <c r="CD497" i="1"/>
  <c r="AY498" i="1"/>
  <c r="BX498" i="1"/>
  <c r="CE498" i="1" s="1"/>
  <c r="CC498" i="1"/>
  <c r="CD498" i="1"/>
  <c r="AY499" i="1"/>
  <c r="BX499" i="1"/>
  <c r="CE499" i="1" s="1"/>
  <c r="CC499" i="1"/>
  <c r="CD499" i="1"/>
  <c r="AY500" i="1"/>
  <c r="BX500" i="1"/>
  <c r="CE500" i="1" s="1"/>
  <c r="CC500" i="1"/>
  <c r="CD500" i="1"/>
  <c r="AY501" i="1"/>
  <c r="BX501" i="1"/>
  <c r="CE501" i="1" s="1"/>
  <c r="CC501" i="1"/>
  <c r="CD501" i="1"/>
  <c r="AY502" i="1"/>
  <c r="BX502" i="1"/>
  <c r="CE502" i="1" s="1"/>
  <c r="CC502" i="1"/>
  <c r="CD502" i="1"/>
  <c r="AY503" i="1"/>
  <c r="BX503" i="1"/>
  <c r="CE503" i="1" s="1"/>
  <c r="CC503" i="1"/>
  <c r="CD503" i="1"/>
  <c r="AY504" i="1"/>
  <c r="BX504" i="1"/>
  <c r="CE504" i="1" s="1"/>
  <c r="CC504" i="1"/>
  <c r="CD504" i="1"/>
  <c r="AY505" i="1"/>
  <c r="BX505" i="1"/>
  <c r="CE505" i="1" s="1"/>
  <c r="CC505" i="1"/>
  <c r="CD505" i="1"/>
  <c r="AY506" i="1"/>
  <c r="BX506" i="1"/>
  <c r="CE506" i="1" s="1"/>
  <c r="CC506" i="1"/>
  <c r="CD506" i="1"/>
  <c r="AY507" i="1"/>
  <c r="BX507" i="1"/>
  <c r="CE507" i="1" s="1"/>
  <c r="CC507" i="1"/>
  <c r="CD507" i="1"/>
  <c r="AY508" i="1"/>
  <c r="BX508" i="1"/>
  <c r="CE508" i="1" s="1"/>
  <c r="CC508" i="1"/>
  <c r="CD508" i="1"/>
  <c r="AY509" i="1"/>
  <c r="BX509" i="1"/>
  <c r="CE509" i="1" s="1"/>
  <c r="CC509" i="1"/>
  <c r="CD509" i="1"/>
  <c r="AY510" i="1"/>
  <c r="BX510" i="1"/>
  <c r="CE510" i="1" s="1"/>
  <c r="CC510" i="1"/>
  <c r="CD510" i="1"/>
  <c r="AY511" i="1"/>
  <c r="BX511" i="1"/>
  <c r="CE511" i="1" s="1"/>
  <c r="CC511" i="1"/>
  <c r="CD511" i="1"/>
  <c r="AY512" i="1"/>
  <c r="BX512" i="1"/>
  <c r="CE512" i="1" s="1"/>
  <c r="CC512" i="1"/>
  <c r="CD512" i="1"/>
  <c r="AY513" i="1"/>
  <c r="BX513" i="1"/>
  <c r="CE513" i="1" s="1"/>
  <c r="CC513" i="1"/>
  <c r="CD513" i="1"/>
  <c r="AY514" i="1"/>
  <c r="BX514" i="1"/>
  <c r="CE514" i="1" s="1"/>
  <c r="CC514" i="1"/>
  <c r="CD514" i="1"/>
  <c r="AY515" i="1"/>
  <c r="BX515" i="1"/>
  <c r="CE515" i="1" s="1"/>
  <c r="CC515" i="1"/>
  <c r="CD515" i="1"/>
  <c r="AY516" i="1"/>
  <c r="BX516" i="1"/>
  <c r="CE516" i="1" s="1"/>
  <c r="CC516" i="1"/>
  <c r="CD516" i="1"/>
  <c r="AY517" i="1"/>
  <c r="BX517" i="1"/>
  <c r="CE517" i="1" s="1"/>
  <c r="CC517" i="1"/>
  <c r="CD517" i="1"/>
  <c r="AY518" i="1"/>
  <c r="BX518" i="1"/>
  <c r="CE518" i="1" s="1"/>
  <c r="CC518" i="1"/>
  <c r="CD518" i="1"/>
  <c r="AY519" i="1"/>
  <c r="BX519" i="1"/>
  <c r="CE519" i="1" s="1"/>
  <c r="CC519" i="1"/>
  <c r="CD519" i="1"/>
  <c r="AY520" i="1"/>
  <c r="BX520" i="1"/>
  <c r="CE520" i="1" s="1"/>
  <c r="CC520" i="1"/>
  <c r="CD520" i="1"/>
  <c r="AY521" i="1"/>
  <c r="BX521" i="1"/>
  <c r="CE521" i="1" s="1"/>
  <c r="CC521" i="1"/>
  <c r="CD521" i="1"/>
  <c r="AY522" i="1"/>
  <c r="BX522" i="1"/>
  <c r="CE522" i="1" s="1"/>
  <c r="CC522" i="1"/>
  <c r="CD522" i="1"/>
  <c r="AY523" i="1"/>
  <c r="BX523" i="1"/>
  <c r="CE523" i="1" s="1"/>
  <c r="CC523" i="1"/>
  <c r="CD523" i="1"/>
  <c r="AY524" i="1"/>
  <c r="BX524" i="1"/>
  <c r="CE524" i="1" s="1"/>
  <c r="CC524" i="1"/>
  <c r="CD524" i="1"/>
  <c r="AY525" i="1"/>
  <c r="BX525" i="1"/>
  <c r="CE525" i="1" s="1"/>
  <c r="CC525" i="1"/>
  <c r="CD525" i="1"/>
  <c r="AY526" i="1"/>
  <c r="BX526" i="1"/>
  <c r="CE526" i="1" s="1"/>
  <c r="CC526" i="1"/>
  <c r="CD526" i="1"/>
  <c r="AY527" i="1"/>
  <c r="BX527" i="1"/>
  <c r="CE527" i="1" s="1"/>
  <c r="CC527" i="1"/>
  <c r="CD527" i="1"/>
  <c r="AY528" i="1"/>
  <c r="BX528" i="1"/>
  <c r="CE528" i="1" s="1"/>
  <c r="CC528" i="1"/>
  <c r="CD528" i="1"/>
  <c r="AY529" i="1"/>
  <c r="BX529" i="1"/>
  <c r="CE529" i="1" s="1"/>
  <c r="CC529" i="1"/>
  <c r="CD529" i="1"/>
  <c r="AY530" i="1"/>
  <c r="BX530" i="1"/>
  <c r="CE530" i="1" s="1"/>
  <c r="CC530" i="1"/>
  <c r="CD530" i="1"/>
  <c r="AY531" i="1"/>
  <c r="BX531" i="1"/>
  <c r="CE531" i="1" s="1"/>
  <c r="CC531" i="1"/>
  <c r="CD531" i="1"/>
  <c r="AY532" i="1"/>
  <c r="BX532" i="1"/>
  <c r="CE532" i="1" s="1"/>
  <c r="CC532" i="1"/>
  <c r="CD532" i="1"/>
  <c r="AY533" i="1"/>
  <c r="BX533" i="1"/>
  <c r="CE533" i="1" s="1"/>
  <c r="CC533" i="1"/>
  <c r="CD533" i="1"/>
  <c r="CD841" i="1"/>
  <c r="CC841" i="1"/>
  <c r="BX841" i="1"/>
  <c r="CE841" i="1" s="1"/>
  <c r="CD840" i="1"/>
  <c r="CC840" i="1"/>
  <c r="BX840" i="1"/>
  <c r="CE840" i="1" s="1"/>
  <c r="CD839" i="1"/>
  <c r="CC839" i="1"/>
  <c r="BX839" i="1"/>
  <c r="CE839" i="1" s="1"/>
  <c r="CD838" i="1"/>
  <c r="CC838" i="1"/>
  <c r="BX838" i="1"/>
  <c r="CE838" i="1" s="1"/>
  <c r="CD837" i="1"/>
  <c r="CC837" i="1"/>
  <c r="BX837" i="1"/>
  <c r="CE837" i="1" s="1"/>
  <c r="CD836" i="1"/>
  <c r="CC836" i="1"/>
  <c r="BX836" i="1"/>
  <c r="CE836" i="1" s="1"/>
  <c r="CD835" i="1"/>
  <c r="CC835" i="1"/>
  <c r="BX835" i="1"/>
  <c r="CE835" i="1" s="1"/>
  <c r="CD834" i="1"/>
  <c r="CC834" i="1"/>
  <c r="BX834" i="1"/>
  <c r="CE834" i="1" s="1"/>
  <c r="CD833" i="1"/>
  <c r="CC833" i="1"/>
  <c r="BX833" i="1"/>
  <c r="CE833" i="1" s="1"/>
  <c r="CD832" i="1"/>
  <c r="CC832" i="1"/>
  <c r="BX832" i="1"/>
  <c r="CE832" i="1" s="1"/>
  <c r="CD831" i="1"/>
  <c r="CC831" i="1"/>
  <c r="BX831" i="1"/>
  <c r="CE831" i="1" s="1"/>
  <c r="CD830" i="1"/>
  <c r="CC830" i="1"/>
  <c r="BX830" i="1"/>
  <c r="CE830" i="1" s="1"/>
  <c r="CD829" i="1"/>
  <c r="CC829" i="1"/>
  <c r="BX829" i="1"/>
  <c r="CE829" i="1" s="1"/>
  <c r="CD828" i="1"/>
  <c r="CC828" i="1"/>
  <c r="BX828" i="1"/>
  <c r="CE828" i="1" s="1"/>
  <c r="CD827" i="1"/>
  <c r="CC827" i="1"/>
  <c r="BX827" i="1"/>
  <c r="CE827" i="1" s="1"/>
  <c r="CD826" i="1"/>
  <c r="CC826" i="1"/>
  <c r="BX826" i="1"/>
  <c r="CE826" i="1" s="1"/>
  <c r="CD825" i="1"/>
  <c r="CC825" i="1"/>
  <c r="BX825" i="1"/>
  <c r="CE825" i="1" s="1"/>
  <c r="CD824" i="1"/>
  <c r="CC824" i="1"/>
  <c r="BX824" i="1"/>
  <c r="CE824" i="1" s="1"/>
  <c r="CD823" i="1"/>
  <c r="CC823" i="1"/>
  <c r="BX823" i="1"/>
  <c r="CE823" i="1" s="1"/>
  <c r="CD822" i="1"/>
  <c r="CC822" i="1"/>
  <c r="BX822" i="1"/>
  <c r="CE822" i="1" s="1"/>
  <c r="CD821" i="1"/>
  <c r="CC821" i="1"/>
  <c r="BX821" i="1"/>
  <c r="CE821" i="1" s="1"/>
  <c r="CD820" i="1"/>
  <c r="CC820" i="1"/>
  <c r="BX820" i="1"/>
  <c r="CE820" i="1" s="1"/>
  <c r="CD819" i="1"/>
  <c r="CC819" i="1"/>
  <c r="BX819" i="1"/>
  <c r="CE819" i="1" s="1"/>
  <c r="CD818" i="1"/>
  <c r="CC818" i="1"/>
  <c r="BX818" i="1"/>
  <c r="CE818" i="1" s="1"/>
  <c r="CD817" i="1"/>
  <c r="CC817" i="1"/>
  <c r="BX817" i="1"/>
  <c r="CE817" i="1" s="1"/>
  <c r="CD816" i="1"/>
  <c r="CC816" i="1"/>
  <c r="BX816" i="1"/>
  <c r="CE816" i="1" s="1"/>
  <c r="CD815" i="1"/>
  <c r="CC815" i="1"/>
  <c r="BX815" i="1"/>
  <c r="CE815" i="1" s="1"/>
  <c r="CD814" i="1"/>
  <c r="CC814" i="1"/>
  <c r="BX814" i="1"/>
  <c r="CE814" i="1" s="1"/>
  <c r="CD813" i="1"/>
  <c r="CC813" i="1"/>
  <c r="BX813" i="1"/>
  <c r="CE813" i="1" s="1"/>
  <c r="CD812" i="1"/>
  <c r="CC812" i="1"/>
  <c r="BX812" i="1"/>
  <c r="CE812" i="1" s="1"/>
  <c r="CD811" i="1"/>
  <c r="CC811" i="1"/>
  <c r="BX811" i="1"/>
  <c r="CE811" i="1" s="1"/>
  <c r="CD810" i="1"/>
  <c r="CC810" i="1"/>
  <c r="BX810" i="1"/>
  <c r="CE810" i="1" s="1"/>
  <c r="CD809" i="1"/>
  <c r="CC809" i="1"/>
  <c r="BX809" i="1"/>
  <c r="CE809" i="1" s="1"/>
  <c r="CD808" i="1"/>
  <c r="CC808" i="1"/>
  <c r="BX808" i="1"/>
  <c r="CE808" i="1" s="1"/>
  <c r="CD807" i="1"/>
  <c r="CC807" i="1"/>
  <c r="BX807" i="1"/>
  <c r="CE807" i="1" s="1"/>
  <c r="CD806" i="1"/>
  <c r="CC806" i="1"/>
  <c r="BX806" i="1"/>
  <c r="CE806" i="1" s="1"/>
  <c r="CD805" i="1"/>
  <c r="CC805" i="1"/>
  <c r="BX805" i="1"/>
  <c r="CE805" i="1" s="1"/>
  <c r="CD804" i="1"/>
  <c r="CC804" i="1"/>
  <c r="BX804" i="1"/>
  <c r="CE804" i="1" s="1"/>
  <c r="CD803" i="1"/>
  <c r="CC803" i="1"/>
  <c r="BX803" i="1"/>
  <c r="CE803" i="1" s="1"/>
  <c r="CD802" i="1"/>
  <c r="CC802" i="1"/>
  <c r="BX802" i="1"/>
  <c r="CE802" i="1" s="1"/>
  <c r="CD801" i="1"/>
  <c r="CC801" i="1"/>
  <c r="BX801" i="1"/>
  <c r="CE801" i="1" s="1"/>
  <c r="CD800" i="1"/>
  <c r="CC800" i="1"/>
  <c r="BX800" i="1"/>
  <c r="CE800" i="1" s="1"/>
  <c r="CD799" i="1"/>
  <c r="CC799" i="1"/>
  <c r="BX799" i="1"/>
  <c r="CE799" i="1" s="1"/>
  <c r="CD798" i="1"/>
  <c r="CC798" i="1"/>
  <c r="BX798" i="1"/>
  <c r="CE798" i="1" s="1"/>
  <c r="CD797" i="1"/>
  <c r="CC797" i="1"/>
  <c r="BX797" i="1"/>
  <c r="CE797" i="1" s="1"/>
  <c r="CD796" i="1"/>
  <c r="CC796" i="1"/>
  <c r="BX796" i="1"/>
  <c r="CE796" i="1" s="1"/>
  <c r="CD795" i="1"/>
  <c r="CC795" i="1"/>
  <c r="BX795" i="1"/>
  <c r="CE795" i="1" s="1"/>
  <c r="CD794" i="1"/>
  <c r="CC794" i="1"/>
  <c r="BX794" i="1"/>
  <c r="CE794" i="1" s="1"/>
  <c r="CD793" i="1"/>
  <c r="CC793" i="1"/>
  <c r="BX793" i="1"/>
  <c r="CE793" i="1" s="1"/>
  <c r="CD792" i="1"/>
  <c r="CC792" i="1"/>
  <c r="BX792" i="1"/>
  <c r="CE792" i="1" s="1"/>
  <c r="CD791" i="1"/>
  <c r="CC791" i="1"/>
  <c r="BX791" i="1"/>
  <c r="CE791" i="1" s="1"/>
  <c r="CD790" i="1"/>
  <c r="CC790" i="1"/>
  <c r="BX790" i="1"/>
  <c r="CE790" i="1" s="1"/>
  <c r="CD789" i="1"/>
  <c r="CC789" i="1"/>
  <c r="BX789" i="1"/>
  <c r="CE789" i="1" s="1"/>
  <c r="CD788" i="1"/>
  <c r="CC788" i="1"/>
  <c r="BX788" i="1"/>
  <c r="CE788" i="1" s="1"/>
  <c r="CD787" i="1"/>
  <c r="CC787" i="1"/>
  <c r="BX787" i="1"/>
  <c r="CE787" i="1" s="1"/>
  <c r="CD786" i="1"/>
  <c r="CC786" i="1"/>
  <c r="BX786" i="1"/>
  <c r="CE786" i="1" s="1"/>
  <c r="CD785" i="1"/>
  <c r="CC785" i="1"/>
  <c r="BX785" i="1"/>
  <c r="CE785" i="1" s="1"/>
  <c r="CD784" i="1"/>
  <c r="CC784" i="1"/>
  <c r="BX784" i="1"/>
  <c r="CE784" i="1" s="1"/>
  <c r="CD783" i="1"/>
  <c r="CC783" i="1"/>
  <c r="BX783" i="1"/>
  <c r="CE783" i="1" s="1"/>
  <c r="CD782" i="1"/>
  <c r="CC782" i="1"/>
  <c r="BX782" i="1"/>
  <c r="CE782" i="1" s="1"/>
  <c r="CD781" i="1"/>
  <c r="CC781" i="1"/>
  <c r="BX781" i="1"/>
  <c r="CE781" i="1" s="1"/>
  <c r="CD780" i="1"/>
  <c r="CC780" i="1"/>
  <c r="BX780" i="1"/>
  <c r="CE780" i="1" s="1"/>
  <c r="AY780" i="1"/>
  <c r="CD779" i="1"/>
  <c r="CC779" i="1"/>
  <c r="BX779" i="1"/>
  <c r="CE779" i="1" s="1"/>
  <c r="AY779" i="1"/>
  <c r="CD778" i="1"/>
  <c r="CC778" i="1"/>
  <c r="BX778" i="1"/>
  <c r="CE778" i="1" s="1"/>
  <c r="AY778" i="1"/>
  <c r="CD777" i="1"/>
  <c r="CC777" i="1"/>
  <c r="BX777" i="1"/>
  <c r="CE777" i="1" s="1"/>
  <c r="AY777" i="1"/>
  <c r="CD776" i="1"/>
  <c r="CC776" i="1"/>
  <c r="BX776" i="1"/>
  <c r="CE776" i="1" s="1"/>
  <c r="AY776" i="1"/>
  <c r="CD775" i="1"/>
  <c r="CC775" i="1"/>
  <c r="BX775" i="1"/>
  <c r="CE775" i="1" s="1"/>
  <c r="AY775" i="1"/>
  <c r="CD774" i="1"/>
  <c r="CC774" i="1"/>
  <c r="BX774" i="1"/>
  <c r="CE774" i="1" s="1"/>
  <c r="AY774" i="1"/>
  <c r="CD773" i="1"/>
  <c r="CC773" i="1"/>
  <c r="BX773" i="1"/>
  <c r="CE773" i="1" s="1"/>
  <c r="AY773" i="1"/>
  <c r="CD772" i="1"/>
  <c r="CC772" i="1"/>
  <c r="BX772" i="1"/>
  <c r="CE772" i="1" s="1"/>
  <c r="AY772" i="1"/>
  <c r="CD771" i="1"/>
  <c r="CC771" i="1"/>
  <c r="BX771" i="1"/>
  <c r="CE771" i="1" s="1"/>
  <c r="AY771" i="1"/>
  <c r="CD770" i="1"/>
  <c r="CC770" i="1"/>
  <c r="BX770" i="1"/>
  <c r="CE770" i="1" s="1"/>
  <c r="AY770" i="1"/>
  <c r="CD769" i="1"/>
  <c r="CC769" i="1"/>
  <c r="BX769" i="1"/>
  <c r="CE769" i="1" s="1"/>
  <c r="AY769" i="1"/>
  <c r="CD768" i="1"/>
  <c r="CC768" i="1"/>
  <c r="BX768" i="1"/>
  <c r="CE768" i="1" s="1"/>
  <c r="AY768" i="1"/>
  <c r="CD767" i="1"/>
  <c r="CC767" i="1"/>
  <c r="BX767" i="1"/>
  <c r="CE767" i="1" s="1"/>
  <c r="AY767" i="1"/>
  <c r="CD766" i="1"/>
  <c r="CC766" i="1"/>
  <c r="BX766" i="1"/>
  <c r="CE766" i="1" s="1"/>
  <c r="AY766" i="1"/>
  <c r="CD765" i="1"/>
  <c r="CC765" i="1"/>
  <c r="BX765" i="1"/>
  <c r="CE765" i="1" s="1"/>
  <c r="AY765" i="1"/>
  <c r="CD764" i="1"/>
  <c r="CC764" i="1"/>
  <c r="BX764" i="1"/>
  <c r="CE764" i="1" s="1"/>
  <c r="AY764" i="1"/>
  <c r="CD763" i="1"/>
  <c r="CC763" i="1"/>
  <c r="BX763" i="1"/>
  <c r="CE763" i="1" s="1"/>
  <c r="AY763" i="1"/>
  <c r="CD762" i="1"/>
  <c r="CC762" i="1"/>
  <c r="BX762" i="1"/>
  <c r="CE762" i="1" s="1"/>
  <c r="AY762" i="1"/>
  <c r="CD761" i="1"/>
  <c r="CC761" i="1"/>
  <c r="BX761" i="1"/>
  <c r="CE761" i="1" s="1"/>
  <c r="AY761" i="1"/>
  <c r="CD760" i="1"/>
  <c r="CC760" i="1"/>
  <c r="BX760" i="1"/>
  <c r="CE760" i="1" s="1"/>
  <c r="AY760" i="1"/>
  <c r="CD759" i="1"/>
  <c r="CC759" i="1"/>
  <c r="BX759" i="1"/>
  <c r="CE759" i="1" s="1"/>
  <c r="AY759" i="1"/>
  <c r="CD758" i="1"/>
  <c r="CC758" i="1"/>
  <c r="BX758" i="1"/>
  <c r="CE758" i="1" s="1"/>
  <c r="AY758" i="1"/>
  <c r="CD757" i="1"/>
  <c r="CC757" i="1"/>
  <c r="BX757" i="1"/>
  <c r="CE757" i="1" s="1"/>
  <c r="AY757" i="1"/>
  <c r="CD756" i="1"/>
  <c r="CC756" i="1"/>
  <c r="BX756" i="1"/>
  <c r="CE756" i="1" s="1"/>
  <c r="AY756" i="1"/>
  <c r="CD755" i="1"/>
  <c r="CC755" i="1"/>
  <c r="BX755" i="1"/>
  <c r="CE755" i="1" s="1"/>
  <c r="AY755" i="1"/>
  <c r="CD754" i="1"/>
  <c r="CC754" i="1"/>
  <c r="BX754" i="1"/>
  <c r="CE754" i="1" s="1"/>
  <c r="AY754" i="1"/>
  <c r="CD753" i="1"/>
  <c r="CC753" i="1"/>
  <c r="BX753" i="1"/>
  <c r="CE753" i="1" s="1"/>
  <c r="AY753" i="1"/>
  <c r="CD752" i="1"/>
  <c r="CC752" i="1"/>
  <c r="BX752" i="1"/>
  <c r="CE752" i="1" s="1"/>
  <c r="AY752" i="1"/>
  <c r="CD751" i="1"/>
  <c r="CC751" i="1"/>
  <c r="BX751" i="1"/>
  <c r="CE751" i="1" s="1"/>
  <c r="AY751" i="1"/>
  <c r="CD750" i="1"/>
  <c r="CC750" i="1"/>
  <c r="BX750" i="1"/>
  <c r="CE750" i="1" s="1"/>
  <c r="AY750" i="1"/>
  <c r="CD749" i="1"/>
  <c r="CC749" i="1"/>
  <c r="BX749" i="1"/>
  <c r="CE749" i="1" s="1"/>
  <c r="AY749" i="1"/>
  <c r="CD748" i="1"/>
  <c r="CC748" i="1"/>
  <c r="BX748" i="1"/>
  <c r="CE748" i="1" s="1"/>
  <c r="AY748" i="1"/>
  <c r="CD747" i="1"/>
  <c r="CC747" i="1"/>
  <c r="BX747" i="1"/>
  <c r="CE747" i="1" s="1"/>
  <c r="AY747" i="1"/>
  <c r="CD746" i="1"/>
  <c r="CC746" i="1"/>
  <c r="BX746" i="1"/>
  <c r="CE746" i="1" s="1"/>
  <c r="AY746" i="1"/>
  <c r="CD745" i="1"/>
  <c r="CC745" i="1"/>
  <c r="BX745" i="1"/>
  <c r="CE745" i="1" s="1"/>
  <c r="AY745" i="1"/>
  <c r="CD744" i="1"/>
  <c r="CC744" i="1"/>
  <c r="BX744" i="1"/>
  <c r="CE744" i="1" s="1"/>
  <c r="AY744" i="1"/>
  <c r="CD743" i="1"/>
  <c r="CC743" i="1"/>
  <c r="BX743" i="1"/>
  <c r="CE743" i="1" s="1"/>
  <c r="AY743" i="1"/>
  <c r="CD742" i="1"/>
  <c r="CC742" i="1"/>
  <c r="BX742" i="1"/>
  <c r="CE742" i="1" s="1"/>
  <c r="AY742" i="1"/>
  <c r="CD741" i="1"/>
  <c r="CC741" i="1"/>
  <c r="BX741" i="1"/>
  <c r="CE741" i="1" s="1"/>
  <c r="AY741" i="1"/>
  <c r="CD740" i="1"/>
  <c r="CC740" i="1"/>
  <c r="BX740" i="1"/>
  <c r="CE740" i="1" s="1"/>
  <c r="AY740" i="1"/>
  <c r="CD739" i="1"/>
  <c r="CC739" i="1"/>
  <c r="BX739" i="1"/>
  <c r="CE739" i="1" s="1"/>
  <c r="AY739" i="1"/>
  <c r="CD738" i="1"/>
  <c r="CC738" i="1"/>
  <c r="BX738" i="1"/>
  <c r="CE738" i="1" s="1"/>
  <c r="AY738" i="1"/>
  <c r="CD737" i="1"/>
  <c r="CC737" i="1"/>
  <c r="BX737" i="1"/>
  <c r="CE737" i="1" s="1"/>
  <c r="AY737" i="1"/>
  <c r="CD736" i="1"/>
  <c r="CC736" i="1"/>
  <c r="BX736" i="1"/>
  <c r="CE736" i="1" s="1"/>
  <c r="AY736" i="1"/>
  <c r="CD735" i="1"/>
  <c r="CC735" i="1"/>
  <c r="BX735" i="1"/>
  <c r="CE735" i="1" s="1"/>
  <c r="AY735" i="1"/>
  <c r="CD734" i="1"/>
  <c r="CC734" i="1"/>
  <c r="BX734" i="1"/>
  <c r="CE734" i="1" s="1"/>
  <c r="AY734" i="1"/>
  <c r="CD733" i="1"/>
  <c r="CC733" i="1"/>
  <c r="BX733" i="1"/>
  <c r="CE733" i="1" s="1"/>
  <c r="AY733" i="1"/>
  <c r="CD732" i="1"/>
  <c r="CC732" i="1"/>
  <c r="BX732" i="1"/>
  <c r="CE732" i="1" s="1"/>
  <c r="AY732" i="1"/>
  <c r="CD731" i="1"/>
  <c r="CC731" i="1"/>
  <c r="BX731" i="1"/>
  <c r="CE731" i="1" s="1"/>
  <c r="AY731" i="1"/>
  <c r="CD730" i="1"/>
  <c r="CC730" i="1"/>
  <c r="BX730" i="1"/>
  <c r="CE730" i="1" s="1"/>
  <c r="AY730" i="1"/>
  <c r="CD729" i="1"/>
  <c r="CC729" i="1"/>
  <c r="BX729" i="1"/>
  <c r="CE729" i="1" s="1"/>
  <c r="AY729" i="1"/>
  <c r="CD728" i="1"/>
  <c r="CC728" i="1"/>
  <c r="BX728" i="1"/>
  <c r="CE728" i="1" s="1"/>
  <c r="AY728" i="1"/>
  <c r="CD727" i="1"/>
  <c r="CC727" i="1"/>
  <c r="BX727" i="1"/>
  <c r="CE727" i="1" s="1"/>
  <c r="AY727" i="1"/>
  <c r="CD726" i="1"/>
  <c r="CC726" i="1"/>
  <c r="BX726" i="1"/>
  <c r="CE726" i="1" s="1"/>
  <c r="AY726" i="1"/>
  <c r="CD725" i="1"/>
  <c r="CC725" i="1"/>
  <c r="BX725" i="1"/>
  <c r="CE725" i="1" s="1"/>
  <c r="AY725" i="1"/>
  <c r="CD724" i="1"/>
  <c r="CC724" i="1"/>
  <c r="BX724" i="1"/>
  <c r="CE724" i="1" s="1"/>
  <c r="AY724" i="1"/>
  <c r="CD723" i="1"/>
  <c r="CC723" i="1"/>
  <c r="BX723" i="1"/>
  <c r="CE723" i="1" s="1"/>
  <c r="AY723" i="1"/>
  <c r="CD722" i="1"/>
  <c r="CC722" i="1"/>
  <c r="BX722" i="1"/>
  <c r="CE722" i="1" s="1"/>
  <c r="AY722" i="1"/>
  <c r="CD721" i="1"/>
  <c r="CC721" i="1"/>
  <c r="BX721" i="1"/>
  <c r="CE721" i="1" s="1"/>
  <c r="AY721" i="1"/>
  <c r="CD720" i="1"/>
  <c r="CC720" i="1"/>
  <c r="BX720" i="1"/>
  <c r="CE720" i="1" s="1"/>
  <c r="AY720" i="1"/>
  <c r="CD719" i="1"/>
  <c r="CC719" i="1"/>
  <c r="BX719" i="1"/>
  <c r="CE719" i="1" s="1"/>
  <c r="AY719" i="1"/>
  <c r="CD718" i="1"/>
  <c r="CC718" i="1"/>
  <c r="BX718" i="1"/>
  <c r="CE718" i="1" s="1"/>
  <c r="AY718" i="1"/>
  <c r="CD717" i="1"/>
  <c r="CC717" i="1"/>
  <c r="BX717" i="1"/>
  <c r="CE717" i="1" s="1"/>
  <c r="AY717" i="1"/>
  <c r="CD716" i="1"/>
  <c r="CC716" i="1"/>
  <c r="BX716" i="1"/>
  <c r="CE716" i="1" s="1"/>
  <c r="AY716" i="1"/>
  <c r="CD715" i="1"/>
  <c r="CC715" i="1"/>
  <c r="BX715" i="1"/>
  <c r="CE715" i="1" s="1"/>
  <c r="AY715" i="1"/>
  <c r="CD714" i="1"/>
  <c r="CC714" i="1"/>
  <c r="BX714" i="1"/>
  <c r="CE714" i="1" s="1"/>
  <c r="AY714" i="1"/>
  <c r="CD713" i="1"/>
  <c r="CC713" i="1"/>
  <c r="BX713" i="1"/>
  <c r="CE713" i="1" s="1"/>
  <c r="AY713" i="1"/>
  <c r="CD712" i="1"/>
  <c r="CC712" i="1"/>
  <c r="BX712" i="1"/>
  <c r="CE712" i="1" s="1"/>
  <c r="AY712" i="1"/>
  <c r="CD711" i="1"/>
  <c r="CC711" i="1"/>
  <c r="BX711" i="1"/>
  <c r="CE711" i="1" s="1"/>
  <c r="AY711" i="1"/>
  <c r="CD710" i="1"/>
  <c r="CC710" i="1"/>
  <c r="BX710" i="1"/>
  <c r="CE710" i="1" s="1"/>
  <c r="AY710" i="1"/>
  <c r="CD709" i="1"/>
  <c r="CC709" i="1"/>
  <c r="BX709" i="1"/>
  <c r="CE709" i="1" s="1"/>
  <c r="AY709" i="1"/>
  <c r="CD708" i="1"/>
  <c r="CC708" i="1"/>
  <c r="BX708" i="1"/>
  <c r="CE708" i="1" s="1"/>
  <c r="CD707" i="1"/>
  <c r="CC707" i="1"/>
  <c r="BX707" i="1"/>
  <c r="CE707" i="1" s="1"/>
  <c r="CD706" i="1"/>
  <c r="CC706" i="1"/>
  <c r="BX706" i="1"/>
  <c r="CE706" i="1" s="1"/>
  <c r="AY706" i="1"/>
  <c r="CD705" i="1"/>
  <c r="CC705" i="1"/>
  <c r="BX705" i="1"/>
  <c r="CE705" i="1" s="1"/>
  <c r="AY705" i="1"/>
  <c r="CD704" i="1"/>
  <c r="CC704" i="1"/>
  <c r="BX704" i="1"/>
  <c r="CE704" i="1" s="1"/>
  <c r="AY704" i="1"/>
  <c r="CD703" i="1"/>
  <c r="CC703" i="1"/>
  <c r="BX703" i="1"/>
  <c r="CE703" i="1" s="1"/>
  <c r="AY703" i="1"/>
  <c r="CD702" i="1"/>
  <c r="CC702" i="1"/>
  <c r="BX702" i="1"/>
  <c r="CE702" i="1" s="1"/>
  <c r="AY702" i="1"/>
  <c r="CD701" i="1"/>
  <c r="CC701" i="1"/>
  <c r="BX701" i="1"/>
  <c r="CE701" i="1" s="1"/>
  <c r="AY701" i="1"/>
  <c r="CD700" i="1"/>
  <c r="CC700" i="1"/>
  <c r="BX700" i="1"/>
  <c r="CE700" i="1" s="1"/>
  <c r="AY700" i="1"/>
  <c r="CD699" i="1"/>
  <c r="CC699" i="1"/>
  <c r="BX699" i="1"/>
  <c r="CE699" i="1" s="1"/>
  <c r="AY699" i="1"/>
  <c r="CD698" i="1"/>
  <c r="CC698" i="1"/>
  <c r="BX698" i="1"/>
  <c r="CE698" i="1" s="1"/>
  <c r="AY698" i="1"/>
  <c r="CD697" i="1"/>
  <c r="CC697" i="1"/>
  <c r="BX697" i="1"/>
  <c r="CE697" i="1" s="1"/>
  <c r="AY697" i="1"/>
  <c r="CD696" i="1"/>
  <c r="CC696" i="1"/>
  <c r="BX696" i="1"/>
  <c r="CE696" i="1" s="1"/>
  <c r="AY696" i="1"/>
  <c r="CD695" i="1"/>
  <c r="CC695" i="1"/>
  <c r="BX695" i="1"/>
  <c r="CE695" i="1" s="1"/>
  <c r="AY695" i="1"/>
  <c r="CD694" i="1"/>
  <c r="CC694" i="1"/>
  <c r="BX694" i="1"/>
  <c r="CE694" i="1" s="1"/>
  <c r="AY694" i="1"/>
  <c r="CD693" i="1"/>
  <c r="CC693" i="1"/>
  <c r="BX693" i="1"/>
  <c r="CE693" i="1" s="1"/>
  <c r="AY693" i="1"/>
  <c r="CD692" i="1"/>
  <c r="CC692" i="1"/>
  <c r="BX692" i="1"/>
  <c r="CE692" i="1" s="1"/>
  <c r="AY692" i="1"/>
  <c r="CD691" i="1"/>
  <c r="CC691" i="1"/>
  <c r="BX691" i="1"/>
  <c r="CE691" i="1" s="1"/>
  <c r="AY691" i="1"/>
  <c r="CD690" i="1"/>
  <c r="CC690" i="1"/>
  <c r="BX690" i="1"/>
  <c r="CE690" i="1" s="1"/>
  <c r="AY690" i="1"/>
  <c r="CD689" i="1"/>
  <c r="CC689" i="1"/>
  <c r="BX689" i="1"/>
  <c r="CE689" i="1" s="1"/>
  <c r="AY689" i="1"/>
  <c r="CD688" i="1"/>
  <c r="CC688" i="1"/>
  <c r="BX688" i="1"/>
  <c r="CE688" i="1" s="1"/>
  <c r="AY688" i="1"/>
  <c r="CD687" i="1"/>
  <c r="CC687" i="1"/>
  <c r="BX687" i="1"/>
  <c r="CE687" i="1" s="1"/>
  <c r="AY687" i="1"/>
  <c r="CD686" i="1"/>
  <c r="CC686" i="1"/>
  <c r="BX686" i="1"/>
  <c r="CE686" i="1" s="1"/>
  <c r="AY686" i="1"/>
  <c r="CD685" i="1"/>
  <c r="CC685" i="1"/>
  <c r="BX685" i="1"/>
  <c r="CE685" i="1" s="1"/>
  <c r="AY685" i="1"/>
  <c r="CD684" i="1"/>
  <c r="CC684" i="1"/>
  <c r="BX684" i="1"/>
  <c r="CE684" i="1" s="1"/>
  <c r="AY684" i="1"/>
  <c r="CD683" i="1"/>
  <c r="CC683" i="1"/>
  <c r="BX683" i="1"/>
  <c r="CE683" i="1" s="1"/>
  <c r="AY683" i="1"/>
  <c r="CD682" i="1"/>
  <c r="CC682" i="1"/>
  <c r="BX682" i="1"/>
  <c r="CE682" i="1" s="1"/>
  <c r="AY682" i="1"/>
  <c r="CD681" i="1"/>
  <c r="CC681" i="1"/>
  <c r="BX681" i="1"/>
  <c r="CE681" i="1" s="1"/>
  <c r="AY681" i="1"/>
  <c r="CD680" i="1"/>
  <c r="CC680" i="1"/>
  <c r="BX680" i="1"/>
  <c r="CE680" i="1" s="1"/>
  <c r="AY680" i="1"/>
  <c r="CD679" i="1"/>
  <c r="CC679" i="1"/>
  <c r="BX679" i="1"/>
  <c r="CE679" i="1" s="1"/>
  <c r="AY679" i="1"/>
  <c r="CD678" i="1"/>
  <c r="CC678" i="1"/>
  <c r="BX678" i="1"/>
  <c r="CE678" i="1" s="1"/>
  <c r="AY678" i="1"/>
  <c r="CD677" i="1"/>
  <c r="CC677" i="1"/>
  <c r="BX677" i="1"/>
  <c r="CE677" i="1" s="1"/>
  <c r="AY677" i="1"/>
  <c r="CD676" i="1"/>
  <c r="CC676" i="1"/>
  <c r="BX676" i="1"/>
  <c r="CE676" i="1" s="1"/>
  <c r="AY676" i="1"/>
  <c r="CD675" i="1"/>
  <c r="CC675" i="1"/>
  <c r="BX675" i="1"/>
  <c r="CE675" i="1" s="1"/>
  <c r="AY675" i="1"/>
  <c r="CD674" i="1"/>
  <c r="CC674" i="1"/>
  <c r="BX674" i="1"/>
  <c r="CE674" i="1" s="1"/>
  <c r="AY674" i="1"/>
  <c r="CD673" i="1"/>
  <c r="CC673" i="1"/>
  <c r="BX673" i="1"/>
  <c r="CE673" i="1" s="1"/>
  <c r="AY673" i="1"/>
  <c r="CD672" i="1"/>
  <c r="CC672" i="1"/>
  <c r="BX672" i="1"/>
  <c r="CE672" i="1" s="1"/>
  <c r="AY672" i="1"/>
  <c r="CD671" i="1"/>
  <c r="CC671" i="1"/>
  <c r="BX671" i="1"/>
  <c r="CE671" i="1" s="1"/>
  <c r="AY671" i="1"/>
  <c r="CD670" i="1"/>
  <c r="CC670" i="1"/>
  <c r="BX670" i="1"/>
  <c r="CE670" i="1" s="1"/>
  <c r="AY670" i="1"/>
  <c r="CD669" i="1"/>
  <c r="CC669" i="1"/>
  <c r="BX669" i="1"/>
  <c r="CE669" i="1" s="1"/>
  <c r="AY669" i="1"/>
  <c r="CD668" i="1"/>
  <c r="CC668" i="1"/>
  <c r="BX668" i="1"/>
  <c r="CE668" i="1" s="1"/>
  <c r="AY668" i="1"/>
  <c r="CD667" i="1"/>
  <c r="CC667" i="1"/>
  <c r="BX667" i="1"/>
  <c r="CE667" i="1" s="1"/>
  <c r="AY667" i="1"/>
  <c r="CD666" i="1"/>
  <c r="CC666" i="1"/>
  <c r="BX666" i="1"/>
  <c r="CE666" i="1" s="1"/>
  <c r="AY666" i="1"/>
  <c r="CD665" i="1"/>
  <c r="CC665" i="1"/>
  <c r="BX665" i="1"/>
  <c r="CE665" i="1" s="1"/>
  <c r="AY665" i="1"/>
  <c r="CD664" i="1"/>
  <c r="CC664" i="1"/>
  <c r="BX664" i="1"/>
  <c r="CE664" i="1" s="1"/>
  <c r="AY664" i="1"/>
  <c r="CD663" i="1"/>
  <c r="CC663" i="1"/>
  <c r="BX663" i="1"/>
  <c r="CE663" i="1" s="1"/>
  <c r="AY663" i="1"/>
  <c r="CD662" i="1"/>
  <c r="CC662" i="1"/>
  <c r="BX662" i="1"/>
  <c r="CE662" i="1" s="1"/>
  <c r="AY662" i="1"/>
  <c r="CD661" i="1"/>
  <c r="CC661" i="1"/>
  <c r="BX661" i="1"/>
  <c r="CE661" i="1" s="1"/>
  <c r="AY661" i="1"/>
  <c r="CD660" i="1"/>
  <c r="CC660" i="1"/>
  <c r="BX660" i="1"/>
  <c r="CE660" i="1" s="1"/>
  <c r="AY660" i="1"/>
  <c r="CD659" i="1"/>
  <c r="CC659" i="1"/>
  <c r="BX659" i="1"/>
  <c r="CE659" i="1" s="1"/>
  <c r="AY659" i="1"/>
  <c r="CD658" i="1"/>
  <c r="CC658" i="1"/>
  <c r="BX658" i="1"/>
  <c r="CE658" i="1" s="1"/>
  <c r="AY658" i="1"/>
  <c r="CD657" i="1"/>
  <c r="CC657" i="1"/>
  <c r="BX657" i="1"/>
  <c r="CE657" i="1" s="1"/>
  <c r="AY657" i="1"/>
  <c r="CD656" i="1"/>
  <c r="CC656" i="1"/>
  <c r="BX656" i="1"/>
  <c r="CE656" i="1" s="1"/>
  <c r="AY656" i="1"/>
  <c r="CD655" i="1"/>
  <c r="CC655" i="1"/>
  <c r="BX655" i="1"/>
  <c r="CE655" i="1" s="1"/>
  <c r="AY655" i="1"/>
  <c r="CD654" i="1"/>
  <c r="CC654" i="1"/>
  <c r="BX654" i="1"/>
  <c r="CE654" i="1" s="1"/>
  <c r="AY654" i="1"/>
  <c r="CD653" i="1"/>
  <c r="CC653" i="1"/>
  <c r="BX653" i="1"/>
  <c r="CE653" i="1" s="1"/>
  <c r="AY653" i="1"/>
  <c r="CD652" i="1"/>
  <c r="CC652" i="1"/>
  <c r="BX652" i="1"/>
  <c r="CE652" i="1" s="1"/>
  <c r="AY652" i="1"/>
  <c r="CD651" i="1"/>
  <c r="CC651" i="1"/>
  <c r="BX651" i="1"/>
  <c r="CE651" i="1" s="1"/>
  <c r="AY651" i="1"/>
  <c r="CD650" i="1"/>
  <c r="CC650" i="1"/>
  <c r="BX650" i="1"/>
  <c r="CE650" i="1" s="1"/>
  <c r="AY650" i="1"/>
  <c r="CD649" i="1"/>
  <c r="CC649" i="1"/>
  <c r="BX649" i="1"/>
  <c r="CE649" i="1" s="1"/>
  <c r="AY649" i="1"/>
  <c r="CD648" i="1"/>
  <c r="CC648" i="1"/>
  <c r="BX648" i="1"/>
  <c r="CE648" i="1" s="1"/>
  <c r="AY648" i="1"/>
  <c r="CD647" i="1"/>
  <c r="CC647" i="1"/>
  <c r="BX647" i="1"/>
  <c r="CE647" i="1" s="1"/>
  <c r="AY647" i="1"/>
  <c r="CD646" i="1"/>
  <c r="CC646" i="1"/>
  <c r="BX646" i="1"/>
  <c r="CE646" i="1" s="1"/>
  <c r="AY646" i="1"/>
  <c r="CD645" i="1"/>
  <c r="CC645" i="1"/>
  <c r="BX645" i="1"/>
  <c r="CE645" i="1" s="1"/>
  <c r="AY645" i="1"/>
  <c r="CD644" i="1"/>
  <c r="CC644" i="1"/>
  <c r="BX644" i="1"/>
  <c r="CE644" i="1" s="1"/>
  <c r="AY644" i="1"/>
  <c r="CD643" i="1"/>
  <c r="CC643" i="1"/>
  <c r="BX643" i="1"/>
  <c r="CE643" i="1" s="1"/>
  <c r="AY643" i="1"/>
  <c r="CD642" i="1"/>
  <c r="CC642" i="1"/>
  <c r="BX642" i="1"/>
  <c r="CE642" i="1" s="1"/>
  <c r="AY642" i="1"/>
  <c r="CD641" i="1"/>
  <c r="CC641" i="1"/>
  <c r="BX641" i="1"/>
  <c r="CE641" i="1" s="1"/>
  <c r="AY641" i="1"/>
  <c r="CD640" i="1"/>
  <c r="CC640" i="1"/>
  <c r="BX640" i="1"/>
  <c r="CE640" i="1" s="1"/>
  <c r="AY640" i="1"/>
  <c r="CD639" i="1"/>
  <c r="CC639" i="1"/>
  <c r="BX639" i="1"/>
  <c r="CE639" i="1" s="1"/>
  <c r="AY639" i="1"/>
  <c r="CD638" i="1"/>
  <c r="CC638" i="1"/>
  <c r="BX638" i="1"/>
  <c r="CE638" i="1" s="1"/>
  <c r="AY638" i="1"/>
  <c r="CD637" i="1"/>
  <c r="CC637" i="1"/>
  <c r="BX637" i="1"/>
  <c r="CE637" i="1" s="1"/>
  <c r="AY637" i="1"/>
  <c r="CD636" i="1"/>
  <c r="CC636" i="1"/>
  <c r="BX636" i="1"/>
  <c r="CE636" i="1" s="1"/>
  <c r="AY636" i="1"/>
  <c r="CD635" i="1"/>
  <c r="CC635" i="1"/>
  <c r="BX635" i="1"/>
  <c r="CE635" i="1" s="1"/>
  <c r="AY635" i="1"/>
  <c r="CD634" i="1"/>
  <c r="CC634" i="1"/>
  <c r="BX634" i="1"/>
  <c r="CE634" i="1" s="1"/>
  <c r="AY634" i="1"/>
  <c r="CD633" i="1"/>
  <c r="CC633" i="1"/>
  <c r="BX633" i="1"/>
  <c r="CE633" i="1" s="1"/>
  <c r="AY633" i="1"/>
  <c r="CD632" i="1"/>
  <c r="CC632" i="1"/>
  <c r="BX632" i="1"/>
  <c r="CE632" i="1" s="1"/>
  <c r="AY632" i="1"/>
  <c r="CD631" i="1"/>
  <c r="CC631" i="1"/>
  <c r="BX631" i="1"/>
  <c r="CE631" i="1" s="1"/>
  <c r="AY631" i="1"/>
  <c r="CD630" i="1"/>
  <c r="CC630" i="1"/>
  <c r="BX630" i="1"/>
  <c r="CE630" i="1" s="1"/>
  <c r="AY630" i="1"/>
  <c r="CD629" i="1"/>
  <c r="CC629" i="1"/>
  <c r="BX629" i="1"/>
  <c r="CE629" i="1" s="1"/>
  <c r="AY629" i="1"/>
  <c r="CD628" i="1"/>
  <c r="CC628" i="1"/>
  <c r="BX628" i="1"/>
  <c r="CE628" i="1" s="1"/>
  <c r="AY628" i="1"/>
  <c r="CD627" i="1"/>
  <c r="CC627" i="1"/>
  <c r="BX627" i="1"/>
  <c r="CE627" i="1" s="1"/>
  <c r="AY627" i="1"/>
  <c r="CD626" i="1"/>
  <c r="CC626" i="1"/>
  <c r="BX626" i="1"/>
  <c r="CE626" i="1" s="1"/>
  <c r="AY626" i="1"/>
  <c r="CD625" i="1"/>
  <c r="CC625" i="1"/>
  <c r="BX625" i="1"/>
  <c r="CE625" i="1" s="1"/>
  <c r="AY625" i="1"/>
  <c r="CD624" i="1"/>
  <c r="CC624" i="1"/>
  <c r="BX624" i="1"/>
  <c r="CE624" i="1" s="1"/>
  <c r="AY624" i="1"/>
  <c r="CD623" i="1"/>
  <c r="CC623" i="1"/>
  <c r="BX623" i="1"/>
  <c r="CE623" i="1" s="1"/>
  <c r="AY623" i="1"/>
  <c r="CD622" i="1"/>
  <c r="CC622" i="1"/>
  <c r="BX622" i="1"/>
  <c r="CE622" i="1" s="1"/>
  <c r="AY622" i="1"/>
  <c r="CD621" i="1"/>
  <c r="CC621" i="1"/>
  <c r="BX621" i="1"/>
  <c r="CE621" i="1" s="1"/>
  <c r="AY621" i="1"/>
  <c r="CD620" i="1"/>
  <c r="CC620" i="1"/>
  <c r="BX620" i="1"/>
  <c r="CE620" i="1" s="1"/>
  <c r="AY620" i="1"/>
  <c r="CD619" i="1"/>
  <c r="CC619" i="1"/>
  <c r="BX619" i="1"/>
  <c r="CE619" i="1" s="1"/>
  <c r="AY619" i="1"/>
  <c r="CD618" i="1"/>
  <c r="CC618" i="1"/>
  <c r="BX618" i="1"/>
  <c r="CE618" i="1" s="1"/>
  <c r="AY618" i="1"/>
  <c r="CD617" i="1"/>
  <c r="CC617" i="1"/>
  <c r="BX617" i="1"/>
  <c r="CE617" i="1" s="1"/>
  <c r="AY617" i="1"/>
  <c r="CD616" i="1"/>
  <c r="CC616" i="1"/>
  <c r="BX616" i="1"/>
  <c r="CE616" i="1" s="1"/>
  <c r="AY616" i="1"/>
  <c r="CD615" i="1"/>
  <c r="CC615" i="1"/>
  <c r="BX615" i="1"/>
  <c r="CE615" i="1" s="1"/>
  <c r="AY615" i="1"/>
  <c r="CD614" i="1"/>
  <c r="CC614" i="1"/>
  <c r="BX614" i="1"/>
  <c r="CE614" i="1" s="1"/>
  <c r="AY614" i="1"/>
  <c r="CD613" i="1"/>
  <c r="CC613" i="1"/>
  <c r="BX613" i="1"/>
  <c r="CE613" i="1" s="1"/>
  <c r="AY613" i="1"/>
  <c r="CD612" i="1"/>
  <c r="CC612" i="1"/>
  <c r="BX612" i="1"/>
  <c r="CE612" i="1" s="1"/>
  <c r="AY612" i="1"/>
  <c r="CD611" i="1"/>
  <c r="CC611" i="1"/>
  <c r="BX611" i="1"/>
  <c r="CE611" i="1" s="1"/>
  <c r="AY611" i="1"/>
  <c r="CD610" i="1"/>
  <c r="CC610" i="1"/>
  <c r="BX610" i="1"/>
  <c r="CE610" i="1" s="1"/>
  <c r="AY610" i="1"/>
  <c r="CD609" i="1"/>
  <c r="CC609" i="1"/>
  <c r="BX609" i="1"/>
  <c r="CE609" i="1" s="1"/>
  <c r="AY609" i="1"/>
  <c r="CD608" i="1"/>
  <c r="CC608" i="1"/>
  <c r="BX608" i="1"/>
  <c r="CE608" i="1" s="1"/>
  <c r="AY608" i="1"/>
  <c r="CD607" i="1"/>
  <c r="CC607" i="1"/>
  <c r="BX607" i="1"/>
  <c r="CE607" i="1" s="1"/>
  <c r="AY607" i="1"/>
  <c r="CD606" i="1"/>
  <c r="CC606" i="1"/>
  <c r="BX606" i="1"/>
  <c r="CE606" i="1" s="1"/>
  <c r="AY606" i="1"/>
  <c r="AC606" i="1"/>
  <c r="O606" i="1"/>
  <c r="CG606" i="1" s="1"/>
  <c r="CD605" i="1"/>
  <c r="CC605" i="1"/>
  <c r="BX605" i="1"/>
  <c r="CE605" i="1" s="1"/>
  <c r="AY605" i="1"/>
  <c r="AC605" i="1"/>
  <c r="O605" i="1"/>
  <c r="F605" i="1"/>
  <c r="CG605" i="1" s="1"/>
  <c r="CD604" i="1"/>
  <c r="CC604" i="1"/>
  <c r="BX604" i="1"/>
  <c r="CE604" i="1" s="1"/>
  <c r="AY604" i="1"/>
  <c r="O604" i="1"/>
  <c r="F604" i="1"/>
  <c r="CG604" i="1" s="1"/>
  <c r="CD603" i="1"/>
  <c r="CC603" i="1"/>
  <c r="BX603" i="1"/>
  <c r="CE603" i="1" s="1"/>
  <c r="AY603" i="1"/>
  <c r="O603" i="1"/>
  <c r="F603" i="1"/>
  <c r="CG603" i="1" s="1"/>
  <c r="CD602" i="1"/>
  <c r="CC602" i="1"/>
  <c r="BX602" i="1"/>
  <c r="CE602" i="1" s="1"/>
  <c r="AY602" i="1"/>
  <c r="AC602" i="1"/>
  <c r="O602" i="1"/>
  <c r="CG602" i="1" s="1"/>
  <c r="CD601" i="1"/>
  <c r="CC601" i="1"/>
  <c r="BX601" i="1"/>
  <c r="CE601" i="1" s="1"/>
  <c r="AY601" i="1"/>
  <c r="CD600" i="1"/>
  <c r="CC600" i="1"/>
  <c r="BX600" i="1"/>
  <c r="CE600" i="1" s="1"/>
  <c r="AY600" i="1"/>
  <c r="CD599" i="1"/>
  <c r="CC599" i="1"/>
  <c r="BX599" i="1"/>
  <c r="CE599" i="1" s="1"/>
  <c r="AY599" i="1"/>
  <c r="CD598" i="1"/>
  <c r="CC598" i="1"/>
  <c r="BX598" i="1"/>
  <c r="CE598" i="1" s="1"/>
  <c r="AY598" i="1"/>
  <c r="CD597" i="1"/>
  <c r="CC597" i="1"/>
  <c r="BX597" i="1"/>
  <c r="CE597" i="1" s="1"/>
  <c r="AY597" i="1"/>
  <c r="CD596" i="1"/>
  <c r="CC596" i="1"/>
  <c r="BX596" i="1"/>
  <c r="CE596" i="1" s="1"/>
  <c r="AY596" i="1"/>
  <c r="CD595" i="1"/>
  <c r="CC595" i="1"/>
  <c r="BX595" i="1"/>
  <c r="CE595" i="1" s="1"/>
  <c r="AY595" i="1"/>
  <c r="CD594" i="1"/>
  <c r="CC594" i="1"/>
  <c r="BX594" i="1"/>
  <c r="CE594" i="1" s="1"/>
  <c r="AY594" i="1"/>
  <c r="CD593" i="1"/>
  <c r="CC593" i="1"/>
  <c r="BX593" i="1"/>
  <c r="CE593" i="1" s="1"/>
  <c r="AY593" i="1"/>
  <c r="CD592" i="1"/>
  <c r="CC592" i="1"/>
  <c r="BX592" i="1"/>
  <c r="CE592" i="1" s="1"/>
  <c r="AY592" i="1"/>
  <c r="CD591" i="1"/>
  <c r="CC591" i="1"/>
  <c r="BX591" i="1"/>
  <c r="CE591" i="1" s="1"/>
  <c r="AY591" i="1"/>
  <c r="CD590" i="1"/>
  <c r="CC590" i="1"/>
  <c r="BX590" i="1"/>
  <c r="CE590" i="1" s="1"/>
  <c r="CD589" i="1"/>
  <c r="CC589" i="1"/>
  <c r="BX589" i="1"/>
  <c r="CE589" i="1" s="1"/>
  <c r="CD588" i="1"/>
  <c r="CC588" i="1"/>
  <c r="BX588" i="1"/>
  <c r="CE588" i="1" s="1"/>
  <c r="CD587" i="1"/>
  <c r="CC587" i="1"/>
  <c r="BX587" i="1"/>
  <c r="CE587" i="1" s="1"/>
  <c r="AY587" i="1"/>
  <c r="CD586" i="1"/>
  <c r="CC586" i="1"/>
  <c r="BX586" i="1"/>
  <c r="CE586" i="1" s="1"/>
  <c r="AY586" i="1"/>
  <c r="CD585" i="1"/>
  <c r="CC585" i="1"/>
  <c r="BX585" i="1"/>
  <c r="CE585" i="1" s="1"/>
  <c r="AY585" i="1"/>
  <c r="CD584" i="1"/>
  <c r="CC584" i="1"/>
  <c r="BX584" i="1"/>
  <c r="CE584" i="1" s="1"/>
  <c r="AY584" i="1"/>
  <c r="O584" i="1"/>
  <c r="CF584" i="1" s="1"/>
  <c r="CD583" i="1"/>
  <c r="CC583" i="1"/>
  <c r="BX583" i="1"/>
  <c r="CE583" i="1" s="1"/>
  <c r="AY583" i="1"/>
  <c r="CD582" i="1"/>
  <c r="CC582" i="1"/>
  <c r="BX582" i="1"/>
  <c r="CE582" i="1" s="1"/>
  <c r="AY582" i="1"/>
  <c r="O582" i="1"/>
  <c r="CF582" i="1" s="1"/>
  <c r="CD581" i="1"/>
  <c r="CC581" i="1"/>
  <c r="BX581" i="1"/>
  <c r="CE581" i="1" s="1"/>
  <c r="AY581" i="1"/>
  <c r="O581" i="1"/>
  <c r="CF581" i="1" s="1"/>
  <c r="CD580" i="1"/>
  <c r="CC580" i="1"/>
  <c r="BX580" i="1"/>
  <c r="CE580" i="1" s="1"/>
  <c r="AY580" i="1"/>
  <c r="O580" i="1"/>
  <c r="CF580" i="1" s="1"/>
  <c r="CD579" i="1"/>
  <c r="CC579" i="1"/>
  <c r="BX579" i="1"/>
  <c r="CE579" i="1" s="1"/>
  <c r="AY579" i="1"/>
  <c r="O579" i="1"/>
  <c r="CF579" i="1" s="1"/>
  <c r="CD578" i="1"/>
  <c r="CC578" i="1"/>
  <c r="BX578" i="1"/>
  <c r="CE578" i="1" s="1"/>
  <c r="AY578" i="1"/>
  <c r="O578" i="1"/>
  <c r="CF578" i="1" s="1"/>
  <c r="CD577" i="1"/>
  <c r="CC577" i="1"/>
  <c r="BX577" i="1"/>
  <c r="CE577" i="1" s="1"/>
  <c r="AY577" i="1"/>
  <c r="O577" i="1"/>
  <c r="CF577" i="1" s="1"/>
  <c r="CD576" i="1"/>
  <c r="CC576" i="1"/>
  <c r="BX576" i="1"/>
  <c r="CE576" i="1" s="1"/>
  <c r="AY576" i="1"/>
  <c r="O576" i="1"/>
  <c r="CF576" i="1" s="1"/>
  <c r="CD575" i="1"/>
  <c r="CC575" i="1"/>
  <c r="BX575" i="1"/>
  <c r="CE575" i="1" s="1"/>
  <c r="AY575" i="1"/>
  <c r="CD574" i="1"/>
  <c r="CC574" i="1"/>
  <c r="BX574" i="1"/>
  <c r="CE574" i="1" s="1"/>
  <c r="AY574" i="1"/>
  <c r="O574" i="1"/>
  <c r="CF574" i="1" s="1"/>
  <c r="CD573" i="1"/>
  <c r="CC573" i="1"/>
  <c r="BX573" i="1"/>
  <c r="CE573" i="1" s="1"/>
  <c r="AY573" i="1"/>
  <c r="O573" i="1"/>
  <c r="CF573" i="1" s="1"/>
  <c r="CD572" i="1"/>
  <c r="CC572" i="1"/>
  <c r="BX572" i="1"/>
  <c r="CE572" i="1" s="1"/>
  <c r="AY572" i="1"/>
  <c r="O572" i="1"/>
  <c r="CF572" i="1" s="1"/>
  <c r="CD571" i="1"/>
  <c r="CC571" i="1"/>
  <c r="BX571" i="1"/>
  <c r="CE571" i="1" s="1"/>
  <c r="AY571" i="1"/>
  <c r="O571" i="1"/>
  <c r="CF571" i="1" s="1"/>
  <c r="CD570" i="1"/>
  <c r="CC570" i="1"/>
  <c r="BX570" i="1"/>
  <c r="CE570" i="1" s="1"/>
  <c r="AY570" i="1"/>
  <c r="CD569" i="1"/>
  <c r="CC569" i="1"/>
  <c r="BX569" i="1"/>
  <c r="CE569" i="1" s="1"/>
  <c r="AY569" i="1"/>
  <c r="O569" i="1"/>
  <c r="CF569" i="1" s="1"/>
  <c r="CD568" i="1"/>
  <c r="CC568" i="1"/>
  <c r="BX568" i="1"/>
  <c r="CE568" i="1" s="1"/>
  <c r="AY568" i="1"/>
  <c r="O568" i="1"/>
  <c r="CF568" i="1" s="1"/>
  <c r="CD567" i="1"/>
  <c r="CC567" i="1"/>
  <c r="BX567" i="1"/>
  <c r="CE567" i="1" s="1"/>
  <c r="AY567" i="1"/>
  <c r="O567" i="1"/>
  <c r="CF567" i="1" s="1"/>
  <c r="CD566" i="1"/>
  <c r="CC566" i="1"/>
  <c r="BX566" i="1"/>
  <c r="CE566" i="1" s="1"/>
  <c r="AY566" i="1"/>
  <c r="O566" i="1"/>
  <c r="CF566" i="1" s="1"/>
  <c r="CD565" i="1"/>
  <c r="CC565" i="1"/>
  <c r="BX565" i="1"/>
  <c r="CE565" i="1" s="1"/>
  <c r="AY565" i="1"/>
  <c r="O565" i="1"/>
  <c r="CF565" i="1" s="1"/>
  <c r="CD564" i="1"/>
  <c r="CC564" i="1"/>
  <c r="BX564" i="1"/>
  <c r="CE564" i="1" s="1"/>
  <c r="AY564" i="1"/>
  <c r="O564" i="1"/>
  <c r="CF564" i="1" s="1"/>
  <c r="CD563" i="1"/>
  <c r="CC563" i="1"/>
  <c r="BX563" i="1"/>
  <c r="CE563" i="1" s="1"/>
  <c r="AY563" i="1"/>
  <c r="O563" i="1"/>
  <c r="CF563" i="1" s="1"/>
  <c r="CD562" i="1"/>
  <c r="CC562" i="1"/>
  <c r="BX562" i="1"/>
  <c r="CE562" i="1" s="1"/>
  <c r="AY562" i="1"/>
  <c r="O562" i="1"/>
  <c r="CF562" i="1" s="1"/>
  <c r="CD561" i="1"/>
  <c r="CC561" i="1"/>
  <c r="BX561" i="1"/>
  <c r="CE561" i="1" s="1"/>
  <c r="AY561" i="1"/>
  <c r="O561" i="1"/>
  <c r="CF561" i="1" s="1"/>
  <c r="CD560" i="1"/>
  <c r="CC560" i="1"/>
  <c r="BX560" i="1"/>
  <c r="CE560" i="1" s="1"/>
  <c r="AY560" i="1"/>
  <c r="CD559" i="1"/>
  <c r="CC559" i="1"/>
  <c r="BX559" i="1"/>
  <c r="CE559" i="1" s="1"/>
  <c r="AY559" i="1"/>
  <c r="CD558" i="1"/>
  <c r="CC558" i="1"/>
  <c r="BX558" i="1"/>
  <c r="CE558" i="1" s="1"/>
  <c r="AY558" i="1"/>
  <c r="O558" i="1"/>
  <c r="CF558" i="1" s="1"/>
  <c r="CD557" i="1"/>
  <c r="CC557" i="1"/>
  <c r="BX557" i="1"/>
  <c r="CE557" i="1" s="1"/>
  <c r="AY557" i="1"/>
  <c r="CD556" i="1"/>
  <c r="CC556" i="1"/>
  <c r="BX556" i="1"/>
  <c r="CE556" i="1" s="1"/>
  <c r="AY556" i="1"/>
  <c r="O556" i="1"/>
  <c r="CF556" i="1" s="1"/>
  <c r="CD555" i="1"/>
  <c r="CC555" i="1"/>
  <c r="BX555" i="1"/>
  <c r="CE555" i="1" s="1"/>
  <c r="AY555" i="1"/>
  <c r="O555" i="1"/>
  <c r="CF555" i="1" s="1"/>
  <c r="CD554" i="1"/>
  <c r="CC554" i="1"/>
  <c r="BX554" i="1"/>
  <c r="CE554" i="1" s="1"/>
  <c r="AY554" i="1"/>
  <c r="O554" i="1"/>
  <c r="CF554" i="1" s="1"/>
  <c r="CD553" i="1"/>
  <c r="CC553" i="1"/>
  <c r="BX553" i="1"/>
  <c r="CE553" i="1" s="1"/>
  <c r="AY553" i="1"/>
  <c r="O553" i="1"/>
  <c r="CF553" i="1" s="1"/>
  <c r="CD552" i="1"/>
  <c r="CC552" i="1"/>
  <c r="BX552" i="1"/>
  <c r="CE552" i="1" s="1"/>
  <c r="AY552" i="1"/>
  <c r="CD551" i="1"/>
  <c r="CC551" i="1"/>
  <c r="BX551" i="1"/>
  <c r="CE551" i="1" s="1"/>
  <c r="AY551" i="1"/>
  <c r="O551" i="1"/>
  <c r="CF551" i="1" s="1"/>
  <c r="CD550" i="1"/>
  <c r="CC550" i="1"/>
  <c r="BX550" i="1"/>
  <c r="CE550" i="1" s="1"/>
  <c r="AY550" i="1"/>
  <c r="O550" i="1"/>
  <c r="CF550" i="1" s="1"/>
  <c r="CD549" i="1"/>
  <c r="CC549" i="1"/>
  <c r="BX549" i="1"/>
  <c r="CE549" i="1" s="1"/>
  <c r="AY549" i="1"/>
  <c r="O549" i="1"/>
  <c r="CF549" i="1" s="1"/>
  <c r="CG584" i="1" l="1"/>
  <c r="CG576" i="1"/>
  <c r="CG568" i="1"/>
  <c r="CG577" i="1"/>
  <c r="CG567" i="1"/>
  <c r="CG551" i="1"/>
  <c r="CG582" i="1"/>
  <c r="CG574" i="1"/>
  <c r="CG566" i="1"/>
  <c r="CG558" i="1"/>
  <c r="CG550" i="1"/>
  <c r="CG581" i="1"/>
  <c r="CG573" i="1"/>
  <c r="CG565" i="1"/>
  <c r="CG549" i="1"/>
  <c r="CG580" i="1"/>
  <c r="CG572" i="1"/>
  <c r="CG564" i="1"/>
  <c r="CG556" i="1"/>
  <c r="CG579" i="1"/>
  <c r="CG571" i="1"/>
  <c r="CG563" i="1"/>
  <c r="CG555" i="1"/>
  <c r="CG562" i="1"/>
  <c r="I3"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B3" i="3"/>
  <c r="C3" i="3"/>
  <c r="D3" i="3"/>
  <c r="E3" i="3"/>
  <c r="F3" i="3"/>
  <c r="G3" i="3"/>
  <c r="BX2" i="1"/>
  <c r="A3" i="3"/>
  <c r="CF2" i="1"/>
  <c r="AY548" i="1"/>
  <c r="AY547" i="1"/>
  <c r="AY546" i="1"/>
  <c r="AY545" i="1"/>
  <c r="AY544" i="1"/>
  <c r="AY543" i="1"/>
  <c r="AY542" i="1"/>
  <c r="AY541" i="1"/>
  <c r="AY540" i="1"/>
  <c r="AY539" i="1"/>
  <c r="AY538" i="1"/>
  <c r="AY537" i="1"/>
  <c r="AY536" i="1"/>
  <c r="AY535" i="1"/>
  <c r="AY534" i="1"/>
  <c r="AY463" i="1"/>
  <c r="AY462" i="1"/>
  <c r="AY461" i="1"/>
  <c r="AY460" i="1"/>
  <c r="AY459" i="1"/>
  <c r="AY458" i="1"/>
  <c r="AY457" i="1"/>
  <c r="AY456" i="1"/>
  <c r="AY455" i="1"/>
  <c r="AY454" i="1"/>
  <c r="AY453" i="1"/>
  <c r="AY452" i="1"/>
  <c r="AY451" i="1"/>
  <c r="AY450" i="1"/>
  <c r="AY449" i="1"/>
  <c r="AY448" i="1"/>
  <c r="AY447" i="1"/>
  <c r="AY446" i="1"/>
  <c r="AY445" i="1"/>
  <c r="AY444" i="1"/>
  <c r="AY443" i="1"/>
  <c r="AY442" i="1"/>
  <c r="AY441" i="1"/>
  <c r="AY440" i="1"/>
  <c r="AY439" i="1"/>
  <c r="AY438" i="1"/>
  <c r="AY437" i="1"/>
  <c r="AY436" i="1"/>
  <c r="AY435" i="1"/>
  <c r="AY434" i="1"/>
  <c r="AY433" i="1"/>
  <c r="AY432" i="1"/>
  <c r="AY431" i="1"/>
  <c r="AY430" i="1"/>
  <c r="AY429" i="1"/>
  <c r="AY428" i="1"/>
  <c r="AY427" i="1"/>
  <c r="AY426" i="1"/>
  <c r="AY425" i="1"/>
  <c r="AY424" i="1"/>
  <c r="AY423" i="1"/>
  <c r="AY422" i="1"/>
  <c r="AY421" i="1"/>
  <c r="AY420" i="1"/>
  <c r="AY419" i="1"/>
  <c r="AY418" i="1"/>
  <c r="AY417" i="1"/>
  <c r="AY416" i="1"/>
  <c r="AY415" i="1"/>
  <c r="AY414" i="1"/>
  <c r="AY413" i="1"/>
  <c r="AY412" i="1"/>
  <c r="AY411" i="1"/>
  <c r="AY410" i="1"/>
  <c r="AY409" i="1"/>
  <c r="AY408" i="1"/>
  <c r="AY407" i="1"/>
  <c r="AY406" i="1"/>
  <c r="AY405" i="1"/>
  <c r="AY404" i="1"/>
  <c r="AY403" i="1"/>
  <c r="AY402" i="1"/>
  <c r="AY401" i="1"/>
  <c r="AY400" i="1"/>
  <c r="AY399" i="1"/>
  <c r="AY398" i="1"/>
  <c r="AY397" i="1"/>
  <c r="AY396" i="1"/>
  <c r="AY395" i="1"/>
  <c r="AY394" i="1"/>
  <c r="AY393" i="1"/>
  <c r="AY392" i="1"/>
  <c r="AY391" i="1"/>
  <c r="AY390" i="1"/>
  <c r="AY389" i="1"/>
  <c r="AY388" i="1"/>
  <c r="AY387" i="1"/>
  <c r="AY386" i="1"/>
  <c r="AY385" i="1"/>
  <c r="AY384" i="1"/>
  <c r="AY383" i="1"/>
  <c r="AY382" i="1"/>
  <c r="AY381" i="1"/>
  <c r="AY380" i="1"/>
  <c r="AY379" i="1"/>
  <c r="AY378" i="1"/>
  <c r="AY377" i="1"/>
  <c r="AY376" i="1"/>
  <c r="AY375" i="1"/>
  <c r="AY374" i="1"/>
  <c r="AY373" i="1"/>
  <c r="AY372" i="1"/>
  <c r="AY371" i="1"/>
  <c r="AY370" i="1"/>
  <c r="AY367" i="1"/>
  <c r="AY363" i="1"/>
  <c r="AY362" i="1"/>
  <c r="AY361" i="1"/>
  <c r="AY360" i="1"/>
  <c r="AY359" i="1"/>
  <c r="AY358" i="1"/>
  <c r="AY357" i="1"/>
  <c r="AY356" i="1"/>
  <c r="AY355" i="1"/>
  <c r="AY353" i="1"/>
  <c r="AY352" i="1"/>
  <c r="AY351" i="1"/>
  <c r="AY350" i="1"/>
  <c r="AY349" i="1"/>
  <c r="AY348" i="1"/>
  <c r="AY347" i="1"/>
  <c r="AY346" i="1"/>
  <c r="AY345" i="1"/>
  <c r="AY344" i="1"/>
  <c r="AY343" i="1"/>
  <c r="AY342" i="1"/>
  <c r="AY340" i="1"/>
  <c r="AY339" i="1"/>
  <c r="AY338" i="1"/>
  <c r="AY337" i="1"/>
  <c r="AY336" i="1"/>
  <c r="AY335" i="1"/>
  <c r="AY334" i="1"/>
  <c r="AY333" i="1"/>
  <c r="AY332" i="1"/>
  <c r="AY331" i="1"/>
  <c r="AY330" i="1"/>
  <c r="AY329" i="1"/>
  <c r="AY328" i="1"/>
  <c r="AY327" i="1"/>
  <c r="AY326" i="1"/>
  <c r="AY325" i="1"/>
  <c r="AY324" i="1"/>
  <c r="AY323" i="1"/>
  <c r="AY322" i="1"/>
  <c r="AY321" i="1"/>
  <c r="AY320" i="1"/>
  <c r="AY319" i="1"/>
  <c r="AY318" i="1"/>
  <c r="AY317" i="1"/>
  <c r="AY316" i="1"/>
  <c r="AY315" i="1"/>
  <c r="AY314" i="1"/>
  <c r="AY313" i="1"/>
  <c r="AY312" i="1"/>
  <c r="AY311" i="1"/>
  <c r="AY310" i="1"/>
  <c r="AY309" i="1"/>
  <c r="AY308" i="1"/>
  <c r="AY307" i="1"/>
  <c r="AY306" i="1"/>
  <c r="AY305" i="1"/>
  <c r="AY304" i="1"/>
  <c r="AY303" i="1"/>
  <c r="AY302" i="1"/>
  <c r="AY301" i="1"/>
  <c r="AY300" i="1"/>
  <c r="AY299" i="1"/>
  <c r="AY298" i="1"/>
  <c r="AY297" i="1"/>
  <c r="AY296" i="1"/>
  <c r="AY295" i="1"/>
  <c r="AY294" i="1"/>
  <c r="AY293" i="1"/>
  <c r="AY292" i="1"/>
  <c r="AY291" i="1"/>
  <c r="AY290" i="1"/>
  <c r="AY289" i="1"/>
  <c r="AY288" i="1"/>
  <c r="AY287" i="1"/>
  <c r="AY286" i="1"/>
  <c r="AY285" i="1"/>
  <c r="AY284" i="1"/>
  <c r="AY283" i="1"/>
  <c r="AY282" i="1"/>
  <c r="AY281" i="1"/>
  <c r="AY280" i="1"/>
  <c r="AY279" i="1"/>
  <c r="AY278" i="1"/>
  <c r="AY277" i="1"/>
  <c r="AY276" i="1"/>
  <c r="AY275" i="1"/>
  <c r="AY274" i="1"/>
  <c r="AY273" i="1"/>
  <c r="AY272" i="1"/>
  <c r="AY271" i="1"/>
  <c r="AY270" i="1"/>
  <c r="AY269" i="1"/>
  <c r="AY268" i="1"/>
  <c r="AY267" i="1"/>
  <c r="AY266" i="1"/>
  <c r="AY265" i="1"/>
  <c r="AY264" i="1"/>
  <c r="AY263" i="1"/>
  <c r="AY262" i="1"/>
  <c r="AY261" i="1"/>
  <c r="AY260" i="1"/>
  <c r="AY259" i="1"/>
  <c r="AY258" i="1"/>
  <c r="AY257" i="1"/>
  <c r="AY256" i="1"/>
  <c r="AY255" i="1"/>
  <c r="AY254" i="1"/>
  <c r="AY253" i="1"/>
  <c r="AY252" i="1"/>
  <c r="AY251" i="1"/>
  <c r="AY250" i="1"/>
  <c r="AY249" i="1"/>
  <c r="AY248" i="1"/>
  <c r="AY247" i="1"/>
  <c r="AY246" i="1"/>
  <c r="AY245" i="1"/>
  <c r="AY244" i="1"/>
  <c r="AY243" i="1"/>
  <c r="AY242" i="1"/>
  <c r="AY241" i="1"/>
  <c r="AY240" i="1"/>
  <c r="AY239" i="1"/>
  <c r="AY238" i="1"/>
  <c r="AY237" i="1"/>
  <c r="AY236" i="1"/>
  <c r="AY235" i="1"/>
  <c r="AY234" i="1"/>
  <c r="AY233" i="1"/>
  <c r="AY232" i="1"/>
  <c r="AY231" i="1"/>
  <c r="AY230" i="1"/>
  <c r="AY229" i="1"/>
  <c r="AY228" i="1"/>
  <c r="AY227" i="1"/>
  <c r="AY226" i="1"/>
  <c r="AY225" i="1"/>
  <c r="AY224" i="1"/>
  <c r="AY223" i="1"/>
  <c r="AY222" i="1"/>
  <c r="AY221" i="1"/>
  <c r="AY220" i="1"/>
  <c r="AY219" i="1"/>
  <c r="AY218" i="1"/>
  <c r="AY217" i="1"/>
  <c r="AY216" i="1"/>
  <c r="AY215" i="1"/>
  <c r="AY214" i="1"/>
  <c r="AY213" i="1"/>
  <c r="AY212" i="1"/>
  <c r="AY211" i="1"/>
  <c r="AY210" i="1"/>
  <c r="AY209" i="1"/>
  <c r="AY208" i="1"/>
  <c r="AY207" i="1"/>
  <c r="AY206" i="1"/>
  <c r="AY205" i="1"/>
  <c r="AY204" i="1"/>
  <c r="AY203" i="1"/>
  <c r="AY202" i="1"/>
  <c r="AY201" i="1"/>
  <c r="AY200" i="1"/>
  <c r="AY199" i="1"/>
  <c r="AY198" i="1"/>
  <c r="AY197" i="1"/>
  <c r="AY196" i="1"/>
  <c r="AY195" i="1"/>
  <c r="AY194" i="1"/>
  <c r="AY193" i="1"/>
  <c r="AY192" i="1"/>
  <c r="AY191" i="1"/>
  <c r="AY190" i="1"/>
  <c r="AY189" i="1"/>
  <c r="AY188" i="1"/>
  <c r="AY187" i="1"/>
  <c r="AY186" i="1"/>
  <c r="AY185" i="1"/>
  <c r="AY184" i="1"/>
  <c r="AY183" i="1"/>
  <c r="AY182" i="1"/>
  <c r="AY181" i="1"/>
  <c r="AY180" i="1"/>
  <c r="AY179" i="1"/>
  <c r="AY178" i="1"/>
  <c r="AY177" i="1"/>
  <c r="AY176" i="1"/>
  <c r="AY175" i="1"/>
  <c r="AY174" i="1"/>
  <c r="AY173" i="1"/>
  <c r="AY172" i="1"/>
  <c r="AY171" i="1"/>
  <c r="AY170" i="1"/>
  <c r="AY169" i="1"/>
  <c r="AY168" i="1"/>
  <c r="AY167" i="1"/>
  <c r="AY166" i="1"/>
  <c r="AY165" i="1"/>
  <c r="AY164" i="1"/>
  <c r="AY163" i="1"/>
  <c r="AY162" i="1"/>
  <c r="AY161" i="1"/>
  <c r="AY160" i="1"/>
  <c r="AY159" i="1"/>
  <c r="AY158" i="1"/>
  <c r="AY157" i="1"/>
  <c r="AY156" i="1"/>
  <c r="AY155" i="1"/>
  <c r="AY154" i="1"/>
  <c r="AY153" i="1"/>
  <c r="AY152" i="1"/>
  <c r="AY151" i="1"/>
  <c r="AY150" i="1"/>
  <c r="AY149" i="1"/>
  <c r="AY148" i="1"/>
  <c r="AY147" i="1"/>
  <c r="AY146" i="1"/>
  <c r="AY145" i="1"/>
  <c r="AY144" i="1"/>
  <c r="AY143" i="1"/>
  <c r="AY142" i="1"/>
  <c r="AY141" i="1"/>
  <c r="AY140" i="1"/>
  <c r="AY139" i="1"/>
  <c r="AY138" i="1"/>
  <c r="AY137" i="1"/>
  <c r="AY136" i="1"/>
  <c r="AY135" i="1"/>
  <c r="AY134" i="1"/>
  <c r="AY115" i="1"/>
  <c r="AY114" i="1"/>
  <c r="AY113" i="1"/>
  <c r="AY112" i="1"/>
  <c r="AY111" i="1"/>
  <c r="AY110" i="1"/>
  <c r="AY109" i="1"/>
  <c r="AY108" i="1"/>
  <c r="AY107" i="1"/>
  <c r="AY106" i="1"/>
  <c r="AY105" i="1"/>
  <c r="AY104" i="1"/>
  <c r="AY103" i="1"/>
  <c r="AY102" i="1"/>
  <c r="AY101" i="1"/>
  <c r="AY100" i="1"/>
  <c r="AY99" i="1"/>
  <c r="AY98" i="1"/>
  <c r="AY97" i="1"/>
  <c r="AY96" i="1"/>
  <c r="AY95" i="1"/>
  <c r="AY94" i="1"/>
  <c r="AY93" i="1"/>
  <c r="AY92" i="1"/>
  <c r="AY91" i="1"/>
  <c r="AY90" i="1"/>
  <c r="AY89" i="1"/>
  <c r="AY88" i="1"/>
  <c r="AY87" i="1"/>
  <c r="AY86" i="1"/>
  <c r="AY85" i="1"/>
  <c r="AY84" i="1"/>
  <c r="AY83" i="1"/>
  <c r="AY82" i="1"/>
  <c r="AY78" i="1"/>
  <c r="AY77" i="1"/>
  <c r="AY76" i="1"/>
  <c r="AY75" i="1"/>
  <c r="AY74" i="1"/>
  <c r="AY73" i="1"/>
  <c r="AY72" i="1"/>
  <c r="AY71" i="1"/>
  <c r="AY70" i="1"/>
  <c r="AY69" i="1"/>
  <c r="AY68" i="1"/>
  <c r="AY67" i="1"/>
  <c r="AY66" i="1"/>
  <c r="AY65" i="1"/>
  <c r="AY64" i="1"/>
  <c r="AY63" i="1"/>
  <c r="AY62" i="1"/>
  <c r="AY61" i="1"/>
  <c r="AY60" i="1"/>
  <c r="AY59" i="1"/>
  <c r="AY58" i="1"/>
  <c r="AY57" i="1"/>
  <c r="AY56" i="1"/>
  <c r="AY55" i="1"/>
  <c r="AY54" i="1"/>
  <c r="AY53" i="1"/>
  <c r="AY52" i="1"/>
  <c r="AY51" i="1"/>
  <c r="AY50" i="1"/>
  <c r="AY49" i="1"/>
  <c r="AY48" i="1"/>
  <c r="AY47" i="1"/>
  <c r="AY46" i="1"/>
  <c r="AY45" i="1"/>
  <c r="AY44" i="1"/>
  <c r="AY43" i="1"/>
  <c r="AY42" i="1"/>
  <c r="AY41" i="1"/>
  <c r="AY40" i="1"/>
  <c r="AY39" i="1"/>
  <c r="AY38" i="1"/>
  <c r="AY37" i="1"/>
  <c r="AY36" i="1"/>
  <c r="AY35" i="1"/>
  <c r="AY34" i="1"/>
  <c r="AY33" i="1"/>
  <c r="AY32" i="1"/>
  <c r="AY31" i="1"/>
  <c r="AY30" i="1"/>
  <c r="AY29" i="1"/>
  <c r="AY28" i="1"/>
  <c r="AY27" i="1"/>
  <c r="AY26" i="1"/>
  <c r="AY25" i="1"/>
  <c r="AY24" i="1"/>
  <c r="AY23" i="1"/>
  <c r="AY22" i="1"/>
  <c r="AY21" i="1"/>
  <c r="AY20" i="1"/>
  <c r="AY19" i="1"/>
  <c r="AY18" i="1"/>
  <c r="AY17" i="1"/>
  <c r="AY16" i="1"/>
  <c r="AY15" i="1"/>
  <c r="AY14" i="1"/>
  <c r="AY13" i="1"/>
  <c r="AY12" i="1"/>
  <c r="AY11" i="1"/>
  <c r="AY10" i="1"/>
  <c r="AY9" i="1"/>
  <c r="AY8" i="1"/>
  <c r="AY7" i="1"/>
  <c r="AY6" i="1"/>
  <c r="AY5" i="1"/>
  <c r="AY4" i="1"/>
  <c r="AY3" i="1"/>
  <c r="AY2" i="1"/>
  <c r="CC3" i="1"/>
  <c r="CD3" i="1"/>
  <c r="CC4" i="1"/>
  <c r="CD4" i="1"/>
  <c r="CC5" i="1"/>
  <c r="CD5" i="1"/>
  <c r="CC6" i="1"/>
  <c r="CD6" i="1"/>
  <c r="CC7" i="1"/>
  <c r="CD7" i="1"/>
  <c r="CC8" i="1"/>
  <c r="CD8" i="1"/>
  <c r="CC9" i="1"/>
  <c r="CD9" i="1"/>
  <c r="CC10" i="1"/>
  <c r="CD10" i="1"/>
  <c r="CC11" i="1"/>
  <c r="CD11" i="1"/>
  <c r="CC12" i="1"/>
  <c r="CD12" i="1"/>
  <c r="CC13" i="1"/>
  <c r="CD13" i="1"/>
  <c r="CC14" i="1"/>
  <c r="CD14" i="1"/>
  <c r="CC15" i="1"/>
  <c r="CD15" i="1"/>
  <c r="CC16" i="1"/>
  <c r="CD16" i="1"/>
  <c r="CC17" i="1"/>
  <c r="CD17" i="1"/>
  <c r="CC18" i="1"/>
  <c r="CD18" i="1"/>
  <c r="CC19" i="1"/>
  <c r="CD19" i="1"/>
  <c r="CC20" i="1"/>
  <c r="CD20" i="1"/>
  <c r="CC21" i="1"/>
  <c r="CD21" i="1"/>
  <c r="CC22" i="1"/>
  <c r="CD22" i="1"/>
  <c r="CC23" i="1"/>
  <c r="CD23" i="1"/>
  <c r="CC24" i="1"/>
  <c r="CD24" i="1"/>
  <c r="CC25" i="1"/>
  <c r="CD25" i="1"/>
  <c r="CC26" i="1"/>
  <c r="CD26" i="1"/>
  <c r="CC27" i="1"/>
  <c r="CD27" i="1"/>
  <c r="CC28" i="1"/>
  <c r="CD28" i="1"/>
  <c r="CC29" i="1"/>
  <c r="CD29" i="1"/>
  <c r="CC30" i="1"/>
  <c r="CD30" i="1"/>
  <c r="CC31" i="1"/>
  <c r="CD31" i="1"/>
  <c r="CC32" i="1"/>
  <c r="CD32" i="1"/>
  <c r="CC33" i="1"/>
  <c r="CD33" i="1"/>
  <c r="CC34" i="1"/>
  <c r="CD34" i="1"/>
  <c r="CC35" i="1"/>
  <c r="CD35" i="1"/>
  <c r="CC36" i="1"/>
  <c r="CD36" i="1"/>
  <c r="CC37" i="1"/>
  <c r="CD37" i="1"/>
  <c r="CC38" i="1"/>
  <c r="CD38" i="1"/>
  <c r="CC39" i="1"/>
  <c r="CD39" i="1"/>
  <c r="CC40" i="1"/>
  <c r="CD40" i="1"/>
  <c r="CC41" i="1"/>
  <c r="CD41" i="1"/>
  <c r="CC42" i="1"/>
  <c r="CD42" i="1"/>
  <c r="CC43" i="1"/>
  <c r="CD43" i="1"/>
  <c r="CC44" i="1"/>
  <c r="CD44" i="1"/>
  <c r="CC45" i="1"/>
  <c r="CD45" i="1"/>
  <c r="CC46" i="1"/>
  <c r="CD46" i="1"/>
  <c r="CC47" i="1"/>
  <c r="CD47" i="1"/>
  <c r="CC48" i="1"/>
  <c r="CD48" i="1"/>
  <c r="CC49" i="1"/>
  <c r="CD49" i="1"/>
  <c r="CC50" i="1"/>
  <c r="CD50" i="1"/>
  <c r="CC51" i="1"/>
  <c r="CD51" i="1"/>
  <c r="CC52" i="1"/>
  <c r="CD52" i="1"/>
  <c r="CC53" i="1"/>
  <c r="CD53" i="1"/>
  <c r="CC54" i="1"/>
  <c r="CD54" i="1"/>
  <c r="CC55" i="1"/>
  <c r="CD55" i="1"/>
  <c r="CC56" i="1"/>
  <c r="CD56" i="1"/>
  <c r="CC57" i="1"/>
  <c r="CD57" i="1"/>
  <c r="CC58" i="1"/>
  <c r="CD58" i="1"/>
  <c r="CC59" i="1"/>
  <c r="CD59" i="1"/>
  <c r="CC60" i="1"/>
  <c r="CD60" i="1"/>
  <c r="CC61" i="1"/>
  <c r="CD61" i="1"/>
  <c r="CC62" i="1"/>
  <c r="CD62" i="1"/>
  <c r="CC63" i="1"/>
  <c r="CD63" i="1"/>
  <c r="CC64" i="1"/>
  <c r="CD64" i="1"/>
  <c r="CC65" i="1"/>
  <c r="CD65" i="1"/>
  <c r="CC66" i="1"/>
  <c r="CD66" i="1"/>
  <c r="CC67" i="1"/>
  <c r="CD67" i="1"/>
  <c r="CC68" i="1"/>
  <c r="CD68" i="1"/>
  <c r="CC69" i="1"/>
  <c r="CD69" i="1"/>
  <c r="CC70" i="1"/>
  <c r="CD70" i="1"/>
  <c r="CC71" i="1"/>
  <c r="CD71" i="1"/>
  <c r="CC72" i="1"/>
  <c r="CD72" i="1"/>
  <c r="CC73" i="1"/>
  <c r="CD73" i="1"/>
  <c r="CC74" i="1"/>
  <c r="CD74" i="1"/>
  <c r="CC75" i="1"/>
  <c r="CD75" i="1"/>
  <c r="CC76" i="1"/>
  <c r="CD76" i="1"/>
  <c r="CC77" i="1"/>
  <c r="CD77" i="1"/>
  <c r="CC78" i="1"/>
  <c r="CD78" i="1"/>
  <c r="CC79" i="1"/>
  <c r="CD79" i="1"/>
  <c r="CC80" i="1"/>
  <c r="CD80" i="1"/>
  <c r="CC81" i="1"/>
  <c r="CD81" i="1"/>
  <c r="CC82" i="1"/>
  <c r="CD82" i="1"/>
  <c r="CC83" i="1"/>
  <c r="CD83" i="1"/>
  <c r="CC84" i="1"/>
  <c r="CD84" i="1"/>
  <c r="CC85" i="1"/>
  <c r="CD85" i="1"/>
  <c r="CC86" i="1"/>
  <c r="CD86" i="1"/>
  <c r="CC87" i="1"/>
  <c r="CD87" i="1"/>
  <c r="CC88" i="1"/>
  <c r="CD88" i="1"/>
  <c r="CC89" i="1"/>
  <c r="CD89" i="1"/>
  <c r="CC90" i="1"/>
  <c r="CD90" i="1"/>
  <c r="CC91" i="1"/>
  <c r="CD91" i="1"/>
  <c r="CC92" i="1"/>
  <c r="CD92" i="1"/>
  <c r="CC93" i="1"/>
  <c r="CD93" i="1"/>
  <c r="CC94" i="1"/>
  <c r="CD94" i="1"/>
  <c r="CC95" i="1"/>
  <c r="CD95" i="1"/>
  <c r="CC96" i="1"/>
  <c r="CD96" i="1"/>
  <c r="CC97" i="1"/>
  <c r="CD97" i="1"/>
  <c r="CC98" i="1"/>
  <c r="CD98" i="1"/>
  <c r="CC99" i="1"/>
  <c r="CD99" i="1"/>
  <c r="CC100" i="1"/>
  <c r="CD100" i="1"/>
  <c r="CC101" i="1"/>
  <c r="CD101" i="1"/>
  <c r="CC102" i="1"/>
  <c r="CD102" i="1"/>
  <c r="CC103" i="1"/>
  <c r="CD103" i="1"/>
  <c r="CC104" i="1"/>
  <c r="CD104" i="1"/>
  <c r="CC105" i="1"/>
  <c r="CD105" i="1"/>
  <c r="CC106" i="1"/>
  <c r="CD106" i="1"/>
  <c r="CC107" i="1"/>
  <c r="CD107" i="1"/>
  <c r="CC108" i="1"/>
  <c r="CD108" i="1"/>
  <c r="CC109" i="1"/>
  <c r="CD109" i="1"/>
  <c r="CC110" i="1"/>
  <c r="CD110" i="1"/>
  <c r="CC111" i="1"/>
  <c r="CD111" i="1"/>
  <c r="CC112" i="1"/>
  <c r="CD112" i="1"/>
  <c r="CC113" i="1"/>
  <c r="CD113" i="1"/>
  <c r="CC114" i="1"/>
  <c r="CD114" i="1"/>
  <c r="CC115" i="1"/>
  <c r="CD115" i="1"/>
  <c r="CC116" i="1"/>
  <c r="CD116" i="1"/>
  <c r="CC117" i="1"/>
  <c r="CD117" i="1"/>
  <c r="CC118" i="1"/>
  <c r="CD118" i="1"/>
  <c r="CC119" i="1"/>
  <c r="CD119" i="1"/>
  <c r="CC120" i="1"/>
  <c r="CD120" i="1"/>
  <c r="CC121" i="1"/>
  <c r="CD121" i="1"/>
  <c r="CC122" i="1"/>
  <c r="CD122" i="1"/>
  <c r="CC123" i="1"/>
  <c r="CD123" i="1"/>
  <c r="CC124" i="1"/>
  <c r="CD124" i="1"/>
  <c r="CC125" i="1"/>
  <c r="CD125" i="1"/>
  <c r="CC126" i="1"/>
  <c r="CD126" i="1"/>
  <c r="CC127" i="1"/>
  <c r="CD127" i="1"/>
  <c r="CC128" i="1"/>
  <c r="CD128" i="1"/>
  <c r="CC129" i="1"/>
  <c r="CD129" i="1"/>
  <c r="CC130" i="1"/>
  <c r="CD130" i="1"/>
  <c r="CC131" i="1"/>
  <c r="CD131" i="1"/>
  <c r="CC132" i="1"/>
  <c r="CD132" i="1"/>
  <c r="CC133" i="1"/>
  <c r="CD133" i="1"/>
  <c r="CC134" i="1"/>
  <c r="CD134" i="1"/>
  <c r="CC135" i="1"/>
  <c r="CD135" i="1"/>
  <c r="CC136" i="1"/>
  <c r="CD136" i="1"/>
  <c r="CC137" i="1"/>
  <c r="CD137" i="1"/>
  <c r="CC138" i="1"/>
  <c r="CD138" i="1"/>
  <c r="CC139" i="1"/>
  <c r="CD139" i="1"/>
  <c r="CC140" i="1"/>
  <c r="CD140" i="1"/>
  <c r="CC141" i="1"/>
  <c r="CD141" i="1"/>
  <c r="CC142" i="1"/>
  <c r="CD142" i="1"/>
  <c r="CC143" i="1"/>
  <c r="CD143" i="1"/>
  <c r="CC144" i="1"/>
  <c r="CD144" i="1"/>
  <c r="CC145" i="1"/>
  <c r="CD145" i="1"/>
  <c r="CC146" i="1"/>
  <c r="CD146" i="1"/>
  <c r="CC147" i="1"/>
  <c r="CD147" i="1"/>
  <c r="CC148" i="1"/>
  <c r="CD148" i="1"/>
  <c r="CC149" i="1"/>
  <c r="CD149" i="1"/>
  <c r="CC150" i="1"/>
  <c r="CD150" i="1"/>
  <c r="CC151" i="1"/>
  <c r="CD151" i="1"/>
  <c r="CC152" i="1"/>
  <c r="CD152" i="1"/>
  <c r="CC153" i="1"/>
  <c r="CD153" i="1"/>
  <c r="CC154" i="1"/>
  <c r="CD154" i="1"/>
  <c r="CC155" i="1"/>
  <c r="CD155" i="1"/>
  <c r="CC156" i="1"/>
  <c r="CD156" i="1"/>
  <c r="CC157" i="1"/>
  <c r="CD157" i="1"/>
  <c r="CC158" i="1"/>
  <c r="CD158" i="1"/>
  <c r="CC159" i="1"/>
  <c r="CD159" i="1"/>
  <c r="CC160" i="1"/>
  <c r="CD160" i="1"/>
  <c r="CC161" i="1"/>
  <c r="CD161" i="1"/>
  <c r="CC162" i="1"/>
  <c r="CD162" i="1"/>
  <c r="CC163" i="1"/>
  <c r="CD163" i="1"/>
  <c r="CC164" i="1"/>
  <c r="CD164" i="1"/>
  <c r="CC165" i="1"/>
  <c r="CD165" i="1"/>
  <c r="CC166" i="1"/>
  <c r="CD166" i="1"/>
  <c r="CC167" i="1"/>
  <c r="CD167" i="1"/>
  <c r="CC168" i="1"/>
  <c r="CD168" i="1"/>
  <c r="CC169" i="1"/>
  <c r="CD169" i="1"/>
  <c r="CC170" i="1"/>
  <c r="CD170" i="1"/>
  <c r="CC171" i="1"/>
  <c r="CD171" i="1"/>
  <c r="CC172" i="1"/>
  <c r="CD172" i="1"/>
  <c r="CC173" i="1"/>
  <c r="CD173" i="1"/>
  <c r="CC174" i="1"/>
  <c r="CD174" i="1"/>
  <c r="CC175" i="1"/>
  <c r="CD175" i="1"/>
  <c r="CC176" i="1"/>
  <c r="CD176" i="1"/>
  <c r="CC177" i="1"/>
  <c r="CD177" i="1"/>
  <c r="CC178" i="1"/>
  <c r="CD178" i="1"/>
  <c r="CC179" i="1"/>
  <c r="CD179" i="1"/>
  <c r="CC180" i="1"/>
  <c r="CD180" i="1"/>
  <c r="CC181" i="1"/>
  <c r="CD181" i="1"/>
  <c r="CC182" i="1"/>
  <c r="CD182" i="1"/>
  <c r="CC183" i="1"/>
  <c r="CD183" i="1"/>
  <c r="CC184" i="1"/>
  <c r="CD184" i="1"/>
  <c r="CC185" i="1"/>
  <c r="CD185" i="1"/>
  <c r="CC186" i="1"/>
  <c r="CD186" i="1"/>
  <c r="CC187" i="1"/>
  <c r="CD187" i="1"/>
  <c r="CC188" i="1"/>
  <c r="CD188" i="1"/>
  <c r="CC189" i="1"/>
  <c r="CD189" i="1"/>
  <c r="CC190" i="1"/>
  <c r="CD190" i="1"/>
  <c r="CC191" i="1"/>
  <c r="CD191" i="1"/>
  <c r="CC192" i="1"/>
  <c r="CD192" i="1"/>
  <c r="CC193" i="1"/>
  <c r="CD193" i="1"/>
  <c r="CC194" i="1"/>
  <c r="CD194" i="1"/>
  <c r="CC195" i="1"/>
  <c r="CD195" i="1"/>
  <c r="CC196" i="1"/>
  <c r="CD196" i="1"/>
  <c r="CC197" i="1"/>
  <c r="CD197" i="1"/>
  <c r="CC198" i="1"/>
  <c r="CD198" i="1"/>
  <c r="CC199" i="1"/>
  <c r="CD199" i="1"/>
  <c r="CC200" i="1"/>
  <c r="CD200" i="1"/>
  <c r="CC201" i="1"/>
  <c r="CD201" i="1"/>
  <c r="CC202" i="1"/>
  <c r="CD202" i="1"/>
  <c r="CC203" i="1"/>
  <c r="CD203" i="1"/>
  <c r="CC204" i="1"/>
  <c r="CD204" i="1"/>
  <c r="CC205" i="1"/>
  <c r="CD205" i="1"/>
  <c r="CC206" i="1"/>
  <c r="CD206" i="1"/>
  <c r="CC207" i="1"/>
  <c r="CD207" i="1"/>
  <c r="CC208" i="1"/>
  <c r="CD208" i="1"/>
  <c r="CC209" i="1"/>
  <c r="CD209" i="1"/>
  <c r="CC210" i="1"/>
  <c r="CD210" i="1"/>
  <c r="CC211" i="1"/>
  <c r="CD211" i="1"/>
  <c r="CC212" i="1"/>
  <c r="CD212" i="1"/>
  <c r="CC213" i="1"/>
  <c r="CD213" i="1"/>
  <c r="CC214" i="1"/>
  <c r="CD214" i="1"/>
  <c r="CC215" i="1"/>
  <c r="CD215" i="1"/>
  <c r="CC216" i="1"/>
  <c r="CD216" i="1"/>
  <c r="CC217" i="1"/>
  <c r="CD217" i="1"/>
  <c r="CC218" i="1"/>
  <c r="CD218" i="1"/>
  <c r="CC219" i="1"/>
  <c r="CD219" i="1"/>
  <c r="CC220" i="1"/>
  <c r="CD220" i="1"/>
  <c r="CC221" i="1"/>
  <c r="CD221" i="1"/>
  <c r="CC222" i="1"/>
  <c r="CD222" i="1"/>
  <c r="CC223" i="1"/>
  <c r="CD223" i="1"/>
  <c r="CC224" i="1"/>
  <c r="CD224" i="1"/>
  <c r="CC225" i="1"/>
  <c r="CD225" i="1"/>
  <c r="CC226" i="1"/>
  <c r="CD226" i="1"/>
  <c r="CC227" i="1"/>
  <c r="CD227" i="1"/>
  <c r="CC228" i="1"/>
  <c r="CD228" i="1"/>
  <c r="CC229" i="1"/>
  <c r="CD229" i="1"/>
  <c r="CC230" i="1"/>
  <c r="CD230" i="1"/>
  <c r="CC231" i="1"/>
  <c r="CD231" i="1"/>
  <c r="CC232" i="1"/>
  <c r="CD232" i="1"/>
  <c r="CC233" i="1"/>
  <c r="CD233" i="1"/>
  <c r="CC234" i="1"/>
  <c r="CD234" i="1"/>
  <c r="CC235" i="1"/>
  <c r="CD235" i="1"/>
  <c r="CC236" i="1"/>
  <c r="CD236" i="1"/>
  <c r="CC237" i="1"/>
  <c r="CD237" i="1"/>
  <c r="CC238" i="1"/>
  <c r="CD238" i="1"/>
  <c r="CC239" i="1"/>
  <c r="CD239" i="1"/>
  <c r="CC240" i="1"/>
  <c r="CD240" i="1"/>
  <c r="CC241" i="1"/>
  <c r="CD241" i="1"/>
  <c r="CC242" i="1"/>
  <c r="CD242" i="1"/>
  <c r="CC243" i="1"/>
  <c r="CD243" i="1"/>
  <c r="CC244" i="1"/>
  <c r="CD244" i="1"/>
  <c r="CC245" i="1"/>
  <c r="CD245" i="1"/>
  <c r="CC246" i="1"/>
  <c r="CD246" i="1"/>
  <c r="CC247" i="1"/>
  <c r="CD247" i="1"/>
  <c r="CC248" i="1"/>
  <c r="CD248" i="1"/>
  <c r="CC249" i="1"/>
  <c r="CD249" i="1"/>
  <c r="CC250" i="1"/>
  <c r="CD250" i="1"/>
  <c r="CC251" i="1"/>
  <c r="CD251" i="1"/>
  <c r="CC252" i="1"/>
  <c r="CD252" i="1"/>
  <c r="CC253" i="1"/>
  <c r="CD253" i="1"/>
  <c r="CC254" i="1"/>
  <c r="CD254" i="1"/>
  <c r="CC255" i="1"/>
  <c r="CD255" i="1"/>
  <c r="CC256" i="1"/>
  <c r="CD256" i="1"/>
  <c r="CC257" i="1"/>
  <c r="CD257" i="1"/>
  <c r="CC258" i="1"/>
  <c r="CD258" i="1"/>
  <c r="CC259" i="1"/>
  <c r="CD259" i="1"/>
  <c r="CC260" i="1"/>
  <c r="CD260" i="1"/>
  <c r="CC261" i="1"/>
  <c r="CD261" i="1"/>
  <c r="CC262" i="1"/>
  <c r="CD262" i="1"/>
  <c r="CC263" i="1"/>
  <c r="CD263" i="1"/>
  <c r="CC264" i="1"/>
  <c r="CD264" i="1"/>
  <c r="CC265" i="1"/>
  <c r="CD265" i="1"/>
  <c r="CC266" i="1"/>
  <c r="CD266" i="1"/>
  <c r="CC267" i="1"/>
  <c r="CD267" i="1"/>
  <c r="CC268" i="1"/>
  <c r="CD268" i="1"/>
  <c r="CC269" i="1"/>
  <c r="CD269" i="1"/>
  <c r="CC270" i="1"/>
  <c r="CD270" i="1"/>
  <c r="CC271" i="1"/>
  <c r="CD271" i="1"/>
  <c r="CC272" i="1"/>
  <c r="CD272" i="1"/>
  <c r="CC273" i="1"/>
  <c r="CD273" i="1"/>
  <c r="CC274" i="1"/>
  <c r="CD274" i="1"/>
  <c r="CC275" i="1"/>
  <c r="CD275" i="1"/>
  <c r="CC276" i="1"/>
  <c r="CD276" i="1"/>
  <c r="CC277" i="1"/>
  <c r="CD277" i="1"/>
  <c r="CC278" i="1"/>
  <c r="CD278" i="1"/>
  <c r="CC279" i="1"/>
  <c r="CD279" i="1"/>
  <c r="CC280" i="1"/>
  <c r="CD280" i="1"/>
  <c r="CC281" i="1"/>
  <c r="CD281" i="1"/>
  <c r="CC282" i="1"/>
  <c r="CD282" i="1"/>
  <c r="CC283" i="1"/>
  <c r="CD283" i="1"/>
  <c r="CC284" i="1"/>
  <c r="CD284" i="1"/>
  <c r="CC285" i="1"/>
  <c r="CD285" i="1"/>
  <c r="CC286" i="1"/>
  <c r="CD286" i="1"/>
  <c r="CC287" i="1"/>
  <c r="CD287" i="1"/>
  <c r="CC288" i="1"/>
  <c r="CD288" i="1"/>
  <c r="CC289" i="1"/>
  <c r="CD289" i="1"/>
  <c r="CC290" i="1"/>
  <c r="CD290" i="1"/>
  <c r="CC291" i="1"/>
  <c r="CD291" i="1"/>
  <c r="CC292" i="1"/>
  <c r="CD292" i="1"/>
  <c r="CC293" i="1"/>
  <c r="CD293" i="1"/>
  <c r="CC294" i="1"/>
  <c r="CD294" i="1"/>
  <c r="CC295" i="1"/>
  <c r="CD295" i="1"/>
  <c r="CC296" i="1"/>
  <c r="CD296" i="1"/>
  <c r="CC297" i="1"/>
  <c r="CD297" i="1"/>
  <c r="CC298" i="1"/>
  <c r="CD298" i="1"/>
  <c r="CC299" i="1"/>
  <c r="CD299" i="1"/>
  <c r="CC300" i="1"/>
  <c r="CD300" i="1"/>
  <c r="CC301" i="1"/>
  <c r="CD301" i="1"/>
  <c r="CC302" i="1"/>
  <c r="CD302" i="1"/>
  <c r="CC303" i="1"/>
  <c r="CD303" i="1"/>
  <c r="CC304" i="1"/>
  <c r="CD304" i="1"/>
  <c r="CC305" i="1"/>
  <c r="CD305" i="1"/>
  <c r="CC306" i="1"/>
  <c r="CD306" i="1"/>
  <c r="CC307" i="1"/>
  <c r="CD307" i="1"/>
  <c r="CC308" i="1"/>
  <c r="CD308" i="1"/>
  <c r="CC309" i="1"/>
  <c r="CD309" i="1"/>
  <c r="CC310" i="1"/>
  <c r="CD310" i="1"/>
  <c r="CC311" i="1"/>
  <c r="CD311" i="1"/>
  <c r="CC312" i="1"/>
  <c r="CD312" i="1"/>
  <c r="CC313" i="1"/>
  <c r="CD313" i="1"/>
  <c r="CC314" i="1"/>
  <c r="CD314" i="1"/>
  <c r="CC315" i="1"/>
  <c r="CD315" i="1"/>
  <c r="CC316" i="1"/>
  <c r="CD316" i="1"/>
  <c r="CC317" i="1"/>
  <c r="CD317" i="1"/>
  <c r="CC318" i="1"/>
  <c r="CD318" i="1"/>
  <c r="CC319" i="1"/>
  <c r="CD319" i="1"/>
  <c r="CC320" i="1"/>
  <c r="CD320" i="1"/>
  <c r="CC321" i="1"/>
  <c r="CD321" i="1"/>
  <c r="CC322" i="1"/>
  <c r="CD322" i="1"/>
  <c r="CC323" i="1"/>
  <c r="CD323" i="1"/>
  <c r="CC324" i="1"/>
  <c r="CD324" i="1"/>
  <c r="CC325" i="1"/>
  <c r="CD325" i="1"/>
  <c r="CC326" i="1"/>
  <c r="CD326" i="1"/>
  <c r="CC327" i="1"/>
  <c r="CD327" i="1"/>
  <c r="CC328" i="1"/>
  <c r="CD328" i="1"/>
  <c r="CC329" i="1"/>
  <c r="CD329" i="1"/>
  <c r="CC330" i="1"/>
  <c r="CD330" i="1"/>
  <c r="CC331" i="1"/>
  <c r="CD331" i="1"/>
  <c r="CC332" i="1"/>
  <c r="CD332" i="1"/>
  <c r="CC333" i="1"/>
  <c r="CD333" i="1"/>
  <c r="CC334" i="1"/>
  <c r="CD334" i="1"/>
  <c r="CC335" i="1"/>
  <c r="CD335" i="1"/>
  <c r="CC336" i="1"/>
  <c r="CD336" i="1"/>
  <c r="CC337" i="1"/>
  <c r="CD337" i="1"/>
  <c r="CC338" i="1"/>
  <c r="CD338" i="1"/>
  <c r="CC339" i="1"/>
  <c r="CD339" i="1"/>
  <c r="CC340" i="1"/>
  <c r="CD340" i="1"/>
  <c r="CC341" i="1"/>
  <c r="CD341" i="1"/>
  <c r="CC342" i="1"/>
  <c r="CD342" i="1"/>
  <c r="CC343" i="1"/>
  <c r="CD343" i="1"/>
  <c r="CC344" i="1"/>
  <c r="CD344" i="1"/>
  <c r="CC345" i="1"/>
  <c r="CD345" i="1"/>
  <c r="CC346" i="1"/>
  <c r="CD346" i="1"/>
  <c r="CC347" i="1"/>
  <c r="CD347" i="1"/>
  <c r="CC348" i="1"/>
  <c r="CD348" i="1"/>
  <c r="CC349" i="1"/>
  <c r="CD349" i="1"/>
  <c r="CC350" i="1"/>
  <c r="CD350" i="1"/>
  <c r="CC351" i="1"/>
  <c r="CD351" i="1"/>
  <c r="CC352" i="1"/>
  <c r="CD352" i="1"/>
  <c r="CC353" i="1"/>
  <c r="CD353" i="1"/>
  <c r="CC354" i="1"/>
  <c r="CD354" i="1"/>
  <c r="CC355" i="1"/>
  <c r="CD355" i="1"/>
  <c r="CC356" i="1"/>
  <c r="CD356" i="1"/>
  <c r="CC357" i="1"/>
  <c r="CD357" i="1"/>
  <c r="CC358" i="1"/>
  <c r="CD358" i="1"/>
  <c r="CC359" i="1"/>
  <c r="CD359" i="1"/>
  <c r="CC360" i="1"/>
  <c r="CD360" i="1"/>
  <c r="CC361" i="1"/>
  <c r="CD361" i="1"/>
  <c r="CC362" i="1"/>
  <c r="CD362" i="1"/>
  <c r="CC363" i="1"/>
  <c r="CD363" i="1"/>
  <c r="CC364" i="1"/>
  <c r="CD364" i="1"/>
  <c r="CC365" i="1"/>
  <c r="CD365" i="1"/>
  <c r="CC366" i="1"/>
  <c r="CD366" i="1"/>
  <c r="CC367" i="1"/>
  <c r="CD367" i="1"/>
  <c r="CC368" i="1"/>
  <c r="CD368" i="1"/>
  <c r="CC369" i="1"/>
  <c r="CD369" i="1"/>
  <c r="CC370" i="1"/>
  <c r="CD370" i="1"/>
  <c r="CC371" i="1"/>
  <c r="CD371" i="1"/>
  <c r="CC372" i="1"/>
  <c r="CD372" i="1"/>
  <c r="CC373" i="1"/>
  <c r="CD373" i="1"/>
  <c r="CC374" i="1"/>
  <c r="CD374" i="1"/>
  <c r="CC375" i="1"/>
  <c r="CD375" i="1"/>
  <c r="CC376" i="1"/>
  <c r="CD376" i="1"/>
  <c r="CC377" i="1"/>
  <c r="CD377" i="1"/>
  <c r="CC378" i="1"/>
  <c r="CD378" i="1"/>
  <c r="CC379" i="1"/>
  <c r="CD379" i="1"/>
  <c r="CC380" i="1"/>
  <c r="CD380" i="1"/>
  <c r="CC381" i="1"/>
  <c r="CD381" i="1"/>
  <c r="CC382" i="1"/>
  <c r="CD382" i="1"/>
  <c r="CC383" i="1"/>
  <c r="CD383" i="1"/>
  <c r="CC384" i="1"/>
  <c r="CD384" i="1"/>
  <c r="CC385" i="1"/>
  <c r="CD385" i="1"/>
  <c r="CC386" i="1"/>
  <c r="CD386" i="1"/>
  <c r="CC387" i="1"/>
  <c r="CD387" i="1"/>
  <c r="CC388" i="1"/>
  <c r="CD388" i="1"/>
  <c r="CC389" i="1"/>
  <c r="CD389" i="1"/>
  <c r="CC390" i="1"/>
  <c r="CD390" i="1"/>
  <c r="CC391" i="1"/>
  <c r="CD391" i="1"/>
  <c r="CC392" i="1"/>
  <c r="CD392" i="1"/>
  <c r="CC393" i="1"/>
  <c r="CD393" i="1"/>
  <c r="CC394" i="1"/>
  <c r="CD394" i="1"/>
  <c r="CC395" i="1"/>
  <c r="CD395" i="1"/>
  <c r="CC396" i="1"/>
  <c r="CD396" i="1"/>
  <c r="CC397" i="1"/>
  <c r="CD397" i="1"/>
  <c r="CC398" i="1"/>
  <c r="CD398" i="1"/>
  <c r="CC399" i="1"/>
  <c r="CD399" i="1"/>
  <c r="CC400" i="1"/>
  <c r="CD400" i="1"/>
  <c r="CC401" i="1"/>
  <c r="CD401" i="1"/>
  <c r="CC402" i="1"/>
  <c r="CD402" i="1"/>
  <c r="CC403" i="1"/>
  <c r="CD403" i="1"/>
  <c r="CC404" i="1"/>
  <c r="CD404" i="1"/>
  <c r="CC405" i="1"/>
  <c r="CD405" i="1"/>
  <c r="CC406" i="1"/>
  <c r="CD406" i="1"/>
  <c r="CC407" i="1"/>
  <c r="CD407" i="1"/>
  <c r="CC408" i="1"/>
  <c r="CD408" i="1"/>
  <c r="CC409" i="1"/>
  <c r="CD409" i="1"/>
  <c r="CC410" i="1"/>
  <c r="CD410" i="1"/>
  <c r="CC411" i="1"/>
  <c r="CD411" i="1"/>
  <c r="CC412" i="1"/>
  <c r="CD412" i="1"/>
  <c r="CC413" i="1"/>
  <c r="CD413" i="1"/>
  <c r="CC414" i="1"/>
  <c r="CD414" i="1"/>
  <c r="CC415" i="1"/>
  <c r="CD415" i="1"/>
  <c r="CC416" i="1"/>
  <c r="CD416" i="1"/>
  <c r="CC417" i="1"/>
  <c r="CD417" i="1"/>
  <c r="CC418" i="1"/>
  <c r="CD418" i="1"/>
  <c r="CC419" i="1"/>
  <c r="CD419" i="1"/>
  <c r="CC420" i="1"/>
  <c r="CD420" i="1"/>
  <c r="CC421" i="1"/>
  <c r="CD421" i="1"/>
  <c r="CC422" i="1"/>
  <c r="CD422" i="1"/>
  <c r="CC423" i="1"/>
  <c r="CD423" i="1"/>
  <c r="CC424" i="1"/>
  <c r="CD424" i="1"/>
  <c r="CC425" i="1"/>
  <c r="CD425" i="1"/>
  <c r="CC426" i="1"/>
  <c r="CD426" i="1"/>
  <c r="CC427" i="1"/>
  <c r="CD427" i="1"/>
  <c r="CC428" i="1"/>
  <c r="CD428" i="1"/>
  <c r="CC429" i="1"/>
  <c r="CD429" i="1"/>
  <c r="CC430" i="1"/>
  <c r="CD430" i="1"/>
  <c r="CC431" i="1"/>
  <c r="CD431" i="1"/>
  <c r="CC432" i="1"/>
  <c r="CD432" i="1"/>
  <c r="CC433" i="1"/>
  <c r="CD433" i="1"/>
  <c r="CC434" i="1"/>
  <c r="CD434" i="1"/>
  <c r="CC435" i="1"/>
  <c r="CD435" i="1"/>
  <c r="CC436" i="1"/>
  <c r="CD436" i="1"/>
  <c r="CC437" i="1"/>
  <c r="CD437" i="1"/>
  <c r="CC438" i="1"/>
  <c r="CD438" i="1"/>
  <c r="CC439" i="1"/>
  <c r="CD439" i="1"/>
  <c r="CC440" i="1"/>
  <c r="CD440" i="1"/>
  <c r="CC441" i="1"/>
  <c r="CD441" i="1"/>
  <c r="CC442" i="1"/>
  <c r="CD442" i="1"/>
  <c r="CC443" i="1"/>
  <c r="CD443" i="1"/>
  <c r="CC444" i="1"/>
  <c r="CD444" i="1"/>
  <c r="CC445" i="1"/>
  <c r="CD445" i="1"/>
  <c r="CC446" i="1"/>
  <c r="CD446" i="1"/>
  <c r="CC447" i="1"/>
  <c r="CD447" i="1"/>
  <c r="CC448" i="1"/>
  <c r="CD448" i="1"/>
  <c r="CC449" i="1"/>
  <c r="CD449" i="1"/>
  <c r="CC450" i="1"/>
  <c r="CD450" i="1"/>
  <c r="CC451" i="1"/>
  <c r="CD451" i="1"/>
  <c r="CC452" i="1"/>
  <c r="CD452" i="1"/>
  <c r="CC453" i="1"/>
  <c r="CD453" i="1"/>
  <c r="CC454" i="1"/>
  <c r="CD454" i="1"/>
  <c r="CC455" i="1"/>
  <c r="CD455" i="1"/>
  <c r="CC456" i="1"/>
  <c r="CD456" i="1"/>
  <c r="CC457" i="1"/>
  <c r="CD457" i="1"/>
  <c r="CC458" i="1"/>
  <c r="CD458" i="1"/>
  <c r="CC459" i="1"/>
  <c r="CD459" i="1"/>
  <c r="CC460" i="1"/>
  <c r="CD460" i="1"/>
  <c r="CC461" i="1"/>
  <c r="CD461" i="1"/>
  <c r="CC462" i="1"/>
  <c r="CD462" i="1"/>
  <c r="CC463" i="1"/>
  <c r="CD463" i="1"/>
  <c r="CC534" i="1"/>
  <c r="CD534" i="1"/>
  <c r="CC535" i="1"/>
  <c r="CD535" i="1"/>
  <c r="CC536" i="1"/>
  <c r="CD536" i="1"/>
  <c r="CC537" i="1"/>
  <c r="CD537" i="1"/>
  <c r="CC538" i="1"/>
  <c r="CD538" i="1"/>
  <c r="CC539" i="1"/>
  <c r="CD539" i="1"/>
  <c r="CC540" i="1"/>
  <c r="CD540" i="1"/>
  <c r="CC541" i="1"/>
  <c r="CD541" i="1"/>
  <c r="CC542" i="1"/>
  <c r="CD542" i="1"/>
  <c r="CC543" i="1"/>
  <c r="CD543" i="1"/>
  <c r="CC544" i="1"/>
  <c r="CD544" i="1"/>
  <c r="CC545" i="1"/>
  <c r="CD545" i="1"/>
  <c r="CC546" i="1"/>
  <c r="CD546" i="1"/>
  <c r="CC547" i="1"/>
  <c r="CD547" i="1"/>
  <c r="CC548" i="1"/>
  <c r="CD548" i="1"/>
  <c r="BX3" i="1"/>
  <c r="CE3" i="1" s="1"/>
  <c r="BX4" i="1"/>
  <c r="CE4" i="1" s="1"/>
  <c r="BX5" i="1"/>
  <c r="CE5" i="1" s="1"/>
  <c r="BX6" i="1"/>
  <c r="CE6" i="1" s="1"/>
  <c r="BX7" i="1"/>
  <c r="CE7" i="1" s="1"/>
  <c r="BX8" i="1"/>
  <c r="BX9" i="1"/>
  <c r="CE9" i="1" s="1"/>
  <c r="BX10" i="1"/>
  <c r="CE10" i="1" s="1"/>
  <c r="BX11" i="1"/>
  <c r="CE11" i="1" s="1"/>
  <c r="BX12" i="1"/>
  <c r="CE12" i="1" s="1"/>
  <c r="BX13" i="1"/>
  <c r="CE13" i="1" s="1"/>
  <c r="BX14" i="1"/>
  <c r="CE14" i="1" s="1"/>
  <c r="BX15" i="1"/>
  <c r="CE15" i="1" s="1"/>
  <c r="BX16" i="1"/>
  <c r="CE16" i="1" s="1"/>
  <c r="BX17" i="1"/>
  <c r="CE17" i="1" s="1"/>
  <c r="BX18" i="1"/>
  <c r="CE18" i="1" s="1"/>
  <c r="BX19" i="1"/>
  <c r="CE19" i="1" s="1"/>
  <c r="BX20" i="1"/>
  <c r="CE20" i="1" s="1"/>
  <c r="BX21" i="1"/>
  <c r="CE21" i="1" s="1"/>
  <c r="BX22" i="1"/>
  <c r="CE22" i="1" s="1"/>
  <c r="BX23" i="1"/>
  <c r="CE23" i="1" s="1"/>
  <c r="BX24" i="1"/>
  <c r="BX25" i="1"/>
  <c r="CE25" i="1" s="1"/>
  <c r="BX26" i="1"/>
  <c r="CE26" i="1" s="1"/>
  <c r="BX27" i="1"/>
  <c r="CE27" i="1" s="1"/>
  <c r="BX28" i="1"/>
  <c r="CE28" i="1" s="1"/>
  <c r="BX29" i="1"/>
  <c r="CE29" i="1" s="1"/>
  <c r="BX30" i="1"/>
  <c r="CE30" i="1" s="1"/>
  <c r="BX31" i="1"/>
  <c r="CE31" i="1" s="1"/>
  <c r="BX32" i="1"/>
  <c r="BX33" i="1"/>
  <c r="CE33" i="1" s="1"/>
  <c r="BX34" i="1"/>
  <c r="CE34" i="1" s="1"/>
  <c r="BX35" i="1"/>
  <c r="CE35" i="1" s="1"/>
  <c r="BX36" i="1"/>
  <c r="CE36" i="1" s="1"/>
  <c r="BX37" i="1"/>
  <c r="CE37" i="1" s="1"/>
  <c r="BX38" i="1"/>
  <c r="CE38" i="1" s="1"/>
  <c r="BX39" i="1"/>
  <c r="CE39" i="1" s="1"/>
  <c r="BX40" i="1"/>
  <c r="BX41" i="1"/>
  <c r="CE41" i="1" s="1"/>
  <c r="BX42" i="1"/>
  <c r="CE42" i="1" s="1"/>
  <c r="BX43" i="1"/>
  <c r="CE43" i="1" s="1"/>
  <c r="BX44" i="1"/>
  <c r="CE44" i="1" s="1"/>
  <c r="BX45" i="1"/>
  <c r="CE45" i="1" s="1"/>
  <c r="BX46" i="1"/>
  <c r="CE46" i="1" s="1"/>
  <c r="BX47" i="1"/>
  <c r="CE47" i="1" s="1"/>
  <c r="BX48" i="1"/>
  <c r="BX49" i="1"/>
  <c r="CE49" i="1" s="1"/>
  <c r="BX50" i="1"/>
  <c r="CE50" i="1" s="1"/>
  <c r="BX51" i="1"/>
  <c r="CE51" i="1" s="1"/>
  <c r="BX52" i="1"/>
  <c r="CE52" i="1" s="1"/>
  <c r="BX53" i="1"/>
  <c r="CE53" i="1" s="1"/>
  <c r="BX54" i="1"/>
  <c r="CE54" i="1" s="1"/>
  <c r="BX55" i="1"/>
  <c r="CE55" i="1" s="1"/>
  <c r="BX56" i="1"/>
  <c r="BX57" i="1"/>
  <c r="CE57" i="1" s="1"/>
  <c r="BX58" i="1"/>
  <c r="CE58" i="1" s="1"/>
  <c r="BX59" i="1"/>
  <c r="CE59" i="1" s="1"/>
  <c r="BX60" i="1"/>
  <c r="CE60" i="1" s="1"/>
  <c r="BX61" i="1"/>
  <c r="CE61" i="1" s="1"/>
  <c r="BX62" i="1"/>
  <c r="CE62" i="1" s="1"/>
  <c r="BX63" i="1"/>
  <c r="CE63" i="1" s="1"/>
  <c r="BX64" i="1"/>
  <c r="BX65" i="1"/>
  <c r="CE65" i="1" s="1"/>
  <c r="BX66" i="1"/>
  <c r="CE66" i="1" s="1"/>
  <c r="BX67" i="1"/>
  <c r="CE67" i="1" s="1"/>
  <c r="BX68" i="1"/>
  <c r="CE68" i="1" s="1"/>
  <c r="BX69" i="1"/>
  <c r="CE69" i="1" s="1"/>
  <c r="BX70" i="1"/>
  <c r="CE70" i="1" s="1"/>
  <c r="BX71" i="1"/>
  <c r="CE71" i="1" s="1"/>
  <c r="BX72" i="1"/>
  <c r="BX73" i="1"/>
  <c r="CE73" i="1" s="1"/>
  <c r="BX74" i="1"/>
  <c r="CE74" i="1" s="1"/>
  <c r="BX75" i="1"/>
  <c r="CE75" i="1" s="1"/>
  <c r="BX76" i="1"/>
  <c r="CE76" i="1" s="1"/>
  <c r="BX77" i="1"/>
  <c r="CE77" i="1" s="1"/>
  <c r="BX78" i="1"/>
  <c r="CE78" i="1" s="1"/>
  <c r="BX79" i="1"/>
  <c r="CE79" i="1" s="1"/>
  <c r="BX80" i="1"/>
  <c r="BX81" i="1"/>
  <c r="CE81" i="1" s="1"/>
  <c r="BX82" i="1"/>
  <c r="CE82" i="1" s="1"/>
  <c r="BX83" i="1"/>
  <c r="CE83" i="1" s="1"/>
  <c r="BX84" i="1"/>
  <c r="CE84" i="1" s="1"/>
  <c r="BX85" i="1"/>
  <c r="CE85" i="1" s="1"/>
  <c r="BX86" i="1"/>
  <c r="CE86" i="1" s="1"/>
  <c r="BX87" i="1"/>
  <c r="CE87" i="1" s="1"/>
  <c r="BX88" i="1"/>
  <c r="BX89" i="1"/>
  <c r="CE89" i="1" s="1"/>
  <c r="BX90" i="1"/>
  <c r="CE90" i="1" s="1"/>
  <c r="BX91" i="1"/>
  <c r="CE91" i="1" s="1"/>
  <c r="BX92" i="1"/>
  <c r="CE92" i="1" s="1"/>
  <c r="BX93" i="1"/>
  <c r="CE93" i="1" s="1"/>
  <c r="BX94" i="1"/>
  <c r="CE94" i="1" s="1"/>
  <c r="BX95" i="1"/>
  <c r="CE95" i="1" s="1"/>
  <c r="BX96" i="1"/>
  <c r="CE96" i="1" s="1"/>
  <c r="BX97" i="1"/>
  <c r="CE97" i="1" s="1"/>
  <c r="BX98" i="1"/>
  <c r="CE98" i="1" s="1"/>
  <c r="BX99" i="1"/>
  <c r="CE99" i="1" s="1"/>
  <c r="BX100" i="1"/>
  <c r="CE100" i="1" s="1"/>
  <c r="BX101" i="1"/>
  <c r="CE101" i="1" s="1"/>
  <c r="BX102" i="1"/>
  <c r="CE102" i="1" s="1"/>
  <c r="BX103" i="1"/>
  <c r="CE103" i="1" s="1"/>
  <c r="BX104" i="1"/>
  <c r="CE104" i="1" s="1"/>
  <c r="BX105" i="1"/>
  <c r="CE105" i="1" s="1"/>
  <c r="BX106" i="1"/>
  <c r="CE106" i="1" s="1"/>
  <c r="BX107" i="1"/>
  <c r="CE107" i="1" s="1"/>
  <c r="BX108" i="1"/>
  <c r="CE108" i="1" s="1"/>
  <c r="BX109" i="1"/>
  <c r="CE109" i="1" s="1"/>
  <c r="BX110" i="1"/>
  <c r="CE110" i="1" s="1"/>
  <c r="BX111" i="1"/>
  <c r="CE111" i="1" s="1"/>
  <c r="BX112" i="1"/>
  <c r="BX113" i="1"/>
  <c r="CE113" i="1" s="1"/>
  <c r="BX114" i="1"/>
  <c r="CE114" i="1" s="1"/>
  <c r="BX115" i="1"/>
  <c r="CE115" i="1" s="1"/>
  <c r="BX116" i="1"/>
  <c r="CE116" i="1" s="1"/>
  <c r="BX117" i="1"/>
  <c r="CE117" i="1" s="1"/>
  <c r="BX118" i="1"/>
  <c r="CE118" i="1" s="1"/>
  <c r="BX119" i="1"/>
  <c r="CE119" i="1" s="1"/>
  <c r="BX120" i="1"/>
  <c r="CE120" i="1" s="1"/>
  <c r="BX121" i="1"/>
  <c r="CE121" i="1" s="1"/>
  <c r="BX122" i="1"/>
  <c r="CE122" i="1" s="1"/>
  <c r="BX123" i="1"/>
  <c r="CE123" i="1" s="1"/>
  <c r="BX124" i="1"/>
  <c r="CE124" i="1" s="1"/>
  <c r="BX125" i="1"/>
  <c r="CE125" i="1" s="1"/>
  <c r="BX126" i="1"/>
  <c r="CE126" i="1" s="1"/>
  <c r="BX127" i="1"/>
  <c r="CE127" i="1" s="1"/>
  <c r="BX128" i="1"/>
  <c r="BX129" i="1"/>
  <c r="CE129" i="1" s="1"/>
  <c r="BX130" i="1"/>
  <c r="CE130" i="1" s="1"/>
  <c r="BX131" i="1"/>
  <c r="CE131" i="1" s="1"/>
  <c r="BX132" i="1"/>
  <c r="CE132" i="1" s="1"/>
  <c r="BX133" i="1"/>
  <c r="CE133" i="1" s="1"/>
  <c r="BX134" i="1"/>
  <c r="CE134" i="1" s="1"/>
  <c r="BX135" i="1"/>
  <c r="CE135" i="1" s="1"/>
  <c r="BX136" i="1"/>
  <c r="BX137" i="1"/>
  <c r="CE137" i="1" s="1"/>
  <c r="BX138" i="1"/>
  <c r="CE138" i="1" s="1"/>
  <c r="BX139" i="1"/>
  <c r="CE139" i="1" s="1"/>
  <c r="BX140" i="1"/>
  <c r="CE140" i="1" s="1"/>
  <c r="BX141" i="1"/>
  <c r="CE141" i="1" s="1"/>
  <c r="BX142" i="1"/>
  <c r="CE142" i="1" s="1"/>
  <c r="BX143" i="1"/>
  <c r="CE143" i="1" s="1"/>
  <c r="BX144" i="1"/>
  <c r="BX145" i="1"/>
  <c r="CE145" i="1" s="1"/>
  <c r="BX146" i="1"/>
  <c r="CE146" i="1" s="1"/>
  <c r="BX147" i="1"/>
  <c r="CE147" i="1" s="1"/>
  <c r="BX148" i="1"/>
  <c r="CE148" i="1" s="1"/>
  <c r="BX149" i="1"/>
  <c r="CE149" i="1" s="1"/>
  <c r="BX150" i="1"/>
  <c r="CE150" i="1" s="1"/>
  <c r="BX151" i="1"/>
  <c r="CE151" i="1" s="1"/>
  <c r="BX152" i="1"/>
  <c r="BX153" i="1"/>
  <c r="CE153" i="1" s="1"/>
  <c r="BX154" i="1"/>
  <c r="CE154" i="1" s="1"/>
  <c r="BX155" i="1"/>
  <c r="CE155" i="1" s="1"/>
  <c r="BX156" i="1"/>
  <c r="CE156" i="1" s="1"/>
  <c r="BX157" i="1"/>
  <c r="CE157" i="1" s="1"/>
  <c r="BX158" i="1"/>
  <c r="CE158" i="1" s="1"/>
  <c r="BX159" i="1"/>
  <c r="CE159" i="1" s="1"/>
  <c r="BX160" i="1"/>
  <c r="CE160" i="1" s="1"/>
  <c r="BX161" i="1"/>
  <c r="CE161" i="1" s="1"/>
  <c r="BX162" i="1"/>
  <c r="CE162" i="1" s="1"/>
  <c r="BX163" i="1"/>
  <c r="CE163" i="1" s="1"/>
  <c r="BX164" i="1"/>
  <c r="CE164" i="1" s="1"/>
  <c r="BX165" i="1"/>
  <c r="CE165" i="1" s="1"/>
  <c r="BX166" i="1"/>
  <c r="CE166" i="1" s="1"/>
  <c r="BX167" i="1"/>
  <c r="CE167" i="1" s="1"/>
  <c r="BX168" i="1"/>
  <c r="CE168" i="1" s="1"/>
  <c r="BX169" i="1"/>
  <c r="CE169" i="1" s="1"/>
  <c r="BX170" i="1"/>
  <c r="CE170" i="1" s="1"/>
  <c r="BX171" i="1"/>
  <c r="CE171" i="1" s="1"/>
  <c r="BX172" i="1"/>
  <c r="CE172" i="1" s="1"/>
  <c r="BX173" i="1"/>
  <c r="CE173" i="1" s="1"/>
  <c r="BX174" i="1"/>
  <c r="CE174" i="1" s="1"/>
  <c r="BX175" i="1"/>
  <c r="CE175" i="1" s="1"/>
  <c r="BX176" i="1"/>
  <c r="CE176" i="1" s="1"/>
  <c r="BX177" i="1"/>
  <c r="CE177" i="1" s="1"/>
  <c r="BX178" i="1"/>
  <c r="CE178" i="1" s="1"/>
  <c r="BX179" i="1"/>
  <c r="CE179" i="1" s="1"/>
  <c r="BX180" i="1"/>
  <c r="CE180" i="1" s="1"/>
  <c r="BX181" i="1"/>
  <c r="CE181" i="1" s="1"/>
  <c r="BX182" i="1"/>
  <c r="CE182" i="1" s="1"/>
  <c r="BX183" i="1"/>
  <c r="CE183" i="1" s="1"/>
  <c r="BX184" i="1"/>
  <c r="CE184" i="1" s="1"/>
  <c r="BX185" i="1"/>
  <c r="CE185" i="1" s="1"/>
  <c r="BX186" i="1"/>
  <c r="CE186" i="1" s="1"/>
  <c r="BX187" i="1"/>
  <c r="CE187" i="1" s="1"/>
  <c r="BX188" i="1"/>
  <c r="CE188" i="1" s="1"/>
  <c r="BX189" i="1"/>
  <c r="CE189" i="1" s="1"/>
  <c r="BX190" i="1"/>
  <c r="CE190" i="1" s="1"/>
  <c r="BX191" i="1"/>
  <c r="CE191" i="1" s="1"/>
  <c r="BX192" i="1"/>
  <c r="CE192" i="1" s="1"/>
  <c r="BX193" i="1"/>
  <c r="CE193" i="1" s="1"/>
  <c r="BX194" i="1"/>
  <c r="CE194" i="1" s="1"/>
  <c r="BX195" i="1"/>
  <c r="CE195" i="1" s="1"/>
  <c r="BX196" i="1"/>
  <c r="CE196" i="1" s="1"/>
  <c r="BX197" i="1"/>
  <c r="CE197" i="1" s="1"/>
  <c r="BX198" i="1"/>
  <c r="CE198" i="1" s="1"/>
  <c r="BX199" i="1"/>
  <c r="CE199" i="1" s="1"/>
  <c r="BX200" i="1"/>
  <c r="CE200" i="1" s="1"/>
  <c r="BX201" i="1"/>
  <c r="CE201" i="1" s="1"/>
  <c r="BX202" i="1"/>
  <c r="CE202" i="1" s="1"/>
  <c r="BX203" i="1"/>
  <c r="CE203" i="1" s="1"/>
  <c r="BX204" i="1"/>
  <c r="CE204" i="1" s="1"/>
  <c r="BX205" i="1"/>
  <c r="CE205" i="1" s="1"/>
  <c r="BX206" i="1"/>
  <c r="CE206" i="1" s="1"/>
  <c r="BX207" i="1"/>
  <c r="CE207" i="1" s="1"/>
  <c r="BX208" i="1"/>
  <c r="BX209" i="1"/>
  <c r="CE209" i="1" s="1"/>
  <c r="BX210" i="1"/>
  <c r="CE210" i="1" s="1"/>
  <c r="BX211" i="1"/>
  <c r="CE211" i="1" s="1"/>
  <c r="BX212" i="1"/>
  <c r="CE212" i="1" s="1"/>
  <c r="BX213" i="1"/>
  <c r="CE213" i="1" s="1"/>
  <c r="BX214" i="1"/>
  <c r="CE214" i="1" s="1"/>
  <c r="BX215" i="1"/>
  <c r="CE215" i="1" s="1"/>
  <c r="BX216" i="1"/>
  <c r="BX217" i="1"/>
  <c r="CE217" i="1" s="1"/>
  <c r="BX218" i="1"/>
  <c r="CE218" i="1" s="1"/>
  <c r="BX219" i="1"/>
  <c r="CE219" i="1" s="1"/>
  <c r="BX220" i="1"/>
  <c r="CE220" i="1" s="1"/>
  <c r="BX221" i="1"/>
  <c r="CE221" i="1" s="1"/>
  <c r="BX222" i="1"/>
  <c r="CE222" i="1" s="1"/>
  <c r="BX223" i="1"/>
  <c r="CE223" i="1" s="1"/>
  <c r="BX224" i="1"/>
  <c r="CE224" i="1" s="1"/>
  <c r="BX225" i="1"/>
  <c r="CE225" i="1" s="1"/>
  <c r="BX226" i="1"/>
  <c r="CE226" i="1" s="1"/>
  <c r="BX227" i="1"/>
  <c r="CE227" i="1" s="1"/>
  <c r="BX228" i="1"/>
  <c r="CE228" i="1" s="1"/>
  <c r="BX229" i="1"/>
  <c r="CE229" i="1" s="1"/>
  <c r="BX230" i="1"/>
  <c r="CE230" i="1" s="1"/>
  <c r="BX231" i="1"/>
  <c r="CE231" i="1" s="1"/>
  <c r="BX232" i="1"/>
  <c r="CE232" i="1" s="1"/>
  <c r="BX233" i="1"/>
  <c r="CE233" i="1" s="1"/>
  <c r="BX234" i="1"/>
  <c r="CE234" i="1" s="1"/>
  <c r="BX235" i="1"/>
  <c r="CE235" i="1" s="1"/>
  <c r="BX236" i="1"/>
  <c r="CE236" i="1" s="1"/>
  <c r="BX237" i="1"/>
  <c r="CE237" i="1" s="1"/>
  <c r="BX238" i="1"/>
  <c r="CE238" i="1" s="1"/>
  <c r="BX239" i="1"/>
  <c r="CE239" i="1" s="1"/>
  <c r="BX240" i="1"/>
  <c r="CE240" i="1" s="1"/>
  <c r="BX241" i="1"/>
  <c r="CE241" i="1" s="1"/>
  <c r="BX242" i="1"/>
  <c r="CE242" i="1" s="1"/>
  <c r="BX243" i="1"/>
  <c r="CE243" i="1" s="1"/>
  <c r="BX244" i="1"/>
  <c r="CE244" i="1" s="1"/>
  <c r="BX245" i="1"/>
  <c r="CE245" i="1" s="1"/>
  <c r="BX246" i="1"/>
  <c r="CE246" i="1" s="1"/>
  <c r="BX247" i="1"/>
  <c r="CE247" i="1" s="1"/>
  <c r="BX248" i="1"/>
  <c r="CE248" i="1" s="1"/>
  <c r="BX249" i="1"/>
  <c r="CE249" i="1" s="1"/>
  <c r="BX250" i="1"/>
  <c r="CE250" i="1" s="1"/>
  <c r="BX251" i="1"/>
  <c r="CE251" i="1" s="1"/>
  <c r="BX252" i="1"/>
  <c r="CE252" i="1" s="1"/>
  <c r="BX253" i="1"/>
  <c r="CE253" i="1" s="1"/>
  <c r="BX254" i="1"/>
  <c r="CE254" i="1" s="1"/>
  <c r="BX255" i="1"/>
  <c r="CE255" i="1" s="1"/>
  <c r="BX256" i="1"/>
  <c r="CE256" i="1" s="1"/>
  <c r="BX257" i="1"/>
  <c r="CE257" i="1" s="1"/>
  <c r="BX258" i="1"/>
  <c r="CE258" i="1" s="1"/>
  <c r="BX259" i="1"/>
  <c r="CE259" i="1" s="1"/>
  <c r="BX260" i="1"/>
  <c r="CE260" i="1" s="1"/>
  <c r="BX261" i="1"/>
  <c r="CE261" i="1" s="1"/>
  <c r="BX262" i="1"/>
  <c r="CE262" i="1" s="1"/>
  <c r="BX263" i="1"/>
  <c r="CE263" i="1" s="1"/>
  <c r="BX264" i="1"/>
  <c r="CE264" i="1" s="1"/>
  <c r="BX265" i="1"/>
  <c r="CE265" i="1" s="1"/>
  <c r="BX266" i="1"/>
  <c r="CE266" i="1" s="1"/>
  <c r="BX267" i="1"/>
  <c r="CE267" i="1" s="1"/>
  <c r="BX268" i="1"/>
  <c r="CE268" i="1" s="1"/>
  <c r="BX269" i="1"/>
  <c r="CE269" i="1" s="1"/>
  <c r="BX270" i="1"/>
  <c r="CE270" i="1" s="1"/>
  <c r="BX271" i="1"/>
  <c r="CE271" i="1" s="1"/>
  <c r="BX272" i="1"/>
  <c r="CE272" i="1" s="1"/>
  <c r="BX273" i="1"/>
  <c r="CE273" i="1" s="1"/>
  <c r="BX274" i="1"/>
  <c r="CE274" i="1" s="1"/>
  <c r="BX275" i="1"/>
  <c r="CE275" i="1" s="1"/>
  <c r="BX276" i="1"/>
  <c r="CE276" i="1" s="1"/>
  <c r="BX277" i="1"/>
  <c r="CE277" i="1" s="1"/>
  <c r="BX278" i="1"/>
  <c r="CE278" i="1" s="1"/>
  <c r="BX279" i="1"/>
  <c r="CE279" i="1" s="1"/>
  <c r="BX280" i="1"/>
  <c r="CE280" i="1" s="1"/>
  <c r="BX281" i="1"/>
  <c r="CE281" i="1" s="1"/>
  <c r="BX282" i="1"/>
  <c r="CE282" i="1" s="1"/>
  <c r="BX283" i="1"/>
  <c r="CE283" i="1" s="1"/>
  <c r="BX284" i="1"/>
  <c r="CE284" i="1" s="1"/>
  <c r="BX285" i="1"/>
  <c r="CE285" i="1" s="1"/>
  <c r="BX286" i="1"/>
  <c r="CE286" i="1" s="1"/>
  <c r="BX287" i="1"/>
  <c r="CE287" i="1" s="1"/>
  <c r="BX288" i="1"/>
  <c r="CE288" i="1" s="1"/>
  <c r="BX289" i="1"/>
  <c r="CE289" i="1" s="1"/>
  <c r="BX290" i="1"/>
  <c r="CE290" i="1" s="1"/>
  <c r="BX291" i="1"/>
  <c r="CE291" i="1" s="1"/>
  <c r="BX292" i="1"/>
  <c r="CE292" i="1" s="1"/>
  <c r="BX293" i="1"/>
  <c r="CE293" i="1" s="1"/>
  <c r="BX294" i="1"/>
  <c r="CE294" i="1" s="1"/>
  <c r="BX295" i="1"/>
  <c r="CE295" i="1" s="1"/>
  <c r="BX296" i="1"/>
  <c r="CE296" i="1" s="1"/>
  <c r="BX297" i="1"/>
  <c r="CE297" i="1" s="1"/>
  <c r="BX298" i="1"/>
  <c r="CE298" i="1" s="1"/>
  <c r="BX299" i="1"/>
  <c r="CE299" i="1" s="1"/>
  <c r="BX300" i="1"/>
  <c r="CE300" i="1" s="1"/>
  <c r="BX301" i="1"/>
  <c r="CE301" i="1" s="1"/>
  <c r="BX302" i="1"/>
  <c r="CE302" i="1" s="1"/>
  <c r="BX303" i="1"/>
  <c r="CE303" i="1" s="1"/>
  <c r="BX304" i="1"/>
  <c r="CE304" i="1" s="1"/>
  <c r="BX305" i="1"/>
  <c r="CE305" i="1" s="1"/>
  <c r="BX306" i="1"/>
  <c r="CE306" i="1" s="1"/>
  <c r="BX307" i="1"/>
  <c r="CE307" i="1" s="1"/>
  <c r="BX308" i="1"/>
  <c r="CE308" i="1" s="1"/>
  <c r="BX309" i="1"/>
  <c r="CE309" i="1" s="1"/>
  <c r="BX310" i="1"/>
  <c r="CE310" i="1" s="1"/>
  <c r="BX311" i="1"/>
  <c r="CE311" i="1" s="1"/>
  <c r="BX312" i="1"/>
  <c r="CE312" i="1" s="1"/>
  <c r="BX313" i="1"/>
  <c r="CE313" i="1" s="1"/>
  <c r="BX314" i="1"/>
  <c r="CE314" i="1" s="1"/>
  <c r="BX315" i="1"/>
  <c r="CE315" i="1" s="1"/>
  <c r="BX316" i="1"/>
  <c r="CE316" i="1" s="1"/>
  <c r="BX317" i="1"/>
  <c r="CE317" i="1" s="1"/>
  <c r="BX318" i="1"/>
  <c r="CE318" i="1" s="1"/>
  <c r="BX319" i="1"/>
  <c r="CE319" i="1" s="1"/>
  <c r="BX320" i="1"/>
  <c r="CE320" i="1" s="1"/>
  <c r="BX321" i="1"/>
  <c r="CE321" i="1" s="1"/>
  <c r="BX322" i="1"/>
  <c r="CE322" i="1" s="1"/>
  <c r="BX323" i="1"/>
  <c r="CE323" i="1" s="1"/>
  <c r="BX324" i="1"/>
  <c r="CE324" i="1" s="1"/>
  <c r="BX325" i="1"/>
  <c r="CE325" i="1" s="1"/>
  <c r="BX326" i="1"/>
  <c r="CE326" i="1" s="1"/>
  <c r="BX327" i="1"/>
  <c r="CE327" i="1" s="1"/>
  <c r="BX328" i="1"/>
  <c r="CE328" i="1" s="1"/>
  <c r="BX329" i="1"/>
  <c r="CE329" i="1" s="1"/>
  <c r="BX330" i="1"/>
  <c r="CE330" i="1" s="1"/>
  <c r="BX331" i="1"/>
  <c r="CE331" i="1" s="1"/>
  <c r="BX332" i="1"/>
  <c r="CE332" i="1" s="1"/>
  <c r="BX333" i="1"/>
  <c r="CE333" i="1" s="1"/>
  <c r="BX334" i="1"/>
  <c r="CE334" i="1" s="1"/>
  <c r="BX335" i="1"/>
  <c r="CE335" i="1" s="1"/>
  <c r="BX336" i="1"/>
  <c r="CE336" i="1" s="1"/>
  <c r="BX337" i="1"/>
  <c r="CE337" i="1" s="1"/>
  <c r="BX338" i="1"/>
  <c r="CE338" i="1" s="1"/>
  <c r="BX339" i="1"/>
  <c r="CE339" i="1" s="1"/>
  <c r="BX340" i="1"/>
  <c r="CE340" i="1" s="1"/>
  <c r="BX341" i="1"/>
  <c r="CE341" i="1" s="1"/>
  <c r="BX342" i="1"/>
  <c r="CE342" i="1" s="1"/>
  <c r="BX343" i="1"/>
  <c r="CE343" i="1" s="1"/>
  <c r="BX344" i="1"/>
  <c r="CE344" i="1" s="1"/>
  <c r="BX345" i="1"/>
  <c r="CE345" i="1" s="1"/>
  <c r="BX346" i="1"/>
  <c r="CE346" i="1" s="1"/>
  <c r="BX347" i="1"/>
  <c r="CE347" i="1" s="1"/>
  <c r="BX348" i="1"/>
  <c r="CE348" i="1" s="1"/>
  <c r="BX349" i="1"/>
  <c r="CE349" i="1" s="1"/>
  <c r="BX350" i="1"/>
  <c r="CE350" i="1" s="1"/>
  <c r="BX351" i="1"/>
  <c r="CE351" i="1" s="1"/>
  <c r="BX352" i="1"/>
  <c r="BX353" i="1"/>
  <c r="CE353" i="1" s="1"/>
  <c r="BX354" i="1"/>
  <c r="CE354" i="1" s="1"/>
  <c r="BX355" i="1"/>
  <c r="CE355" i="1" s="1"/>
  <c r="BX356" i="1"/>
  <c r="CE356" i="1" s="1"/>
  <c r="BX357" i="1"/>
  <c r="CE357" i="1" s="1"/>
  <c r="BX358" i="1"/>
  <c r="CE358" i="1" s="1"/>
  <c r="BX359" i="1"/>
  <c r="CE359" i="1" s="1"/>
  <c r="BX360" i="1"/>
  <c r="CE360" i="1" s="1"/>
  <c r="BX361" i="1"/>
  <c r="CE361" i="1" s="1"/>
  <c r="BX362" i="1"/>
  <c r="CE362" i="1" s="1"/>
  <c r="BX363" i="1"/>
  <c r="CE363" i="1" s="1"/>
  <c r="BX364" i="1"/>
  <c r="CE364" i="1" s="1"/>
  <c r="BX365" i="1"/>
  <c r="CE365" i="1" s="1"/>
  <c r="BX366" i="1"/>
  <c r="CE366" i="1" s="1"/>
  <c r="BX367" i="1"/>
  <c r="CE367" i="1" s="1"/>
  <c r="BX368" i="1"/>
  <c r="CE368" i="1" s="1"/>
  <c r="BX369" i="1"/>
  <c r="CE369" i="1" s="1"/>
  <c r="BX370" i="1"/>
  <c r="CE370" i="1" s="1"/>
  <c r="BX371" i="1"/>
  <c r="CE371" i="1" s="1"/>
  <c r="BX372" i="1"/>
  <c r="CE372" i="1" s="1"/>
  <c r="BX373" i="1"/>
  <c r="CE373" i="1" s="1"/>
  <c r="BX374" i="1"/>
  <c r="CE374" i="1" s="1"/>
  <c r="BX375" i="1"/>
  <c r="CE375" i="1" s="1"/>
  <c r="BX376" i="1"/>
  <c r="CE376" i="1" s="1"/>
  <c r="BX377" i="1"/>
  <c r="CE377" i="1" s="1"/>
  <c r="BX378" i="1"/>
  <c r="CE378" i="1" s="1"/>
  <c r="BX379" i="1"/>
  <c r="CE379" i="1" s="1"/>
  <c r="BX380" i="1"/>
  <c r="CE380" i="1" s="1"/>
  <c r="BX381" i="1"/>
  <c r="CE381" i="1" s="1"/>
  <c r="BX382" i="1"/>
  <c r="CE382" i="1" s="1"/>
  <c r="BX383" i="1"/>
  <c r="CE383" i="1" s="1"/>
  <c r="BX384" i="1"/>
  <c r="CE384" i="1" s="1"/>
  <c r="BX385" i="1"/>
  <c r="CE385" i="1" s="1"/>
  <c r="BX386" i="1"/>
  <c r="CE386" i="1" s="1"/>
  <c r="BX387" i="1"/>
  <c r="CE387" i="1" s="1"/>
  <c r="BX388" i="1"/>
  <c r="CE388" i="1" s="1"/>
  <c r="BX389" i="1"/>
  <c r="CE389" i="1" s="1"/>
  <c r="BX390" i="1"/>
  <c r="CE390" i="1" s="1"/>
  <c r="BX391" i="1"/>
  <c r="CE391" i="1" s="1"/>
  <c r="BX392" i="1"/>
  <c r="CE392" i="1" s="1"/>
  <c r="BX393" i="1"/>
  <c r="CE393" i="1" s="1"/>
  <c r="BX394" i="1"/>
  <c r="CE394" i="1" s="1"/>
  <c r="BX395" i="1"/>
  <c r="CE395" i="1" s="1"/>
  <c r="BX396" i="1"/>
  <c r="CE396" i="1" s="1"/>
  <c r="BX397" i="1"/>
  <c r="CE397" i="1" s="1"/>
  <c r="BX398" i="1"/>
  <c r="CE398" i="1" s="1"/>
  <c r="BX399" i="1"/>
  <c r="CE399" i="1" s="1"/>
  <c r="BX400" i="1"/>
  <c r="CE400" i="1" s="1"/>
  <c r="BX401" i="1"/>
  <c r="CE401" i="1" s="1"/>
  <c r="BX402" i="1"/>
  <c r="CE402" i="1" s="1"/>
  <c r="BX403" i="1"/>
  <c r="CE403" i="1" s="1"/>
  <c r="BX404" i="1"/>
  <c r="CE404" i="1" s="1"/>
  <c r="BX405" i="1"/>
  <c r="CE405" i="1" s="1"/>
  <c r="BX406" i="1"/>
  <c r="CE406" i="1" s="1"/>
  <c r="BX407" i="1"/>
  <c r="CE407" i="1" s="1"/>
  <c r="BX408" i="1"/>
  <c r="CE408" i="1" s="1"/>
  <c r="BX409" i="1"/>
  <c r="CE409" i="1" s="1"/>
  <c r="BX410" i="1"/>
  <c r="CE410" i="1" s="1"/>
  <c r="BX411" i="1"/>
  <c r="CE411" i="1" s="1"/>
  <c r="BX412" i="1"/>
  <c r="CE412" i="1" s="1"/>
  <c r="BX413" i="1"/>
  <c r="CE413" i="1" s="1"/>
  <c r="BX414" i="1"/>
  <c r="CE414" i="1" s="1"/>
  <c r="BX415" i="1"/>
  <c r="CE415" i="1" s="1"/>
  <c r="BX416" i="1"/>
  <c r="CE416" i="1" s="1"/>
  <c r="BX417" i="1"/>
  <c r="CE417" i="1" s="1"/>
  <c r="BX418" i="1"/>
  <c r="CE418" i="1" s="1"/>
  <c r="BX419" i="1"/>
  <c r="CE419" i="1" s="1"/>
  <c r="BX420" i="1"/>
  <c r="CE420" i="1" s="1"/>
  <c r="BX421" i="1"/>
  <c r="CE421" i="1" s="1"/>
  <c r="BX422" i="1"/>
  <c r="CE422" i="1" s="1"/>
  <c r="BX423" i="1"/>
  <c r="CE423" i="1" s="1"/>
  <c r="BX424" i="1"/>
  <c r="CE424" i="1" s="1"/>
  <c r="BX425" i="1"/>
  <c r="CE425" i="1" s="1"/>
  <c r="BX426" i="1"/>
  <c r="CE426" i="1" s="1"/>
  <c r="BX427" i="1"/>
  <c r="CE427" i="1" s="1"/>
  <c r="BX428" i="1"/>
  <c r="CE428" i="1" s="1"/>
  <c r="BX429" i="1"/>
  <c r="CE429" i="1" s="1"/>
  <c r="BX430" i="1"/>
  <c r="CE430" i="1" s="1"/>
  <c r="BX431" i="1"/>
  <c r="CE431" i="1" s="1"/>
  <c r="BX432" i="1"/>
  <c r="CE432" i="1" s="1"/>
  <c r="BX433" i="1"/>
  <c r="CE433" i="1" s="1"/>
  <c r="BX434" i="1"/>
  <c r="CE434" i="1" s="1"/>
  <c r="BX435" i="1"/>
  <c r="CE435" i="1" s="1"/>
  <c r="BX436" i="1"/>
  <c r="CE436" i="1" s="1"/>
  <c r="BX437" i="1"/>
  <c r="CE437" i="1" s="1"/>
  <c r="BX438" i="1"/>
  <c r="CE438" i="1" s="1"/>
  <c r="BX439" i="1"/>
  <c r="CE439" i="1" s="1"/>
  <c r="BX440" i="1"/>
  <c r="CE440" i="1" s="1"/>
  <c r="BX441" i="1"/>
  <c r="CE441" i="1" s="1"/>
  <c r="BX442" i="1"/>
  <c r="CE442" i="1" s="1"/>
  <c r="BX443" i="1"/>
  <c r="CE443" i="1" s="1"/>
  <c r="BX444" i="1"/>
  <c r="CE444" i="1" s="1"/>
  <c r="BX445" i="1"/>
  <c r="CE445" i="1" s="1"/>
  <c r="BX446" i="1"/>
  <c r="CE446" i="1" s="1"/>
  <c r="BX447" i="1"/>
  <c r="CE447" i="1" s="1"/>
  <c r="BX448" i="1"/>
  <c r="CE448" i="1" s="1"/>
  <c r="BX449" i="1"/>
  <c r="CE449" i="1" s="1"/>
  <c r="BX450" i="1"/>
  <c r="CE450" i="1" s="1"/>
  <c r="BX451" i="1"/>
  <c r="CE451" i="1" s="1"/>
  <c r="BX452" i="1"/>
  <c r="CE452" i="1" s="1"/>
  <c r="BX453" i="1"/>
  <c r="CE453" i="1" s="1"/>
  <c r="BX454" i="1"/>
  <c r="CE454" i="1" s="1"/>
  <c r="BX455" i="1"/>
  <c r="CE455" i="1" s="1"/>
  <c r="BX456" i="1"/>
  <c r="CE456" i="1" s="1"/>
  <c r="BX457" i="1"/>
  <c r="CE457" i="1" s="1"/>
  <c r="BX458" i="1"/>
  <c r="CE458" i="1" s="1"/>
  <c r="BX459" i="1"/>
  <c r="CE459" i="1" s="1"/>
  <c r="BX460" i="1"/>
  <c r="CE460" i="1" s="1"/>
  <c r="BX461" i="1"/>
  <c r="CE461" i="1" s="1"/>
  <c r="BX462" i="1"/>
  <c r="CE462" i="1" s="1"/>
  <c r="BX463" i="1"/>
  <c r="CE463" i="1" s="1"/>
  <c r="BX534" i="1"/>
  <c r="CE534" i="1" s="1"/>
  <c r="BX535" i="1"/>
  <c r="CE535" i="1" s="1"/>
  <c r="BX536" i="1"/>
  <c r="CE536" i="1" s="1"/>
  <c r="BX537" i="1"/>
  <c r="CE537" i="1" s="1"/>
  <c r="BX538" i="1"/>
  <c r="CE538" i="1" s="1"/>
  <c r="BX539" i="1"/>
  <c r="CE539" i="1" s="1"/>
  <c r="BX540" i="1"/>
  <c r="CE540" i="1" s="1"/>
  <c r="BX541" i="1"/>
  <c r="CE541" i="1" s="1"/>
  <c r="BX542" i="1"/>
  <c r="CE542" i="1" s="1"/>
  <c r="BX543" i="1"/>
  <c r="CE543" i="1" s="1"/>
  <c r="BX544" i="1"/>
  <c r="CE544" i="1" s="1"/>
  <c r="BX545" i="1"/>
  <c r="CE545" i="1" s="1"/>
  <c r="BX546" i="1"/>
  <c r="CE546" i="1" s="1"/>
  <c r="BX547" i="1"/>
  <c r="CE547" i="1" s="1"/>
  <c r="BX548" i="1"/>
  <c r="CE548" i="1" s="1"/>
  <c r="CE128" i="1"/>
  <c r="CE72" i="1"/>
  <c r="CE32" i="1"/>
  <c r="CE216" i="1"/>
  <c r="CE48" i="1"/>
  <c r="CE144" i="1"/>
  <c r="CE80" i="1"/>
  <c r="CE24" i="1"/>
  <c r="CE352" i="1"/>
  <c r="CE208" i="1"/>
  <c r="CE64" i="1"/>
  <c r="CE152" i="1"/>
  <c r="CE112" i="1"/>
  <c r="CE88" i="1"/>
  <c r="CE40" i="1"/>
  <c r="CE136" i="1"/>
  <c r="CE56" i="1"/>
  <c r="CE8" i="1"/>
  <c r="CC2" i="1"/>
  <c r="CD2" i="1"/>
  <c r="CE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tc={FD825F0C-E19A-4CB0-B6B2-7C56DF2C41CD}</author>
  </authors>
  <commentList>
    <comment ref="E13" authorId="0" shapeId="0" xr:uid="{FD825F0C-E19A-4CB0-B6B2-7C56DF2C41CD}">
      <text>
        <t>[Threaded comment]
Your version of Excel allows you to read this threaded comment; however, any edits to it will get removed if the file is opened in a newer version of Excel. Learn more: https://go.microsoft.com/fwlink/?linkid=870924
Comment:
    differentiate fire-brick from concrete-brick (unkspecified-brick?), and adobe/mud from stone</t>
      </text>
    </comment>
  </commentList>
</comments>
</file>

<file path=xl/sharedStrings.xml><?xml version="1.0" encoding="utf-8"?>
<sst xmlns="http://schemas.openxmlformats.org/spreadsheetml/2006/main" count="26450" uniqueCount="1931">
  <si>
    <t>edits and preparations</t>
  </si>
  <si>
    <t>downloaded from</t>
  </si>
  <si>
    <t>https://github.com/nheeren/material_intensity_db/blob/e55fce58d9f61f559645aeb81f1ec2afd93905c4/data/buildings.csv</t>
  </si>
  <si>
    <t>31/12/2020</t>
  </si>
  <si>
    <t>saved as xlsx</t>
  </si>
  <si>
    <t>year columns d and e:</t>
  </si>
  <si>
    <t>replaced things like "since 1950" with 1950 in D, "until 1945" with 1945 in column E, "&lt;1900 with NULL (unclear what &lt;1900 is supposed to mean), "early 1970s" with 1970 in D and 1975 in E</t>
  </si>
  <si>
    <t>corrected country names in column B, including removal of spaces before and after names, and moved Michigan &amp; New Jersey to column C</t>
  </si>
  <si>
    <t>added columns BW "R32" and BX "R5.2" for SSP regions, according to https://tntcat.iiasa.ac.at/SspDb/dsd?Action=htmlpage&amp;page=10#regiondefs</t>
  </si>
  <si>
    <t>columns d:AK</t>
  </si>
  <si>
    <t>replaced NA, NULL and other non-numeric cells to empty cells</t>
  </si>
  <si>
    <t>added column BY "Use_type"</t>
  </si>
  <si>
    <t>Use_type</t>
  </si>
  <si>
    <t>Construction_type_subtype</t>
  </si>
  <si>
    <t>Energy_efficiency</t>
  </si>
  <si>
    <t>quantification_method</t>
  </si>
  <si>
    <t>R_SFH_detached</t>
  </si>
  <si>
    <t>RC_concretefloor</t>
  </si>
  <si>
    <t>Standard</t>
  </si>
  <si>
    <t>real-world single case study</t>
  </si>
  <si>
    <t>SFH</t>
  </si>
  <si>
    <t>R_SFH_rowhouse</t>
  </si>
  <si>
    <t>Efficient</t>
  </si>
  <si>
    <t>sample/average/statistics</t>
  </si>
  <si>
    <t>MFH</t>
  </si>
  <si>
    <t>R_SFH_unspecified</t>
  </si>
  <si>
    <t>RC_unspecified</t>
  </si>
  <si>
    <t>Zero_energy</t>
  </si>
  <si>
    <t>modeled/hypothetical/regulations</t>
  </si>
  <si>
    <t>R_MFH_low</t>
  </si>
  <si>
    <t>S_concretefloor</t>
  </si>
  <si>
    <t>Unspecified</t>
  </si>
  <si>
    <t>NR</t>
  </si>
  <si>
    <t>R_MFH_high</t>
  </si>
  <si>
    <t>S_steelfloor</t>
  </si>
  <si>
    <t>RC</t>
  </si>
  <si>
    <t>Reinforced Concrete</t>
  </si>
  <si>
    <t>R_MFH_tower</t>
  </si>
  <si>
    <t>S_unspecified</t>
  </si>
  <si>
    <t>S</t>
  </si>
  <si>
    <t>R_MFH_unspecified</t>
  </si>
  <si>
    <t>R_unspecified</t>
  </si>
  <si>
    <t>M</t>
  </si>
  <si>
    <t>NR_office_low</t>
  </si>
  <si>
    <t>NR_office_high</t>
  </si>
  <si>
    <t>NR_retail</t>
  </si>
  <si>
    <t>NR_factory</t>
  </si>
  <si>
    <t>NR_warehouse</t>
  </si>
  <si>
    <t>NR_civic</t>
  </si>
  <si>
    <t>NR_unspecified</t>
  </si>
  <si>
    <t>Informal</t>
  </si>
  <si>
    <t>Started standardization in columns BW:CC</t>
  </si>
  <si>
    <t>need to figure out what to do with multi-use datapoints (split to two rows or convert use_type column to multiple boolean ones, like in the original excel file)</t>
  </si>
  <si>
    <t>id</t>
  </si>
  <si>
    <t>construction_period_start</t>
  </si>
  <si>
    <t>construction_period_end</t>
  </si>
  <si>
    <t>steel</t>
  </si>
  <si>
    <t>copper</t>
  </si>
  <si>
    <t>aluminum</t>
  </si>
  <si>
    <t>unspecified_metal</t>
  </si>
  <si>
    <t>wood</t>
  </si>
  <si>
    <t>paper_cardboard</t>
  </si>
  <si>
    <t>straw</t>
  </si>
  <si>
    <t>concrete</t>
  </si>
  <si>
    <t>cement</t>
  </si>
  <si>
    <t>aggregates</t>
  </si>
  <si>
    <t>brick</t>
  </si>
  <si>
    <t>mortar_plaster</t>
  </si>
  <si>
    <t>mineral_fill</t>
  </si>
  <si>
    <t>plaster_board_gypsum</t>
  </si>
  <si>
    <t>Adobe</t>
  </si>
  <si>
    <t>natural_stone</t>
  </si>
  <si>
    <t>cement_asbestos</t>
  </si>
  <si>
    <t>siding_unspecified</t>
  </si>
  <si>
    <t>PVC</t>
  </si>
  <si>
    <t>insulation_unspecified</t>
  </si>
  <si>
    <t>other_unspecified_material</t>
  </si>
  <si>
    <t>building_description</t>
  </si>
  <si>
    <t>no_floors</t>
  </si>
  <si>
    <t>building_type</t>
  </si>
  <si>
    <t>measurement_type</t>
  </si>
  <si>
    <t>urban_rural</t>
  </si>
  <si>
    <t>floor_area_type</t>
  </si>
  <si>
    <t>publication_year</t>
  </si>
  <si>
    <t>publication_title</t>
  </si>
  <si>
    <t>publication_outlet</t>
  </si>
  <si>
    <t>copyright</t>
  </si>
  <si>
    <t>DOI</t>
  </si>
  <si>
    <t>URL</t>
  </si>
  <si>
    <t>comment_scope</t>
  </si>
  <si>
    <t>comment_conversion</t>
  </si>
  <si>
    <t>comment_aggregation</t>
  </si>
  <si>
    <t>comment_primary</t>
  </si>
  <si>
    <t>comment_secondary</t>
  </si>
  <si>
    <t>data_entry</t>
  </si>
  <si>
    <t>global_region</t>
  </si>
  <si>
    <t>climate_classification</t>
  </si>
  <si>
    <t>equator_distance</t>
  </si>
  <si>
    <t>heating_degree_days_0</t>
  </si>
  <si>
    <t>heating_degree_days_1</t>
  </si>
  <si>
    <t>cooling_degree_days_0</t>
  </si>
  <si>
    <t>cooling_degree_days_1</t>
  </si>
  <si>
    <t>country_land_area</t>
  </si>
  <si>
    <t>population_0</t>
  </si>
  <si>
    <t>Notes, population_0</t>
  </si>
  <si>
    <t>population_1</t>
  </si>
  <si>
    <t>urbanization_0</t>
  </si>
  <si>
    <t>urbanization_1</t>
  </si>
  <si>
    <t>gdp_0</t>
  </si>
  <si>
    <t>gdp_1</t>
  </si>
  <si>
    <t>hdi_0</t>
  </si>
  <si>
    <t>hdi_1</t>
  </si>
  <si>
    <t>R32</t>
  </si>
  <si>
    <t>R5.2</t>
  </si>
  <si>
    <t>Austria</t>
  </si>
  <si>
    <t>Vienna</t>
  </si>
  <si>
    <t>Case study OBG</t>
  </si>
  <si>
    <t>residential</t>
  </si>
  <si>
    <t>NA</t>
  </si>
  <si>
    <t>NULL</t>
  </si>
  <si>
    <t>urban</t>
  </si>
  <si>
    <t>gross</t>
  </si>
  <si>
    <t>Kleemann, Fritz; Lederer, Jakob; Rechberger, Helmut; Fellner, Johann</t>
  </si>
  <si>
    <t>GIS‐based Analysis of Vienna's Material Stock in Buildings</t>
  </si>
  <si>
    <t>Journal of Industrial Ecology</t>
  </si>
  <si>
    <t>Copyright Elsevier</t>
  </si>
  <si>
    <t>10.1111/jiec.12446</t>
  </si>
  <si>
    <t xml:space="preserve">Personal communication by the author. Data based and converted from Kleemann et al. 2016. No. of floors calculated by author. </t>
  </si>
  <si>
    <t>Summed "slag fill" and "mineral fill", "bricks" and "foamed clay bricks", "mineral wool" and "mineral wool board". Considered "cement asbestos" as "cement", "laminate" as "other".</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</si>
  <si>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t>
  </si>
  <si>
    <t>Heeren and Fishman</t>
  </si>
  <si>
    <t>Europe</t>
  </si>
  <si>
    <t>Cfb</t>
  </si>
  <si>
    <t>Pre-1918</t>
  </si>
  <si>
    <t>R32EU15</t>
  </si>
  <si>
    <t>R5.2OECD</t>
  </si>
  <si>
    <t>Construction files (nr. 3)</t>
  </si>
  <si>
    <t>Construction files (nr. 11)</t>
  </si>
  <si>
    <t>Construction files (nr. 29)</t>
  </si>
  <si>
    <t>Construction files (nr. 30)</t>
  </si>
  <si>
    <t>Construction files (nr. 42)</t>
  </si>
  <si>
    <t>Construction files (nr. 45)</t>
  </si>
  <si>
    <t>Construction files (nr. 50)</t>
  </si>
  <si>
    <t>Construction files (nr. 51)</t>
  </si>
  <si>
    <t>Construction files (nr. 59)</t>
  </si>
  <si>
    <t>Construction files (nr. 60)</t>
  </si>
  <si>
    <t>Construction files (nr. 65)</t>
  </si>
  <si>
    <t>Case study BFS</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</si>
  <si>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</si>
  <si>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Construction files (nr. 14)</t>
  </si>
  <si>
    <t>Construction files (nr. 15)</t>
  </si>
  <si>
    <t>Construction files (nr. 16)</t>
  </si>
  <si>
    <t>Construction files (nr. 34)</t>
  </si>
  <si>
    <t>Construction files (nr. 48)</t>
  </si>
  <si>
    <t>Case study PWG</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</si>
  <si>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t>
  </si>
  <si>
    <t>Case study DNG</t>
  </si>
  <si>
    <t>Construction files (nr. 4)</t>
  </si>
  <si>
    <t>Construction files (nr. 8)</t>
  </si>
  <si>
    <t>Construction files (nr. 12)</t>
  </si>
  <si>
    <t>Construction files (nr. 21)</t>
  </si>
  <si>
    <t>Construction files (nr. 22)</t>
  </si>
  <si>
    <t>Construction files (nr. 25)</t>
  </si>
  <si>
    <t>Construction files (nr. 28)</t>
  </si>
  <si>
    <t>Construction files (nr. 33)</t>
  </si>
  <si>
    <t>Construction files (nr. 36)</t>
  </si>
  <si>
    <t>Construction files (nr. 37)</t>
  </si>
  <si>
    <t>Construction files (nr. 39)</t>
  </si>
  <si>
    <t>Construction files (nr. 40)</t>
  </si>
  <si>
    <t>Construction files (nr. 57)</t>
  </si>
  <si>
    <t>Construction files (nr. 63)</t>
  </si>
  <si>
    <t>Construction files (nr. 5)</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</si>
  <si>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1995, Data: https://www.rug.nl/ggdc/historicaldevelopment/maddison/releases/maddison-project-database-2018. GDP: Data: https://esa.un.org/unpd/wup/Download, Urbanization_rate_2018.xls. Human Development Index: Not collected.</t>
  </si>
  <si>
    <t>Construction files (nr. 9)</t>
  </si>
  <si>
    <t>Construction files (nr. 17)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</si>
  <si>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2000, Data: https://www.rug.nl/ggdc/historicaldevelopment/maddison/releases/maddison-project-database-2018. GDP: Data: https://esa.un.org/unpd/wup/Download, Urbanization_rate_2018.xls. Human Development Index: Not collected.</t>
  </si>
  <si>
    <t>Construction files (nr. 35)</t>
  </si>
  <si>
    <t>Final Bill WHA PGH.</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</si>
  <si>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</si>
  <si>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LCA Data JAS</t>
  </si>
  <si>
    <t>LCA Data IBO1</t>
  </si>
  <si>
    <t>LCA Data IBO2</t>
  </si>
  <si>
    <t>LCA Data IBO3</t>
  </si>
  <si>
    <t>LCA Data IBO4</t>
  </si>
  <si>
    <t>LCA Data IBO5</t>
  </si>
  <si>
    <t>LCA Data IBO6</t>
  </si>
  <si>
    <t>LCA Data IBO7</t>
  </si>
  <si>
    <t>LCA Data IBO8</t>
  </si>
  <si>
    <t>LCA Data IBO9</t>
  </si>
  <si>
    <t>LCA Data IBO10</t>
  </si>
  <si>
    <t>Case study KES P1</t>
  </si>
  <si>
    <t>commercial</t>
  </si>
  <si>
    <t>Commercial</t>
  </si>
  <si>
    <t>Case study KES P2</t>
  </si>
  <si>
    <t>Case study KES P3</t>
  </si>
  <si>
    <t>Case study KES VW</t>
  </si>
  <si>
    <t>Case study GZL</t>
  </si>
  <si>
    <t>Construction files (nr. 18)</t>
  </si>
  <si>
    <t>Construction files (nr. 20)</t>
  </si>
  <si>
    <t>Construction files (nr. 27)</t>
  </si>
  <si>
    <t>Construction files (nr. 7)</t>
  </si>
  <si>
    <t>Case study KES Pat</t>
  </si>
  <si>
    <t>Case study ZA</t>
  </si>
  <si>
    <t>Construction files  (nr. 58)</t>
  </si>
  <si>
    <t>Case study RZ</t>
  </si>
  <si>
    <t>Case study KES OP</t>
  </si>
  <si>
    <t>Construction files (nr. 6)</t>
  </si>
  <si>
    <t>Construction files (nr. 64)</t>
  </si>
  <si>
    <t>Case study WPO</t>
  </si>
  <si>
    <t>industrial</t>
  </si>
  <si>
    <t>Construction files (nr. 54)</t>
  </si>
  <si>
    <t>Brazil</t>
  </si>
  <si>
    <t>Rio de Janeiro</t>
  </si>
  <si>
    <t>SFH mainly composed of wood</t>
  </si>
  <si>
    <t>Condeixa, Karina; Haddad, Assed; Boer, Dieter</t>
  </si>
  <si>
    <t>Material flow analysis of the residential building stock at the city of Rio de Janeiro</t>
  </si>
  <si>
    <t>Journal of Cleaner Production</t>
  </si>
  <si>
    <t>10.1016/j.jclepro.2017.02.080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</si>
  <si>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t>
  </si>
  <si>
    <t>South_America</t>
  </si>
  <si>
    <t>Aw</t>
  </si>
  <si>
    <t>R32BRA</t>
  </si>
  <si>
    <t>R5.2LAM</t>
  </si>
  <si>
    <t>MFB-4F: multi-family buildings with four apartment’s floors</t>
  </si>
  <si>
    <t>MFB-8F: eight apartment’s floors</t>
  </si>
  <si>
    <t>MFB-16F: 16 apartment’s floors</t>
  </si>
  <si>
    <t>China</t>
  </si>
  <si>
    <t>Urban</t>
  </si>
  <si>
    <t>Cao, Zhi; Shen, Lei; Zhong, Shuai; Liu, Litao; Kong, Hanxiao; Sun, Yanzhi</t>
  </si>
  <si>
    <t>A Probabilistic Dynamic Material Flow Analysis Model for Chinese Urban Housing Stock</t>
  </si>
  <si>
    <t>10.1111/jiec.12579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</si>
  <si>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1985, Urban pop. in 2010, Data: https://www.rug.nl/ggdc/historicaldevelopment/maddison/releases/maddison-project-database-2018. GDP: Data: https://esa.un.org/unpd/wup/Download, Urbanization_rate_2018.xls. Human Development Index: Not collected.</t>
  </si>
  <si>
    <t>East_Asia</t>
  </si>
  <si>
    <t>R32CHN</t>
  </si>
  <si>
    <t>R5.2ASIA</t>
  </si>
  <si>
    <t>Beijing</t>
  </si>
  <si>
    <t>Han, Ji; Xiang, Wei Ning</t>
  </si>
  <si>
    <t>Analysis of material stock accumulation in China's infrastructure and its regional disparity</t>
  </si>
  <si>
    <t>Sustainability Science</t>
  </si>
  <si>
    <t>10.1007/s11625-012-0196-y</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</si>
  <si>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</si>
  <si>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Dwa</t>
  </si>
  <si>
    <t>rural</t>
  </si>
  <si>
    <t>Modeling China's Building Floor-Area Growth and the Implications for Building Materials and Energy Demand</t>
  </si>
  <si>
    <t>ACEEE Summer Study on Energy Efficiency in Buildings</t>
  </si>
  <si>
    <t>http://aceee.org/files/proceedings/2014/data/papers/10-230.pdf</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</si>
  <si>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</si>
  <si>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Fernández, John E.</t>
  </si>
  <si>
    <t>Resource Consumption of New Urban Construction in China</t>
  </si>
  <si>
    <t>10.1162/jie.2007.1199</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</si>
  <si>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</si>
  <si>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Hu, Mingming; Pauliuk, Stefan; Wang, Tao; Huppes, Gjalt; van der Voet, Ester; Müller, Daniel B.</t>
  </si>
  <si>
    <t>Iron and steel in Chinese residential buildings: A dynamic analysis</t>
  </si>
  <si>
    <t>Resources, Conservation and Recycling</t>
  </si>
  <si>
    <t>10.1016/j.resconrec.2009.10.016</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</si>
  <si>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t>
  </si>
  <si>
    <t>Rural</t>
  </si>
  <si>
    <t>Masonry-Concrete</t>
  </si>
  <si>
    <t>SFH, MFH</t>
  </si>
  <si>
    <t>Hu, Dan; You, Fang; Zhao, Yanhua; Yuan, Ye; Liu, Tianxing; Cao, Aixin; Wang, Zhen; Zhang, Junlian</t>
  </si>
  <si>
    <t>Input, stocks and output flows of urban residential building system in Beijing city, China from 1949 to 2008</t>
  </si>
  <si>
    <t>10.1016/j.resconrec.2010.03.011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</si>
  <si>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GDP in 1950, Data: https://esa.un.org/unpd/wup/Download, Urbanization_rate_2018.xls. Human Development Index: Not collected.</t>
  </si>
  <si>
    <t>Steel-Concrete</t>
  </si>
  <si>
    <t>Brick-concrete</t>
  </si>
  <si>
    <t>Huang, Tao; Shi, Feng; Tanikawa, Hiroki; Fei, Jinling; Han, Ji</t>
  </si>
  <si>
    <t>Materials demand and environmental impact of buildings construction and demolition in China based on dynamic material flow analysis</t>
  </si>
  <si>
    <t>10.1016/j.resconrec.2012.12.013</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</si>
  <si>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</si>
  <si>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</si>
  <si>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</si>
  <si>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</si>
  <si>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</si>
  <si>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</si>
  <si>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Brick Concrete</t>
  </si>
  <si>
    <t>residential, non-residential</t>
  </si>
  <si>
    <t>Adobe-wood</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</si>
  <si>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2050, Data: https://www.rug.nl/ggdc/historicaldevelopment/maddison/releases/maddison-project-database-2018. GDP: GDP in 2016, Data: https://esa.un.org/unpd/wup/Download, Urbanization_rate_2018.xls. Human Development Index: Not collected.</t>
  </si>
  <si>
    <t>Brick-wood</t>
  </si>
  <si>
    <t>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</si>
  <si>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Brick-Concrete</t>
  </si>
  <si>
    <t>Reinforced-concrete</t>
  </si>
  <si>
    <t>Brick-Concrete residential</t>
  </si>
  <si>
    <t>Hu, Mingming; Van Der Voet, Ester; Huppes, Gjalt</t>
  </si>
  <si>
    <t>Dynamic Material Flow Analysis for Strategic Construction and Demolition Waste Management in Beijing</t>
  </si>
  <si>
    <t>10.1111/j.1530-9290.2010.00245.x</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</si>
  <si>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t>
  </si>
  <si>
    <t>Concrete frame residential</t>
  </si>
  <si>
    <t>Steel</t>
  </si>
  <si>
    <t>Wang, Tao; Tian, Xin; Hashimoto, Seiji; Tanikawa, Hiroki</t>
  </si>
  <si>
    <t>Concrete transformation of buildings in China and implications for the steel cycle</t>
  </si>
  <si>
    <t>10.1016/j.resconrec.2015.07.021</t>
  </si>
  <si>
    <t>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t>
  </si>
  <si>
    <t>Brick-wood and others</t>
  </si>
  <si>
    <t>Germany</t>
  </si>
  <si>
    <t>One floor house - w/ attic E-EH 1</t>
  </si>
  <si>
    <t>net</t>
  </si>
  <si>
    <t>Gruhler, Karin; Böhm, Ruth; Deilmann, Clemens; Schiller, Georg</t>
  </si>
  <si>
    <t>Stofflich-energetische Gebäudesteckbriefe - Gebäudevergleiche und Hochrechnungen für Bebauungsstrukturen</t>
  </si>
  <si>
    <t>IÖR Schriften 38</t>
  </si>
  <si>
    <t>http://nbn-resolving.de/urn:nbn:de:0168-ssoar-396855</t>
  </si>
  <si>
    <t>Recalculated for gross flor area by this table's authors</t>
  </si>
  <si>
    <t>Material categories "Dachdeckungen" (roof cover material) and "Sonst. Stoffe, Schüttungen" (Other materials, fillings) summed into Others category.</t>
  </si>
  <si>
    <t xml:space="preserve"> Construction period assuming "post1960" is a 20 year period. </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</si>
  <si>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</si>
  <si>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Cfb,Dfb</t>
  </si>
  <si>
    <t>One floor house - no attic E-EH 2</t>
  </si>
  <si>
    <t xml:space="preserve">Construction period assuming "post1960" is a 20 year period </t>
  </si>
  <si>
    <t>One floor house - no attic E-EH 3</t>
  </si>
  <si>
    <t>Material categories "Dachdeckungen" (roof cover material) and "Sonst. Stoffe, Schüttungen" (Other materials, fillings) summed into Other.</t>
  </si>
  <si>
    <t>Construction period assuming "post1960" is a 20 year period.</t>
  </si>
  <si>
    <t>One floor duplex house - w/ attic E-DH 1</t>
  </si>
  <si>
    <t>Material categories "Dachdeckungen" (roof cover material) and "Sonst. Stoffe, Schüttungen" (Other materials, fillings) summed into Other</t>
  </si>
  <si>
    <t>One floor duplex house - w/ attic E-DH 2</t>
  </si>
  <si>
    <t xml:space="preserve">Construction period assuming "post1960" is a 20 year period. </t>
  </si>
  <si>
    <t>Two floor house - townhouse - no attic E-RH 1</t>
  </si>
  <si>
    <t>Two floor house - townhouse - no attic E-RH 2</t>
  </si>
  <si>
    <t>Two floor house - townhouse - no attic E-RH 3</t>
  </si>
  <si>
    <t>Four floor - multifamily - halftimber IMF 1</t>
  </si>
  <si>
    <t>Material categories "Dachdeckungen" (roof cover material) and "Sonst. Stoffe, Schüttungen" (Other materials, fillings) summed into Other category.</t>
  </si>
  <si>
    <t xml:space="preserve">Construction period assuming "post1918" is a 20 year period. </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</si>
  <si>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1919,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</si>
  <si>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Four floor - multifamily - brick IMZ 2</t>
  </si>
  <si>
    <t>Recalculated for gross flor area by this table's authors.</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</si>
  <si>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</si>
  <si>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Four floor - multifamily - brick IMZ 3</t>
  </si>
  <si>
    <t>Four floor - multifamily - brick IMZ 4</t>
  </si>
  <si>
    <t>Four floor - multifamily - brick IMZ 5</t>
  </si>
  <si>
    <t xml:space="preserve"> Construction period assuming "post1945" is a 20 year period. </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</si>
  <si>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Land area in 1946, Data: https://www.cia.gov/library/publications/the-world-factbook/fields/2147.html. Population: Data: https://www.rug.nl/ggdc/historicaldevelopment/maddison/releases/maddison-project-database-2018. Urbanization: Urban pop. in 1950, Urban pop. in 1965, Data: https://www.rug.nl/ggdc/historicaldevelopment/maddison/releases/maddison-project-database-2018. GDP: Data: https://esa.un.org/unpd/wup/Download, Urbanization_rate_2018.xls. Human Development Index: Not collected.</t>
  </si>
  <si>
    <t>Four floor - multifamily - block and strip IMI 1</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</si>
  <si>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</si>
  <si>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Five floor - multifamily - panel IMI 2</t>
  </si>
  <si>
    <t xml:space="preserve">Construction period assuming "post1970" is a 20 year period. </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</si>
  <si>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1970, Urban pop. in 1990, Data: https://www.rug.nl/ggdc/historicaldevelopment/maddison/releases/maddison-project-database-2018. GDP: Data: https://esa.un.org/unpd/wup/Download, Urbanization_rate_2018.xls. Human Development Index: Not collected.</t>
  </si>
  <si>
    <t>Eleven floor - multifamily - panel IMI 3</t>
  </si>
  <si>
    <t>Eighteen floor - multifamily - panel IMI 4</t>
  </si>
  <si>
    <t>Three floor - multifamily - brick GWB</t>
  </si>
  <si>
    <t>Construction period assuming "post1990" is a 20 year period.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</si>
  <si>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t>
  </si>
  <si>
    <t>Ortlepp, Regine; Gruhler, Karin; Schiller, Georg</t>
  </si>
  <si>
    <t>Materials in Germany's domestic building stock: calculation model and uncertainties</t>
  </si>
  <si>
    <t>Building Research &amp; Information</t>
  </si>
  <si>
    <t>10.1080/09613218.2016.1264121</t>
  </si>
  <si>
    <t>Roof covering is other</t>
  </si>
  <si>
    <t>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Pre-1919, Data: https://esa.un.org/unpd/wup/Download, Urbanization_rate_2018.xls. Human Development Index: Not collected.</t>
  </si>
  <si>
    <t>Pre-1919</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</si>
  <si>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1950 (east+west), Data: https://www.cia.gov/library/publications/the-world-factbook/fields/2147.html. Population: Data: https://www.rug.nl/ggdc/historicaldevelopment/maddison/releases/maddison-project-database-2018. Urbanization: Urban pop. in 1950, Urban pop. in 1980,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</si>
  <si>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t>
  </si>
  <si>
    <t>non-domestic - MI</t>
  </si>
  <si>
    <t>non-residential</t>
  </si>
  <si>
    <t>Material stocks in Germany's non-domestic buildings: a new quantification method</t>
  </si>
  <si>
    <t>10.1080/09613218.2016.1112096</t>
  </si>
  <si>
    <t>Others includes plaster, screed, mortar, roof covering, floorings, sealing sheetings and other materials</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</si>
  <si>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1975, Urban pop. in 2010, Data: https://www.rug.nl/ggdc/historicaldevelopment/maddison/releases/maddison-project-database-2018. GDP: Data: https://esa.un.org/unpd/wup/Download, Urbanization_rate_2018.xls. Human Development Index: Not collected.</t>
  </si>
  <si>
    <t>Grenada</t>
  </si>
  <si>
    <t>Concrete Structure A (Concrete block walls; Concrete slab floor; Concrete pillar foundation; Timber + sheet steel roof)</t>
  </si>
  <si>
    <t>1,2</t>
  </si>
  <si>
    <t>Symmes, Robert; Telesford, John; Fishman, Tomer; Su-yin, Tan; De Kroon, Kristen; Singh, Simron</t>
  </si>
  <si>
    <t>The weight of islands: Leveraging Grenada's material stocks to adapt to climate change</t>
  </si>
  <si>
    <t>10.1111/jiec.12853</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</si>
  <si>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t>
  </si>
  <si>
    <t>SIDS</t>
  </si>
  <si>
    <t>Af</t>
  </si>
  <si>
    <t>Data not available for this country</t>
  </si>
  <si>
    <t>R32LAM-M</t>
  </si>
  <si>
    <t>Concrete Structure B (Concrete block walls, concrete slab floor, concrete slab foundation; Timber + sheet steel roof)</t>
  </si>
  <si>
    <t>1,2,3</t>
  </si>
  <si>
    <t>residential, commercial</t>
  </si>
  <si>
    <t>Timber Structure (Timber walls + siding; Timber floor; Concrete footing foundation;  Timber + sheet steel roof)</t>
  </si>
  <si>
    <t>Concrete/Timber Mix Structure (Concrete block walls, concrete slab floor, concrete slab foundation; Timber + sheet steel roof)</t>
  </si>
  <si>
    <t>Steel Structure (Steel frame; sheet steel siding; concrete slab floor; Timber + sheet steel roof)</t>
  </si>
  <si>
    <t>Brick historical Structure (Brick exterior walls; concrete foundation; timber + sheet steel roof)</t>
  </si>
  <si>
    <t>2,3</t>
  </si>
  <si>
    <t>residential, commercial, public</t>
  </si>
  <si>
    <t>Reinforced concrete structure (Reinforced concrete structure)</t>
  </si>
  <si>
    <t>2,3,4</t>
  </si>
  <si>
    <t>public</t>
  </si>
  <si>
    <t>India</t>
  </si>
  <si>
    <t>1 storey</t>
  </si>
  <si>
    <t>Mastrucci, Alessio; Rao, Narasimha D.</t>
  </si>
  <si>
    <t>Decent housing in the developing world: Reducing life-cycle energy requirements</t>
  </si>
  <si>
    <t>Energy and Buildings</t>
  </si>
  <si>
    <t>Unclear what the color brown in Fig. 3 signifies. Included as "other"</t>
  </si>
  <si>
    <t>Reference floor surface: 40m2.  Author suggests that values may be on the high side. Wait for new paper.</t>
  </si>
  <si>
    <t>Heating Degree Days: No data after 2013, HDD in 2013, Data: https://www.kapsarc.org/research/projects/global-degree-days-database/ - sheet 'T2m.hdd.18C' and divided by four to obtain daily values. Cooling Degree Days: No data after 2013,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2015, Urban pop. in 2020, Data: https://www.rug.nl/ggdc/historicaldevelopment/maddison/releases/maddison-project-database-2018. GDP: No data after 2016, GDP in 2016, Data: https://esa.un.org/unpd/wup/Download, Urbanization_rate_2018.xls. Human Development Index: Not collected.</t>
  </si>
  <si>
    <t>South_and_Southeast_Asia</t>
  </si>
  <si>
    <t>Aw,Cwa</t>
  </si>
  <si>
    <t>No data after 2016</t>
  </si>
  <si>
    <t>R32IND</t>
  </si>
  <si>
    <t>2 storey</t>
  </si>
  <si>
    <t>10.1016/j.enbuild.2017.07.072</t>
  </si>
  <si>
    <t>Reference floor surface: 80m2. Author suggests that values may be on the high side. Wait for new paper.</t>
  </si>
  <si>
    <t>multi storey</t>
  </si>
  <si>
    <t>Reference floor surface: 640m2. Author suggests that values may be on the high side. Wait for new paper.</t>
  </si>
  <si>
    <t>Italy</t>
  </si>
  <si>
    <t>Turin</t>
  </si>
  <si>
    <t>Residential (6110 m^2)</t>
  </si>
  <si>
    <t>Blengini, Gian Andrea</t>
  </si>
  <si>
    <t>Life cycle of buildings, demolition and recycling potential: A case study in Turin, Italy</t>
  </si>
  <si>
    <t>Building and Environment</t>
  </si>
  <si>
    <t>10.1016/j.buildenv.2008.03.007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</si>
  <si>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1965, Urban pop. in 2005, Data: https://www.rug.nl/ggdc/historicaldevelopment/maddison/releases/maddison-project-database-2018. GDP: Data: https://esa.un.org/unpd/wup/Download, Urbanization_rate_2018.xls. Human Development Index: Not collected.</t>
  </si>
  <si>
    <t>Cfa</t>
  </si>
  <si>
    <t>Japan</t>
  </si>
  <si>
    <t>Material Intensity</t>
  </si>
  <si>
    <t>country-weighed average</t>
  </si>
  <si>
    <t>Tanikawa, Hiroki; Fishman, Tomer; Okuoka, Keijiro; Sugimoto, Kenji</t>
  </si>
  <si>
    <t>The Weight of Society Over Time and Space: A Comprehensive Account of the Construction Material Stock of Japan, 1945-2010</t>
  </si>
  <si>
    <t>10.1111/jiec.12284</t>
  </si>
  <si>
    <t>R32JPN</t>
  </si>
  <si>
    <t>Traditional wooden house</t>
  </si>
  <si>
    <t>Tanikawa, Hiroki; Hashimoto, Seiji</t>
  </si>
  <si>
    <t>Urban stock over time: spatial material stock analysis using 4d-GIS</t>
  </si>
  <si>
    <t>10.1080/09613210903169394</t>
  </si>
  <si>
    <t>Heating Degree Days: Pre-1949, Data: https://www.kapsarc.org/research/projects/global-degree-days-database/ - sheet 'T2m.hdd.18C' and divided by four to obtain daily values. Cooling Degree Days: Pre-1949,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 1949, Data: https://esa.un.org/unpd/wup/Download, Urbanization_rate_2018.xls. Human Development Index: Not collected.</t>
  </si>
  <si>
    <t>Pre-1949</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</si>
  <si>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</si>
  <si>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</si>
  <si>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</si>
  <si>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2000, Data: https://www.rug.nl/ggdc/historicaldevelopment/maddison/releases/maddison-project-database-2018. GDP: Data: https://esa.un.org/unpd/wup/Download, Urbanization_rate_2018.xls. Human Development Index: Not collected.</t>
  </si>
  <si>
    <t>2x4 Wooden house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</si>
  <si>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t>
  </si>
  <si>
    <t>RC (reinforced concrete-based) building</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</si>
  <si>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</si>
  <si>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t>
  </si>
  <si>
    <t>S (steel-based) factory</t>
  </si>
  <si>
    <t>timber construction</t>
  </si>
  <si>
    <t>Tanikawa, Hiroki; Managi, Shunsuke; Lwin, Cherry Myo</t>
  </si>
  <si>
    <t>Estimates of Lost Material Stock of Buildings and Roads Due to the Great East Japan Earthquake and Tsunami</t>
  </si>
  <si>
    <t>10.1111/jiec.12126</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</si>
  <si>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t>
  </si>
  <si>
    <t>steel frame - 1 floor</t>
  </si>
  <si>
    <t>steel frame - 2 floors</t>
  </si>
  <si>
    <t>steel frame - 3 floors</t>
  </si>
  <si>
    <t>Reinforced concrete</t>
  </si>
  <si>
    <t>Luxembourg</t>
  </si>
  <si>
    <t>Esch-sur-Alzette</t>
  </si>
  <si>
    <t>Mastrucci, Alessio; Marvuglia, Antonino; Popovici, Emil; Leopold, Ulrich; Benetto, Enrico</t>
  </si>
  <si>
    <t>Geospatial characterization of building material stocks for the life cycle assessment of end-of-life scenarios at the urban scale</t>
  </si>
  <si>
    <t>10.1016/j.resconrec.2016.07.003</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</si>
  <si>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1950, Data: https://www.rug.nl/ggdc/historicaldevelopment/maddison/releases/maddison-project-database-2018. Urbanization: No data before 1950, Urban pop. in 1950, Data: https://www.rug.nl/ggdc/historicaldevelopment/maddison/releases/maddison-project-database-2018. GDP: Pre-1949, GDP in 1950, Data: https://esa.un.org/unpd/wup/Download, Urbanization_rate_2018.xls. Human Development Index: Not collected.</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</si>
  <si>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1950, Urban pop. in 1970, Data: https://www.rug.nl/ggdc/historicaldevelopment/maddison/releases/maddison-project-database-2018. GDP: GDP in 1950, Data: https://esa.un.org/unpd/wup/Download, Urbanization_rate_2018.xls. Human Development Index: Not collected.</t>
  </si>
  <si>
    <t>Population in 1950</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</si>
  <si>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1970, Urban pop. in 1995, Data: https://www.rug.nl/ggdc/historicaldevelopment/maddison/releases/maddison-project-database-2018. GDP: Data: https://esa.un.org/unpd/wup/Download, Urbanization_rate_2018.xls. Human Development Index: Not collected.</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</si>
  <si>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t>
  </si>
  <si>
    <t>Macau</t>
  </si>
  <si>
    <t>national average</t>
  </si>
  <si>
    <t>Song, Qingbin; Duan, Huabo; Yu, Danfeng; Li, Jinhui; Wang, Chao; Zuo, Jian</t>
  </si>
  <si>
    <t>Characterizing the essential materials and energy performance of city buildings: A case study of Macau</t>
  </si>
  <si>
    <t>10.1016/j.jclepro.2018.05.148</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</si>
  <si>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2000, Urban pop. in 2015, Data: https://www.rug.nl/ggdc/historicaldevelopment/maddison/releases/maddison-project-database-2018. GDP: Data for this country not available in https://esa.un.org/unpd/wup/Download, Urbanization_rate_2018.xls. Human Development Index: Not collected.</t>
  </si>
  <si>
    <t>Cwa</t>
  </si>
  <si>
    <t>Netherlands</t>
  </si>
  <si>
    <t>Müller, Daniel B.</t>
  </si>
  <si>
    <t>Stock dynamics for forecasting material flows—Case study for housing in The Netherlands</t>
  </si>
  <si>
    <t>Ecological Economics</t>
  </si>
  <si>
    <t>10.1016/j.ecolecon.2005.09.025</t>
  </si>
  <si>
    <t>Heating Degree Days: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</si>
  <si>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New_Zealand</t>
  </si>
  <si>
    <t>1972 Modal House 92.9 m^2</t>
  </si>
  <si>
    <t>Johnstone, Ivan M.</t>
  </si>
  <si>
    <t>Energy and mass flows of housing: A model and example</t>
  </si>
  <si>
    <t>10.1016/S0360-1323(99)00065-7</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</si>
  <si>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1975, Data: https://www.rug.nl/ggdc/historicaldevelopment/maddison/releases/maddison-project-database-2018. GDP: Data: https://esa.un.org/unpd/wup/Download, Urbanization_rate_2018.xls. Human Development Index: Not collected.</t>
  </si>
  <si>
    <t>ANZ</t>
  </si>
  <si>
    <t>R32AUNZ</t>
  </si>
  <si>
    <t>New Zealand Institute of Valuers National Modal House 1996 Revision 100 m^2</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</si>
  <si>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1995, Urban pop. in 2000, Data: https://www.rug.nl/ggdc/historicaldevelopment/maddison/releases/maddison-project-database-2018. GDP: Data: https://esa.un.org/unpd/wup/Download, Urbanization_rate_2018.xls. Human Development Index: Not collected.</t>
  </si>
  <si>
    <t>Norway</t>
  </si>
  <si>
    <t>detached houses</t>
  </si>
  <si>
    <t>Bergsdal, Håvard; Brattebø, Helge; Bohne, Rolf A.; Müller, Daniel B.</t>
  </si>
  <si>
    <t>Dynamic material flow analysis for Norway's dwelling stock</t>
  </si>
  <si>
    <t>10.1080/09613210701287588</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</si>
  <si>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2005, Data: https://www.rug.nl/ggdc/historicaldevelopment/maddison/releases/maddison-project-database-2018. GDP: Data: https://esa.un.org/unpd/wup/Download, Urbanization_rate_2018.xls. Human Development Index: Not collected.</t>
  </si>
  <si>
    <t>Dfc</t>
  </si>
  <si>
    <t>R32EFTA</t>
  </si>
  <si>
    <t>chained houses</t>
  </si>
  <si>
    <t>multi-dwelling houses (&lt;3 floors)</t>
  </si>
  <si>
    <t>apartment blocks (&gt;3 floors)</t>
  </si>
  <si>
    <t>Commercial buildings with dwelling units</t>
  </si>
  <si>
    <t>detached houses; chained houses; multi-dwelling houses (&lt;3 floors)</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</si>
  <si>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Pre-1900, Data: https://esa.un.org/unpd/wup/Download, Urbanization_rate_2018.xls. Human Development Index: Not collected.</t>
  </si>
  <si>
    <t>Pre-1900</t>
  </si>
  <si>
    <t>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</si>
  <si>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</si>
  <si>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</si>
  <si>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</si>
  <si>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t>
  </si>
  <si>
    <t>chained houses; multi-dwelling houses (&lt;3 floors)</t>
  </si>
  <si>
    <t>apartment blocks (&gt;3 floors); Commercial buildings with dwelling units</t>
  </si>
  <si>
    <t>Peru</t>
  </si>
  <si>
    <t>Chiclayo</t>
  </si>
  <si>
    <t>brick type</t>
  </si>
  <si>
    <t>Mesta, Carlos; Kahhat, Ramzy; Santa-Cruz, Sandra</t>
  </si>
  <si>
    <t>Geospatial Characterization of Material Stock in the Residential Sector of a Latin-American City</t>
  </si>
  <si>
    <t>10.1111/jiec.12723</t>
  </si>
  <si>
    <t>Floor numbers not integers, as reported in the publication (averages of buildings in Chiclayo)</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</si>
  <si>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1980, Urban pop. in 2015, Data: https://www.rug.nl/ggdc/historicaldevelopment/maddison/releases/maddison-project-database-2018. GDP: GDP in 2016, Data: https://esa.un.org/unpd/wup/Download, Urbanization_rate_2018.xls. Human Development Index: Not collected.</t>
  </si>
  <si>
    <t>BWh</t>
  </si>
  <si>
    <t>RC apartment</t>
  </si>
  <si>
    <t>Sweden</t>
  </si>
  <si>
    <t>SFH, Wooden</t>
  </si>
  <si>
    <t>Gontia, Paul; Nägeli, Claudio; Rosado, Leonardo; Kalmykova, Yuliya; Österbring, Magnus</t>
  </si>
  <si>
    <t>Material-intensity database of residential buildings: A case-study of Sweden in the international context</t>
  </si>
  <si>
    <t>10.1016/j.resconrec.2017.11.022</t>
  </si>
  <si>
    <t>Brick is originally "Ceramics and Bricks". Minteral fill is sum of peat slag and reed.</t>
  </si>
  <si>
    <t>Dfb,Dfc</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</si>
  <si>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t>
  </si>
  <si>
    <t>MFH, Wooden</t>
  </si>
  <si>
    <t>MFH, Wooden-Brick</t>
  </si>
  <si>
    <t>MFH, Brick</t>
  </si>
  <si>
    <t>MFH, Concrete</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</si>
  <si>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t>
  </si>
  <si>
    <t>Switzerland</t>
  </si>
  <si>
    <t>Heeren, Niko; Hellweg, Stefanie</t>
  </si>
  <si>
    <t>Tracking Construction Material over Space and Time: Prospective and Geo-referenced Modeling of Building Stocks and Construction Material Flows</t>
  </si>
  <si>
    <t>10.1111/jiec.12739</t>
  </si>
  <si>
    <t>Measurement_type: Special query acros the country-wide database of residential buildings by the author.</t>
  </si>
  <si>
    <t>Data is not published and was provided by the author. It is the result of a database query across the country-wide database of residential buildings Metals largely omitted in study</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</si>
  <si>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t>
  </si>
  <si>
    <t>Dfb</t>
  </si>
  <si>
    <t>Taiwan</t>
  </si>
  <si>
    <t>Taipei</t>
  </si>
  <si>
    <t>Cheng, Kuang Ly; Hsu, Shu Chien; Li, Wing Man; Ma, Hwong Wen</t>
  </si>
  <si>
    <t>Quantifying potential anthropogenic resources of buildings through hot spot analysis</t>
  </si>
  <si>
    <t>10.1016/j.resconrec.2018.02.003</t>
  </si>
  <si>
    <t>use material intensities synthesized from two studies published in 2002</t>
  </si>
  <si>
    <t>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t>
  </si>
  <si>
    <t>R32TWN</t>
  </si>
  <si>
    <t>steel reinforced concrete</t>
  </si>
  <si>
    <t>strength brick</t>
  </si>
  <si>
    <t>others</t>
  </si>
  <si>
    <t>UK</t>
  </si>
  <si>
    <t>Traditional Brick base flat</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</si>
  <si>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t>
  </si>
  <si>
    <t>Concrete block base flat</t>
  </si>
  <si>
    <t>RC building</t>
  </si>
  <si>
    <t>residential, commercial, industrial, public</t>
  </si>
  <si>
    <t>No additional data on others/only estimates</t>
  </si>
  <si>
    <t>Brick-Based factory</t>
  </si>
  <si>
    <t>USA</t>
  </si>
  <si>
    <t>Philadelphia</t>
  </si>
  <si>
    <t>Marcellus-Zamora, Kimberlee A.; Gallagher, Patricia M.; Spatari, Sabrina; Tanikawa, Hiroki</t>
  </si>
  <si>
    <t>Estimating Materials Stocked by Land-Use Type in Historic Urban Buildings Using Spatio-Temporal Analytical Tools</t>
  </si>
  <si>
    <t>10.1111/jiec.12327</t>
  </si>
  <si>
    <t>North_America</t>
  </si>
  <si>
    <t>R32USA</t>
  </si>
  <si>
    <t>Los Angeles</t>
  </si>
  <si>
    <t>Single Family House</t>
  </si>
  <si>
    <t>Reyna, Janet L.; Chester, Mikhail V.</t>
  </si>
  <si>
    <t>The Growth of Urban Building Stock: Unintended Lock-in and Embedded Environmental Effects</t>
  </si>
  <si>
    <t>10.1111/jiec.12211</t>
  </si>
  <si>
    <t>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Pre-1950, Data: https://esa.un.org/unpd/wup/Download, Urbanization_rate_2018.xls. Human Development Index: Not collected.</t>
  </si>
  <si>
    <t>Csa</t>
  </si>
  <si>
    <t>Pre-1950</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</si>
  <si>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1990, Data: https://www.rug.nl/ggdc/historicaldevelopment/maddison/releases/maddison-project-database-2018. GDP: Data: https://esa.un.org/unpd/wup/Download, Urbanization_rate_2018.xls. Human Development Index: Not collected.</t>
  </si>
  <si>
    <t>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1990, Urban pop. in 2020, Data: https://www.rug.nl/ggdc/historicaldevelopment/maddison/releases/maddison-project-database-2018. GDP: GDP in 2016, Data: https://esa.un.org/unpd/wup/Download, Urbanization_rate_2018.xls. Human Development Index: Not collected.</t>
  </si>
  <si>
    <t>Multi-family building (large)</t>
  </si>
  <si>
    <t>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t>
  </si>
  <si>
    <t>Multi-family building (small)</t>
  </si>
  <si>
    <t>Condominium</t>
  </si>
  <si>
    <t>Hotel</t>
  </si>
  <si>
    <t>Low Office</t>
  </si>
  <si>
    <t>High Office</t>
  </si>
  <si>
    <t>Hospital</t>
  </si>
  <si>
    <t>Warehouse</t>
  </si>
  <si>
    <t>Heavy Industrial</t>
  </si>
  <si>
    <t>Church</t>
  </si>
  <si>
    <t>School</t>
  </si>
  <si>
    <t>Indonesia</t>
  </si>
  <si>
    <t>Jakarta</t>
  </si>
  <si>
    <t>residential building, urban, simple</t>
  </si>
  <si>
    <t>Surahman, Usep; Kubota, Tetsu; Higashi, Osamu</t>
  </si>
  <si>
    <t>Life Cycle Assessment of Energy and CO2 Emissions for Residential Buildings in Jakarta and Bandung, Indonesia</t>
  </si>
  <si>
    <t>Buildings</t>
  </si>
  <si>
    <t>10.3390/buildings5041131</t>
  </si>
  <si>
    <t>other construction minerals include "clay brick" and "clay roof"; others include "paint"; other metals include "zinc roof"</t>
  </si>
  <si>
    <t>Am</t>
  </si>
  <si>
    <t>R32IDN</t>
  </si>
  <si>
    <t>Bandung</t>
  </si>
  <si>
    <t>residential building, urban, medium</t>
  </si>
  <si>
    <t>residential building, urban, luxurious</t>
  </si>
  <si>
    <t>other construction minerals include "clay brick" and "clay roof"; concrete includes "concrete roof"; others include "paint"</t>
  </si>
  <si>
    <t>residential building, urban</t>
  </si>
  <si>
    <t xml:space="preserve"> other construction minerals include "clay brick" and "clay roof"; concrete includes "concrete roof"; other metals include "zinc roof"; others include "paint"</t>
  </si>
  <si>
    <t>other construction minerals include "clay brick" and "clay roof"; concrete includes "concrete roof"; other metals include "zinc roof"; others include "paint"</t>
  </si>
  <si>
    <t>Thailand</t>
  </si>
  <si>
    <t>Bangkok</t>
  </si>
  <si>
    <t>Office tower</t>
  </si>
  <si>
    <t>Kofoworola, Oyeshola F.; Gheewala, Shabbir H.</t>
  </si>
  <si>
    <t>Life cycle energy assessment of a typical office building in Thailand</t>
  </si>
  <si>
    <t>10.1016/j.enbuild.2009.06.002</t>
  </si>
  <si>
    <t>From table 3, divided by 60,000 of floor space (table 1).</t>
  </si>
  <si>
    <t>Steel consists of steel reinforcement, structural steel, and steel wire</t>
  </si>
  <si>
    <t>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Data: https://www.rug.nl/ggdc/historicaldevelopment/maddison/releases/maddison-project-database-2018. GDP: Data: https://esa.un.org/unpd/wup/Download, Urbanization_rate_2018.xls. Human Development Index: Not collected.</t>
  </si>
  <si>
    <t>R32OAS-M</t>
  </si>
  <si>
    <t>hospital</t>
  </si>
  <si>
    <t>case study</t>
  </si>
  <si>
    <t xml:space="preserve">gross </t>
  </si>
  <si>
    <t>Klemann, Fritz; Lederer, Jakob; Aschenbrenner, Philipp; Rechberger, Helmut; Fellner, Johann</t>
  </si>
  <si>
    <t>A method for determining buildings’ material composition prior to demolition</t>
  </si>
  <si>
    <t xml:space="preserve">Building research and information </t>
  </si>
  <si>
    <t>10.1080/09613218.2014.979029</t>
  </si>
  <si>
    <t>multiplied gross volume by material intensity per volume and divided by floor area</t>
  </si>
  <si>
    <t xml:space="preserve">Brick building. Minerals are defined as "brick". Cement asbestos as "cement". </t>
  </si>
  <si>
    <t xml:space="preserve">residential </t>
  </si>
  <si>
    <t>reinforced concrete building. Minerals defined as "concrete".</t>
  </si>
  <si>
    <t>brick building. Minerals defined as brick. Cement asbestos as "cement".</t>
  </si>
  <si>
    <t>"commercial, residential"</t>
  </si>
  <si>
    <t>"commercial, MFH"</t>
  </si>
  <si>
    <t xml:space="preserve">brick building. Minerals defined as "brick". </t>
  </si>
  <si>
    <t>Hong Kong/China</t>
  </si>
  <si>
    <t>Hong Kong</t>
  </si>
  <si>
    <t>One Peking, a commercial building</t>
  </si>
  <si>
    <t xml:space="preserve">commercial </t>
  </si>
  <si>
    <t>"office, retail"</t>
  </si>
  <si>
    <t xml:space="preserve">urban </t>
  </si>
  <si>
    <t>Yan, Hui; Shen Qiping; Fan, Linda C.H.; Wang, Yaowu; Zhang, Lei</t>
  </si>
  <si>
    <t>Greenhouse gas emissions in building construction: A case study of One Peking in Hong Kong</t>
  </si>
  <si>
    <t>10.1016/j.buildenv.2009.09.014</t>
  </si>
  <si>
    <t>divided material mass by floor area</t>
  </si>
  <si>
    <t>Greece</t>
  </si>
  <si>
    <t xml:space="preserve">Athens </t>
  </si>
  <si>
    <t>Contemporary office building. Five-storey, office building with 2 basements and a flat roof</t>
  </si>
  <si>
    <t>office</t>
  </si>
  <si>
    <t>Dimoudi, A; Tompa, C</t>
  </si>
  <si>
    <t>Energy and environmental indicators related to construction of office buildings</t>
  </si>
  <si>
    <t>10.1016/j.resconrec.2008.09.008</t>
  </si>
  <si>
    <t>Contemporary office building. Three-storey, office building with a basement and a flat roof</t>
  </si>
  <si>
    <t>Vinyl tiles added to "PVC".</t>
  </si>
  <si>
    <t xml:space="preserve">Iceland </t>
  </si>
  <si>
    <t>Reykjavik</t>
  </si>
  <si>
    <t>Typical school building. The Vættaskóli-Engi school building is located in Reykjavik</t>
  </si>
  <si>
    <t>education</t>
  </si>
  <si>
    <t>Emami, Nargessadat; Marteinsson, Björn; Heinonen, Jukka</t>
  </si>
  <si>
    <t>Environmental Impact Assessment of a School Building in Iceland Using LCA-Including the Effect of Long Distance Transport of Materials</t>
  </si>
  <si>
    <t>buildings</t>
  </si>
  <si>
    <t>10.3390/buildings6040046</t>
  </si>
  <si>
    <t>"Insulation_unspecified" is stone wool.</t>
  </si>
  <si>
    <t xml:space="preserve">Pittsburgh </t>
  </si>
  <si>
    <t>An existing institutioNAl building—Benedum Hall at Upitt</t>
  </si>
  <si>
    <t>Collinge, William O.; Landis, Amy E.; Alex, Jones K.; Schaefer, Laura A.; Bilec, Melissa M.</t>
  </si>
  <si>
    <t>Dynamic life cycle assessment: framework and application to an institutional building</t>
  </si>
  <si>
    <t xml:space="preserve">The International Journal of Life Cycle Assessment </t>
  </si>
  <si>
    <t>10.1007/s11367-012-0528-2</t>
  </si>
  <si>
    <t>no conversion needed</t>
  </si>
  <si>
    <t>"Siding unspecified" is exterior masonry. Resilient floor tiles is assigned to "ceramics". "Insulation_unspecified" is fiberglass and "other unspecified" is cast iron piping and glass fiber reinforced concrete."</t>
  </si>
  <si>
    <t>US</t>
  </si>
  <si>
    <t xml:space="preserve">Dalian </t>
  </si>
  <si>
    <t>Typical university office building in ChiNA. The case study building is the Innovation Park of Dalian University of Technology</t>
  </si>
  <si>
    <t>Wu, Huijun W.; Yuan, Zengwei W., Zhang, Ling; Bi, Jun</t>
  </si>
  <si>
    <t>Life cycle energy consumption and CO2 emission of an office building in China</t>
  </si>
  <si>
    <t>10.1007/s11367-011-0342-2</t>
  </si>
  <si>
    <t>Australia</t>
  </si>
  <si>
    <t>Perth</t>
  </si>
  <si>
    <t>The new Building 216 “Engineering Pavilion Complex” at Curtin University in Western Australia comprises two building wings located around an exhibition plaza</t>
  </si>
  <si>
    <t>Biswas, Wahidul</t>
  </si>
  <si>
    <t>Carbon footprint and embodied energy consumption assessment of building construction works in Western Australia</t>
  </si>
  <si>
    <t>International Journal of Sustainable Built Environment</t>
  </si>
  <si>
    <t>10.1016/j.ijsbe.2014.11.004</t>
  </si>
  <si>
    <t>convert to material mass by dividing tkm by km in Table 1</t>
  </si>
  <si>
    <t>Plasterboard (Boral) assigned to "plaster board gypsum".</t>
  </si>
  <si>
    <t>Oceania</t>
  </si>
  <si>
    <t>avg</t>
  </si>
  <si>
    <t>brick-concrete building</t>
  </si>
  <si>
    <t xml:space="preserve">averaged </t>
  </si>
  <si>
    <t>Shi, Feng; Huang, Tao; Tanikawa, Hiroki; Han, Ji; Hasimoto, Seiji, Moriguchi, Yuichi</t>
  </si>
  <si>
    <t>Toward a Low Carbon–Dematerialization Society</t>
  </si>
  <si>
    <t>10.1111/j.1530-9290.2012.00523.x</t>
  </si>
  <si>
    <t>"Other unspecified material" is lime.</t>
  </si>
  <si>
    <t>steel-concrete building</t>
  </si>
  <si>
    <t>brick-wood building</t>
  </si>
  <si>
    <t>reinforced-concrete building</t>
  </si>
  <si>
    <t>average</t>
  </si>
  <si>
    <t>urban, rural</t>
  </si>
  <si>
    <t>Huang, Beijia; Zhao, Feng; Fishman, Tomer; Chen, Wei-Qiang; Heeren, Niko; Hertwich, Edgar G.</t>
  </si>
  <si>
    <t>Building Material Use and Associated Environmental Impacts in China 2000-2015</t>
  </si>
  <si>
    <t>Environmental Science and Technology</t>
  </si>
  <si>
    <t>10.1021/acs.est.8b04104</t>
  </si>
  <si>
    <t>warehouse</t>
  </si>
  <si>
    <t xml:space="preserve">office </t>
  </si>
  <si>
    <t>healthcare</t>
  </si>
  <si>
    <t>research</t>
  </si>
  <si>
    <t>other non-residential</t>
  </si>
  <si>
    <t>Canada</t>
  </si>
  <si>
    <t>Vancouver</t>
  </si>
  <si>
    <t>residential building</t>
  </si>
  <si>
    <t>Kumar, Venkatesh; Hewage, Kasun; Safiq, Rehan</t>
  </si>
  <si>
    <t>Life Cycle Assessment of Residential Buildings: A Case Study in Canada</t>
  </si>
  <si>
    <t xml:space="preserve">International Journal of Civil, Environmental, Structural, Construction and Architectural Engineering </t>
  </si>
  <si>
    <t>https://pdfs.semanticscholar.org/362d/75bd7816564aa9a3f9a6612d693b084255eb.pdf</t>
  </si>
  <si>
    <t>"Wood" is oriented strand boards and small dimension softwood lumber. "Polystrene" sums expanded and extruded polystrene. "Plastic" includes polyester felt and polyethylene filter fabric. ""Other metal"" is galvanised sheet. ""Other materials"" is sum of the rest of the materials in Table 3."</t>
  </si>
  <si>
    <t xml:space="preserve">North-America </t>
  </si>
  <si>
    <t>R32CAN</t>
  </si>
  <si>
    <t>Iran</t>
  </si>
  <si>
    <t>Teheran</t>
  </si>
  <si>
    <t>garden tower, with a steel-concrete structure</t>
  </si>
  <si>
    <t>Nasab, Jafary T.; Monavari, S.M; Jozi, S.A.; Majedi, H.</t>
  </si>
  <si>
    <t>Assessment of carbon footprint in the construction phase of high-rise constructions in Teheran</t>
  </si>
  <si>
    <t>International Journal of Environmental Science and Technology</t>
  </si>
  <si>
    <t>10.1007/s13762-019-02557-3</t>
  </si>
  <si>
    <t>Middle-East</t>
  </si>
  <si>
    <t>R32MEA-M</t>
  </si>
  <si>
    <t>R5.2MAF</t>
  </si>
  <si>
    <t>Sichunan</t>
  </si>
  <si>
    <t>steel-construction residential buildings</t>
  </si>
  <si>
    <t>Su, Xing; Zhang, Xu</t>
  </si>
  <si>
    <t>A detailed analysis of the embodied energy and carbon emissions ofsteel-construction residential buildings in China</t>
  </si>
  <si>
    <t>10.1016/j.enbuild.2016.03.070</t>
  </si>
  <si>
    <t>Chiina</t>
  </si>
  <si>
    <t>Nanjing</t>
  </si>
  <si>
    <t>office building composed of reinforced concrete</t>
  </si>
  <si>
    <t>Peng, Changhai</t>
  </si>
  <si>
    <t>Calculation of a building's life cycle carbon emissions based on Ecotect and building information modeling</t>
  </si>
  <si>
    <t>10.1016/j.jclepro.2015.08.078</t>
  </si>
  <si>
    <t>Chongqing</t>
  </si>
  <si>
    <t>residential project, prefabrication construction</t>
  </si>
  <si>
    <t>Ji, Yingbo; Li, Kaijian; Liu, Guiwen; Shresta, Asheem; Jing, Jinxi</t>
  </si>
  <si>
    <t>Comparing greenhouse gas emissions of precast in-situ and conventional construction methods</t>
  </si>
  <si>
    <t xml:space="preserve">Journal of Cleaner Production </t>
  </si>
  <si>
    <t>10.1016/j.jclepro.2016.07.143</t>
  </si>
  <si>
    <t>residential project, conventioNAl construction</t>
  </si>
  <si>
    <t>Schenzen</t>
  </si>
  <si>
    <t>public rental housing project, semi-prefabrication</t>
  </si>
  <si>
    <t>construction</t>
  </si>
  <si>
    <t>Mao, Chao; Shen, Qiping; Shen, Liyin; Liyaning, Tang</t>
  </si>
  <si>
    <t>Comparative study of greenhouse gas emissions between off-site prefabrication and conventional construction methods: Two case studies of residential projects</t>
  </si>
  <si>
    <t>10.1016/j.enbuild.2013.07.033</t>
  </si>
  <si>
    <t>general residential project associated with conventioNAl construction method</t>
  </si>
  <si>
    <t>Two-story dwelling house with low-pitched roof with rain screen stones on the ground-floor facades and stucco on the second floor</t>
  </si>
  <si>
    <t xml:space="preserve">Zhang, W., Tan, S., Lei, Y., &amp; Wang, S. </t>
  </si>
  <si>
    <t>Life cycle assessment of a single-family residential building in Canada: A case study</t>
  </si>
  <si>
    <t>Building Simulation</t>
  </si>
  <si>
    <t xml:space="preserve">Extracted from Marinova et al. (2020). Refer to the authors for further information </t>
  </si>
  <si>
    <t>Reza, B., Sadiq, R., &amp; Hewage, K.</t>
  </si>
  <si>
    <t>Emergy-based life cycle assessment (Em-LCA) of multi-unit and single-family residential buildings in Canada</t>
  </si>
  <si>
    <t>Michigan area, Ann Arbor</t>
  </si>
  <si>
    <t>Blanchard, S., &amp; Reppe, P.</t>
  </si>
  <si>
    <t>Life Cycle Analysis of a Residential Home in Michigan</t>
  </si>
  <si>
    <t>Center for Sustainable Systems, University of Michigan</t>
  </si>
  <si>
    <t>http://css.umich.edu/sites/default/files/css_doc/CSS98-05.pdf</t>
  </si>
  <si>
    <t>New Jersey, Monmouth County</t>
  </si>
  <si>
    <t xml:space="preserve">Mosteiro-Romero, M., Krogmann, U., Wallbaum, H., Ostermeyer, Y., Senick, J. S., &amp; Andrews, C. J. </t>
  </si>
  <si>
    <t>Relative importance of electricity sources and construction practices in residential buildings: A Swiss-US comparison of energy relatedlife-cycle impacts</t>
  </si>
  <si>
    <t xml:space="preserve">Energy and Buildings </t>
  </si>
  <si>
    <t>Salvador</t>
  </si>
  <si>
    <t>Metal piles foundation, conventional structure in reinforced concrete, masonry in concrete blocks, walls and ceilings coated with PVA paint, floors and facade in ceramic tiles and gypsum ceilings, concrete gutter and metal roof tile.</t>
  </si>
  <si>
    <t xml:space="preserve">Evangelista, P. P. A., Kiperstok, A., Torres, E. A., &amp; Gonçalves, J. P. </t>
  </si>
  <si>
    <t>Environmental performance analysis of residential buildings in Brazil 
using LCA</t>
  </si>
  <si>
    <t>Construction and Building Materials</t>
  </si>
  <si>
    <t>The houses are classified by income class and building type</t>
  </si>
  <si>
    <t>Camaçari</t>
  </si>
  <si>
    <t>Shallow foundation, self-supporting reinforced concrete wall. EPS panel shafts and ceramic blocks in support buildings. Walls coated with gypsum plaster and PVA paint, PVC ceiling cladding and wood structure and ceramic roof tile</t>
  </si>
  <si>
    <t xml:space="preserve">Shallow foundation, conventional structure in reinforced concrete, masonry in ceramic blocks. Walls and ceilings coated with PVA paint, floors and facade – granite, natural rocks and ceramic tiles and gypsum ceilings cladding. Wood structure and fiber  roof tiles </t>
  </si>
  <si>
    <t>Feira de Santana</t>
  </si>
  <si>
    <t>Shallow foundation, conventional structure in reinforced concrete, masonry in concrete blocks. Walls and ceilings coated with PVA paint, ceramic tile floors and gypsum ceilings cladding. Wood structure and ceramic roof tiles</t>
  </si>
  <si>
    <t>Chile</t>
  </si>
  <si>
    <t>Punta Arenas City</t>
  </si>
  <si>
    <t>Floor: 8 cm gravel or sand, 0,2 cm polyurethane, 7 cm concrete. Ceiling: 0,1 cm corrugated iron, 5 cm expanded polystyrene, timber structure 45x70 mm, 1 cm vulcanite board. Interior walls: 1 cm vulcanite board, timber structure 45x70 mm, 1 cm vulcanite board. Exterior walls: 0,5 cm zinc, 0,1 cm felt, timber structure 45x70 mm, 5 cm glass wool, 1 cm vulcanite board</t>
  </si>
  <si>
    <t>averaged</t>
  </si>
  <si>
    <t xml:space="preserve">Oyarzo, J., &amp; Peuportier, B. </t>
  </si>
  <si>
    <t>Life cycle assessment model applied to housing in Chile</t>
  </si>
  <si>
    <t>Building types available in the city, size, material
composition, year of construction</t>
  </si>
  <si>
    <t>Colombia</t>
  </si>
  <si>
    <t>Pamplona city</t>
  </si>
  <si>
    <t>Dwelling, part of an existing semidetached house
divided into two storey. The main construction materials are brick, concrete and steel, and the upper ceiling is covered in roof tiles</t>
  </si>
  <si>
    <t>Ortiz-Rodríguez, O., Castells, F., &amp; Sonnemann, G.</t>
  </si>
  <si>
    <t>Life cycle assessment of two dwellings: One in Spain, a developed country, and one in Colombia, a country under development</t>
  </si>
  <si>
    <t>Science of the Total Environment</t>
  </si>
  <si>
    <t xml:space="preserve">Region </t>
  </si>
  <si>
    <t>Cameroon</t>
  </si>
  <si>
    <t>Mud-brick house</t>
  </si>
  <si>
    <t>F.Henry, A., G.Elambo, N., J.H.M., T., E.N.Fabrice, O., &amp; M.Blanche, M.</t>
  </si>
  <si>
    <t>Embodied energy and CO2 analyses of mud-brick and cement-block houses</t>
  </si>
  <si>
    <t>AIMS Energy</t>
  </si>
  <si>
    <t>Conctruction materials</t>
  </si>
  <si>
    <t>R32SSA-L</t>
  </si>
  <si>
    <t>Cement-block house</t>
  </si>
  <si>
    <t>Nigeria</t>
  </si>
  <si>
    <t>Lagos</t>
  </si>
  <si>
    <t xml:space="preserve">Ezema, I. C., &amp; Olotuah, A. O. </t>
  </si>
  <si>
    <t>Estimating Embodied Energy in Residential Buildings in a Nigerian Context</t>
  </si>
  <si>
    <t>Covenant University Repository</t>
  </si>
  <si>
    <t>http://eprints.covenantuniversity.edu.ng/6337/#.Xm-VNPlKhaQ</t>
  </si>
  <si>
    <t>South Africa</t>
  </si>
  <si>
    <t>Cape Town</t>
  </si>
  <si>
    <t xml:space="preserve">Van Beers, D., &amp; Graedel, T. E. </t>
  </si>
  <si>
    <t>The magnitude and spatial distribution of in-use copper stocks in Cape Town, South Africa</t>
  </si>
  <si>
    <t>South African Journal of Science</t>
  </si>
  <si>
    <t>https://hdl.handle.net/10520/EJC97582</t>
  </si>
  <si>
    <t>R32SAF</t>
  </si>
  <si>
    <t>France</t>
  </si>
  <si>
    <t>Nemry, F., &amp; Uihlein, A.</t>
  </si>
  <si>
    <t>Environmental Improvement Potentials of Residential Buildings (IMPRO-Building)</t>
  </si>
  <si>
    <t xml:space="preserve">EU Joint Research Center </t>
  </si>
  <si>
    <t>Scotland</t>
  </si>
  <si>
    <t>Semi detached three-bedroom house</t>
  </si>
  <si>
    <t>Asif, M. Ã., Muneer, T., &amp; Kelley, R.</t>
  </si>
  <si>
    <t>Life cycle assessment: A case study of a dwelling home in Scotland</t>
  </si>
  <si>
    <t>Belgium</t>
  </si>
  <si>
    <t>Brussels</t>
  </si>
  <si>
    <t>Passive house. The sub-structure consists of individual reinforced concrete footings,
linked by a network of concrete beams.</t>
  </si>
  <si>
    <t xml:space="preserve">Stephan, A., &amp; Athanassiadis, A. </t>
  </si>
  <si>
    <t>Towards a comprehensive energy assessment of residential buildings</t>
  </si>
  <si>
    <t xml:space="preserve">University of Melbourne </t>
  </si>
  <si>
    <t>https://minerva-access.unimelb.edu.au/bitstream/handle/11343/38263/300596_Andre%20Stephan_PhD_Towards_a_comprehensive_energy_assessment_of_res._bldgs.pdf?sequence=1</t>
  </si>
  <si>
    <t>Double fronted adjoined apartment</t>
  </si>
  <si>
    <t>10 for the whole building</t>
  </si>
  <si>
    <t>Traditional build: brick and block</t>
  </si>
  <si>
    <t xml:space="preserve">Cuéllar-Franca, R. M., &amp; Azapagic, A. </t>
  </si>
  <si>
    <t>Environmental impacts of the UK residential sector: Life cycle assessment of houses</t>
  </si>
  <si>
    <t xml:space="preserve">Type of house </t>
  </si>
  <si>
    <t>Chur</t>
  </si>
  <si>
    <t>Typical Minergie-P certified building design, using concrete andbrick for the unheated basement and the below ground garage andlight wood frame construction for the first and second floors</t>
  </si>
  <si>
    <t>Niel</t>
  </si>
  <si>
    <t>Massive structure with load-bearing masonry brick walls, an air cavity and brick façade, concrete floor slabs and pitched roof</t>
  </si>
  <si>
    <t>Buyle, M., Audenaert, A., Braet, J., &amp; Debacker, W.</t>
  </si>
  <si>
    <t>Towards a more sustainable building stock: Optimizing a flemish dwelling using a life cycle approach</t>
  </si>
  <si>
    <t>Padua</t>
  </si>
  <si>
    <t>up to 2</t>
  </si>
  <si>
    <t xml:space="preserve">Miatto, A., Schandl, H., Forlin, L., Ronzani, F., Borin, P., Giordano, A., &amp; Tanikawa, H. </t>
  </si>
  <si>
    <t>A spatial analysis of material stock accumulation and demolition waste potential of buildings: A case study of Padua</t>
  </si>
  <si>
    <t>Resources, conservation, recycling</t>
  </si>
  <si>
    <t>between 3 and 4</t>
  </si>
  <si>
    <t>5 and more</t>
  </si>
  <si>
    <t>Poland</t>
  </si>
  <si>
    <t xml:space="preserve">Conventional masonry building </t>
  </si>
  <si>
    <t xml:space="preserve">Pajchrowski, G., Noskowiak, A., Lewandowska, A., &amp; Strykowski, W. </t>
  </si>
  <si>
    <t>Wood as a building material in the light of environmental assessment of full life cycle of four buildings</t>
  </si>
  <si>
    <t>These buildings differed in material structure, building technology and the energy standard.</t>
  </si>
  <si>
    <t>R32EU12-H</t>
  </si>
  <si>
    <t>Passive masonry building</t>
  </si>
  <si>
    <t>conventional wooden building</t>
  </si>
  <si>
    <t>passive wooden building</t>
  </si>
  <si>
    <t>Turkey</t>
  </si>
  <si>
    <t>Gaziantep</t>
  </si>
  <si>
    <t>The external walls consist of 150 mm concrete block, 24 mm of plaster inside and outside. The internal walls: 100 mm concrete block, 24 mm of
plaster inside and outside. 30 mm
polyurethane and 150 mm concrete roof</t>
  </si>
  <si>
    <t>Atmaca, A., &amp; Atmaca, N.</t>
  </si>
  <si>
    <t>Life cycle energy (LCEA) and carbon dioxide emissions (LCCO2A) assessment of two residential buildings in Gaziantep, Turkey</t>
  </si>
  <si>
    <t xml:space="preserve">Buildings constructed with urban and rural areas </t>
  </si>
  <si>
    <t>R32TUR</t>
  </si>
  <si>
    <t xml:space="preserve">The external walls consist of 150 mm concrete block, 20 mm of plaster
inside and outside. The internal walls: 100 mm concrete block, 20 mm of plaster inside and outside. 140 mm perlite and 150 mm concrete roof. </t>
  </si>
  <si>
    <t>Lebanon</t>
  </si>
  <si>
    <t>Sehaileh</t>
  </si>
  <si>
    <t>The case study building is supported by a cast in-situ RC (reinforced concrete) structure like most residential buildings of this type in Lebanon. The foundations are shallow consisting mainly of continuous footings and are relatively small compared to the size of the building as the ground in Mount Lebanon is almost always rocky and provides a very high bearing capacity. This avoids the need for deep foundations as in other countries with poor soil conditions, such as Belgium or the Netherlands. The foundations support RC columns and walls which support the slabs, typically about 250 mm thick. The latter are constituted by embedded primary beams (about 800 mm wide on average) resting on the RC columns and walls which in turn support secondary beams (called ribs) that run perpendicular to the primary beams. These ribs are about 150mm wide and separated by 400mmwide gaps filled with hollow concrete blocks 180 mm high topped by a 70 mm thick compressive slab. The hollow blocks and reinforcement steel are first placed on the wooden formwork before casting the ready mix concrete. The outer walls are double concrete blocks walls with an air blade in between. They are stone-clad on the outside and rendered with a concrete mortar and painted on the inside. The double glazed windows are installed on an aluminium frame which is not thermally broken.</t>
  </si>
  <si>
    <t xml:space="preserve">Stephan, A., &amp; Stephan, L. </t>
  </si>
  <si>
    <t>Reducing the total life cycle energy demand of recent residential buildings in Lebanon</t>
  </si>
  <si>
    <t>Energy</t>
  </si>
  <si>
    <t>Saudi Arabia</t>
  </si>
  <si>
    <t>Dhahran</t>
  </si>
  <si>
    <t>Asif, M., Dehwah, A., Ashraf, F., Khan, H., Shaukat, M., &amp; Hassan, M.</t>
  </si>
  <si>
    <t>Life cycle assessment of a three-bedroom house in Saudi Arabia</t>
  </si>
  <si>
    <t>Environments</t>
  </si>
  <si>
    <t>R32MEA-H</t>
  </si>
  <si>
    <t>Jordan</t>
  </si>
  <si>
    <t>Irbid</t>
  </si>
  <si>
    <t>It typically consists of two layers of hollow concrete blocks with a 50 mm gap. The wall is cladded on both sides with 25 mm cement plaster</t>
  </si>
  <si>
    <t>El Hanandeh, A.</t>
  </si>
  <si>
    <t>Environmental assessment of popular single-family house construction alternatives in Jordan</t>
  </si>
  <si>
    <t xml:space="preserve"> A typical limestone façade consists of a limestone cladding 30-50 mm thickness backed by 100 mm concrete wall followed by 100 mm hollow concrete blocks and 25 mm cement plaster</t>
  </si>
  <si>
    <t>City of Chennai</t>
  </si>
  <si>
    <t xml:space="preserve">Pinky Devi, L., &amp; Palaniappan, S. </t>
  </si>
  <si>
    <t>A case study on life cycle energy use of residential building in Southern India</t>
  </si>
  <si>
    <t xml:space="preserve">Energy and buildings </t>
  </si>
  <si>
    <t xml:space="preserve">Bansal, D., Singh, R., &amp; Sawhney, R. L. </t>
  </si>
  <si>
    <t>Effect of construction materials on embodied energy and cost of buildings - A case study of residential houses in India up to 60 m2 of plinth area</t>
  </si>
  <si>
    <t>Number of stories and types of houses (122 are studied)</t>
  </si>
  <si>
    <t>The houses are reinforced with horizontal and vertical RCC (Reinforced Cement Concrete) bands as per the requirements of seismic provisions given in IS 4326:1993, as per class C buildings (Seismic Zone III with Importance Factor 1.0)… Vertical steel has been provided from foundation to top RCC slab in three and four storied houses only.</t>
  </si>
  <si>
    <t>Hamirpur</t>
  </si>
  <si>
    <t xml:space="preserve">Sharma, A., &amp; Marwaha, B. M. </t>
  </si>
  <si>
    <t>HBRC Journal</t>
  </si>
  <si>
    <t>A methodology for energy performance classification of residential building stock of Hamirpur</t>
  </si>
  <si>
    <t>Ramesh, Prakash, &amp; Shukla</t>
  </si>
  <si>
    <t>Life cycle energy analysis of a residential building with different envelopes and climates in Indian context</t>
  </si>
  <si>
    <t>Applied Energy</t>
  </si>
  <si>
    <t>New Delhi</t>
  </si>
  <si>
    <t>Shukla, A., Tiwari, G. N., &amp; Sodha, M. S.</t>
  </si>
  <si>
    <t>Embodied energy analysis of adobe house</t>
  </si>
  <si>
    <t xml:space="preserve">Renewable Energy </t>
  </si>
  <si>
    <t>Korea</t>
  </si>
  <si>
    <t>Steel-reinforced
concrete</t>
  </si>
  <si>
    <t xml:space="preserve">Lee, N., Tae, S., Gong, Y., &amp; Roh, S. </t>
  </si>
  <si>
    <t>Integrated building life-cycle assessment model to support South Korea's green building certification system (G-SEED)</t>
  </si>
  <si>
    <t>Renewable and Sustainable Energy Reviews</t>
  </si>
  <si>
    <t>R32KOR</t>
  </si>
  <si>
    <t>Jeong, Y.-S., Lee, S.-E., &amp; Huh, J.-H.</t>
  </si>
  <si>
    <t>Estimation of CO2 emission of apartment buildings due to major construction materials in the Republic of Korea</t>
  </si>
  <si>
    <t xml:space="preserve">Lee, S., Tae, S., Roh, S., &amp; Kim, T. </t>
  </si>
  <si>
    <t>Green template for life cycle assessment of buildings based on building information modeling: Focus on embodied environmental impact</t>
  </si>
  <si>
    <t>Sustainability</t>
  </si>
  <si>
    <t>Luhe district</t>
  </si>
  <si>
    <t>Masonry-concrete residential building</t>
  </si>
  <si>
    <t xml:space="preserve">Li, D., Cui, P., &amp; Lu, Y. </t>
  </si>
  <si>
    <t>Development of an automated estimator of life-cycle carbon emissions for residential buildings: A case study in Nanjing, China</t>
  </si>
  <si>
    <t xml:space="preserve">Habitat International </t>
  </si>
  <si>
    <t>Baiguoba village</t>
  </si>
  <si>
    <t>Yang, X., Hu, M., Wu, J., &amp; Zhao, B.</t>
  </si>
  <si>
    <t>Building-information-modeling enabled life cycle assessment, a case study on carbon footprint accounting for a residential building in China</t>
  </si>
  <si>
    <t>Malaysia</t>
  </si>
  <si>
    <t>Gelang Patah</t>
  </si>
  <si>
    <t>Industrialized building system (IBS)</t>
  </si>
  <si>
    <t xml:space="preserve">Jia Wen, T., Chin Siong, H., &amp; Noor, Z. Z.  </t>
  </si>
  <si>
    <t>Assessment of embodied energy and global warming potential of building construction using life cycle analysis approach: Case studies of residential buildings in Iskandar Malaysia</t>
  </si>
  <si>
    <t>Skudai</t>
  </si>
  <si>
    <t>Cast in situ</t>
  </si>
  <si>
    <t>Construction type</t>
  </si>
  <si>
    <t>Seri Kembangan</t>
  </si>
  <si>
    <t xml:space="preserve">Abd Rashid, A., Idris, J., &amp; Yusoff, S. </t>
  </si>
  <si>
    <t>Environmental impact analysis on residential building in Malaysia using life cycle assessment</t>
  </si>
  <si>
    <t>double walls having external walls made from clay bricks, inner walls with gypsum plasterboard and air gap in between and</t>
  </si>
  <si>
    <t xml:space="preserve">Utama, A., &amp; Gheewala, S. H. </t>
  </si>
  <si>
    <t>Indonesian residential high rise buildings: A life cycle energy assessment</t>
  </si>
  <si>
    <t>Type of house</t>
  </si>
  <si>
    <t>single walls with clay bricks</t>
  </si>
  <si>
    <t>Semarang</t>
  </si>
  <si>
    <t>Clay houses having external walls made from clay bricks and roof enclosure from clay tiles</t>
  </si>
  <si>
    <t>Utama, A., &amp; Gheewala, S. H.</t>
  </si>
  <si>
    <t>Life cycle energy of single landed houses in Indonesia</t>
  </si>
  <si>
    <t>Cement houses with concrete brick walls and concrete roof</t>
  </si>
  <si>
    <t>SRC (steel reinforced concrete) multi-family house</t>
  </si>
  <si>
    <t>country-averaged</t>
  </si>
  <si>
    <t xml:space="preserve">Suzuki, M., Oka, T., &amp; Okada, K. </t>
  </si>
  <si>
    <t>The estimation of energy consumption and CO2 emission due to housing construction in Japan</t>
  </si>
  <si>
    <t>Energy and buildings</t>
  </si>
  <si>
    <t>Construction type. The high value for steel is probably a result of considering iron ore as 100%steel</t>
  </si>
  <si>
    <t>SRC multi-family house</t>
  </si>
  <si>
    <t>Wooden single-family house</t>
  </si>
  <si>
    <t>Lightweight steel-structure
single-family house</t>
  </si>
  <si>
    <t>Melbourne</t>
  </si>
  <si>
    <t>Individual reinforced concrete (RC) footings on which
a RC slab is cast</t>
  </si>
  <si>
    <t>Towards a more circular construction sector: Estimating and spatialising current and future non-structural material replacement flows to maintain urban building stocks</t>
  </si>
  <si>
    <t xml:space="preserve">Types of houses and geographical area </t>
  </si>
  <si>
    <t>One-level row-house</t>
  </si>
  <si>
    <t>Two-level row-house</t>
  </si>
  <si>
    <t>One-level
semi-detached house</t>
  </si>
  <si>
    <t>Continuous reinforced concrete (RC) footings support the ground floor
slab</t>
  </si>
  <si>
    <t>Concrete slab floor and brick veneer external walls. The structural framing is of traditional timber stud construction clad with plasterboard internally</t>
  </si>
  <si>
    <t xml:space="preserve">Rauf, A., &amp; Crawford, R. H. </t>
  </si>
  <si>
    <t>Building service life and its effect on the life cycle embodied energy of buildings</t>
  </si>
  <si>
    <t xml:space="preserve">Aye, L., Ngo, T., Crawford, R. H., Gammampila, R., &amp; Mendis, P. </t>
  </si>
  <si>
    <t>Life cycle greenhouse gas emissions and energy analysis of prefabricated reusable building modules</t>
  </si>
  <si>
    <t xml:space="preserve">Brick veneer house designed by
Taylor Oppenheim Architects </t>
  </si>
  <si>
    <t xml:space="preserve">Fay, R., Treloar, G., &amp; Iyer-Raniga, U. </t>
  </si>
  <si>
    <t>Life-cycle energy analysis of buildings: a case study</t>
  </si>
  <si>
    <t xml:space="preserve">Buildings Research and Information </t>
  </si>
  <si>
    <t>Nepal</t>
  </si>
  <si>
    <t>Sagarmatha National Park</t>
  </si>
  <si>
    <t xml:space="preserve">Bhochhibhoya, S., Zanetti, M., Pierobon, F., Gatto, P., Maskey, R. K., &amp; Cavalli, R.  </t>
  </si>
  <si>
    <t>The global warming potential of building materials: an application of life cycle analysis in Nepal</t>
  </si>
  <si>
    <t xml:space="preserve">Mountain Research and Development </t>
  </si>
  <si>
    <t>Type of houses</t>
  </si>
  <si>
    <t>R32OAS-L</t>
  </si>
  <si>
    <t xml:space="preserve">Material intensity database for the Dutch building stock </t>
  </si>
  <si>
    <t>Paris</t>
  </si>
  <si>
    <t xml:space="preserve">Stone framed MFH </t>
  </si>
  <si>
    <t>Spatial characterization of construction material stocks: The case of the Paris region</t>
  </si>
  <si>
    <t>The unspecified metal is Zinc and the mortal plaster is ncluding polymer-supported coating</t>
  </si>
  <si>
    <t>Brick framed MFH</t>
  </si>
  <si>
    <t>The unspecified metal is Zinc and Plaster is including plaster and mortar glue plaster coating</t>
  </si>
  <si>
    <t>Concrete column is a sum of concrete and concrete block and Polystyrene it appear in the research paper as Styrofoam (including expanded polystyrene), and Plaster is including plaster and mortar glue plaster coating</t>
  </si>
  <si>
    <t>Polystyrene it appear in the research paper as Styrofoam (including expanded polystyrene) ,other unspecified materiall is Polyurethane, and  Plaster is including plaster and mortar glue plaster coating</t>
  </si>
  <si>
    <t>Concrete framed MFH</t>
  </si>
  <si>
    <t>Polystyrene it appear in the research paper as Styrofoam (including expanded polystyrene) ,other unspecified materiall is Polyurethane, the mortal plaster is including polymer-supported coating, and  Plaster is including plaster and mortar glue plaster coating</t>
  </si>
  <si>
    <t>Other unspecified materiall is Polyurethane, the mortal plaster is including polymer-supported coating, and Plaster is including plaster and mortar glue plaster coating</t>
  </si>
  <si>
    <t xml:space="preserve"> Plaster is including plaster and mortar glue plaster coating</t>
  </si>
  <si>
    <t>Concrete column is a sum of concrete and concrete block, and Plaster is including plaster and mortar glue plaster coating</t>
  </si>
  <si>
    <t>Concrete framed SFH</t>
  </si>
  <si>
    <t>Brick framed SFH</t>
  </si>
  <si>
    <t>Concrete column is a sum of concrete and concrete block, Plaster is including plaster and mortar glue plaster coating, Mortal plaster is including polymer- supported coating, paper cardboard material is chipboard, and Polystyrene it appear in the research paper as Styrofoam (including expanded polystyrene)</t>
  </si>
  <si>
    <t>Concrete column is a sum of concrete and concrete block, Brick column is a sum of Terracotta solid brick and Hollow terracotta brick, Plaster is including plaster and mortar glue plaster coating, Mortal plaster is including polymer- supported coating, paper cardboard material is chipboard, and Polystyrene it appear in the research paper as Styrofoam (including expanded polystyrene)</t>
  </si>
  <si>
    <t>Timber framed SFH</t>
  </si>
  <si>
    <t xml:space="preserve">Concrete column is a sum of concrete and concrete block, Plaster is including plaster and mortar glue plaster coating, Mortal plaster is including polymer- supported coating, paper cardboard material is chipboard, and Polystyrene it appear in the research paper as Styrofoam (including expanded polystyrene)
</t>
  </si>
  <si>
    <t xml:space="preserve">Shopping malls and buildings dedicated to transport and storage </t>
  </si>
  <si>
    <t>Other commercial and institutional buildings</t>
  </si>
  <si>
    <t xml:space="preserve">Concrete column is a sum of concrete and concrete block, Plaster is including plaster and mortar glue plaster coating, Mortal plaster is including polymer- supported coating, and Polystyrene it appear in the research paper as Styrofoam (including expanded polystyrene)
</t>
  </si>
  <si>
    <t>Industrial buildings</t>
  </si>
  <si>
    <t>Kitchener and Waterloo</t>
  </si>
  <si>
    <t xml:space="preserve">SFH semi detached </t>
  </si>
  <si>
    <t>Estimating the construction material stocks in two Canadian cities: A case study of Kitchener and Waterloo</t>
  </si>
  <si>
    <t xml:space="preserve">MFH Townhouse </t>
  </si>
  <si>
    <t>Office</t>
  </si>
  <si>
    <t>Light industrial</t>
  </si>
  <si>
    <t xml:space="preserve">Institutional </t>
  </si>
  <si>
    <t>Place of worship</t>
  </si>
  <si>
    <t>Longwu</t>
  </si>
  <si>
    <t xml:space="preserve">Characterizing urban building metabolism with a 4D-GIS model: A case study in China. </t>
  </si>
  <si>
    <t>South Korea</t>
  </si>
  <si>
    <t>Daegu and Busan</t>
  </si>
  <si>
    <t>Evaluating recycling potential of demolition waste considering building structure types: A study in South Korea</t>
  </si>
  <si>
    <t xml:space="preserve">Concrete column is a sum of concrete and block, and other unspecified material is roofing tile and other waste material from table 2 of the research paper. </t>
  </si>
  <si>
    <t>Concrete -Brick</t>
  </si>
  <si>
    <t>Masonry -Block</t>
  </si>
  <si>
    <t xml:space="preserve">Fiji Islands </t>
  </si>
  <si>
    <t>Viti Levu and Vanua Levu</t>
  </si>
  <si>
    <t xml:space="preserve">Cement bricks </t>
  </si>
  <si>
    <t>Lost Material Stock in Buildings due to Sea Level Rise from Global Warming: The Case of Fiji Islands</t>
  </si>
  <si>
    <t xml:space="preserve">Copyright by the authors </t>
  </si>
  <si>
    <t>Steel cladded</t>
  </si>
  <si>
    <t>Timber cladded</t>
  </si>
  <si>
    <t>Article</t>
  </si>
  <si>
    <t>Issue</t>
  </si>
  <si>
    <t>Notes</t>
  </si>
  <si>
    <t>Why were only the R buidliing inserts into the excel file? (why not NR as well?)</t>
  </si>
  <si>
    <t>The article reviews 3 past studies, however surveys 603 samples. What qualification method should I select?</t>
  </si>
  <si>
    <t>Article is written in German</t>
  </si>
  <si>
    <t>Use Table 3.6 to add to the Excel a "typical Multi-family house in France 1945-1990"</t>
  </si>
  <si>
    <t>Missing Z3 MF_001</t>
  </si>
  <si>
    <t>every buillding in the document is clearly identified in the research, using the following such code: Z1 SI_001. These codes should be included in the Excel to clarify which of the buildings are referred to.</t>
  </si>
  <si>
    <t>some of the buildings are identified as SFH in column AO, though I cannot find any such building in the file. Only MFH; for e.g. no. 376</t>
  </si>
  <si>
    <t>Do we learn anything about the Energy Efficiency from the reasearch?</t>
  </si>
  <si>
    <t>The results also show that new buildings, as currently erected, generally show better environmental performance when compared to existing ones. This is due to the better energy performances achieved as long as the best available practices are applied, especially in terms of building insulation</t>
  </si>
  <si>
    <t>14 different types of houses * 1-4 floors. Why only 28 entries? Why no description of the floors+type?</t>
  </si>
  <si>
    <t>The description talks about RC, however all house type are Masonary, what is it then?</t>
  </si>
  <si>
    <t>I have no access to the research:-)</t>
  </si>
  <si>
    <t>Table 1 shows different ages of the houses. Why then do most entries begin at 1960 (with one exception of 1980)?</t>
  </si>
  <si>
    <t>building decsription is off</t>
  </si>
  <si>
    <t>why only 4 types of buildings?</t>
  </si>
  <si>
    <t>The greatest number of buildings in stock observed in the study area for 2004 occurred in residential (275), followed by civic/institutional (147). Commercial, transportation, and culture/recreation had 61, 60, and 58 buildings, respectively. Industrial was the smallest group with a total of seven buildings in the study area</t>
  </si>
  <si>
    <t>Towards a more circular construction sector: Estimating and spatialising
current and future non-structural material replacement flows to maintain
urban building stocks</t>
  </si>
  <si>
    <t>why some rows are Null while others are Melbourne?
can't find building description in the paper (as described here, in the excel sheet)</t>
  </si>
  <si>
    <t>why only 2 types of buildings (and not 3)?</t>
  </si>
  <si>
    <t>no access to the research</t>
  </si>
  <si>
    <t>why only 1981 onwards and not further back?
Why only residential? 5 storeys up represents both residnetal, commercial, and industrial areas.</t>
  </si>
  <si>
    <t>why only one building extracted from this research?</t>
  </si>
  <si>
    <t>4 buildings are described, why only 1 entry in this excel file?</t>
  </si>
  <si>
    <t>why only 2 entires in this table and not 6?</t>
  </si>
  <si>
    <t>Roof gravel and Glass wool are two materials that need to be added to the table</t>
  </si>
  <si>
    <t xml:space="preserve">Zinc material is missing in the table </t>
  </si>
  <si>
    <t xml:space="preserve">In general there is no especific option for use type office unspecified, only office low or high. </t>
  </si>
  <si>
    <t>Table 4. MI and MIPS from 1 m2 of buildings types. Considered "lime" and "stone" as "other construction materials", "fibreglass" as "other".</t>
  </si>
  <si>
    <t>Table 4. MI and MIPS from 1 m2 of buildings types. Considered "lime", "fibre cement" and "stone" as "other construction materials".</t>
  </si>
  <si>
    <t>SI. Table S11. Parameters of PDF and medians and 95% CIs of random samples (n=5000) for various building material. Considered "lime" as "mortar/plaster", "sand" and "gravel" as "aggregate".</t>
  </si>
  <si>
    <t>Table 1. Material intensity for different infrastructures in China</t>
  </si>
  <si>
    <t>Considered "sand &amp; gravel" as "aggregate".</t>
  </si>
  <si>
    <t>Material intensity values are given in the paragraph after Figure 3 on page 10-153.</t>
  </si>
  <si>
    <t>Table 1. Residential construction in China: material intensity per housing unita (100 m^2).</t>
  </si>
  <si>
    <t>Table 2. Commercial construction in China: material intensity per structural bay per floor (100 m^2).</t>
  </si>
  <si>
    <t>Table 3. Industrial construction in China: material intensity per structural bay (100 m^2).</t>
  </si>
  <si>
    <t>Table 1. Simulation results for floor area and steel in the urban and the rural housing systems in China at 2010, 2050 and 2100. Up are absolute values and down are percentages of total national volumes. Study only reported steel data</t>
  </si>
  <si>
    <t>MI = M (Mt)*10^9/A (m^2). Study only reported steel data.</t>
  </si>
  <si>
    <t>Table 1. Material use amount of residential buildings per unit area for different architectural structures (unit: t/100 m2)</t>
  </si>
  <si>
    <t>Table 3. Material intensity of various type buildings in China (kg/m2)</t>
  </si>
  <si>
    <t>MI values converted from t/100m^2 to kg/m^2.</t>
  </si>
  <si>
    <t>Rural Adobe-wood. Table 3. Material intensity of various type buildings in China (kg/m2)</t>
  </si>
  <si>
    <t>Table 2. Material composition of three main structures of residential buildings in Beijing</t>
  </si>
  <si>
    <t>Table 3. Steel intensity and lifetime of buildings. Study only reported steel data. Only the mean deviation of the steel intensity per building floor area was considered.</t>
  </si>
  <si>
    <t>Table 2. Material composition indicators (MCIs) for MFH building types differentiated according to product groups in tons per m² floor space and tons per m³ gross volume (authors’ own calculation)</t>
  </si>
  <si>
    <t>Figure 8. Material composition of Germany’s non-domestic building stock (authors’own calculation).</t>
  </si>
  <si>
    <t>MI = [M (Mt)*10^9 / (240*10^6)]*0.08 (non domestic floor space from Table 7)</t>
  </si>
  <si>
    <t>Table 4. Materials in the building envelope, inventory data sources, quantities, transport distances and construction waste factors.</t>
  </si>
  <si>
    <t>Considered "roof tiles" and "paint" as "other"</t>
  </si>
  <si>
    <t>Calculated for net area : 6110 m^2.</t>
  </si>
  <si>
    <t>Provided by personal communication with the authors of the study</t>
  </si>
  <si>
    <t>Table 2a. Detailed constructionmaterial intensity of buildings, Japan. Surface and subsurface are taken into account.</t>
  </si>
  <si>
    <t>Table 2. Material intensities for different building types. Building and foundation values are taken into account.</t>
  </si>
  <si>
    <t>Table 6. Composition of buildings depending on the period of construction</t>
  </si>
  <si>
    <t>MI values were calculated from Table 4, 5 and 6. MI = [Mass proportion (%) (Table 6)* Total material mass (Mt) (Table 5)]/[Total useful floor area (km^2) (Table 4)]</t>
  </si>
  <si>
    <t>Considered "other inerts" as "aggregate".</t>
  </si>
  <si>
    <t>Fig. 4. Unit materials consumption of the building construction (tons/m2).</t>
  </si>
  <si>
    <t>Considered "sand" and "gravel" as "aggregate", "paint", "wire" and "sanitary appliance" as "other".</t>
  </si>
  <si>
    <t>MI values for concrete given in the last paragraph of "3.3.6. Concrete intensity per useful floor area". Study only reported on concrete.</t>
  </si>
  <si>
    <t>Table 1. Summary of quantities of materials and gross energy requirements (GER) of revised Modal House</t>
  </si>
  <si>
    <t>MI = Gross quantity (kg)/ 92.9 (m^2) (floor area from table 2).</t>
  </si>
  <si>
    <t>Table 2. Type-Age matrix for floor area constructed and material density of concrete and wood in vintage cohorts of the residential building stock. Study only reported concrete and wood.</t>
  </si>
  <si>
    <t>Table 2. Material intensities (kg/m2) for building types.</t>
  </si>
  <si>
    <t xml:space="preserve">Fig. 2. MICs for the 46 typical buildings: a) &amp; c). </t>
  </si>
  <si>
    <t>Table 1. Material intensity of buildings in Taipei. Use material intensities synthesized from two studies published in 2002.</t>
  </si>
  <si>
    <t>Table 1. Construction material intensity of urban structures in UK and Japan.</t>
  </si>
  <si>
    <t>SI. Table S5. Residential Land Use Material Intensity Profile.</t>
  </si>
  <si>
    <t xml:space="preserve">Material Intensity(%)*Weight (kg/m2). </t>
  </si>
  <si>
    <t>Considered "metal" and "non-composite deck" as "other metal", "stucco" as "mortar/plaster", "brick/stone/stucco"as "brick".</t>
  </si>
  <si>
    <t>Table 1. Commercial land-use material intensity proﬁle</t>
  </si>
  <si>
    <t>Material Intensity(%)*Weight (kg/m2). 61% of area industrial in all Philadelphia, 30% in 2.5 mi^2 area measured.</t>
  </si>
  <si>
    <t>SI. Table S4. Industrial Land Use Material Intensity Profile.</t>
  </si>
  <si>
    <t xml:space="preserve">Material Intensity(%)*Weight (kg/m2).  6% of area industrial in all Philadelphia, % in 2.5 mi^2 area measured. </t>
  </si>
  <si>
    <t>SI. Table S16. Material Fractions in Thousands Tonnes (Percentage).</t>
  </si>
  <si>
    <t>MI = Material stock (thousands tonnes) / 6 (km^2) (floor area from table 2)</t>
  </si>
  <si>
    <t>SI. Table S13. Prototype Factors.</t>
  </si>
  <si>
    <t>1 SF (square foot) = 0.092903 square meters</t>
  </si>
  <si>
    <t xml:space="preserve">Table 4. Current building material inventory (unit: kg/m2). </t>
  </si>
  <si>
    <t>Table 3. Amounts of main materials used for construction.</t>
  </si>
  <si>
    <t>1 SF (square foot) = 0.092903 square meters. The very high steel MI seems to be a typo in the source material</t>
  </si>
  <si>
    <t>Elverum</t>
  </si>
  <si>
    <t>Concrete and wood houses</t>
  </si>
  <si>
    <t>Kindergarten</t>
  </si>
  <si>
    <r>
      <t>R32</t>
    </r>
    <r>
      <rPr>
        <sz val="10"/>
        <color rgb="FF000000"/>
        <rFont val="Verdana"/>
        <family val="2"/>
      </rPr>
      <t>EFTA</t>
    </r>
  </si>
  <si>
    <t>Single-family house - 2019</t>
  </si>
  <si>
    <t>Single-family house - 2021</t>
  </si>
  <si>
    <t>Single-family house - 2026</t>
  </si>
  <si>
    <t>Shanghai</t>
  </si>
  <si>
    <t>Unspecified residential</t>
  </si>
  <si>
    <t>Adobe wood</t>
  </si>
  <si>
    <t>Urban residential</t>
  </si>
  <si>
    <t>Brick wood</t>
  </si>
  <si>
    <t>Rural residential</t>
  </si>
  <si>
    <t>Slovakia</t>
  </si>
  <si>
    <r>
      <t>R32</t>
    </r>
    <r>
      <rPr>
        <sz val="10"/>
        <color rgb="FF000000"/>
        <rFont val="Verdana"/>
        <family val="2"/>
      </rPr>
      <t>EU12-H</t>
    </r>
  </si>
  <si>
    <t>Taipei City</t>
  </si>
  <si>
    <r>
      <t>R32</t>
    </r>
    <r>
      <rPr>
        <sz val="10"/>
        <color rgb="FF000000"/>
        <rFont val="Verdana"/>
        <family val="2"/>
      </rPr>
      <t>TWN</t>
    </r>
  </si>
  <si>
    <t>Civic</t>
  </si>
  <si>
    <t>Historical</t>
  </si>
  <si>
    <r>
      <t>R32</t>
    </r>
    <r>
      <rPr>
        <sz val="10"/>
        <color rgb="FF000000"/>
        <rFont val="Verdana"/>
        <family val="2"/>
      </rPr>
      <t>CHN</t>
    </r>
  </si>
  <si>
    <t>Municipal</t>
  </si>
  <si>
    <t>Storage</t>
  </si>
  <si>
    <t>Mixed</t>
  </si>
  <si>
    <t>Public</t>
  </si>
  <si>
    <t>Educational</t>
  </si>
  <si>
    <t>Residential</t>
  </si>
  <si>
    <t>Sport</t>
  </si>
  <si>
    <t>Parking</t>
  </si>
  <si>
    <t>Agricultural</t>
  </si>
  <si>
    <t>I calculated the intensity, based on the data in the article</t>
  </si>
  <si>
    <t>Commercial, reinforced concrete</t>
  </si>
  <si>
    <t>Exterior wall of a factory</t>
  </si>
  <si>
    <t>Brick Masonary</t>
  </si>
  <si>
    <t>Concrete Framed</t>
  </si>
  <si>
    <t>Block Masonary</t>
  </si>
  <si>
    <t>Prefabricated Masonary</t>
  </si>
  <si>
    <t>East China</t>
  </si>
  <si>
    <t>Need to check if there are more materials that can be calculated</t>
  </si>
  <si>
    <t>civic</t>
  </si>
  <si>
    <t>historical</t>
  </si>
  <si>
    <t>municipal</t>
  </si>
  <si>
    <t>storage</t>
  </si>
  <si>
    <t>mixed</t>
  </si>
  <si>
    <t>educational</t>
  </si>
  <si>
    <t>sport</t>
  </si>
  <si>
    <t>parking</t>
  </si>
  <si>
    <t>agricultural</t>
  </si>
  <si>
    <t>Gross</t>
  </si>
  <si>
    <t>Wood frame straw bale </t>
  </si>
  <si>
    <t>Masonry-concrete straw bale </t>
  </si>
  <si>
    <t>Lightweight steel straw bale</t>
  </si>
  <si>
    <t>Steel frame straw bale</t>
  </si>
  <si>
    <t>Ordinary rural house</t>
  </si>
  <si>
    <t>Lausselet, C., Urrego, J.P.F., Resch, E. &amp; Brattebø, H</t>
  </si>
  <si>
    <t>Temporal analysis of the material flows and embodied greenhouse gas emissions of a neighborhood building stock</t>
  </si>
  <si>
    <t>Uncovering the Spatiotemporal Dynamics of Urban Infrastructure Development: A High Spatial Resolution Material Stock and Flow Analysis</t>
  </si>
  <si>
    <t>Copyright American Chemical Society</t>
  </si>
  <si>
    <t>Environmental Science &amp; Technology</t>
  </si>
  <si>
    <t>Dynamic material flow and stock analysis of residential buildings by integrating rural–urban land transition: A case of Shanghai</t>
  </si>
  <si>
    <t>Copyright by the Authors</t>
  </si>
  <si>
    <t>Mitterpach, J., Hroncová, E., Ladomerský, J. &amp; Štefko, J</t>
  </si>
  <si>
    <t>Quantification of Improvement in Environmental Quality for Old Residential Buildings Using Life Cycle Assessment</t>
  </si>
  <si>
    <t>I did my own calculation based on the data</t>
  </si>
  <si>
    <t>City average</t>
  </si>
  <si>
    <t>High-Resolution Mapping of the Urban Built Environment Stocks in Beijing</t>
  </si>
  <si>
    <t>basement</t>
  </si>
  <si>
    <t>foundation</t>
  </si>
  <si>
    <t>Garage</t>
  </si>
  <si>
    <t>Comparison and sensitivity analysis of embodied carbon emissions and costs associated with rural house construction in China to identify sustainable structural forms</t>
  </si>
  <si>
    <t>Hui, Y., Qinping, S., Fan, L.C.H., Yoawu, W. &amp; Lei, Z</t>
  </si>
  <si>
    <t>Quantification of Lost Material Stock of Buildings After an Earthquake. A Case Study of Chiclayo, Peru</t>
  </si>
  <si>
    <t>16th World Conference on Earthquake Engineering</t>
  </si>
  <si>
    <t>Could not find the exact outlet and DOI</t>
  </si>
  <si>
    <t>Gontia, P., Thuvander, L. &amp; Wallbaum, H</t>
  </si>
  <si>
    <t>Spatiotemporal characteristics of residential material stocks and flows in urban, commuter, and rural settlements</t>
  </si>
  <si>
    <t>residential bulding, urban</t>
  </si>
  <si>
    <t>Assessing the embodied carbon reduction potential of straw bale rural houses by hybrid life cycle assessment: A four-case study</t>
  </si>
  <si>
    <t>Three storey MFD with basement and tilted roof. Each floor has an apartment and common staircase</t>
  </si>
  <si>
    <t>Attica</t>
  </si>
  <si>
    <t>SFD with a basement</t>
  </si>
  <si>
    <t>Two level SFD with internal wood basement</t>
  </si>
  <si>
    <t>Embodied CO2 Emissions in Building Construction Materials of Hellenic Dwellings</t>
  </si>
  <si>
    <t>Procedia Environmental Sciences</t>
  </si>
  <si>
    <t>Copyright by the authors</t>
  </si>
  <si>
    <t>Hokkaido</t>
  </si>
  <si>
    <t>Conventional home</t>
  </si>
  <si>
    <t>Integrated home</t>
  </si>
  <si>
    <t>Gothenburg</t>
  </si>
  <si>
    <t>economic</t>
  </si>
  <si>
    <t>Spatial analysis of urban material stock with clustering algorithms: A Northern European case study</t>
  </si>
  <si>
    <t>Gontia, P., Thuvander, L., Ebrahimi, B., Vinas, V., Rosado, L. &amp; Wallbaum, H</t>
  </si>
  <si>
    <t>Copyright  John Wiley &amp; Sons</t>
  </si>
  <si>
    <t>Saving Energy versus Saving Materials- Life-Cycle Inventory Analysis of Housing in a Cold-Climate Region of Japan</t>
  </si>
  <si>
    <t>Nishioka, Y., Yanagisawa, Y. &amp; Spengler, J.D.</t>
  </si>
  <si>
    <t xml:space="preserve"> </t>
  </si>
  <si>
    <t>More than 1</t>
  </si>
  <si>
    <t>Large wood frame house, slab foundation</t>
  </si>
  <si>
    <t>Large masonary house, slab foundation</t>
  </si>
  <si>
    <t>Small masonary house, slab foundation</t>
  </si>
  <si>
    <t>Small wood frame house, slab foundation</t>
  </si>
  <si>
    <t>Large wood frame house, basement foundation</t>
  </si>
  <si>
    <t>Large masonary house, basement foundation</t>
  </si>
  <si>
    <t>Small wood frame house, basement foundation</t>
  </si>
  <si>
    <t>Small masonary house, basement foundation</t>
  </si>
  <si>
    <t>Small podium house, strip foundation</t>
  </si>
  <si>
    <t>Large podium house, strip foundation</t>
  </si>
  <si>
    <t>Large wood frame house, crawlspace foundation</t>
  </si>
  <si>
    <t>Small wood frame house, crawlspace foundation</t>
  </si>
  <si>
    <t>Small masonary house, crawlspace foundation</t>
  </si>
  <si>
    <t>Large masonary house, crawlspace foundation</t>
  </si>
  <si>
    <t>Large wood frame house, pier &amp; beam foundation</t>
  </si>
  <si>
    <t>Small wood frame house, pier &amp; beam foundation</t>
  </si>
  <si>
    <t>Small masonary house, pile foundation</t>
  </si>
  <si>
    <t>Material flows and GHG emissions from housing stock evolution in US counties, 2020–60</t>
  </si>
  <si>
    <t>Buildings &amp; Cities</t>
  </si>
  <si>
    <t>Berril, P. &amp; Herwitch, EG</t>
  </si>
  <si>
    <t>Supplemental data -&gt; Source data -&gt; Material_Intensities -&gt; Full_arch_intensities.csv</t>
  </si>
  <si>
    <t>The ''mineral-binding'' column is aerated concrete so I have inserted it to the ''concrete'' column</t>
  </si>
  <si>
    <t>Table 1. Material-intensity coefficients for the three built environment components</t>
  </si>
  <si>
    <r>
      <t>Table 2</t>
    </r>
    <r>
      <rPr>
        <sz val="10"/>
        <color rgb="FF323232"/>
        <rFont val="Georgia"/>
        <family val="1"/>
      </rPr>
      <t>. Material intensity coefficients for the two residential building types shown for four age classes and six material categories.</t>
    </r>
  </si>
  <si>
    <r>
      <t>Table 1</t>
    </r>
    <r>
      <rPr>
        <sz val="10"/>
        <color rgb="FF323232"/>
        <rFont val="Georgia"/>
        <family val="1"/>
      </rPr>
      <t>. Material list and carbon emission factor.</t>
    </r>
  </si>
  <si>
    <t>I calculated all of the steel, cement and concrete related materials into the relevant categories, I combined ''macdam'' and ''sand'' into aggregate, I inserted ''lime'' to ''other_unspecified_material''</t>
  </si>
  <si>
    <r>
      <t>Table 2</t>
    </r>
    <r>
      <rPr>
        <sz val="10"/>
        <color rgb="FF323232"/>
        <rFont val="Georgia"/>
        <family val="1"/>
      </rPr>
      <t>. Main subprojects and relevant engineering quantities.</t>
    </r>
  </si>
  <si>
    <t>Table 4 – Material intensities (kg/m2 ) for different building types</t>
  </si>
  <si>
    <r>
      <t>Table 1. </t>
    </r>
    <r>
      <rPr>
        <sz val="11"/>
        <color theme="1"/>
        <rFont val="Calibri"/>
        <family val="2"/>
        <scheme val="minor"/>
      </rPr>
      <t>The basic data of RB &amp; Table 2. Material inputs of RB before and after application of polystyrene insulation and exchange of windows</t>
    </r>
  </si>
  <si>
    <t>Table S6a Detailed MCIs for buildings above ground constructed before 1980 in Beijing</t>
  </si>
  <si>
    <t>Table S6b Detailed MCIs for buildings above ground constructed from 1981 to 2000 in Beijing.</t>
  </si>
  <si>
    <t>Table S6c Detailed MCIs for buildings above ground constructed from 2001 to 2018 in Beijing.</t>
  </si>
  <si>
    <t>Table 5 General material composition indicator (MCI) of the synthetic building element ‘exterior wall of factory building’ in relation to element surface (es) and £oor space (fs)</t>
  </si>
  <si>
    <r>
      <t>Table 1</t>
    </r>
    <r>
      <rPr>
        <sz val="10"/>
        <color rgb="FF323232"/>
        <rFont val="Georgia"/>
        <family val="1"/>
      </rPr>
      <t>. Material intensity of buildings in Taipei.</t>
    </r>
  </si>
  <si>
    <r>
      <t>Table 3</t>
    </r>
    <r>
      <rPr>
        <sz val="10"/>
        <color rgb="FF323232"/>
        <rFont val="Georgia"/>
        <family val="1"/>
      </rPr>
      <t>. Material intensities (MI) for various types of residential buildings in China (kg/m</t>
    </r>
    <r>
      <rPr>
        <sz val="7"/>
        <color rgb="FF323232"/>
        <rFont val="Georgia"/>
        <family val="1"/>
      </rPr>
      <t>2</t>
    </r>
    <r>
      <rPr>
        <sz val="10"/>
        <color rgb="FF323232"/>
        <rFont val="Georgia"/>
        <family val="1"/>
      </rPr>
      <t>).</t>
    </r>
  </si>
  <si>
    <t>I marked ''lime'' in the ''other_unspecified_material' column</t>
  </si>
  <si>
    <r>
      <t>Table 6</t>
    </r>
    <r>
      <rPr>
        <sz val="10"/>
        <color rgb="FF323232"/>
        <rFont val="Georgia"/>
        <family val="1"/>
      </rPr>
      <t>. Building material list of One Peking.</t>
    </r>
  </si>
  <si>
    <t xml:space="preserve">Table 3. Summary of the calculation results for the construction materials in the four cases studies &amp; Table 4. Mass intensity contribution of the top-eight dominant materials of the CM set (mass contribution). </t>
  </si>
  <si>
    <t>Table 2 Materials used in the conventional home in Hokkaido (kg/m2)</t>
  </si>
  <si>
    <t>I have combined all of the different elements in the house into the relevant material columns</t>
  </si>
  <si>
    <t>Table 3 Materials used in the vertically integrated home in Hokkaido (kg/m2).</t>
  </si>
  <si>
    <t>Supporting Information S2, Figure 3a</t>
  </si>
  <si>
    <t>Wood frame multi-family</t>
  </si>
  <si>
    <t>Wood frame single family with basement</t>
  </si>
  <si>
    <t>Wood frame single family with concrete slab</t>
  </si>
  <si>
    <t>Wood frame single family with crawl space</t>
  </si>
  <si>
    <t>Concrete frame single family with concrete slab</t>
  </si>
  <si>
    <t>Concrete framed</t>
  </si>
  <si>
    <t>N/A</t>
  </si>
  <si>
    <t>Estimation of regional building-related C&amp;D debris generation and composition: Case study for Florida, US</t>
  </si>
  <si>
    <t>Waste Management</t>
  </si>
  <si>
    <t>Cochran, K., Townsend, T., Reinhart, D. &amp; Heck, H</t>
  </si>
  <si>
    <t>Florida</t>
  </si>
  <si>
    <r>
      <t>Table 1</t>
    </r>
    <r>
      <rPr>
        <sz val="10"/>
        <color rgb="FF323232"/>
        <rFont val="Georgia"/>
        <family val="1"/>
      </rPr>
      <t>. Job-site construction, demolition and renovation waste compositions determined from previous studies (kg/m</t>
    </r>
    <r>
      <rPr>
        <sz val="7"/>
        <color rgb="FF323232"/>
        <rFont val="Georgia"/>
        <family val="1"/>
      </rPr>
      <t>2</t>
    </r>
    <r>
      <rPr>
        <sz val="10"/>
        <color rgb="FF323232"/>
        <rFont val="Georgia"/>
        <family val="1"/>
      </rPr>
      <t>)</t>
    </r>
  </si>
  <si>
    <t>Taken from ''Urban mining and buildings: A review of possibilities and limitations'' references</t>
  </si>
  <si>
    <t>'Unspecified metal'' is zinc, Concrete birck and roof are added to the total concrete measures. Natural stone is gravel, Unspecified material is sand</t>
  </si>
  <si>
    <t>Spain</t>
  </si>
  <si>
    <t>Concrete structure house</t>
  </si>
  <si>
    <t>Wooden detached house</t>
  </si>
  <si>
    <t>Brick and concrete detached large house</t>
  </si>
  <si>
    <t>Brick and concrete detached medium house</t>
  </si>
  <si>
    <t>Brick and concrete detached small house</t>
  </si>
  <si>
    <t>Seville</t>
  </si>
  <si>
    <t>Journal of Material Cycles and Waste Management</t>
  </si>
  <si>
    <t>Evaluation of current material stock and future demolition waste for urban residential buildings in Jakarta and Bandung, Indonesia: embodied energy and CO2 emission analysis</t>
  </si>
  <si>
    <t>Portugal</t>
  </si>
  <si>
    <t>Undefined non-residential house</t>
  </si>
  <si>
    <t>Undefined residential house</t>
  </si>
  <si>
    <t>Timber residential house</t>
  </si>
  <si>
    <t>Reinforced concrete house</t>
  </si>
  <si>
    <t>Masonry house</t>
  </si>
  <si>
    <t>Reinforced-concrete non-residential house</t>
  </si>
  <si>
    <t>Masonary non-residential house</t>
  </si>
  <si>
    <t>Malia, M., de Brito, J., Pinheiro, M.D. &amp; Bravo, M.</t>
  </si>
  <si>
    <t>Construction and demolition waste indicators</t>
  </si>
  <si>
    <t>Waste Management &amp; Research</t>
  </si>
  <si>
    <t>Table 5 CDW indicators for demolition (kg m−2).</t>
  </si>
  <si>
    <r>
      <t xml:space="preserve">Other industrial, </t>
    </r>
    <r>
      <rPr>
        <sz val="11"/>
        <color rgb="FF000000"/>
        <rFont val="Calibri"/>
        <family val="2"/>
        <scheme val="minor"/>
      </rPr>
      <t>agricultural</t>
    </r>
    <r>
      <rPr>
        <sz val="11"/>
        <color theme="1"/>
        <rFont val="Calibri"/>
        <family val="2"/>
        <scheme val="minor"/>
      </rPr>
      <t xml:space="preserve"> </t>
    </r>
    <r>
      <rPr>
        <sz val="11"/>
        <color rgb="FF000000"/>
        <rFont val="Calibri"/>
        <family val="2"/>
        <scheme val="minor"/>
      </rPr>
      <t>building</t>
    </r>
  </si>
  <si>
    <r>
      <t xml:space="preserve">Large ofﬁce </t>
    </r>
    <r>
      <rPr>
        <sz val="11"/>
        <color rgb="FF000000"/>
        <rFont val="Calibri"/>
        <family val="2"/>
        <scheme val="minor"/>
      </rPr>
      <t>buildings,</t>
    </r>
    <r>
      <rPr>
        <sz val="11"/>
        <color theme="1"/>
        <rFont val="Calibri"/>
        <family val="2"/>
        <scheme val="minor"/>
      </rPr>
      <t xml:space="preserve"> </t>
    </r>
    <r>
      <rPr>
        <sz val="11"/>
        <color rgb="FF000000"/>
        <rFont val="Calibri"/>
        <family val="2"/>
        <scheme val="minor"/>
      </rPr>
      <t>apartment</t>
    </r>
    <r>
      <rPr>
        <sz val="11"/>
        <color theme="1"/>
        <rFont val="Calibri"/>
        <family val="2"/>
        <scheme val="minor"/>
      </rPr>
      <t xml:space="preserve"> </t>
    </r>
    <r>
      <rPr>
        <sz val="11"/>
        <color rgb="FF000000"/>
        <rFont val="Calibri"/>
        <family val="2"/>
        <scheme val="minor"/>
      </rPr>
      <t>buildings</t>
    </r>
  </si>
  <si>
    <t>Small single houses, row (nondetached) houses</t>
  </si>
  <si>
    <t>industrial and agricultural</t>
  </si>
  <si>
    <t>Bergsdal H., Bohne, R.A. &amp; Brattebø, H. </t>
  </si>
  <si>
    <t>Projection of Construction and Demolition Waste in Norway</t>
  </si>
  <si>
    <t>Copyright John Wiley &amp; Sons</t>
  </si>
  <si>
    <t>Unknown' listed as 'Unspecified material'</t>
  </si>
  <si>
    <r>
      <t xml:space="preserve">Ta b l e 4 </t>
    </r>
    <r>
      <rPr>
        <sz val="11"/>
        <color rgb="FF000000"/>
        <rFont val="Calibri"/>
        <family val="2"/>
        <scheme val="minor"/>
      </rPr>
      <t>Empirical waste generation factors and material composition (kg/m</t>
    </r>
  </si>
  <si>
    <t>Commercial building</t>
  </si>
  <si>
    <t>Civic building</t>
  </si>
  <si>
    <t>R5_32</t>
  </si>
  <si>
    <r>
      <t>R32</t>
    </r>
    <r>
      <rPr>
        <b/>
        <sz val="11"/>
        <color theme="1"/>
        <rFont val="Calibri"/>
        <charset val="128"/>
        <scheme val="minor"/>
      </rPr>
      <t>EFTA</t>
    </r>
  </si>
  <si>
    <t>10.1007/s12273-013-0159-y</t>
  </si>
  <si>
    <t>10.1016/j.ijsbe.2014.09.001</t>
  </si>
  <si>
    <t>10.1016/j.enbuild.2013.09.046</t>
  </si>
  <si>
    <t>10.1016/j.conbuildmat.2018.02.045</t>
  </si>
  <si>
    <t>10.1016/j.jclepro.2014.01.090</t>
  </si>
  <si>
    <t>10.1016/j.scitotenv.2010.02.021</t>
  </si>
  <si>
    <t>10.3934/energy.2014.1.18</t>
  </si>
  <si>
    <t>10.1016/j.buildenv.2005.11.023</t>
  </si>
  <si>
    <t>10.1016/j.buildenv.2012.02.005</t>
  </si>
  <si>
    <t>10.3390/buildings5020424</t>
  </si>
  <si>
    <t>10.1016/j.resconrec.2018.12.011</t>
  </si>
  <si>
    <t>10.1016/j.conbuildmat.2013.11.066</t>
  </si>
  <si>
    <t>10.1016/j.enbuild.2015.06.008</t>
  </si>
  <si>
    <t>10.1016/j.energy.2014.07.028</t>
  </si>
  <si>
    <t>10.3390/environments4030052</t>
  </si>
  <si>
    <t>10.1016/j.buildenv.2015.04.032</t>
  </si>
  <si>
    <t>10.1016/j.enbuild.2014.05.034</t>
  </si>
  <si>
    <t>10.1016/j.enbuild.2013.11.006</t>
  </si>
  <si>
    <t>10.1016/j.hbrcj.2015.11.003</t>
  </si>
  <si>
    <t>10.1016/j.apenergy.2011.05.054</t>
  </si>
  <si>
    <t>10.1016/j.renene.2008.04.002</t>
  </si>
  <si>
    <t>10.1016/j.rser.2017.03.038</t>
  </si>
  <si>
    <t>10.1016/j.enbuild.2012.02.041</t>
  </si>
  <si>
    <t>10.3390/su71215830</t>
  </si>
  <si>
    <t>10.1016/j.habitatint.2016.07.003</t>
  </si>
  <si>
    <t>10.1016/j.jclepro.2018.02.070</t>
  </si>
  <si>
    <t>10.1016/j.enbuild.2014.12.002</t>
  </si>
  <si>
    <t>10.3390/su9030329</t>
  </si>
  <si>
    <t>10.1016/j.enbuild.2009.07.025</t>
  </si>
  <si>
    <t>10.1016/j.enbuild.2008.04.017</t>
  </si>
  <si>
    <t>10.1016/0378-7788(95)00914-J</t>
  </si>
  <si>
    <t>10.1016/j.resconrec.2017.09.022</t>
  </si>
  <si>
    <t>10.1016/j.energy.2014.10.093</t>
  </si>
  <si>
    <t>10.1016/j.enbuild.2011.11.049</t>
  </si>
  <si>
    <t>10.1080/096132100369073</t>
  </si>
  <si>
    <t>10.1659/MRD-JOURNAL-D-15-00043.1</t>
  </si>
  <si>
    <t>10.1111/jiec.13143</t>
  </si>
  <si>
    <t>10.1016/j.resconrec.2021.105512</t>
  </si>
  <si>
    <t>10.1016/j.jclepro.2020.124501</t>
  </si>
  <si>
    <t>10.1016/j.jclepro.2019.04.341</t>
  </si>
  <si>
    <t>10.1016/j.jclepro.2020.120385</t>
  </si>
  <si>
    <t>10.3390/su12030834</t>
  </si>
  <si>
    <t>10.1111/jiec.13049</t>
  </si>
  <si>
    <t>10.1021/acs.est.8b03111</t>
  </si>
  <si>
    <t>10.1016/j.jclepro.2019.119941</t>
  </si>
  <si>
    <t>10.3390/su8121303</t>
  </si>
  <si>
    <t>10.1021/acs.est.9b07229</t>
  </si>
  <si>
    <t>10.1016/j.jclepro.2021.126190</t>
  </si>
  <si>
    <t>10.1016/j.jclepro.2019.119435</t>
  </si>
  <si>
    <t>10.1016/j.jclepro.2021.127002</t>
  </si>
  <si>
    <t>10.1162/108819800569212</t>
  </si>
  <si>
    <t>10.1111/jiec.12939</t>
  </si>
  <si>
    <t>10.1016/j.wasman.2006.03.023</t>
  </si>
  <si>
    <t>10.1007/s10163-015-0460-1</t>
  </si>
  <si>
    <t>10.1177/0734242X12471707</t>
  </si>
  <si>
    <t>10.1162/jiec.2007.1149</t>
  </si>
  <si>
    <t>https://www.researchgate.net/publication/312490305_QUANTIFICATION_OF_LOST_MATERIAL_STOCK_OF_BUILDINGS_AFTER_AN_EARTHQUAKE_A_CASE_STUDY_OF_CHICLAYO_PERU</t>
  </si>
  <si>
    <t>Nistad (Heeren)</t>
  </si>
  <si>
    <t>Almaleh (Fishman)</t>
  </si>
  <si>
    <t>Schwartzberg (Fishman)</t>
  </si>
  <si>
    <t>R5.2REF</t>
  </si>
  <si>
    <t>R32OAS-CPA</t>
  </si>
  <si>
    <t>R32PAK</t>
  </si>
  <si>
    <t>R32LAM-L</t>
  </si>
  <si>
    <t>R32MEX</t>
  </si>
  <si>
    <t>R32NAF</t>
  </si>
  <si>
    <t>R32SSA-M</t>
  </si>
  <si>
    <t>R32EEU</t>
  </si>
  <si>
    <t>R32EU12-M</t>
  </si>
  <si>
    <t>R32CAS</t>
  </si>
  <si>
    <t>R32EEU-FSU</t>
  </si>
  <si>
    <t>R32RUS</t>
  </si>
  <si>
    <t>10.1016/j.proenv.2017.03.113</t>
  </si>
  <si>
    <t>10.5334/bc.126</t>
  </si>
  <si>
    <t>Merschroth S, Miatto A, Weyand S, Tanikawa H, Schebek L.</t>
  </si>
  <si>
    <t>Sprecher, B, Verhagen, TJ, Sauer, ML, Baars, M, Heintz, J, &amp; Fishman, T</t>
  </si>
  <si>
    <t>Augiseau V, Kim E.</t>
  </si>
  <si>
    <t>Mollaei A, Ibrahim N, Habib K.</t>
  </si>
  <si>
    <t>Wang H, Chen D, Duan H, Yin F, Niu Y.</t>
  </si>
  <si>
    <t>Cha GW, Moon HJ, Kim YC, Hong WH, Jeon GY, Yoon YR, Hwang C, Hwang JH</t>
  </si>
  <si>
    <t>Syngros G, Balaras CA, Koubogiannis DG</t>
  </si>
  <si>
    <t>Li H, Luo Z, Xu X, Cang Y, Yang L.</t>
  </si>
  <si>
    <t>Zhang X, Zhang X.</t>
  </si>
  <si>
    <t>Mao R, Bao Y, Huang Z, Liu Q, Liu G</t>
  </si>
  <si>
    <t>Gao X, Nakatani J, Zhang Q, Huang B, Wang T, Moriguchi Y.</t>
  </si>
  <si>
    <t>Han J, Chen WQ, Zhang L, Liu G.</t>
  </si>
  <si>
    <t>1 to 6</t>
  </si>
  <si>
    <t>7+</t>
  </si>
  <si>
    <t>Shearing-force</t>
  </si>
  <si>
    <t>9+</t>
  </si>
  <si>
    <t>MFH - brickwork</t>
  </si>
  <si>
    <t>Table A1. Material composition indicators (MCIs) for MFH brickworkds and reinforce concrete types differentiated according to product groups in tons per m² floor space and tons per m³ gross volume (authors’ own calculation)</t>
  </si>
  <si>
    <t>MFH - reinforced concrete</t>
  </si>
  <si>
    <t>Concrete wall, reinforced concrete flooring, flat roof (Z1_HR_002)</t>
  </si>
  <si>
    <t>Breeze concrete, reinforced concrete flooring, pitched roof (Z1_MF_004_ex)</t>
  </si>
  <si>
    <t>Concrete wall, reinforced concrete flooring, flat roof (Z1_MF_005)</t>
  </si>
  <si>
    <t>Concrete wall, reinforced concrete flooring, flat roof (Z1_MF_007)</t>
  </si>
  <si>
    <t>Limestone/fieldstone masonry, wooden flooring, flat roof (Z1_SI_003)</t>
  </si>
  <si>
    <t>Brick masonry, hollow brick flooring, pitched roof (Z1_SI_004)</t>
  </si>
  <si>
    <t>Wooden frame with stone filler, wooden flooring, pitched roof (Z1_SI_008)</t>
  </si>
  <si>
    <t>Concrete wall, reinforced concrete flooring, flat roof (Z2_HR_001)</t>
  </si>
  <si>
    <t>Brick masonry, hollow brick flooring, pitched roof (Z2_SI_004)</t>
  </si>
  <si>
    <t>Brick wall, reinforced concrete flooring, pitched roof (Z2_SI_005)</t>
  </si>
  <si>
    <t>Brick wall, reinforced concrete flooring, pitched roof (Z2_SI_006_ex)</t>
  </si>
  <si>
    <t>Concrete wall, reinforced concrete flooring, flat roof (Z3_HR_001)</t>
  </si>
  <si>
    <t>Wooden wall, wooden flooring, pitched roof (Z3_SI_003)</t>
  </si>
  <si>
    <t>North European countries (Lithuania, Latvia, Estonia, Sweden, Finland)</t>
  </si>
  <si>
    <t>Central European countries (Belgium, The Netherlands, Ireland, Hungary, Slovenia, Luxemburg, Germany, United Kingdom, Slovakia, Denmark, Czech Republic, Austri, Poland)</t>
  </si>
  <si>
    <t>South European countries (Malta, Cyprus, Portugal, Greece, Spain, Italy, France)</t>
  </si>
  <si>
    <t>Brick masonry, reinforced concrete flooring, pitched roof (Z2_MF_003)</t>
  </si>
  <si>
    <t>Breeze concrete, reinforced concrete flooring, pitched roof (Z2_MF_004)</t>
  </si>
  <si>
    <t>Life Cycle Assessment of a cross laminated timber 
building</t>
  </si>
  <si>
    <t>© 2013 Forest &amp; Wood Products Australia Limited</t>
  </si>
  <si>
    <t>https://www.fwpa.com.au/images/marketaccess/PRA282-1112_Life-Cycle_Assessment_of_a_cross_laminated_timber_building_0.pdf</t>
  </si>
  <si>
    <t>Durlinger B., Crossin E., Wong J.</t>
  </si>
  <si>
    <t>Bourke street, Docklands, Victoria</t>
  </si>
  <si>
    <t>The Forté building, featuring cross laminated timber panels as the main structural material and energy efficient lighting and HVAC systems</t>
  </si>
  <si>
    <t>residential with commercial space</t>
  </si>
  <si>
    <t>wood' is CLT and glulam. 'plastics' is polyethilene and polyurethane. Combined all aluminum, all steel, all glass, and all concrete items</t>
  </si>
  <si>
    <t>Table 5-4, because table 5-1 doesn't provide mass for most materials</t>
  </si>
  <si>
    <t>Fishman</t>
  </si>
  <si>
    <t>A building of similar design, however built using a conventional structure utilising predominantly reinforced concrete as the main structural material, deemed compliant to BCA 2011 minimum 6 star energy standards, with lighting with maximum permissible BCA 2011 energy densities, and heating and cooling appliances with efficiencies which meet the October 2011 Minimum Energy Performance Standards (MEPS).</t>
  </si>
  <si>
    <t>wood' is wood and glulam. 'plastics' is plastics and polyurethane. Combined all aluminum, all steel, all glass, and all concrete items</t>
  </si>
  <si>
    <t>Table 5-8, because table 5-5 doesn't provide mass for most materials</t>
  </si>
  <si>
    <t>values were provided as ranges e.g. brick 84-90. we calculated avg. values for use here</t>
  </si>
  <si>
    <t/>
  </si>
  <si>
    <t>Sydney, Brisbane, Melbourne</t>
  </si>
  <si>
    <t>CLT</t>
  </si>
  <si>
    <t>model</t>
  </si>
  <si>
    <t>Jayalath, A.; Navaratnam, S.; Ngo, T.; Mendis, P.; Hewson, N.; Aye, L.</t>
  </si>
  <si>
    <t>Life cycle performance of Cross Laminated Timber mid-rise residential buildings in Australia</t>
  </si>
  <si>
    <t>10.1016/j.enbuild.2020.110091</t>
  </si>
  <si>
    <t>Table 1 provides totals, so MI = total kg/total area. Total area is 156m2 x 8 floors = 1248m2</t>
  </si>
  <si>
    <t>wood' includes CLT and particle board, ;Concrete' includes Concrete (40 Mpa) and Masonry Block.  'other_unspecified_material' is Fibre cement sheet.</t>
  </si>
  <si>
    <t>Mineral wool' is rockwool.</t>
  </si>
  <si>
    <t>Table 1. Note that RC and CLT columns seem to have switched titles in Table 1</t>
  </si>
  <si>
    <t>Table 1 provides totals, so MI = total kg/total area. Total area is 156m2 x 8 floors = 1248m3</t>
  </si>
  <si>
    <t>Table 1. Note that RC and CLT columns seem to have switched titles in Table 2</t>
  </si>
  <si>
    <t>Brick masonry, wooden flooring, pitched roof (Z1_SI_001)</t>
  </si>
  <si>
    <t>Annex B masses (materials summed across bld. components) divided by bld. Area from annex C (dimensions X no. of floors)</t>
  </si>
  <si>
    <t>aggregates: compact loam, filling sand and grit, gravel
brick: cored brick, sandlime, solid brick, vaulted brick ceilling
cement: cement floor, screed topping
ceramics: ceramic block
concrete: concrete, concrete tile, prefabricated concrete joist, reinforced concrete (concrete is 93.3% of reinforced concrete), reinforced concrete filling
insulation_unspecified: core insulation, insulation, mineral insulation, REFURBISHMENT: insulation
mortar_plaster: exterior plaster (lime-cement), interior plaster (lime-gypsum), interior plaster (lime-gypsum) with straw
natural_stone: limestone/fieldstone, rubble stone, rubble stone masonry
other_unspecified_material: roof tile
plaster_board_gypsum: plaster board (gypsum)
steel: reinforced concrete (steel is 6.7% of reinforced concrete)
wood: floor timber spruce, roof battening (timber spruce 12%), timber spruce, wooden boarding, wooden construction, wooden facade, wooden joist, wooden wall</t>
  </si>
  <si>
    <t>Peled &amp; Fishman</t>
  </si>
  <si>
    <t>Limestone/fieldstone masonry, wooden flooring, pitched roof (Z1_SI_002)</t>
  </si>
  <si>
    <t>SFHs specified as 1-2 stories were treated as 1.5 stories</t>
  </si>
  <si>
    <t>Brick masonry, reinforced concrete flooring, pitched roof (Z1_SI_005_ex)</t>
  </si>
  <si>
    <t>Brick masonry, reinforced concrete flooring, pitched roof (Z1_SI_005)</t>
  </si>
  <si>
    <t>Brick cavity wall, reinforced concrete flooring, flat roof (Z1_SI_006_ex)</t>
  </si>
  <si>
    <t>Brick cavity wall, reinforced concrete flooring, flat roof (Z1_SI_006)</t>
  </si>
  <si>
    <t>Brick masonry, reinforced concrete flooring, pitched roof (Z1_SI_007_ex)</t>
  </si>
  <si>
    <t>Brick masonry, reinforced concrete flooring, pitched roof (Z1_SI_007)</t>
  </si>
  <si>
    <t>Brick masonry, wooden flooring, pitched roof (Z1_MF_001)</t>
  </si>
  <si>
    <t>Limestone/fieldstone masonry, wooden flooring, pitched roof (Z1_MF_002)</t>
  </si>
  <si>
    <t>Brick masonry, reinforced concrete flooring, pitched roof (Z1_MF_003)</t>
  </si>
  <si>
    <t>Breeze concrete, reinforced concrete flooring, pitched roof (Z1_MF_004)</t>
  </si>
  <si>
    <t>Brick wall, reinforced concrete flooring, flat roof (Z1_MF_006_ex)</t>
  </si>
  <si>
    <t>Brick wall, reinforced concrete flooring, flat roof (Z1_MF_006)</t>
  </si>
  <si>
    <t>Brick wall, reinforced concrete flooring, flat roof (Z1_MF_008_ex)</t>
  </si>
  <si>
    <t>Brick wall, reinforced concrete flooring, flat roof (Z1_MF_008)</t>
  </si>
  <si>
    <t>Brick wall, reinforced concrete flooring, flat roof (Z1_HR_001_ex)</t>
  </si>
  <si>
    <t>Brick wall, reinforced concrete flooring, flat roof (Z1_HR_001)</t>
  </si>
  <si>
    <t>Brick masonry, wooden flooring, pitched roof (Z2_SI_001)</t>
  </si>
  <si>
    <t>Rubble stone masonry, wooden flooring, pitched roof (Z2_SI_002)</t>
  </si>
  <si>
    <t>Wooden frame with stone filler, wooden flooring, pitched roof (Z2_SI_003)</t>
  </si>
  <si>
    <t>Brick wall, reinforced concrete flooring, pitched roof (Z2_SI_006)</t>
  </si>
  <si>
    <t>Sandlime brick masonry, reinforced concrete flooring, pitched roof (Z2_SI_007_ex)</t>
  </si>
  <si>
    <t>Sandlime brick masonry, reinforced concrete flooring, pitched roof (Z2_SI_007)</t>
  </si>
  <si>
    <t>Wooden frame, wooden flooring, pitched roof (Z2_SI_008_ex)</t>
  </si>
  <si>
    <t>Wooden frame, wooden flooring, pitched roof (Z2_SI_008)</t>
  </si>
  <si>
    <t>Brick masonry, wooden flooring, pitched roof (Z2_MF_001)</t>
  </si>
  <si>
    <t>Rublle stone masonry, wooden flooring, pitched roof (Z2_MF_002)</t>
  </si>
  <si>
    <t>Brick masonry, reinforced concrete flooring, pitched roof (Z2_MF_005_ex)</t>
  </si>
  <si>
    <t>Brick masonry, reinforced concrete flooring, pitched roof (Z2_MF_005)</t>
  </si>
  <si>
    <t>Sandlime masonry, reinforced concrete flooring, pitched roof (Z2_MF_006_ex)</t>
  </si>
  <si>
    <t>Sandlime masonry, reinforced concrete flooring, pitched roof (Z2_MF_006)</t>
  </si>
  <si>
    <t>Concrete wall, reinforced concrete flooring, pitched roof (Z2_MF_007_ex)</t>
  </si>
  <si>
    <t>Concrete wall, reinforced concrete flooring, pitched roof (Z2_MF_007)</t>
  </si>
  <si>
    <t>Concrete wall, reinforced concrete flooring, flat roof (Z2_MF_008)</t>
  </si>
  <si>
    <t>Brick masonry, reinforced concrete flooring, flat roof (Z2_HR_002_ex)</t>
  </si>
  <si>
    <t>Brick masonry, reinforced concrete flooring, flat roof (Z2_HR_002)</t>
  </si>
  <si>
    <t>Brick masonry, wooden flooring, pitched roof (Z3_SI_001)</t>
  </si>
  <si>
    <t>Brick masonry, reinforced concrete flooring, pitched roof (Z3_SI_002)</t>
  </si>
  <si>
    <t>Wooden wall with brick façade, reinforced concrete flooring, pitched roof (Z3_SI_004)</t>
  </si>
  <si>
    <t>Breeze concrete, breeze concrete block flooring, pitched roof (Z3_SI_005)</t>
  </si>
  <si>
    <t>Brick masonry, reinforced concrete flooring, pitched roof (Z3_SI_006_ex)</t>
  </si>
  <si>
    <t>Brick masonry, reinforced concrete flooring, pitched roof (Z3_SI_006)</t>
  </si>
  <si>
    <t>Wooden frame wall, wooden flooring, pitched roof (Z3_SI_007_ex)</t>
  </si>
  <si>
    <t>Wooden frame wall, wooden flooring, pitched roof (Z3_SI_007)</t>
  </si>
  <si>
    <t>Brick masonry, wooden flooring, pitched roof (Z3_MF_001)</t>
  </si>
  <si>
    <t>Breeze concrete wall, reinforced concrete flooring, pitched roof (Z3_MF_002)</t>
  </si>
  <si>
    <t>Wooden wall and brick façade, reinforced concrete flooring, pitched roof (Z3_MF_003)</t>
  </si>
  <si>
    <t>Brick masonry, reinforced concrete flooring, pitched roof (Z3_MF_004)</t>
  </si>
  <si>
    <t>Breeze and reinforced concrete wall, reinforced concrete flooring, flat roof (Z3_MF_005)</t>
  </si>
  <si>
    <t>Wooden wall, wooden flooring, pitched roof (Z3_MF_006_ex)</t>
  </si>
  <si>
    <t>Wooden wall, wooden flooring, pitched roof (Z3_MF_006)</t>
  </si>
  <si>
    <t>Brick masonry, reinforced concrete flooring, pitched roof (Z3_MF_007_ex)</t>
  </si>
  <si>
    <t>Brick masonry, reinforced concrete flooring, pitched roof (Z3_MF_007)</t>
  </si>
  <si>
    <t>Concrete wall, reinforced concrete flooring, flat roof (Z3_MF_008)</t>
  </si>
  <si>
    <t>Brick cavity wall, reinforced concrete flooring, flat roof (Z3_HR_002_ex)</t>
  </si>
  <si>
    <t>Brick cavity wall, reinforced concrete flooring, flat roof (Z3_HR_002)</t>
  </si>
  <si>
    <t>M_stone</t>
  </si>
  <si>
    <t>RC_prefab</t>
  </si>
  <si>
    <t>M_brick</t>
  </si>
  <si>
    <t>M_adobe_mud</t>
  </si>
  <si>
    <t>M_unspecified</t>
  </si>
  <si>
    <t>split M_brick to M_fire-brick and M_concrete-block?</t>
  </si>
  <si>
    <t>country</t>
  </si>
  <si>
    <t>region</t>
  </si>
  <si>
    <t>adobe</t>
  </si>
  <si>
    <t>asphalt</t>
  </si>
  <si>
    <t>bitumen</t>
  </si>
  <si>
    <t>clay</t>
  </si>
  <si>
    <t>ceramics</t>
  </si>
  <si>
    <t>glass</t>
  </si>
  <si>
    <t>plastics</t>
  </si>
  <si>
    <t>polystyrene</t>
  </si>
  <si>
    <t>lineoleum</t>
  </si>
  <si>
    <t>carpet</t>
  </si>
  <si>
    <t>heraklith</t>
  </si>
  <si>
    <t>mineral_wool</t>
  </si>
  <si>
    <t>occupation</t>
  </si>
  <si>
    <t>authors</t>
  </si>
  <si>
    <t>use_type</t>
  </si>
  <si>
    <t>construction_type_subtype</t>
  </si>
  <si>
    <t>energy_efficiency</t>
  </si>
  <si>
    <t>use_short</t>
  </si>
  <si>
    <t>const_short</t>
  </si>
  <si>
    <t>10.2791/38942</t>
  </si>
  <si>
    <t>Table 4</t>
  </si>
  <si>
    <t>both</t>
  </si>
  <si>
    <t>Single-family Before 1930</t>
  </si>
  <si>
    <t>Single-family 1931–1950</t>
  </si>
  <si>
    <t>Single-family After 1981</t>
  </si>
  <si>
    <t>Single-family 1951–1980</t>
  </si>
  <si>
    <t>Multi-family Before 1930</t>
  </si>
  <si>
    <t>Multi-family 1931–1950</t>
  </si>
  <si>
    <t>Multi-family 1951–1980</t>
  </si>
  <si>
    <t>Multi-family After 1981</t>
  </si>
  <si>
    <t>usable</t>
  </si>
  <si>
    <t>for use_type or construction_type: 'Slab-column-beam-slab structure modelled of reinforced concrete, walls consist of hollow ceramic-brick masonry, grout mortar between bricks and mortar of two layers as coating'</t>
  </si>
  <si>
    <t>for use_type or construction_type: 'Taking residential building as an example, in rural areas most dwellings were made of sand, gravel, and brick instead of cement and steel, especially before the 2000s. Notably, after the 1970s, concrete structures have become increasingly popular in both urban and rural areas, for which more and more steel, cement, and glass are used.'</t>
  </si>
  <si>
    <t>for use_type or construction_type: 'Three types of building structures are common in China, including brick-wood, brick-concrete, and reinforced concrete (Shi et al. 2012)'</t>
  </si>
  <si>
    <t>for use_type or construction_type: 'Materials have also been selected to allow for comparisons across building types. Therefore, all buildings use concrete as the primary structural material. This is also the case for the industrial building, even though this type may also be built of steel... China is the leading producer of crude steel in the world but the material is not used widely in building construction within China.'</t>
  </si>
  <si>
    <t>for use_type or construction_type: '*Commercial; Materials have also been selected to allow for comparisons across building types. Therefore, all buildings use concrete as the primary structural material. This is also the case for the industrial building, even though this type may also be built of steel... China is the leading producer of crude steel in the world but the material is not used widely in building construction within China.'</t>
  </si>
  <si>
    <t>for use_type or construction_type: '*Industrial; Materials have also been selected to allow for comparisons across building types. Therefore, all buildings use concrete as the primary structural material. This is also the case for the industrial building, even though this type may also be built of steel... China is the leading producer of crude steel in the world but the material is not used widely in building construction within China.'</t>
  </si>
  <si>
    <t>for use_type or construction_type: 'Rural'</t>
  </si>
  <si>
    <t>for use_type or construction_type: 'Urban'</t>
  </si>
  <si>
    <t>for use_type or construction_type: 'There were mainly multi-storey buildings with masonry–concrete structure before 1979. Afterwards, buildings with steel–concrete structures increased year by year among which some high-rise residential buildings increased much faster… There were mainly multi-storey buildings with masonry–concrete structure before 1979. Afterwards, buildings with steel–concrete structures increased year by year among which some high-rise residential buildings increased much faster.'</t>
  </si>
  <si>
    <t>for use_type or construction_type: 'We assume that all dwellings of three stories or fewer are made with a brick−concrete structure, those of four to eightstories are made with a concrete frame structure, and higher dwellings are made with a shearingforce structure.'</t>
  </si>
  <si>
    <t>for use_type or construction_type: 'divided into four categories by their location and function, i.e., urban residential buildings (UR), urban non-residential buildings (UnR, including those serving commercial, industrial, public, and other purposes), rural residential buildings (RR), and rural non-residential buildings (RnR)... the
buildings are classified into another four types: steel (including
those having composite steel and concrete frames), reinforced concrete (RC), brick-concrete (BC), and brick-wood and others (BWO)'</t>
  </si>
  <si>
    <t>for use_type or construction_type: 'Brick-wood and others'</t>
  </si>
  <si>
    <t>for use_type or construction_type: 'standardized using Google translate'</t>
  </si>
  <si>
    <t>for use_type or construction_type: 'Half-timber, brick, quarry-stone wall'</t>
  </si>
  <si>
    <t>for use_type or construction_type: 'Brick'</t>
  </si>
  <si>
    <t>for use_type or construction_type: 'Brick, lightweight concrete, reinforced concrete (diverse designs)'</t>
  </si>
  <si>
    <t>for use_type or construction_type: 'Lightweight concrete (diverse designs), reinforced concrete (diverse designs), sand-lime brick'</t>
  </si>
  <si>
    <t>for use_type or construction_type: 'Sand-lime brick, vertically perforated brick, lightweight concrete, timber frame construction'</t>
  </si>
  <si>
    <t>for use_type or construction_type: 'Reinforce concrete'</t>
  </si>
  <si>
    <t>for use_type or construction_type: 'steel frames are commonly found in non-domestic buildings in Germany to create larger interior spaces and support wider spans'</t>
  </si>
  <si>
    <t>for use_type or construction_type: 'Commercial'</t>
  </si>
  <si>
    <t>for use_type or construction_type: 'structure: masonry, walls: fired bricks, roof: RC'</t>
  </si>
  <si>
    <t>for use_type or construction_type: 'structure: RC Framing, walls: fired bricks, roof: RC'</t>
  </si>
  <si>
    <t>for use_type or construction_type: 'the first half of the century is characterized by a prevalence of single-family terraced houses while, starting from the 1960s, multi-family houses become predominant'</t>
  </si>
  <si>
    <t>for use_type or construction_type: 'Concrete foundation walls, plastered'</t>
  </si>
  <si>
    <t>for use_type or construction_type: 'Timber piles embedded in concrete foundation, timber base boards'</t>
  </si>
  <si>
    <t>for use_type or construction_type: 'Average weighted material densities in the dwelling stock in 2001'</t>
  </si>
  <si>
    <t>for use_type or construction_type: 'The residential building stock is classified into five categories, according to Statistics Norway (2005): detached houses (Type 1), chained houses (Type 2), multi-dwelling houses with fewer than three floors (Type 3), apartment blocks with three or more floors (Type 4), and commercial buildings with dwelling units (Type 5). Only the dwelling units are accounted for in Type 5'</t>
  </si>
  <si>
    <t>for use_type or construction_type: 'The initial material input flow is 15.3 Mt/a and more than half are concrete-based materials, followed by minerals (e.g., from screed, gypsum boards, tiles, etc.). In Switzerland, brick construction is common, thus these constitute the third biggest fraction. Insulation materials account for 41% of volume-specific material input, but only 3% (0.5 Mt/a) of mass. Wood material is not only used for wooden buildings, but also as structural material and for coverage in conventional buildings and refurbishments. Its material inflow is 0.4 Mt/a.'</t>
  </si>
  <si>
    <t>for use_type or construction_type: 'this study assumes that buildings were built with structural steel and metal deck with concrete poured in slabs on deck and grade'</t>
  </si>
  <si>
    <t>for use_type or construction_type: '. In California, design of buildings for seismic activities increases the amount of structural materials, such as steel and concrete.'</t>
  </si>
  <si>
    <t>for use_type or construction_type: 'Overall, stone accounts for the largest percentage in Jakarta and Bandung (32% and 31%), followed by sand (31% and 30%), clay brick (19% and 19%), cement (8% and 8%), etc'</t>
  </si>
  <si>
    <t>for use_type or construction_type: 'reinforced concrete and curtain wall; curtain wall = glass windows; we keep it in the RC-CF category to show the variance of this category'</t>
  </si>
  <si>
    <t>for use_type or construction_type: 'Brickwork'</t>
  </si>
  <si>
    <t>for use_type or construction_type: 'Industrial Production / Steel, Brickwork'</t>
  </si>
  <si>
    <t>for use_type or construction_type: 'Commercial residential / Brickwork'</t>
  </si>
  <si>
    <t>for use_type or construction_type: 'Office + Retail'</t>
  </si>
  <si>
    <t>for use_type or construction_type: 'The flooring material is ceramic tiles in the office spaces and marble in the corridors and staircases.'</t>
  </si>
  <si>
    <t>for use_type or construction_type: 'For rural areas we investigated material consumption of adobe-wood and brick–wood buildings and obtained the material intensity. For rural brick–concrete and reinforced-concrete buildings, we assumed that the material intensity is the same as in the urban areas.'</t>
  </si>
  <si>
    <t>for use_type or construction_type: 'This building has a dual system with a bending frame structure, particular to the steel and concrete structures. The roof of the structure has a shear-wall core, and the rest of the building is made of concrete slab. The walls are of the type of light block.'</t>
  </si>
  <si>
    <t>for use_type or construction_type: 'It is an office building composed of reinforced concrete... There are 15 floors above the ground floor in the main building…'</t>
  </si>
  <si>
    <t>for use_type or construction_type: 'In this study, a typical 200 square metre single-family house was designed based on BC building code (under part 9) and Vancouver seismic load. A 2-level wood-frame structural system has been selected based on common practices for single family houses in BC and Canada. In addition a typical 4000 square metre, multi-unit condominium residential was designed based on BC building code (under part 4) and Vancouver seismic load. A 7-storey plus one underground parking concrete-frame structural system has been chosen according to the common practices for multi-unit residential buildings in BC and Canada.'</t>
  </si>
  <si>
    <t>for use_type or construction_type: 'In this study two residential buildings are the objects of assessments. The two buildings represent typical houses common in Cameroon. One is predominantly made up of what is generally referred to as imported materials, i.e., cement-block house; the other is constructed predominantly out of local building materials, i.e. mud-brick house'</t>
  </si>
  <si>
    <t>for use_type or construction_type: '90 apartments across 10 storeys'</t>
  </si>
  <si>
    <t>for use_type or construction_type: 'Detached house'</t>
  </si>
  <si>
    <t>for use_type or construction_type: 'Semi-detached house'</t>
  </si>
  <si>
    <t>for use_type or construction_type: 'Terraced house'</t>
  </si>
  <si>
    <t>for use_type or construction_type: 'Standard: in situ reinforced concrete slab, PUR; Passive: in situ reinforced concrete slab, PUR'</t>
  </si>
  <si>
    <t>for use_type or construction_type: 'Walls in Jordan are typically non-load bearing. The load is usually carried by frame constructed on site using reinforced concrete columns and beams.'</t>
  </si>
  <si>
    <t>for use_type or construction_type: 'Building envelope comprises of all the walling elements. External, terrace parapet and utility walls are based on 230 mm cement blocks and internal walls are based on 110 mm flyash block. Cement mortar 1:4 of 10 mm thickness is used for building envelope'</t>
  </si>
  <si>
    <t>for use_type or construction_type: 'The houses are reinforced with horizontal and vertical RCC (Reinforced Cement Concrete) bands as per the requirements of seismic provisions given in IS 4326:1993, as per class C buildings (Seismic Zone III with Importance Factor 1.0)… Vertical steel has been provided from foundation to top RCC slab in three and four storied houses only.'</t>
  </si>
  <si>
    <t>for use_type or construction_type: 'Urban,  Floor: cement
Wall: Burnt brick
Roof: Concrete'</t>
  </si>
  <si>
    <t>for use_type or construction_type: 'Rural, Floor: Mud
Wall: Mud brick
Roof: Slates'</t>
  </si>
  <si>
    <t>for use_type or construction_type: 'eight stories, 15 units'</t>
  </si>
  <si>
    <t>for use_type or construction_type: '16 households with a total of 40 residents'</t>
  </si>
  <si>
    <t>for use_type or construction_type: 'brick-concrete'</t>
  </si>
  <si>
    <t>for use_type or construction_type: 'There are eleven (11) elements that were included in the material input for PRISMA IBS: precast concrete, concrete, steel bars, wood, plasterboard, glass, aluminium, mortar, paint and tiles whereas for Nusa Villa Cast In Situ building precast concrete was excluded and replaced by bricks.'</t>
  </si>
  <si>
    <t>for use_type or construction_type: 'semi-detached residential building; The building frame
structures were reinforced concrete with clay bricks as the building envelope'</t>
  </si>
  <si>
    <t>for use_type or construction_type: 'Single landed houses'</t>
  </si>
  <si>
    <t>IN</t>
  </si>
  <si>
    <t>RM</t>
  </si>
  <si>
    <t>RS</t>
  </si>
  <si>
    <t>RU</t>
  </si>
  <si>
    <t>UN</t>
  </si>
  <si>
    <t>C</t>
  </si>
  <si>
    <t>U</t>
  </si>
  <si>
    <t>to dos</t>
  </si>
  <si>
    <t>revisit M_brick and check if it's M_stone</t>
  </si>
  <si>
    <t>concrete2</t>
  </si>
  <si>
    <t>T_traditional</t>
  </si>
  <si>
    <t>T_hightech</t>
  </si>
  <si>
    <t>T_unspecified</t>
  </si>
  <si>
    <t>T</t>
  </si>
  <si>
    <t>Dimension_name</t>
  </si>
  <si>
    <t>resolution/scope, comments</t>
  </si>
  <si>
    <t>Items/entities:</t>
  </si>
  <si>
    <t>a</t>
  </si>
  <si>
    <t>b</t>
  </si>
  <si>
    <t>c</t>
  </si>
  <si>
    <t>d</t>
  </si>
  <si>
    <t>e</t>
  </si>
  <si>
    <t>f</t>
  </si>
  <si>
    <t>g</t>
  </si>
  <si>
    <t>h</t>
  </si>
  <si>
    <t>i</t>
  </si>
  <si>
    <t>other_unspecified_material = the publication's "mi_Fibreglass" + "mi_Other"</t>
  </si>
  <si>
    <t>1 ,Slab ,SF ,One ,Yes ,Large ,Wood</t>
  </si>
  <si>
    <t>2 ,Slab ,SF ,One ,No ,Large ,Wood</t>
  </si>
  <si>
    <t>3 ,Slab ,SF ,One ,Yes ,Small ,Wood</t>
  </si>
  <si>
    <t>4 ,Slab ,SF ,One ,No ,Small ,Wood</t>
  </si>
  <si>
    <t>5 ,Slab ,SF ,Multiple ,Yes ,Large ,Wood</t>
  </si>
  <si>
    <t>6 ,Slab ,SF ,Multiple ,No ,Large ,Wood</t>
  </si>
  <si>
    <t>7 ,Slab ,SF ,Multiple ,No ,Small ,Wood</t>
  </si>
  <si>
    <t>8 ,Slab ,SF ,One ,Yes ,Large ,Masonry</t>
  </si>
  <si>
    <t>9 ,Slab ,SF ,One ,No ,Large ,Masonry</t>
  </si>
  <si>
    <t>10 ,Slab ,SF ,One ,Yes ,Small ,Masonry</t>
  </si>
  <si>
    <t>11 ,Slab ,SF ,One ,No ,Small ,Masonry</t>
  </si>
  <si>
    <t>12 ,Slab ,SF ,Multiple ,Yes ,Large ,Masonry</t>
  </si>
  <si>
    <t>13 ,Slab ,SF ,Multiple ,No ,Large ,Masonry</t>
  </si>
  <si>
    <t>14 ,Slab ,SF ,Multiple ,No ,Small ,Masonry</t>
  </si>
  <si>
    <t>15 ,Strip ,MF ,Multiple ,No ,Large ,Podium</t>
  </si>
  <si>
    <t>16 ,Strip ,MF ,Multiple ,No ,Small ,Podium</t>
  </si>
  <si>
    <t>17 ,Basement ,SF ,One ,Yes ,Large ,Wood</t>
  </si>
  <si>
    <t>18 ,Basement ,SF ,One ,No ,Large ,Wood</t>
  </si>
  <si>
    <t>19 ,Basement ,SF ,One ,Yes ,Small ,Wood</t>
  </si>
  <si>
    <t>20 ,Basement ,SF ,One ,No ,Small ,Wood</t>
  </si>
  <si>
    <t>21 ,Basement ,SF ,Multiple ,Yes ,Large ,Wood</t>
  </si>
  <si>
    <t>22 ,Basement ,SF ,Multiple ,No ,Large ,Wood</t>
  </si>
  <si>
    <t>23 ,Basement ,SF ,Multiple ,No ,Small ,Wood</t>
  </si>
  <si>
    <t>24 ,Basement ,SF ,One ,Yes ,Large ,Masonry</t>
  </si>
  <si>
    <t>25 ,Basement ,SF ,One ,No ,Large ,Masonry</t>
  </si>
  <si>
    <t>26 ,Basement ,SF ,One ,Yes ,Small ,Masonry</t>
  </si>
  <si>
    <t>27 ,Basement ,SF ,One ,No ,Small ,Masonry</t>
  </si>
  <si>
    <t>28 ,Basement ,SF ,Multiple ,Yes ,Large ,Masonry</t>
  </si>
  <si>
    <t>29 ,Basement ,SF ,Multiple ,No ,Large ,Masonry</t>
  </si>
  <si>
    <t>30 ,Basement ,SF ,Multiple ,No ,Small ,Masonry</t>
  </si>
  <si>
    <t>31 ,Crawlspace ,SF ,One ,Yes ,Large ,Wood</t>
  </si>
  <si>
    <t>32 ,Crawlspace ,SF ,One ,No ,Large ,Wood</t>
  </si>
  <si>
    <t>33 ,Crawlspace ,SF ,One ,Yes ,Small ,Wood</t>
  </si>
  <si>
    <t>34 ,Crawlspace ,SF ,One ,No ,Small ,Wood</t>
  </si>
  <si>
    <t>35 ,Crawlspace ,SF ,Multiple ,Yes ,Large ,Wood</t>
  </si>
  <si>
    <t>36 ,Crawlspace ,SF ,Multiple ,No ,Large ,Wood</t>
  </si>
  <si>
    <t>37 ,Crawlspace ,SF ,Multiple ,No ,Small ,Wood</t>
  </si>
  <si>
    <t>38 ,Crawlspace ,SF ,One ,Yes ,Large ,Masonry</t>
  </si>
  <si>
    <t>39 ,Crawlspace ,SF ,One ,No ,Large ,Masonry</t>
  </si>
  <si>
    <t>40 ,Crawlspace ,SF ,One ,Yes ,Small ,Masonry</t>
  </si>
  <si>
    <t>41 ,Crawlspace ,SF ,One ,No ,Small ,Masonry</t>
  </si>
  <si>
    <t>42 ,Crawlspace ,SF ,Multiple ,Yes ,Large ,Masonry</t>
  </si>
  <si>
    <t>43 ,Crawlspace ,SF ,Multiple ,No ,Large ,Masonry</t>
  </si>
  <si>
    <t>44 ,Crawlspace ,SF ,Multiple ,No ,Small ,Masonry</t>
  </si>
  <si>
    <t>45 ,Pier &amp; Beam ,SF ,One ,No ,Large ,Wood</t>
  </si>
  <si>
    <t>46 ,Pier &amp; Beam ,SF ,One ,No ,Small ,Wood</t>
  </si>
  <si>
    <t>47 ,Pier &amp; Beam ,SF ,Multiple ,No ,Large ,Wood</t>
  </si>
  <si>
    <t>48 ,Pier &amp; Beam ,SF ,Multiple ,No ,Small ,Wood</t>
  </si>
  <si>
    <t>49 ,Pier &amp; Beam ,MH ,One ,No ,Large ,Wood</t>
  </si>
  <si>
    <t>50 ,Pier &amp; Beam ,MH ,One ,No ,Small ,Wood</t>
  </si>
  <si>
    <t>51 ,Pile ,MF ,Multiple ,No ,Small ,Masonry</t>
  </si>
  <si>
    <t>Appartment</t>
  </si>
  <si>
    <t>Row</t>
  </si>
  <si>
    <t>Single</t>
  </si>
  <si>
    <t>Utility</t>
  </si>
  <si>
    <t>Gym hall</t>
  </si>
  <si>
    <t>Other</t>
  </si>
  <si>
    <t>Meeting area</t>
  </si>
  <si>
    <t>Health care</t>
  </si>
  <si>
    <t>Industrial, Meeting area</t>
  </si>
  <si>
    <t>Industrial</t>
  </si>
  <si>
    <t>High_rise</t>
  </si>
  <si>
    <t>Supporting information sheet "Mass (raw data)", mass divided by m2_total x 1000</t>
  </si>
  <si>
    <t>Supporting information sheet "Mass (raw data)", mass divided by m2_total x 1001</t>
  </si>
  <si>
    <t>Supporting information sheet "Mass (raw data)", mass divided by m2_total x 1002</t>
  </si>
  <si>
    <t>Supporting information sheet "Mass (raw data)", mass divided by m2_total x 1003</t>
  </si>
  <si>
    <t>Supporting information sheet "Mass (raw data)", mass divided by m2_total x 1004</t>
  </si>
  <si>
    <t>Supporting information sheet "Mass (raw data)", mass divided by m2_total x 1005</t>
  </si>
  <si>
    <t>Supporting information sheet "Mass (raw data)", mass divided by m2_total x 1006</t>
  </si>
  <si>
    <t>Supporting information sheet "Mass (raw data)", mass divided by m2_total x 1007</t>
  </si>
  <si>
    <t>Supporting information sheet "Mass (raw data)", mass divided by m2_total x 1008</t>
  </si>
  <si>
    <t>Supporting information sheet "Mass (raw data)", mass divided by m2_total x 1009</t>
  </si>
  <si>
    <t>Supporting information sheet "Mass (raw data)", mass divided by m2_total x 1010</t>
  </si>
  <si>
    <t>Supporting information sheet "Mass (raw data)", mass divided by m2_total x 1011</t>
  </si>
  <si>
    <t>Supporting information sheet "Mass (raw data)", mass divided by m2_total x 1012</t>
  </si>
  <si>
    <t>Supporting information sheet "Mass (raw data)", mass divided by m2_total x 1013</t>
  </si>
  <si>
    <t>Supporting information sheet "Mass (raw data)", mass divided by m2_total x 1014</t>
  </si>
  <si>
    <t>Supporting information sheet "Mass (raw data)", mass divided by m2_total x 1015</t>
  </si>
  <si>
    <t>Supporting information sheet "Mass (raw data)", mass divided by m2_total x 1016</t>
  </si>
  <si>
    <t>Supporting information sheet "Mass (raw data)", mass divided by m2_total x 1017</t>
  </si>
  <si>
    <t>Supporting information sheet "Mass (raw data)", mass divided by m2_total x 1018</t>
  </si>
  <si>
    <t>Supporting information sheet "Mass (raw data)", mass divided by m2_total x 1019</t>
  </si>
  <si>
    <t>Supporting information sheet "Mass (raw data)", mass divided by m2_total x 1020</t>
  </si>
  <si>
    <t>Supporting information sheet "Mass (raw data)", mass divided by m2_total x 1021</t>
  </si>
  <si>
    <t>Supporting information sheet "Mass (raw data)", mass divided by m2_total x 1022</t>
  </si>
  <si>
    <t>Supporting information sheet "Mass (raw data)", mass divided by m2_total x 1023</t>
  </si>
  <si>
    <t>Supporting information sheet "Mass (raw data)", mass divided by m2_total x 1024</t>
  </si>
  <si>
    <t>Supporting information sheet "Mass (raw data)", mass divided by m2_total x 1025</t>
  </si>
  <si>
    <t>Supporting information sheet "Mass (raw data)", mass divided by m2_total x 1026</t>
  </si>
  <si>
    <t>Supporting information sheet "Mass (raw data)", mass divided by m2_total x 1027</t>
  </si>
  <si>
    <t>Supporting information sheet "Mass (raw data)", mass divided by m2_total x 1028</t>
  </si>
  <si>
    <t>Supporting information sheet "Mass (raw data)", mass divided by m2_total x 1029</t>
  </si>
  <si>
    <t>Supporting information sheet "Mass (raw data)", mass divided by m2_total x 1030</t>
  </si>
  <si>
    <t>Supporting information sheet "Mass (raw data)", mass divided by m2_total x 1031</t>
  </si>
  <si>
    <t>Supporting information sheet "Mass (raw data)", mass divided by m2_total x 1032</t>
  </si>
  <si>
    <t>Supporting information sheet "Mass (raw data)", mass divided by m2_total x 1033</t>
  </si>
  <si>
    <t>Supporting information sheet "Mass (raw data)", mass divided by m2_total x 1034</t>
  </si>
  <si>
    <t>Supporting information sheet "Mass (raw data)", mass divided by m2_total x 1035</t>
  </si>
  <si>
    <t>Supporting information sheet "Mass (raw data)", mass divided by m2_total x 1036</t>
  </si>
  <si>
    <t>Supporting information sheet "Mass (raw data)", mass divided by m2_total x 1037</t>
  </si>
  <si>
    <t>Supporting information sheet "Mass (raw data)", mass divided by m2_total x 1038</t>
  </si>
  <si>
    <t>Supporting information sheet "Mass (raw data)", mass divided by m2_total x 1039</t>
  </si>
  <si>
    <t>Supporting information sheet "Mass (raw data)", mass divided by m2_total x 1040</t>
  </si>
  <si>
    <t>Supporting information sheet "Mass (raw data)", mass divided by m2_total x 1041</t>
  </si>
  <si>
    <t>Supporting information sheet "Mass (raw data)", mass divided by m2_total x 1042</t>
  </si>
  <si>
    <t>Supporting information sheet "Mass (raw data)", mass divided by m2_total x 1043</t>
  </si>
  <si>
    <t>Supporting information sheet "Mass (raw data)", mass divided by m2_total x 1044</t>
  </si>
  <si>
    <t>Supporting information sheet "Mass (raw data)", mass divided by m2_total x 1045</t>
  </si>
  <si>
    <t>Supporting information sheet "Mass (raw data)", mass divided by m2_total x 1046</t>
  </si>
  <si>
    <t>Supporting information sheet "Mass (raw data)", mass divided by m2_total x 1047</t>
  </si>
  <si>
    <t>Supporting information sheet "Mass (raw data)", mass divided by m2_total x 1048</t>
  </si>
  <si>
    <t>Supporting information sheet "Mass (raw data)", mass divided by m2_total x 1049</t>
  </si>
  <si>
    <t>Supporting information sheet "Mass (raw data)", mass divided by m2_total x 1050</t>
  </si>
  <si>
    <t>Supporting information sheet "Mass (raw data)", mass divided by m2_total x 1051</t>
  </si>
  <si>
    <t>Supporting information sheet "Mass (raw data)", mass divided by m2_total x 1052</t>
  </si>
  <si>
    <t>Supporting information sheet "Mass (raw data)", mass divided by m2_total x 1053</t>
  </si>
  <si>
    <t>Supporting information sheet "Mass (raw data)", mass divided by m2_total x 1054</t>
  </si>
  <si>
    <t>Supporting information sheet "Mass (raw data)", mass divided by m2_total x 1055</t>
  </si>
  <si>
    <t>Supporting information sheet "Mass (raw data)", mass divided by m2_total x 1056</t>
  </si>
  <si>
    <t>Supporting information sheet "Mass (raw data)", mass divided by m2_total x 1057</t>
  </si>
  <si>
    <t>Supporting information sheet "Mass (raw data)", mass divided by m2_total x 1058</t>
  </si>
  <si>
    <t>Supporting information sheet "Mass (raw data)", mass divided by m2_total x 1059</t>
  </si>
  <si>
    <t>Supporting information sheet "Mass (raw data)", mass divided by m2_total x 1060</t>
  </si>
  <si>
    <t>other_unspecified_material includes "Roof material unspecified", "Roof tiles", "C&amp;DW". Aggregate is "Roof gravel". Concrete includes "Concrete and brickwork" and "Concrete". Wood includes "B-wood" and "A-wood".</t>
  </si>
  <si>
    <t>Residential, Appartment, Portiekwoning, 50 addresses</t>
  </si>
  <si>
    <t>https://doi.org/10.1111/jiec.13143</t>
  </si>
  <si>
    <t>row 2</t>
  </si>
  <si>
    <t>Residential, Row, , 141 addresses</t>
  </si>
  <si>
    <t>row 3</t>
  </si>
  <si>
    <t>Residential, Row, , 35 addresses</t>
  </si>
  <si>
    <t>row 4</t>
  </si>
  <si>
    <t>Residential, Row, , 34 addresses</t>
  </si>
  <si>
    <t>row 5</t>
  </si>
  <si>
    <t>Residential, Single, , 3 addresses</t>
  </si>
  <si>
    <t>row 6</t>
  </si>
  <si>
    <t>Utility, Gym hall, Other, 1 addresses</t>
  </si>
  <si>
    <t>row 7</t>
  </si>
  <si>
    <t>Utility, Office, , 1 addresses</t>
  </si>
  <si>
    <t>row 8</t>
  </si>
  <si>
    <t>Utility, Hotel, Other, 1 addresses</t>
  </si>
  <si>
    <t>row 9</t>
  </si>
  <si>
    <t>Residential, Row, , 5 addresses</t>
  </si>
  <si>
    <t>row 10</t>
  </si>
  <si>
    <t>Utility, School, Other, 1 addresses</t>
  </si>
  <si>
    <t>row 11</t>
  </si>
  <si>
    <t>Utility, Meeting area, Other, 1 addresses</t>
  </si>
  <si>
    <t>row 12</t>
  </si>
  <si>
    <t>Residential, Row, , 8 addresses</t>
  </si>
  <si>
    <t>row 13</t>
  </si>
  <si>
    <t>row 14</t>
  </si>
  <si>
    <t>row 15</t>
  </si>
  <si>
    <t>Utility, Commercial, , 2 addresses</t>
  </si>
  <si>
    <t>row 16</t>
  </si>
  <si>
    <t>Utility, Health care, Other, 1 addresses</t>
  </si>
  <si>
    <t>row 17</t>
  </si>
  <si>
    <t>Utility, Office, Porch house, 1 addresses</t>
  </si>
  <si>
    <t>row 18</t>
  </si>
  <si>
    <t>row 19</t>
  </si>
  <si>
    <t>Utility, Commercial, , 1 addresses</t>
  </si>
  <si>
    <t>row 20</t>
  </si>
  <si>
    <t>row 21</t>
  </si>
  <si>
    <t>row 22</t>
  </si>
  <si>
    <t>row 23</t>
  </si>
  <si>
    <t>row 24</t>
  </si>
  <si>
    <t>row 25</t>
  </si>
  <si>
    <t>row 26</t>
  </si>
  <si>
    <t>row 27</t>
  </si>
  <si>
    <t>Utility, Other, Other, 5 addresses</t>
  </si>
  <si>
    <t>row 28</t>
  </si>
  <si>
    <t>Utility, Other, Other, 3 addresses</t>
  </si>
  <si>
    <t>row 29</t>
  </si>
  <si>
    <t>row 30</t>
  </si>
  <si>
    <t>row 31</t>
  </si>
  <si>
    <t>Utility, Office, , 2 addresses</t>
  </si>
  <si>
    <t>row 32</t>
  </si>
  <si>
    <t>row 33</t>
  </si>
  <si>
    <t>row 34</t>
  </si>
  <si>
    <t>row 35</t>
  </si>
  <si>
    <t>Residential, Appartment, , 24 addresses</t>
  </si>
  <si>
    <t>row 36</t>
  </si>
  <si>
    <t>Utility, office, , 2 addresses</t>
  </si>
  <si>
    <t>row 37</t>
  </si>
  <si>
    <t>row 38</t>
  </si>
  <si>
    <t>row 39</t>
  </si>
  <si>
    <t>row 40</t>
  </si>
  <si>
    <t>row 41</t>
  </si>
  <si>
    <t>row 42</t>
  </si>
  <si>
    <t>row 43</t>
  </si>
  <si>
    <t>row 44</t>
  </si>
  <si>
    <t>row 45</t>
  </si>
  <si>
    <t>row 46</t>
  </si>
  <si>
    <t>row 47</t>
  </si>
  <si>
    <t>Utility, Industrial, Meeting area, Other, 1 addresses</t>
  </si>
  <si>
    <t>row 48</t>
  </si>
  <si>
    <t>Residential, Appartment, incl. 8 rowhouses, 16 addresses</t>
  </si>
  <si>
    <t>row 49</t>
  </si>
  <si>
    <t>Residential, Appartment, , 65 addresses</t>
  </si>
  <si>
    <t>row 50</t>
  </si>
  <si>
    <t>row 51</t>
  </si>
  <si>
    <t>row 52</t>
  </si>
  <si>
    <t>Utility, Industrial, Other, 1 addresses</t>
  </si>
  <si>
    <t>row 53</t>
  </si>
  <si>
    <t>row 54</t>
  </si>
  <si>
    <t>Residential, High_rise, , 2 addresses</t>
  </si>
  <si>
    <t>row 55</t>
  </si>
  <si>
    <t>Utility, Office, , 5 addresses</t>
  </si>
  <si>
    <t>row 56</t>
  </si>
  <si>
    <t>row 57</t>
  </si>
  <si>
    <t>row 58</t>
  </si>
  <si>
    <t>row 59</t>
  </si>
  <si>
    <t>Utility, Other, Other, 1 addresses</t>
  </si>
  <si>
    <t>row 60</t>
  </si>
  <si>
    <t>Residential, Appartment, , 328 addresses</t>
  </si>
  <si>
    <t>row 61</t>
  </si>
  <si>
    <t>row 62</t>
  </si>
  <si>
    <t>LCA study, the values might be the embodied life-cycle material requirements rather than materials composing the building. Not enough information to discern this.</t>
  </si>
  <si>
    <t>table 2 divided by gross floor area 367.3 m2 from table 1</t>
  </si>
  <si>
    <t>3-bedroom house</t>
  </si>
  <si>
    <t>steel is "steel re-bars" and "galvanized iron sheets". Concrete is "concrete" and "concrete masonry units (CMU)". Ceramic is "ceramic" and "porcelain". Wood is "wood" and "fiber board". Plastics is "polyethylene". Bitumen is "bitumen - membrane" and "bitumen - paint". unspecified materials is "white paint" and "textured paint".</t>
  </si>
  <si>
    <t>building A1</t>
  </si>
  <si>
    <t>building A2</t>
  </si>
  <si>
    <t>building B1</t>
  </si>
  <si>
    <t>building B2</t>
  </si>
  <si>
    <t>increased amount of glass (foam glass in the foundations)</t>
  </si>
  <si>
    <t>picture looks like prefab so RC_prefab</t>
  </si>
  <si>
    <t>if int. load bearing wall is RC, then it classifies as RC in the DB</t>
  </si>
  <si>
    <t>hard to assume that a 4+ story building from 1960+ is not RC</t>
  </si>
  <si>
    <t>steel is 903 in the publication, which is an outlyier. Tomer Fishman contacted the study authors, who confirmed that it should be 90 kg/m2</t>
  </si>
  <si>
    <t>Tomer contacted the authors regarding the relatively high wood value. They explained it also includes "decorative components of wood usually refer to non-movable items, such as the floor, ceiling, and cabinets"</t>
  </si>
  <si>
    <t>TOR</t>
  </si>
  <si>
    <t>WIN</t>
  </si>
  <si>
    <t>RIC</t>
  </si>
  <si>
    <t>Residential, Single Family, detached</t>
  </si>
  <si>
    <t>Nonresidential, unspecified unknown or other</t>
  </si>
  <si>
    <t>Residential, Multi-family, high</t>
  </si>
  <si>
    <t>Residential, Multi-family, low</t>
  </si>
  <si>
    <t>Nonresidential, civic</t>
  </si>
  <si>
    <t>unspecified unknown or other</t>
  </si>
  <si>
    <t>Wood structure, traditional timber construction</t>
  </si>
  <si>
    <t>Reinforced concrete structure, with concrete floor</t>
  </si>
  <si>
    <t>Steel frame structure, with concrete floor</t>
  </si>
  <si>
    <t>Wood structure, unspecified unknown or other</t>
  </si>
  <si>
    <t>NEW</t>
  </si>
  <si>
    <t>Single detached</t>
  </si>
  <si>
    <t>Commercial (Office)</t>
  </si>
  <si>
    <t>Apartment building</t>
  </si>
  <si>
    <t>Semi detached</t>
  </si>
  <si>
    <t>Educational building (University)</t>
  </si>
  <si>
    <t>Institutional (Police Headquarters)</t>
  </si>
  <si>
    <t>Mixed Use (Residential, Office &amp; Cafe)</t>
  </si>
  <si>
    <t>Laneway Suite</t>
  </si>
  <si>
    <t>Townhouse</t>
  </si>
  <si>
    <t>Case study</t>
  </si>
  <si>
    <t>Material quantities were obtained through performing take offs directly from the building drawings.</t>
  </si>
  <si>
    <t>Material quantities were obtained through performing take offs directly from the building drawings</t>
  </si>
  <si>
    <t>Converted by the study's authors to the format of this dataset using their script https://github.com/alexwolson/A-Construction-Classification-System-Database-for-Understanding-Resource-Use-in-Buildings</t>
  </si>
  <si>
    <t>Floor area (m2): 521.18</t>
  </si>
  <si>
    <t>Floor area (m2): 389.24</t>
  </si>
  <si>
    <t>Floor area (m2): 411.64</t>
  </si>
  <si>
    <t>Floor area (m2): 269.56</t>
  </si>
  <si>
    <t>Floor area (m2): 11248</t>
  </si>
  <si>
    <t>Floor area (m2): 11317</t>
  </si>
  <si>
    <t>Floor area (m2): 445.99</t>
  </si>
  <si>
    <t>Floor area (m2): 438.45</t>
  </si>
  <si>
    <t>Floor area (m2): 714.07</t>
  </si>
  <si>
    <t>Floor area (m2): 343.24</t>
  </si>
  <si>
    <t>Floor area (m2): 73083</t>
  </si>
  <si>
    <t>Floor area (m2): 199.93</t>
  </si>
  <si>
    <t>Floor area (m2): 226.89</t>
  </si>
  <si>
    <t>Floor area (m2): 611.73</t>
  </si>
  <si>
    <t>Floor area (m2): 343.44</t>
  </si>
  <si>
    <t>Floor area (m2): 613.38</t>
  </si>
  <si>
    <t>Floor area (m2): 413.72</t>
  </si>
  <si>
    <t>Floor area (m2): 333.49</t>
  </si>
  <si>
    <t>Floor area (m2): 178.38</t>
  </si>
  <si>
    <t>Floor area (m2): 323.8</t>
  </si>
  <si>
    <t>Floor area (m2): 837.56</t>
  </si>
  <si>
    <t>Floor area (m2): 587.86</t>
  </si>
  <si>
    <t>Floor area (m2): 568.21</t>
  </si>
  <si>
    <t>Floor area (m2): 234.73</t>
  </si>
  <si>
    <t>Floor area (m2): 294.84</t>
  </si>
  <si>
    <t>Floor area (m2): 496.77</t>
  </si>
  <si>
    <t>Floor area (m2): 73600</t>
  </si>
  <si>
    <t>Floor area (m2): 643.3</t>
  </si>
  <si>
    <t>Floor area (m2): 701.61</t>
  </si>
  <si>
    <t>Floor area (m2): 257.75</t>
  </si>
  <si>
    <t>Floor area (m2): 378.7</t>
  </si>
  <si>
    <t>Floor area (m2): 324.16</t>
  </si>
  <si>
    <t>Floor area (m2): 533.53</t>
  </si>
  <si>
    <t>Floor area (m2): 254.05</t>
  </si>
  <si>
    <t>Floor area (m2): 423.03</t>
  </si>
  <si>
    <t>Floor area (m2): 328.16</t>
  </si>
  <si>
    <t>Floor area (m2): 421.59</t>
  </si>
  <si>
    <t>Floor area (m2): 628.59</t>
  </si>
  <si>
    <t>Floor area (m2): 464.51</t>
  </si>
  <si>
    <t>Floor area (m2): 8983</t>
  </si>
  <si>
    <t>Floor area (m2): 346.14</t>
  </si>
  <si>
    <t>Floor area (m2): 161.08</t>
  </si>
  <si>
    <t>Floor area (m2): 891.97</t>
  </si>
  <si>
    <t>Floor area (m2): 525.61</t>
  </si>
  <si>
    <t>Floor area (m2): 502.87</t>
  </si>
  <si>
    <t>Floor area (m2): 379.18</t>
  </si>
  <si>
    <t>Floor area (m2): 549.65</t>
  </si>
  <si>
    <t>Floor area (m2): 6819</t>
  </si>
  <si>
    <t>Floor area (m2): 393.82</t>
  </si>
  <si>
    <t>Floor area (m2): 648.14</t>
  </si>
  <si>
    <t>Floor area (m2): 21934</t>
  </si>
  <si>
    <t>Floor area (m2): 53146.02</t>
  </si>
  <si>
    <t>Floor area (m2): 33975.25</t>
  </si>
  <si>
    <t>Floor area (m2): 69784</t>
  </si>
  <si>
    <t>Floor area (m2): 39409.04</t>
  </si>
  <si>
    <t>Floor area (m2): 53871</t>
  </si>
  <si>
    <t>Floor area (m2): 137.23</t>
  </si>
  <si>
    <t>Floor area (m2): 144.92</t>
  </si>
  <si>
    <t>Floor area (m2): 83.1</t>
  </si>
  <si>
    <t>Floor area (m2): 234.79</t>
  </si>
  <si>
    <t>Floor area (m2): 19835</t>
  </si>
  <si>
    <t>Floor area (m2): 112537</t>
  </si>
  <si>
    <t>Floor area (m2): 22946</t>
  </si>
  <si>
    <t>Floor area (m2): 42974</t>
  </si>
  <si>
    <t>Floor area (m2): 3566</t>
  </si>
  <si>
    <t>Floor area (m2): 95769</t>
  </si>
  <si>
    <t>Floor area (m2): 131</t>
  </si>
  <si>
    <t>Floor area (m2): 71</t>
  </si>
  <si>
    <t>Floor area (m2): 98</t>
  </si>
  <si>
    <t>Fishman copied and pasted from Saxe</t>
  </si>
  <si>
    <t>Guven, G.; Arceo, A.; Bennett, A.; Tham, M.; Olanrewaju, B.; McGrail, M.; Isin, K.; Olson, A. W.; Saxe, S.</t>
  </si>
  <si>
    <t>A Construction Classification System Database for Understanding Resource Use in Building Construction</t>
  </si>
  <si>
    <t>Scientific Data</t>
  </si>
  <si>
    <t>Creative Commons Attribution 4.0 International License</t>
  </si>
  <si>
    <t>10.1038/s41597-022-01141-8</t>
  </si>
  <si>
    <t>https://doi.org/10.1038/s41597-022-01141-8</t>
  </si>
  <si>
    <t>See the Mapping material names_October 2021 update.xlsx in https://github.com/alexwolson/A-Construction-Classification-System-Database-for-Understanding-Resource-Use-in-Buildings/</t>
  </si>
  <si>
    <t>Hong, Lixuan; Zhou, Nan; Fridley, David; Feng, Wei; Khanna, Nina</t>
  </si>
  <si>
    <t>Row Labels</t>
  </si>
  <si>
    <t>Grand Total</t>
  </si>
  <si>
    <t>count materials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</si>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</sst>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64" formatCode="0.0"/>
  </numFmts>
  <fonts count="37">
    <font>
      <sz val="11"/>
      <color theme="1"/>
      <name val="Calibri"/>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2"/>
      <color theme="1"/>
      <name val="Calibri"/>
      <charset val="128"/>
      <scheme val="minor"/>
    </font>
    <font>
      <b/>
      <u/>
      <sz val="11"/>
      <color theme="1"/>
      <name val="Calibri"/>
      <charset val="134"/>
      <scheme val="minor"/>
    </font>
    <font>
      <u/>
      <sz val="11"/>
      <color theme="10"/>
      <name val="Calibri"/>
      <charset val="128"/>
      <scheme val="minor"/>
    </font>
    <font>
      <sz val="11"/>
      <color rgb="FF2E2E2E"/>
      <name val="Calibri"/>
      <charset val="128"/>
      <scheme val="minor"/>
    </font>
    <font>
      <sz val="11"/>
      <color rgb="FF000000"/>
      <name val="Calibri"/>
      <charset val="128"/>
      <scheme val="minor"/>
    </font>
    <font>
      <sz val="11"/>
      <color theme="1"/>
      <name val="Calibri"/>
      <charset val="128"/>
      <scheme val="minor"/>
    </font>
    <font>
      <sz val="8"/>
      <name val="Calibri"/>
      <charset val="128"/>
      <scheme val="minor"/>
    </font>
    <font>
      <sz val="11"/>
      <color theme="1"/>
      <name val="Calibri"/>
      <family val="2"/>
      <charset val="128"/>
      <scheme val="minor"/>
    </font>
    <font>
      <sz val="10"/>
      <color rgb="FF000000"/>
      <name val="Verdana"/>
      <family val="2"/>
    </font>
    <font>
      <b/>
      <sz val="12"/>
      <color theme="1"/>
      <name val="Calibri"/>
      <family val="2"/>
      <scheme val="minor"/>
    </font>
    <font>
      <sz val="8"/>
      <color rgb="FF2E2E2E"/>
      <name val="Georgia"/>
      <family val="1"/>
    </font>
    <font>
      <sz val="11"/>
      <color theme="1"/>
      <name val="Calibri"/>
      <family val="2"/>
      <charset val="134"/>
      <scheme val="minor"/>
    </font>
    <font>
      <sz val="11"/>
      <name val="Calibri"/>
      <family val="2"/>
      <scheme val="minor"/>
    </font>
    <font>
      <sz val="10"/>
      <color rgb="FF323232"/>
      <name val="Georgia"/>
      <family val="1"/>
    </font>
    <font>
      <sz val="7"/>
      <color rgb="FF323232"/>
      <name val="Georgia"/>
      <family val="1"/>
    </font>
    <font>
      <sz val="11"/>
      <color rgb="FF000000"/>
      <name val="Calibri"/>
      <family val="2"/>
      <scheme val="minor"/>
    </font>
    <font>
      <sz val="10"/>
      <color rgb="FF323232"/>
      <name val="Arial"/>
      <family val="2"/>
    </font>
    <font>
      <b/>
      <sz val="11"/>
      <color theme="1"/>
      <name val="Calibri"/>
      <charset val="128"/>
      <scheme val="minor"/>
    </font>
    <font>
      <b/>
      <sz val="11"/>
      <color theme="0"/>
      <name val="Calibri"/>
      <charset val="128"/>
      <scheme val="minor"/>
    </font>
    <font>
      <b/>
      <sz val="11"/>
      <color theme="0"/>
      <name val="Calibri"/>
      <charset val="134"/>
      <scheme val="minor"/>
    </font>
    <font>
      <b/>
      <sz val="11"/>
      <color theme="1"/>
      <name val="Calibri"/>
      <family val="2"/>
      <scheme val="minor"/>
    </font>
    <font>
      <sz val="11"/>
      <color rgb="FF000000"/>
      <name val="Calibri"/>
    </font>
    <font>
      <b/>
      <sz val="11"/>
      <color rgb="FFFA7D00"/>
      <name val="Calibri"/>
      <family val="2"/>
      <scheme val="minor"/>
    </font>
  </fonts>
  <fills count="26">
    <fill>
      <patternFill patternType="none"/>
    </fill>
    <fill>
      <patternFill patternType="gray125"/>
    </fill>
    <fill>
      <patternFill patternType="solid">
        <fgColor theme="1"/>
        <bgColor indexed="64"/>
      </patternFill>
    </fill>
    <fill>
      <patternFill patternType="solid">
        <fgColor theme="7"/>
        <bgColor indexed="64"/>
      </patternFill>
    </fill>
    <fill>
      <patternFill patternType="solid">
        <fgColor theme="7" tint="-0.249977111117893"/>
        <bgColor indexed="64"/>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solid">
        <fgColor theme="9"/>
        <bgColor theme="4" tint="0.79995117038483843"/>
      </patternFill>
    </fill>
    <fill>
      <patternFill patternType="solid">
        <fgColor rgb="FFFF0000"/>
        <bgColor indexed="64"/>
      </patternFill>
    </fill>
    <fill>
      <patternFill patternType="solid">
        <fgColor theme="4" tint="0.79995117038483843"/>
        <bgColor theme="4" tint="0.79995117038483843"/>
      </patternFill>
    </fill>
    <fill>
      <patternFill patternType="solid">
        <fgColor rgb="FFFFFF00"/>
        <bgColor indexed="64"/>
      </patternFill>
    </fill>
    <fill>
      <patternFill patternType="solid">
        <fgColor theme="5" tint="0.79995117038483843"/>
        <bgColor indexed="64"/>
      </patternFill>
    </fill>
    <fill>
      <patternFill patternType="solid">
        <fgColor theme="4" tint="0.59999389629810485"/>
        <bgColor indexed="64"/>
      </patternFill>
    </fill>
    <fill>
      <patternFill patternType="solid">
        <fgColor theme="4" tint="0.79995117038483843"/>
        <bgColor indexed="64"/>
      </patternFill>
    </fill>
    <fill>
      <patternFill patternType="solid">
        <fgColor theme="9"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79995117038483843"/>
        <bgColor indexed="64"/>
      </patternFill>
    </fill>
    <fill>
      <patternFill patternType="solid">
        <fgColor theme="7" tint="0.59999389629810485"/>
        <bgColor indexed="64"/>
      </patternFill>
    </fill>
    <fill>
      <patternFill patternType="solid">
        <fgColor theme="6" tint="0.39994506668294322"/>
        <bgColor indexed="64"/>
      </patternFill>
    </fill>
    <fill>
      <patternFill patternType="solid">
        <fgColor theme="9" tint="0.39997558519241921"/>
        <bgColor indexed="64"/>
      </patternFill>
    </fill>
    <fill>
      <patternFill patternType="solid">
        <fgColor theme="4" tint="0.79998168889431442"/>
        <bgColor theme="4" tint="0.79998168889431442"/>
      </patternFill>
    </fill>
    <fill>
      <patternFill patternType="solid">
        <fgColor rgb="FFFFFFFF"/>
        <bgColor indexed="64"/>
      </patternFill>
    </fill>
    <fill>
      <patternFill patternType="solid">
        <fgColor theme="4" tint="0.39997558519241921"/>
        <bgColor indexed="64"/>
      </patternFill>
    </fill>
    <fill>
      <patternFill patternType="solid">
        <fgColor rgb="FFF2F2F2"/>
      </patternFill>
    </fill>
  </fills>
  <borders count="7">
    <border>
      <left/>
      <right/>
      <top/>
      <bottom/>
      <diagonal/>
    </border>
    <border>
      <left/>
      <right/>
      <top style="thin">
        <color theme="4" tint="0.39994506668294322"/>
      </top>
      <bottom/>
      <diagonal/>
    </border>
    <border>
      <left/>
      <right style="thin">
        <color theme="4" tint="0.39994506668294322"/>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top style="thin">
        <color theme="4" tint="0.39997558519241921"/>
      </top>
      <bottom style="thin">
        <color theme="4" tint="0.39997558519241921"/>
      </bottom>
      <diagonal/>
    </border>
    <border>
      <left/>
      <right/>
      <top style="medium">
        <color rgb="FFEBEBEB"/>
      </top>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9" fontId="19" fillId="0" borderId="0" applyFont="0" applyFill="0" applyBorder="0" applyAlignment="0" applyProtection="0"/>
    <xf numFmtId="0" fontId="19" fillId="0" borderId="0"/>
    <xf numFmtId="0" fontId="16" fillId="0" borderId="0" applyNumberFormat="0" applyFill="0" applyBorder="0" applyAlignment="0" applyProtection="0"/>
    <xf numFmtId="41" fontId="19" fillId="0" borderId="0" applyFont="0" applyFill="0" applyBorder="0" applyAlignment="0" applyProtection="0"/>
    <xf numFmtId="0" fontId="35" fillId="0" borderId="0"/>
    <xf numFmtId="0" fontId="36" fillId="25" borderId="6" applyNumberFormat="0" applyAlignment="0" applyProtection="0"/>
  </cellStyleXfs>
  <cellXfs count="159">
    <xf numFmtId="0" fontId="0" fillId="0" borderId="0" xfId="0"/>
    <xf numFmtId="0" fontId="0" fillId="0" borderId="0" xfId="0" applyAlignment="1">
      <alignment horizontal="center"/>
    </xf>
    <xf numFmtId="0" fontId="14" fillId="0" borderId="0" xfId="0" applyFont="1" applyAlignment="1">
      <alignment horizontal="center" vertical="center" wrapText="1"/>
    </xf>
    <xf numFmtId="0" fontId="0" fillId="0" borderId="0" xfId="0" applyAlignment="1">
      <alignment horizontal="center" vertical="center"/>
    </xf>
    <xf numFmtId="0" fontId="15" fillId="0" borderId="0" xfId="0" applyFont="1" applyAlignment="1">
      <alignment horizontal="center" wrapText="1"/>
    </xf>
    <xf numFmtId="0" fontId="15" fillId="0" borderId="0" xfId="0" applyFont="1" applyAlignment="1">
      <alignment horizontal="center"/>
    </xf>
    <xf numFmtId="0" fontId="14" fillId="0" borderId="1" xfId="0" applyFont="1" applyFill="1" applyBorder="1" applyAlignment="1">
      <alignment horizontal="center" vertical="center" wrapText="1"/>
    </xf>
    <xf numFmtId="0" fontId="0" fillId="0" borderId="0" xfId="0" applyAlignment="1">
      <alignment wrapText="1"/>
    </xf>
    <xf numFmtId="0" fontId="0" fillId="0" borderId="0" xfId="0" applyAlignment="1"/>
    <xf numFmtId="1" fontId="0" fillId="0" borderId="0" xfId="0" applyNumberFormat="1" applyAlignment="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NumberFormat="1"/>
    <xf numFmtId="2" fontId="0" fillId="0" borderId="0" xfId="0" applyNumberFormat="1" applyAlignment="1"/>
    <xf numFmtId="2" fontId="0" fillId="7" borderId="0" xfId="0" applyNumberFormat="1" applyFill="1" applyAlignment="1"/>
    <xf numFmtId="2" fontId="13" fillId="7" borderId="0" xfId="0" applyNumberFormat="1" applyFont="1" applyFill="1" applyAlignment="1"/>
    <xf numFmtId="2" fontId="0" fillId="0" borderId="0" xfId="0" applyNumberFormat="1" applyBorder="1" applyAlignment="1"/>
    <xf numFmtId="2" fontId="0" fillId="7" borderId="2" xfId="0" applyNumberFormat="1" applyFont="1" applyFill="1" applyBorder="1" applyAlignment="1"/>
    <xf numFmtId="2" fontId="0" fillId="8" borderId="2" xfId="0" applyNumberFormat="1" applyFont="1" applyFill="1" applyBorder="1" applyAlignment="1"/>
    <xf numFmtId="2" fontId="13" fillId="9" borderId="0" xfId="0" applyNumberFormat="1" applyFont="1" applyFill="1" applyAlignment="1"/>
    <xf numFmtId="2" fontId="0" fillId="9" borderId="0" xfId="0" applyNumberFormat="1" applyFill="1" applyAlignment="1"/>
    <xf numFmtId="2" fontId="0" fillId="7" borderId="0" xfId="0" applyNumberFormat="1" applyFill="1" applyBorder="1" applyAlignment="1"/>
    <xf numFmtId="2" fontId="0" fillId="11" borderId="0" xfId="0" applyNumberFormat="1" applyFill="1" applyAlignment="1"/>
    <xf numFmtId="2" fontId="0" fillId="0" borderId="0" xfId="0" applyNumberFormat="1" applyFill="1" applyAlignment="1"/>
    <xf numFmtId="2" fontId="18" fillId="0" borderId="0" xfId="0" applyNumberFormat="1" applyFont="1" applyAlignment="1"/>
    <xf numFmtId="2" fontId="0" fillId="0" borderId="0" xfId="0" applyNumberFormat="1" applyFont="1" applyAlignment="1"/>
    <xf numFmtId="2" fontId="17" fillId="0" borderId="0" xfId="0" applyNumberFormat="1" applyFont="1" applyBorder="1" applyAlignment="1"/>
    <xf numFmtId="2" fontId="17" fillId="10" borderId="3" xfId="0" applyNumberFormat="1" applyFont="1" applyFill="1" applyBorder="1" applyAlignment="1"/>
    <xf numFmtId="2" fontId="26" fillId="0" borderId="0" xfId="0" applyNumberFormat="1" applyFont="1" applyAlignment="1"/>
    <xf numFmtId="2" fontId="21" fillId="0" borderId="0" xfId="0" applyNumberFormat="1" applyFont="1" applyAlignment="1"/>
    <xf numFmtId="1" fontId="0" fillId="0" borderId="0" xfId="0" applyNumberFormat="1" applyFill="1" applyAlignment="1"/>
    <xf numFmtId="0" fontId="0" fillId="0" borderId="0" xfId="0" applyNumberFormat="1" applyAlignment="1"/>
    <xf numFmtId="2" fontId="0" fillId="0" borderId="0" xfId="0" applyNumberFormat="1" applyAlignment="1">
      <alignment horizontal="left"/>
    </xf>
    <xf numFmtId="2" fontId="9" fillId="0" borderId="0" xfId="0" applyNumberFormat="1" applyFont="1" applyAlignment="1">
      <alignment horizontal="left"/>
    </xf>
    <xf numFmtId="0" fontId="26" fillId="0" borderId="0" xfId="0" applyFont="1" applyAlignment="1"/>
    <xf numFmtId="0" fontId="0" fillId="0" borderId="0" xfId="0" applyFill="1"/>
    <xf numFmtId="0" fontId="0" fillId="0" borderId="0" xfId="0" applyNumberFormat="1" applyBorder="1" applyAlignment="1"/>
    <xf numFmtId="1" fontId="0" fillId="0" borderId="0" xfId="0" applyNumberFormat="1" applyBorder="1" applyAlignment="1"/>
    <xf numFmtId="0" fontId="0" fillId="0" borderId="0" xfId="0" applyNumberFormat="1" applyFill="1" applyAlignment="1"/>
    <xf numFmtId="2" fontId="0" fillId="0" borderId="0" xfId="0" applyNumberFormat="1" applyFill="1" applyBorder="1" applyAlignment="1"/>
    <xf numFmtId="0" fontId="0" fillId="0" borderId="0" xfId="0" applyFill="1" applyAlignment="1"/>
    <xf numFmtId="1" fontId="0" fillId="2" borderId="0" xfId="0" applyNumberFormat="1" applyFill="1" applyAlignment="1"/>
    <xf numFmtId="0" fontId="0" fillId="3" borderId="0" xfId="0" applyFill="1" applyAlignment="1"/>
    <xf numFmtId="0" fontId="0" fillId="3" borderId="0" xfId="0" applyNumberFormat="1" applyFill="1" applyAlignment="1"/>
    <xf numFmtId="1" fontId="0" fillId="3" borderId="0" xfId="0" applyNumberFormat="1" applyFill="1" applyAlignment="1"/>
    <xf numFmtId="0" fontId="0" fillId="4" borderId="0" xfId="0" applyFill="1" applyAlignment="1"/>
    <xf numFmtId="0" fontId="0" fillId="4" borderId="0" xfId="0" applyNumberFormat="1" applyFill="1" applyAlignment="1"/>
    <xf numFmtId="0" fontId="0" fillId="5" borderId="0" xfId="0" applyFill="1" applyAlignment="1"/>
    <xf numFmtId="0" fontId="0" fillId="6" borderId="0" xfId="0" applyFill="1" applyAlignment="1"/>
    <xf numFmtId="0" fontId="0" fillId="7" borderId="0" xfId="0" applyFill="1" applyAlignment="1"/>
    <xf numFmtId="0" fontId="13" fillId="7" borderId="0" xfId="0" applyFont="1" applyFill="1" applyAlignment="1"/>
    <xf numFmtId="0" fontId="0" fillId="21" borderId="0" xfId="0" applyFill="1" applyAlignment="1"/>
    <xf numFmtId="2" fontId="6" fillId="0" borderId="0" xfId="0" applyNumberFormat="1" applyFont="1" applyAlignment="1"/>
    <xf numFmtId="2" fontId="12" fillId="7" borderId="0" xfId="0" applyNumberFormat="1" applyFont="1" applyFill="1" applyAlignment="1"/>
    <xf numFmtId="2" fontId="12" fillId="0" borderId="0" xfId="0" applyNumberFormat="1" applyFont="1" applyAlignment="1"/>
    <xf numFmtId="2" fontId="21" fillId="0" borderId="0" xfId="0" quotePrefix="1" applyNumberFormat="1" applyFont="1" applyAlignment="1"/>
    <xf numFmtId="2" fontId="10" fillId="7" borderId="0" xfId="0" applyNumberFormat="1" applyFont="1" applyFill="1" applyAlignment="1"/>
    <xf numFmtId="2" fontId="21" fillId="7" borderId="0" xfId="0" applyNumberFormat="1" applyFont="1" applyFill="1" applyAlignment="1"/>
    <xf numFmtId="2" fontId="12" fillId="0" borderId="0" xfId="0" applyNumberFormat="1" applyFont="1" applyBorder="1" applyAlignment="1"/>
    <xf numFmtId="2" fontId="21" fillId="22" borderId="4" xfId="0" applyNumberFormat="1" applyFont="1" applyFill="1" applyBorder="1" applyAlignment="1"/>
    <xf numFmtId="0" fontId="21" fillId="0" borderId="0" xfId="0" applyNumberFormat="1" applyFont="1" applyAlignment="1"/>
    <xf numFmtId="2" fontId="10" fillId="0" borderId="0" xfId="0" applyNumberFormat="1" applyFont="1" applyAlignment="1"/>
    <xf numFmtId="0" fontId="9" fillId="0" borderId="0" xfId="0" applyFont="1" applyAlignment="1"/>
    <xf numFmtId="2" fontId="12" fillId="0" borderId="0" xfId="0" applyNumberFormat="1" applyFont="1" applyFill="1" applyBorder="1" applyAlignment="1"/>
    <xf numFmtId="0" fontId="0" fillId="0" borderId="0" xfId="0" applyNumberFormat="1" applyFill="1" applyBorder="1" applyAlignment="1"/>
    <xf numFmtId="1" fontId="0" fillId="0" borderId="0" xfId="0" applyNumberFormat="1" applyFill="1" applyBorder="1" applyAlignment="1"/>
    <xf numFmtId="2" fontId="12" fillId="0" borderId="0" xfId="0" applyNumberFormat="1" applyFont="1" applyFill="1" applyAlignment="1"/>
    <xf numFmtId="2" fontId="21" fillId="0" borderId="0" xfId="0" applyNumberFormat="1" applyFont="1" applyFill="1" applyBorder="1" applyAlignment="1"/>
    <xf numFmtId="0" fontId="9" fillId="0" borderId="0" xfId="0" applyFont="1" applyFill="1" applyAlignment="1"/>
    <xf numFmtId="2" fontId="6" fillId="0" borderId="0" xfId="0" applyNumberFormat="1" applyFont="1" applyFill="1" applyAlignment="1"/>
    <xf numFmtId="2" fontId="21" fillId="0" borderId="0" xfId="0" applyNumberFormat="1" applyFont="1" applyBorder="1" applyAlignment="1"/>
    <xf numFmtId="0" fontId="7" fillId="0" borderId="0" xfId="0" applyFont="1" applyAlignment="1"/>
    <xf numFmtId="0" fontId="10" fillId="0" borderId="0" xfId="0" applyFont="1" applyFill="1" applyAlignment="1"/>
    <xf numFmtId="0" fontId="10" fillId="0" borderId="0" xfId="0" applyFont="1" applyAlignment="1"/>
    <xf numFmtId="2" fontId="11" fillId="0" borderId="0" xfId="0" applyNumberFormat="1" applyFont="1" applyBorder="1" applyAlignment="1"/>
    <xf numFmtId="0" fontId="21" fillId="0" borderId="0" xfId="0" applyNumberFormat="1" applyFont="1" applyBorder="1" applyAlignment="1"/>
    <xf numFmtId="2" fontId="21" fillId="11" borderId="0" xfId="0" applyNumberFormat="1" applyFont="1" applyFill="1" applyBorder="1" applyAlignment="1"/>
    <xf numFmtId="0" fontId="12" fillId="0" borderId="0" xfId="0" applyNumberFormat="1" applyFont="1" applyAlignment="1"/>
    <xf numFmtId="0" fontId="21" fillId="0" borderId="4" xfId="0" applyNumberFormat="1" applyFont="1" applyBorder="1" applyAlignment="1"/>
    <xf numFmtId="1" fontId="12" fillId="0" borderId="4" xfId="0" applyNumberFormat="1" applyFont="1" applyBorder="1" applyAlignment="1"/>
    <xf numFmtId="0" fontId="12" fillId="22" borderId="4" xfId="0" applyNumberFormat="1" applyFont="1" applyFill="1" applyBorder="1" applyAlignment="1"/>
    <xf numFmtId="1" fontId="12" fillId="22" borderId="4" xfId="0" applyNumberFormat="1" applyFont="1" applyFill="1" applyBorder="1" applyAlignment="1"/>
    <xf numFmtId="0" fontId="12" fillId="0" borderId="4" xfId="0" applyNumberFormat="1" applyFont="1" applyBorder="1" applyAlignment="1"/>
    <xf numFmtId="1" fontId="10" fillId="0" borderId="0" xfId="0" applyNumberFormat="1" applyFont="1" applyBorder="1" applyAlignment="1"/>
    <xf numFmtId="1" fontId="21" fillId="0" borderId="0" xfId="0" applyNumberFormat="1" applyFont="1" applyBorder="1" applyAlignment="1"/>
    <xf numFmtId="1" fontId="12" fillId="0" borderId="0" xfId="0" applyNumberFormat="1" applyFont="1" applyAlignment="1"/>
    <xf numFmtId="1" fontId="10" fillId="0" borderId="0" xfId="0" applyNumberFormat="1" applyFont="1" applyAlignment="1"/>
    <xf numFmtId="1" fontId="21" fillId="0" borderId="0" xfId="0" applyNumberFormat="1" applyFont="1" applyAlignment="1"/>
    <xf numFmtId="2" fontId="21" fillId="11" borderId="0" xfId="0" applyNumberFormat="1" applyFont="1" applyFill="1" applyAlignment="1"/>
    <xf numFmtId="2" fontId="25" fillId="11" borderId="0" xfId="0" applyNumberFormat="1" applyFont="1" applyFill="1" applyAlignment="1"/>
    <xf numFmtId="2" fontId="25" fillId="7" borderId="0" xfId="0" applyNumberFormat="1" applyFont="1" applyFill="1" applyAlignment="1"/>
    <xf numFmtId="2" fontId="9" fillId="7" borderId="0" xfId="0" applyNumberFormat="1" applyFont="1" applyFill="1" applyAlignment="1"/>
    <xf numFmtId="2" fontId="9" fillId="0" borderId="0" xfId="0" applyNumberFormat="1" applyFont="1" applyAlignment="1"/>
    <xf numFmtId="2" fontId="8" fillId="7" borderId="0" xfId="0" applyNumberFormat="1" applyFont="1" applyFill="1" applyAlignment="1"/>
    <xf numFmtId="1" fontId="0" fillId="0" borderId="4" xfId="0" applyNumberFormat="1" applyFont="1" applyBorder="1" applyAlignment="1"/>
    <xf numFmtId="1" fontId="21" fillId="0" borderId="4" xfId="0" applyNumberFormat="1" applyFont="1" applyBorder="1" applyAlignment="1"/>
    <xf numFmtId="2" fontId="8" fillId="0" borderId="0" xfId="0" applyNumberFormat="1" applyFont="1" applyBorder="1" applyAlignment="1"/>
    <xf numFmtId="0" fontId="30" fillId="0" borderId="0" xfId="0" applyFont="1" applyAlignment="1"/>
    <xf numFmtId="0" fontId="21" fillId="0" borderId="0" xfId="0" applyFont="1" applyAlignment="1"/>
    <xf numFmtId="2" fontId="8" fillId="0" borderId="0" xfId="0" applyNumberFormat="1" applyFont="1" applyAlignment="1"/>
    <xf numFmtId="1" fontId="8" fillId="0" borderId="4" xfId="0" applyNumberFormat="1" applyFont="1" applyBorder="1" applyAlignment="1"/>
    <xf numFmtId="0" fontId="5" fillId="0" borderId="0" xfId="0" applyFont="1" applyAlignment="1"/>
    <xf numFmtId="0" fontId="13" fillId="0" borderId="0" xfId="0" applyFont="1" applyAlignment="1"/>
    <xf numFmtId="2" fontId="13" fillId="0" borderId="0" xfId="0" applyNumberFormat="1" applyFont="1" applyAlignment="1"/>
    <xf numFmtId="0" fontId="5" fillId="0" borderId="0" xfId="0" quotePrefix="1" applyFont="1" applyAlignment="1"/>
    <xf numFmtId="2" fontId="8" fillId="0" borderId="0" xfId="0" applyNumberFormat="1" applyFont="1" applyFill="1" applyAlignment="1"/>
    <xf numFmtId="2" fontId="5" fillId="0" borderId="0" xfId="0" quotePrefix="1" applyNumberFormat="1" applyFont="1" applyAlignment="1"/>
    <xf numFmtId="2" fontId="4" fillId="0" borderId="0" xfId="0" applyNumberFormat="1" applyFont="1" applyAlignment="1"/>
    <xf numFmtId="2" fontId="4" fillId="0" borderId="0" xfId="0" quotePrefix="1" applyNumberFormat="1" applyFont="1" applyAlignment="1"/>
    <xf numFmtId="2" fontId="0" fillId="0" borderId="0" xfId="0" quotePrefix="1" applyNumberFormat="1" applyAlignment="1"/>
    <xf numFmtId="0" fontId="0" fillId="0" borderId="0" xfId="0" applyNumberFormat="1" applyAlignment="1">
      <alignment horizontal="center"/>
    </xf>
    <xf numFmtId="0" fontId="0" fillId="0" borderId="0" xfId="0" applyNumberFormat="1" applyFill="1" applyAlignment="1">
      <alignment horizontal="center"/>
    </xf>
    <xf numFmtId="0" fontId="0" fillId="0" borderId="0" xfId="0" applyNumberFormat="1" applyBorder="1" applyAlignment="1">
      <alignment horizontal="center"/>
    </xf>
    <xf numFmtId="0" fontId="23" fillId="0" borderId="0" xfId="0" applyNumberFormat="1" applyFont="1" applyAlignment="1"/>
    <xf numFmtId="0" fontId="21" fillId="0" borderId="0" xfId="0" applyNumberFormat="1" applyFont="1" applyAlignment="1">
      <alignment horizontal="center"/>
    </xf>
    <xf numFmtId="0" fontId="0" fillId="23" borderId="0" xfId="0" applyNumberFormat="1" applyFill="1" applyAlignment="1">
      <alignment horizontal="center"/>
    </xf>
    <xf numFmtId="0" fontId="12" fillId="0" borderId="0" xfId="0" applyNumberFormat="1" applyFont="1" applyAlignment="1">
      <alignment horizontal="center"/>
    </xf>
    <xf numFmtId="0" fontId="12" fillId="0" borderId="0" xfId="0" applyNumberFormat="1" applyFont="1" applyFill="1" applyAlignment="1"/>
    <xf numFmtId="0" fontId="0" fillId="0" borderId="0" xfId="0" applyNumberFormat="1" applyFill="1" applyBorder="1" applyAlignment="1">
      <alignment horizontal="center"/>
    </xf>
    <xf numFmtId="0" fontId="24" fillId="0" borderId="5" xfId="0" applyNumberFormat="1" applyFont="1" applyBorder="1" applyAlignment="1">
      <alignment vertical="center"/>
    </xf>
    <xf numFmtId="0" fontId="16" fillId="0" borderId="0" xfId="3" applyNumberFormat="1" applyBorder="1" applyAlignment="1"/>
    <xf numFmtId="0" fontId="24" fillId="0" borderId="5" xfId="0" applyNumberFormat="1" applyFont="1" applyBorder="1" applyAlignment="1">
      <alignment horizontal="center" vertical="center"/>
    </xf>
    <xf numFmtId="0" fontId="24" fillId="0" borderId="0" xfId="0" applyNumberFormat="1" applyFont="1" applyAlignment="1"/>
    <xf numFmtId="0" fontId="24" fillId="0" borderId="0" xfId="0" applyNumberFormat="1" applyFont="1" applyAlignment="1">
      <alignment horizontal="center"/>
    </xf>
    <xf numFmtId="0" fontId="11" fillId="0" borderId="0" xfId="0" applyNumberFormat="1" applyFont="1" applyAlignment="1">
      <alignment horizontal="center"/>
    </xf>
    <xf numFmtId="0" fontId="10" fillId="0" borderId="0" xfId="0" applyNumberFormat="1" applyFont="1" applyAlignment="1">
      <alignment horizontal="center"/>
    </xf>
    <xf numFmtId="0" fontId="0" fillId="0" borderId="0" xfId="0" applyNumberFormat="1" applyAlignment="1">
      <alignment horizontal="center" vertical="center"/>
    </xf>
    <xf numFmtId="0" fontId="5" fillId="0" borderId="0" xfId="0" applyNumberFormat="1" applyFont="1" applyAlignment="1">
      <alignment horizontal="center"/>
    </xf>
    <xf numFmtId="0" fontId="5" fillId="0" borderId="0" xfId="0" applyNumberFormat="1" applyFont="1" applyAlignment="1"/>
    <xf numFmtId="0" fontId="5" fillId="0" borderId="0" xfId="0" applyNumberFormat="1" applyFont="1" applyBorder="1" applyAlignment="1">
      <alignment horizontal="center"/>
    </xf>
    <xf numFmtId="2" fontId="3" fillId="0" borderId="0" xfId="0" applyNumberFormat="1" applyFont="1" applyAlignment="1"/>
    <xf numFmtId="2" fontId="3" fillId="0" borderId="0" xfId="0" applyNumberFormat="1" applyFont="1" applyBorder="1" applyAlignment="1"/>
    <xf numFmtId="0" fontId="3" fillId="0" borderId="0" xfId="0" applyFont="1" applyAlignment="1"/>
    <xf numFmtId="0" fontId="0" fillId="24" borderId="0" xfId="0" applyNumberFormat="1" applyFill="1" applyAlignment="1">
      <alignment horizontal="center"/>
    </xf>
    <xf numFmtId="0" fontId="0" fillId="24" borderId="0" xfId="0" applyNumberFormat="1" applyFill="1" applyAlignment="1"/>
    <xf numFmtId="0" fontId="34" fillId="0" borderId="0" xfId="0" applyFont="1" applyAlignment="1">
      <alignment wrapText="1"/>
    </xf>
    <xf numFmtId="41" fontId="0" fillId="0" borderId="0" xfId="4" applyFont="1"/>
    <xf numFmtId="0" fontId="7" fillId="0" borderId="0" xfId="0" applyFont="1"/>
    <xf numFmtId="0" fontId="32" fillId="7" borderId="4" xfId="0" applyFont="1" applyFill="1" applyBorder="1" applyAlignment="1"/>
    <xf numFmtId="0" fontId="32" fillId="21" borderId="4" xfId="0" applyFont="1" applyFill="1" applyBorder="1" applyAlignment="1"/>
    <xf numFmtId="0" fontId="33" fillId="7" borderId="4" xfId="0" applyFont="1" applyFill="1" applyBorder="1" applyAlignment="1"/>
    <xf numFmtId="0" fontId="2" fillId="24" borderId="0" xfId="0" applyNumberFormat="1" applyFont="1" applyFill="1" applyAlignment="1">
      <alignment horizontal="center"/>
    </xf>
    <xf numFmtId="2" fontId="2" fillId="0" borderId="0" xfId="0" applyNumberFormat="1" applyFont="1" applyAlignment="1"/>
    <xf numFmtId="2" fontId="7" fillId="0" borderId="0" xfId="0" applyNumberFormat="1" applyFont="1" applyAlignment="1"/>
    <xf numFmtId="0" fontId="2" fillId="0" borderId="0" xfId="0" applyNumberFormat="1" applyFont="1" applyAlignment="1">
      <alignment horizontal="center"/>
    </xf>
    <xf numFmtId="2" fontId="1" fillId="0" borderId="0" xfId="0" applyNumberFormat="1" applyFont="1" applyAlignment="1"/>
    <xf numFmtId="11" fontId="0" fillId="0" borderId="0" xfId="0" applyNumberFormat="1"/>
    <xf numFmtId="0" fontId="0" fillId="0" borderId="0" xfId="0" pivotButton="1"/>
    <xf numFmtId="0" fontId="0" fillId="0" borderId="0" xfId="0" applyAlignment="1">
      <alignment horizontal="left"/>
    </xf>
    <xf numFmtId="164" fontId="0" fillId="0" borderId="0" xfId="0" applyNumberFormat="1"/>
    <xf numFmtId="2" fontId="0" fillId="9" borderId="0" xfId="0" applyNumberFormat="1" applyFill="1" applyBorder="1" applyAlignment="1"/>
    <xf numFmtId="0" fontId="0" fillId="0" borderId="0" xfId="0" applyAlignment="1">
      <alignment horizontal="left" indent="1"/>
    </xf>
  </cellXfs>
  <cellStyles count="7">
    <cellStyle name="Calculation 2" xfId="6" xr:uid="{7C8D728E-552B-49A6-AF9A-1039AE482321}"/>
    <cellStyle name="Comma [0]" xfId="4" builtinId="6"/>
    <cellStyle name="Hyperlink" xfId="3" builtinId="8"/>
    <cellStyle name="Normal" xfId="0" builtinId="0"/>
    <cellStyle name="Normal 2" xfId="2" xr:uid="{00000000-0005-0000-0000-000002000000}"/>
    <cellStyle name="Normal 3" xfId="5" xr:uid="{A1E27532-101D-4313-9CAE-6622DCE28EA3}"/>
    <cellStyle name="Percent 2" xfId="1" xr:uid="{00000000-0005-0000-0000-000001000000}"/>
  </cellStyles>
  <dxfs count="87">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0" formatCode="General"/>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0" formatCode="General"/>
      <alignment textRotation="0" wrapText="0" indent="0" justifyLastLine="0" shrinkToFit="0" readingOrder="0"/>
    </dxf>
    <dxf>
      <numFmt numFmtId="2" formatCode="0.00"/>
      <alignment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1" formatCode="0"/>
      <alignment textRotation="0" wrapText="0" indent="0" justifyLastLine="0" shrinkToFit="0" readingOrder="0"/>
    </dxf>
    <dxf>
      <numFmt numFmtId="0" formatCode="General"/>
      <alignment textRotation="0" wrapText="0" indent="0" justifyLastLine="0" shrinkToFit="0" readingOrder="0"/>
    </dxf>
    <dxf>
      <numFmt numFmtId="2" formatCode="0.00"/>
      <alignment textRotation="0" wrapText="0" indent="0" justifyLastLine="0" shrinkToFit="0" readingOrder="0"/>
    </dxf>
    <dxf>
      <numFmt numFmtId="2" formatCode="0.00"/>
      <alignment textRotation="0" wrapText="0" indent="0" justifyLastLine="0" shrinkToFit="0" readingOrder="0"/>
    </dxf>
    <dxf>
      <numFmt numFmtId="1" formatCode="0"/>
      <alignment textRotation="0" wrapText="0" indent="0" justifyLastLine="0" shrinkToFit="0" readingOrder="0"/>
    </dxf>
    <dxf>
      <numFmt numFmtId="2" formatCode="0.00"/>
      <alignment textRotation="0" wrapText="0" indent="0" justifyLastLine="0" shrinkToFit="0" readingOrder="0"/>
    </dxf>
    <dxf>
      <alignment textRotation="0" wrapText="0" indent="0" justifyLastLine="0" shrinkToFit="0" readingOrder="0"/>
    </dxf>
  </dxfs>
  <tableStyles count="0" defaultTableStyle="TableStyleMedium2" defaultPivotStyle="PivotStyleLight16"/>
  <colors>
    <mruColors>
      <color rgb="FF1CD2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data id="1">
      <cx:strDim type="cat">
        <cx:f>_xlchart.v1.9</cx:f>
      </cx:strDim>
      <cx:numDim type="val">
        <cx:f>_xlchart.v1.13</cx:f>
      </cx:numDim>
    </cx:data>
    <cx:data id="2">
      <cx:strDim type="cat">
        <cx:f>_xlchart.v1.9</cx:f>
      </cx:strDim>
      <cx:numDim type="val">
        <cx:f>_xlchart.v1.15</cx:f>
      </cx:numDim>
    </cx:data>
    <cx:data id="3">
      <cx:strDim type="cat">
        <cx:f>_xlchart.v1.9</cx:f>
      </cx:strDim>
      <cx:numDim type="val">
        <cx:f>_xlchart.v1.17</cx:f>
      </cx:numDim>
    </cx:data>
  </cx:chartData>
  <cx:chart>
    <cx:plotArea>
      <cx:plotAreaRegion>
        <cx:series layoutId="boxWhisker" uniqueId="{F97A8DB1-981A-4078-A25F-A2BB25F383EB}">
          <cx:tx>
            <cx:txData>
              <cx:f>_xlchart.v1.10</cx:f>
              <cx:v>concrete2</cx:v>
            </cx:txData>
          </cx:tx>
          <cx:spPr>
            <a:solidFill>
              <a:schemeClr val="accent1">
                <a:alpha val="20000"/>
              </a:schemeClr>
            </a:solidFill>
            <a:ln w="12700">
              <a:solidFill>
                <a:schemeClr val="accent1"/>
              </a:solidFill>
            </a:ln>
          </cx:spPr>
          <cx:dataId val="0"/>
          <cx:layoutPr>
            <cx:visibility meanLine="0" nonoutliers="1"/>
            <cx:statistics quartileMethod="exclusive"/>
          </cx:layoutPr>
        </cx:series>
        <cx:series layoutId="boxWhisker" uniqueId="{859EDE5B-0E6A-41FF-8738-05972033F533}">
          <cx:tx>
            <cx:txData>
              <cx:f>_xlchart.v1.12</cx:f>
              <cx:v>steel</cx:v>
            </cx:txData>
          </cx:tx>
          <cx:spPr>
            <a:solidFill>
              <a:schemeClr val="accent2">
                <a:alpha val="20000"/>
              </a:schemeClr>
            </a:solidFill>
            <a:ln w="12700">
              <a:solidFill>
                <a:schemeClr val="accent2"/>
              </a:solidFill>
            </a:ln>
          </cx:spPr>
          <cx:dataId val="1"/>
          <cx:layoutPr>
            <cx:statistics quartileMethod="exclusive"/>
          </cx:layoutPr>
        </cx:series>
        <cx:series layoutId="boxWhisker" uniqueId="{E9F5CF8A-459E-4BB0-936D-8808E6904EF3}">
          <cx:tx>
            <cx:txData>
              <cx:f>_xlchart.v1.14</cx:f>
              <cx:v>wood</cx:v>
            </cx:txData>
          </cx:tx>
          <cx:spPr>
            <a:solidFill>
              <a:schemeClr val="accent3">
                <a:alpha val="20000"/>
              </a:schemeClr>
            </a:solidFill>
            <a:ln w="12700">
              <a:solidFill>
                <a:schemeClr val="accent3"/>
              </a:solidFill>
            </a:ln>
          </cx:spPr>
          <cx:dataId val="2"/>
          <cx:layoutPr>
            <cx:statistics quartileMethod="exclusive"/>
          </cx:layoutPr>
        </cx:series>
        <cx:series layoutId="boxWhisker" uniqueId="{8F7A238D-4360-44FC-A8C9-EE55AD3515D7}">
          <cx:tx>
            <cx:txData>
              <cx:f>_xlchart.v1.16</cx:f>
              <cx:v>brick</cx:v>
            </cx:txData>
          </cx:tx>
          <cx:spPr>
            <a:solidFill>
              <a:schemeClr val="accent4">
                <a:alpha val="20000"/>
              </a:schemeClr>
            </a:solidFill>
            <a:ln w="12700">
              <a:solidFill>
                <a:schemeClr val="accent4"/>
              </a:solidFill>
            </a:ln>
          </cx:spPr>
          <cx:dataId val="3"/>
          <cx:layoutPr>
            <cx:visibility meanLine="0" meanMarker="1" nonoutliers="1" outliers="1"/>
            <cx:statistics quartileMethod="exclusive"/>
          </cx:layoutPr>
        </cx:series>
      </cx:plotAreaRegion>
      <cx:axis id="0">
        <cx:catScaling gapWidth="0"/>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_xlchart.v1.18</cx:f>
      </cx:strDim>
      <cx:numDim type="val">
        <cx:f>_xlchart.v1.20</cx:f>
      </cx:numDim>
    </cx:data>
    <cx:data id="1">
      <cx:strDim type="cat">
        <cx:f>_xlchart.v1.18</cx:f>
      </cx:strDim>
      <cx:numDim type="val">
        <cx:f>_xlchart.v1.22</cx:f>
      </cx:numDim>
    </cx:data>
    <cx:data id="2">
      <cx:strDim type="cat">
        <cx:f>_xlchart.v1.18</cx:f>
      </cx:strDim>
      <cx:numDim type="val">
        <cx:f>_xlchart.v1.24</cx:f>
      </cx:numDim>
    </cx:data>
    <cx:data id="3">
      <cx:strDim type="cat">
        <cx:f>_xlchart.v1.18</cx:f>
      </cx:strDim>
      <cx:numDim type="val">
        <cx:f>_xlchart.v1.26</cx:f>
      </cx:numDim>
    </cx:data>
  </cx:chartData>
  <cx:chart>
    <cx:plotArea>
      <cx:plotAreaRegion>
        <cx:series layoutId="boxWhisker" uniqueId="{F97A8DB1-981A-4078-A25F-A2BB25F383EB}">
          <cx:tx>
            <cx:txData>
              <cx:f>_xlchart.v1.19</cx:f>
              <cx:v>concrete2</cx:v>
            </cx:txData>
          </cx:tx>
          <cx:spPr>
            <a:solidFill>
              <a:schemeClr val="accent1">
                <a:alpha val="20000"/>
              </a:schemeClr>
            </a:solidFill>
            <a:ln w="12700">
              <a:solidFill>
                <a:schemeClr val="accent1"/>
              </a:solidFill>
            </a:ln>
          </cx:spPr>
          <cx:dataId val="0"/>
          <cx:layoutPr>
            <cx:visibility meanLine="0" nonoutliers="1"/>
            <cx:statistics quartileMethod="exclusive"/>
          </cx:layoutPr>
        </cx:series>
        <cx:series layoutId="boxWhisker" uniqueId="{859EDE5B-0E6A-41FF-8738-05972033F533}">
          <cx:tx>
            <cx:txData>
              <cx:f>_xlchart.v1.21</cx:f>
              <cx:v>steel</cx:v>
            </cx:txData>
          </cx:tx>
          <cx:spPr>
            <a:solidFill>
              <a:schemeClr val="accent2">
                <a:alpha val="20000"/>
              </a:schemeClr>
            </a:solidFill>
            <a:ln w="12700">
              <a:solidFill>
                <a:schemeClr val="accent2"/>
              </a:solidFill>
            </a:ln>
          </cx:spPr>
          <cx:dataId val="1"/>
          <cx:layoutPr>
            <cx:statistics quartileMethod="exclusive"/>
          </cx:layoutPr>
        </cx:series>
        <cx:series layoutId="boxWhisker" uniqueId="{E9F5CF8A-459E-4BB0-936D-8808E6904EF3}">
          <cx:tx>
            <cx:txData>
              <cx:f>_xlchart.v1.23</cx:f>
              <cx:v>wood</cx:v>
            </cx:txData>
          </cx:tx>
          <cx:spPr>
            <a:solidFill>
              <a:schemeClr val="accent3">
                <a:alpha val="20000"/>
              </a:schemeClr>
            </a:solidFill>
            <a:ln w="12700">
              <a:solidFill>
                <a:schemeClr val="accent3"/>
              </a:solidFill>
            </a:ln>
          </cx:spPr>
          <cx:dataId val="2"/>
          <cx:layoutPr>
            <cx:statistics quartileMethod="exclusive"/>
          </cx:layoutPr>
        </cx:series>
        <cx:series layoutId="boxWhisker" uniqueId="{8F7A238D-4360-44FC-A8C9-EE55AD3515D7}">
          <cx:tx>
            <cx:txData>
              <cx:f>_xlchart.v1.25</cx:f>
              <cx:v>brick</cx:v>
            </cx:txData>
          </cx:tx>
          <cx:spPr>
            <a:solidFill>
              <a:schemeClr val="accent4">
                <a:alpha val="20000"/>
              </a:schemeClr>
            </a:solidFill>
            <a:ln w="12700">
              <a:solidFill>
                <a:schemeClr val="accent4"/>
              </a:solidFill>
            </a:ln>
          </cx:spPr>
          <cx:dataId val="3"/>
          <cx:layoutPr>
            <cx:visibility meanLine="0" meanMarker="1" nonoutliers="1" outliers="1"/>
            <cx:statistics quartileMethod="exclusive"/>
          </cx:layoutPr>
        </cx:series>
      </cx:plotAreaRegion>
      <cx:axis id="0">
        <cx:catScaling gapWidth="0"/>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data id="1">
      <cx:strDim type="cat">
        <cx:f>_xlchart.v1.0</cx:f>
      </cx:strDim>
      <cx:numDim type="val">
        <cx:f>_xlchart.v1.4</cx:f>
      </cx:numDim>
    </cx:data>
    <cx:data id="2">
      <cx:strDim type="cat">
        <cx:f>_xlchart.v1.0</cx:f>
      </cx:strDim>
      <cx:numDim type="val">
        <cx:f>_xlchart.v1.6</cx:f>
      </cx:numDim>
    </cx:data>
    <cx:data id="3">
      <cx:strDim type="cat">
        <cx:f>_xlchart.v1.0</cx:f>
      </cx:strDim>
      <cx:numDim type="val">
        <cx:f>_xlchart.v1.8</cx:f>
      </cx:numDim>
    </cx:data>
  </cx:chartData>
  <cx:chart>
    <cx:plotArea>
      <cx:plotAreaRegion>
        <cx:series layoutId="boxWhisker" uniqueId="{F97A8DB1-981A-4078-A25F-A2BB25F383EB}">
          <cx:tx>
            <cx:txData>
              <cx:f>_xlchart.v1.1</cx:f>
              <cx:v>concrete2</cx:v>
            </cx:txData>
          </cx:tx>
          <cx:spPr>
            <a:solidFill>
              <a:schemeClr val="accent1">
                <a:alpha val="20000"/>
              </a:schemeClr>
            </a:solidFill>
            <a:ln w="12700">
              <a:solidFill>
                <a:schemeClr val="accent1"/>
              </a:solidFill>
            </a:ln>
          </cx:spPr>
          <cx:dataId val="0"/>
          <cx:layoutPr>
            <cx:visibility meanLine="0" nonoutliers="1"/>
            <cx:statistics quartileMethod="exclusive"/>
          </cx:layoutPr>
        </cx:series>
        <cx:series layoutId="boxWhisker" uniqueId="{859EDE5B-0E6A-41FF-8738-05972033F533}">
          <cx:tx>
            <cx:txData>
              <cx:f>_xlchart.v1.3</cx:f>
              <cx:v>steel</cx:v>
            </cx:txData>
          </cx:tx>
          <cx:spPr>
            <a:solidFill>
              <a:schemeClr val="accent2">
                <a:alpha val="20000"/>
              </a:schemeClr>
            </a:solidFill>
            <a:ln w="12700">
              <a:solidFill>
                <a:schemeClr val="accent2"/>
              </a:solidFill>
            </a:ln>
          </cx:spPr>
          <cx:dataId val="1"/>
          <cx:layoutPr>
            <cx:statistics quartileMethod="exclusive"/>
          </cx:layoutPr>
        </cx:series>
        <cx:series layoutId="boxWhisker" uniqueId="{E9F5CF8A-459E-4BB0-936D-8808E6904EF3}">
          <cx:tx>
            <cx:txData>
              <cx:f>_xlchart.v1.5</cx:f>
              <cx:v>wood</cx:v>
            </cx:txData>
          </cx:tx>
          <cx:spPr>
            <a:solidFill>
              <a:schemeClr val="accent3">
                <a:alpha val="20000"/>
              </a:schemeClr>
            </a:solidFill>
            <a:ln w="12700">
              <a:solidFill>
                <a:schemeClr val="accent3"/>
              </a:solidFill>
            </a:ln>
          </cx:spPr>
          <cx:dataId val="2"/>
          <cx:layoutPr>
            <cx:statistics quartileMethod="exclusive"/>
          </cx:layoutPr>
        </cx:series>
        <cx:series layoutId="boxWhisker" uniqueId="{8F7A238D-4360-44FC-A8C9-EE55AD3515D7}">
          <cx:tx>
            <cx:txData>
              <cx:f>_xlchart.v1.7</cx:f>
              <cx:v>brick</cx:v>
            </cx:txData>
          </cx:tx>
          <cx:spPr>
            <a:solidFill>
              <a:schemeClr val="accent4">
                <a:alpha val="20000"/>
              </a:schemeClr>
            </a:solidFill>
            <a:ln w="12700">
              <a:solidFill>
                <a:schemeClr val="accent4"/>
              </a:solidFill>
            </a:ln>
          </cx:spPr>
          <cx:dataId val="3"/>
          <cx:layoutPr>
            <cx:visibility meanLine="0" meanMarker="1" nonoutliers="1" outliers="1"/>
            <cx:statistics quartileMethod="exclusive"/>
          </cx:layoutPr>
        </cx:series>
      </cx:plotAreaRegion>
      <cx:axis id="0">
        <cx:catScaling gapWidth="0"/>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85</xdr:col>
      <xdr:colOff>97092</xdr:colOff>
      <xdr:row>40</xdr:row>
      <xdr:rowOff>73742</xdr:rowOff>
    </xdr:from>
    <xdr:to>
      <xdr:col>122</xdr:col>
      <xdr:colOff>373625</xdr:colOff>
      <xdr:row>70</xdr:row>
      <xdr:rowOff>125975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4A935ED-2DDC-4DE9-A1E0-C3FAAB8503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854567" y="8017592"/>
              <a:ext cx="22479308" cy="576723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85</xdr:col>
      <xdr:colOff>97092</xdr:colOff>
      <xdr:row>9</xdr:row>
      <xdr:rowOff>27654</xdr:rowOff>
    </xdr:from>
    <xdr:to>
      <xdr:col>122</xdr:col>
      <xdr:colOff>373625</xdr:colOff>
      <xdr:row>39</xdr:row>
      <xdr:rowOff>73741</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9A657C03-24FF-4270-B88D-39DD448C73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0854567" y="2066004"/>
              <a:ext cx="22479308" cy="57610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84</xdr:col>
      <xdr:colOff>0</xdr:colOff>
      <xdr:row>73</xdr:row>
      <xdr:rowOff>15363</xdr:rowOff>
    </xdr:from>
    <xdr:to>
      <xdr:col>120</xdr:col>
      <xdr:colOff>506975</xdr:colOff>
      <xdr:row>103</xdr:row>
      <xdr:rowOff>61451</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B9DE525B-DB47-42EB-9AF1-73941E3B37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0157400" y="14245713"/>
              <a:ext cx="22109675" cy="57610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Fishman, T. (Tomer)" id="{5A12D5BA-00B7-41BE-9EE0-4C172EFB5F67}" userId="Fishman, T. (Tomer)"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er Fishman" refreshedDate="44943.49562627315" createdVersion="8" refreshedVersion="8" minRefreshableVersion="3" recordCount="911" xr:uid="{FF663F0B-7E0E-46DC-B057-4AFDBC69EE0E}">
  <cacheSource type="worksheet">
    <worksheetSource name="Table1"/>
  </cacheSource>
  <cacheFields count="84">
    <cacheField name="id" numFmtId="1">
      <sharedItems containsSemiMixedTypes="0" containsString="0" containsNumber="1" containsInteger="1" minValue="0" maxValue="910"/>
    </cacheField>
    <cacheField name="country" numFmtId="0">
      <sharedItems/>
    </cacheField>
    <cacheField name="region" numFmtId="0">
      <sharedItems containsBlank="1"/>
    </cacheField>
    <cacheField name="construction_period_start" numFmtId="0">
      <sharedItems containsString="0" containsBlank="1" containsNumber="1" containsInteger="1" minValue="980" maxValue="2025"/>
    </cacheField>
    <cacheField name="construction_period_end" numFmtId="0">
      <sharedItems containsString="0" containsBlank="1" containsNumber="1" containsInteger="1" minValue="1859" maxValue="2030"/>
    </cacheField>
    <cacheField name="steel" numFmtId="0">
      <sharedItems containsBlank="1" containsMixedTypes="1" containsNumber="1" minValue="0" maxValue="1889.0670909999999"/>
    </cacheField>
    <cacheField name="copper" numFmtId="0">
      <sharedItems containsString="0" containsBlank="1" containsNumber="1" minValue="7.6867309999999996E-3" maxValue="9"/>
    </cacheField>
    <cacheField name="aluminum" numFmtId="0">
      <sharedItems containsString="0" containsBlank="1" containsNumber="1" minValue="0" maxValue="14.454143520000001"/>
    </cacheField>
    <cacheField name="unspecified_metal" numFmtId="0">
      <sharedItems containsBlank="1" containsMixedTypes="1" containsNumber="1" minValue="0" maxValue="238.56787489999999"/>
    </cacheField>
    <cacheField name="wood" numFmtId="0">
      <sharedItems containsBlank="1" containsMixedTypes="1" containsNumber="1" minValue="0" maxValue="868.96"/>
    </cacheField>
    <cacheField name="paper_cardboard" numFmtId="0">
      <sharedItems containsBlank="1" containsMixedTypes="1" containsNumber="1" minValue="0" maxValue="32.6"/>
    </cacheField>
    <cacheField name="straw" numFmtId="0">
      <sharedItems containsBlank="1" containsMixedTypes="1" containsNumber="1" minValue="2.84" maxValue="12.4"/>
    </cacheField>
    <cacheField name="concrete" numFmtId="0">
      <sharedItems containsBlank="1" containsMixedTypes="1" containsNumber="1" minValue="0" maxValue="3647.6722025592157"/>
    </cacheField>
    <cacheField name="cement" numFmtId="0">
      <sharedItems containsBlank="1" containsMixedTypes="1" containsNumber="1" minValue="0" maxValue="1369"/>
    </cacheField>
    <cacheField name="aggregates" numFmtId="0">
      <sharedItems containsBlank="1" containsMixedTypes="1" containsNumber="1" minValue="0" maxValue="2326.6099999999997"/>
    </cacheField>
    <cacheField name="brick" numFmtId="0">
      <sharedItems containsBlank="1" containsMixedTypes="1" containsNumber="1" minValue="0" maxValue="2390"/>
    </cacheField>
    <cacheField name="mortar_plaster" numFmtId="0">
      <sharedItems containsBlank="1" containsMixedTypes="1" containsNumber="1" minValue="0.5" maxValue="733.3"/>
    </cacheField>
    <cacheField name="mineral_fill" numFmtId="0">
      <sharedItems containsBlank="1" containsMixedTypes="1" containsNumber="1" minValue="2.6810169999999999E-3" maxValue="714"/>
    </cacheField>
    <cacheField name="plaster_board_gypsum" numFmtId="0">
      <sharedItems containsBlank="1" containsMixedTypes="1" containsNumber="1" minValue="0" maxValue="664"/>
    </cacheField>
    <cacheField name="adobe" numFmtId="0">
      <sharedItems containsBlank="1" containsMixedTypes="1" containsNumber="1" containsInteger="1" minValue="1001" maxValue="1001"/>
    </cacheField>
    <cacheField name="asphalt" numFmtId="0">
      <sharedItems containsBlank="1" containsMixedTypes="1" containsNumber="1" minValue="0" maxValue="33"/>
    </cacheField>
    <cacheField name="bitumen" numFmtId="0">
      <sharedItems containsBlank="1" containsMixedTypes="1" containsNumber="1" minValue="1.2800000000000001E-2" maxValue="49"/>
    </cacheField>
    <cacheField name="natural_stone" numFmtId="0">
      <sharedItems containsBlank="1" containsMixedTypes="1" containsNumber="1" minValue="4.249547E-2" maxValue="2272.2222222222222"/>
    </cacheField>
    <cacheField name="cement_asbestos" numFmtId="0">
      <sharedItems containsBlank="1" containsMixedTypes="1" containsNumber="1" minValue="0" maxValue="45.217228710000001"/>
    </cacheField>
    <cacheField name="clay" numFmtId="0">
      <sharedItems containsBlank="1" containsMixedTypes="1" containsNumber="1" minValue="0.54" maxValue="511.5"/>
    </cacheField>
    <cacheField name="siding_unspecified" numFmtId="0">
      <sharedItems containsBlank="1" containsMixedTypes="1" containsNumber="1" minValue="0.51449749300000003" maxValue="86"/>
    </cacheField>
    <cacheField name="ceramics" numFmtId="0">
      <sharedItems containsBlank="1" containsMixedTypes="1" containsNumber="1" minValue="0" maxValue="170.66666666666666"/>
    </cacheField>
    <cacheField name="glass" numFmtId="0">
      <sharedItems containsBlank="1" containsMixedTypes="1" containsNumber="1" minValue="0" maxValue="119.80620159999999"/>
    </cacheField>
    <cacheField name="plastics" numFmtId="0">
      <sharedItems containsBlank="1" containsMixedTypes="1" containsNumber="1" minValue="0.12012223700000001" maxValue="55.459999999999994"/>
    </cacheField>
    <cacheField name="polystyrene" numFmtId="0">
      <sharedItems containsBlank="1" containsMixedTypes="1" containsNumber="1" minValue="0.01" maxValue="11"/>
    </cacheField>
    <cacheField name="PVC" numFmtId="0">
      <sharedItems containsBlank="1" containsMixedTypes="1" containsNumber="1" minValue="0" maxValue="9.0062619112442146"/>
    </cacheField>
    <cacheField name="lineoleum" numFmtId="0">
      <sharedItems containsBlank="1" containsMixedTypes="1" containsNumber="1" minValue="3.8984060000000001E-3" maxValue="1.1152038099999999"/>
    </cacheField>
    <cacheField name="carpet" numFmtId="0">
      <sharedItems containsBlank="1" containsMixedTypes="1" containsNumber="1" minValue="5.5402662999999998E-2" maxValue="1.3240000000000001"/>
    </cacheField>
    <cacheField name="heraklith" numFmtId="0">
      <sharedItems containsBlank="1" containsMixedTypes="1" containsNumber="1" minValue="0" maxValue="15.14874483"/>
    </cacheField>
    <cacheField name="mineral_wool" numFmtId="0">
      <sharedItems containsBlank="1" containsMixedTypes="1" containsNumber="1" minValue="0" maxValue="101"/>
    </cacheField>
    <cacheField name="insulation_unspecified" numFmtId="0">
      <sharedItems containsBlank="1" containsMixedTypes="1" containsNumber="1" minValue="6.5407458000000002E-2" maxValue="40.056888888888892"/>
    </cacheField>
    <cacheField name="other_unspecified_material" numFmtId="0">
      <sharedItems containsBlank="1" containsMixedTypes="1" containsNumber="1" minValue="0" maxValue="430.33333329999999"/>
    </cacheField>
    <cacheField name="building_description" numFmtId="0">
      <sharedItems containsBlank="1" containsMixedTypes="1" containsNumber="1" minValue="0.06" maxValue="0.61" longText="1"/>
    </cacheField>
    <cacheField name="no_floors" numFmtId="0">
      <sharedItems containsBlank="1" containsMixedTypes="1" containsNumber="1" minValue="1" maxValue="67" count="69">
        <n v="3.4"/>
        <n v="3.9"/>
        <n v="3.2"/>
        <n v="4.0999999999999996"/>
        <n v="4.3"/>
        <n v="3.5"/>
        <n v="3.1"/>
        <n v="3.6"/>
        <n v="2.9"/>
        <n v="2.7"/>
        <n v="2.5"/>
        <n v="3.3"/>
        <n v="2.8"/>
        <n v="3"/>
        <n v="2.6"/>
        <n v="4.7"/>
        <n v="4.5999999999999996"/>
        <n v="4.4000000000000004"/>
        <n v="3.8"/>
        <n v="2.1"/>
        <n v="3.7"/>
        <n v="5"/>
        <n v="5.4"/>
        <s v="NA"/>
        <n v="4"/>
        <n v="8"/>
        <n v="16"/>
        <s v="1 to 6"/>
        <s v="7+"/>
        <s v="9+"/>
        <n v="1"/>
        <n v="11"/>
        <n v="18"/>
        <s v="1,2"/>
        <s v="1,2,3"/>
        <s v="2,3"/>
        <s v="2,3,4"/>
        <n v="2"/>
        <n v="10"/>
        <n v="1.9"/>
        <n v="1.2"/>
        <n v="1.5"/>
        <n v="6"/>
        <n v="7"/>
        <n v="38"/>
        <n v="30"/>
        <n v="12"/>
        <n v="13"/>
        <n v="20"/>
        <n v="15"/>
        <n v="33"/>
        <n v="25.45"/>
        <s v="NULL"/>
        <s v="10 for the whole building"/>
        <s v="up to 2"/>
        <s v="between 3 and 4"/>
        <s v="5 and more"/>
        <m/>
        <s v="More than 1"/>
        <n v="9"/>
        <n v="34"/>
        <n v="28"/>
        <n v="19"/>
        <n v="41"/>
        <n v="52"/>
        <n v="62"/>
        <n v="36"/>
        <n v="56"/>
        <n v="67"/>
      </sharedItems>
    </cacheField>
    <cacheField name="occupation" numFmtId="0">
      <sharedItems containsBlank="1"/>
    </cacheField>
    <cacheField name="building_type" numFmtId="0">
      <sharedItems containsBlank="1"/>
    </cacheField>
    <cacheField name="measurement_type" numFmtId="0">
      <sharedItems containsBlank="1"/>
    </cacheField>
    <cacheField name="urban_rural" numFmtId="0">
      <sharedItems/>
    </cacheField>
    <cacheField name="floor_area_type" numFmtId="0">
      <sharedItems containsBlank="1"/>
    </cacheField>
    <cacheField name="authors" numFmtId="0">
      <sharedItems/>
    </cacheField>
    <cacheField name="publication_year" numFmtId="0">
      <sharedItems containsSemiMixedTypes="0" containsString="0" containsNumber="1" containsInteger="1" minValue="1995" maxValue="2022"/>
    </cacheField>
    <cacheField name="publication_title" numFmtId="0">
      <sharedItems/>
    </cacheField>
    <cacheField name="publication_outlet" numFmtId="0">
      <sharedItems containsBlank="1"/>
    </cacheField>
    <cacheField name="copyright" numFmtId="0">
      <sharedItems containsBlank="1"/>
    </cacheField>
    <cacheField name="DOI" numFmtId="0">
      <sharedItems/>
    </cacheField>
    <cacheField name="URL" numFmtId="0">
      <sharedItems count="115">
        <s v="https://doi.org/10.1111/jiec.12446"/>
        <s v="https://doi.org/10.1016/j.jclepro.2017.02.080"/>
        <s v="https://doi.org/10.1111/jiec.12579"/>
        <s v="https://doi.org/10.1007/s11625-012-0196-y"/>
        <s v="http://aceee.org/files/proceedings/2014/data/papers/10-230.pdf"/>
        <s v="https://doi.org/10.1162/jie.2007.1199"/>
        <s v="https://doi.org/10.1016/j.resconrec.2009.10.016"/>
        <s v="https://doi.org/10.1016/j.resconrec.2010.03.011"/>
        <s v="https://doi.org/10.1016/j.resconrec.2012.12.013"/>
        <s v="https://doi.org/10.1111/j.1530-9290.2010.00245.x"/>
        <s v="https://doi.org/10.1016/j.resconrec.2015.07.021"/>
        <s v="http://nbn-resolving.de/urn:nbn:de:0168-ssoar-396855"/>
        <s v="https://doi.org/10.1080/09613218.2016.1264121"/>
        <s v="https://doi.org/10.1080/09613218.2016.1112096"/>
        <s v="https://doi.org/10.1111/jiec.12853"/>
        <s v="https://doi.org/10.1016/j.enbuild.2017.07.072"/>
        <s v="https://doi.org/10.1016/j.buildenv.2008.03.007"/>
        <s v="https://doi.org/10.1111/jiec.12284"/>
        <s v="https://doi.org/10.1080/09613210903169394"/>
        <s v="https://doi.org/10.1111/jiec.12126"/>
        <s v="https://doi.org/10.1016/j.resconrec.2016.07.003"/>
        <s v="https://doi.org/10.1016/j.jclepro.2018.05.148"/>
        <s v="https://doi.org/10.1016/j.ecolecon.2005.09.025"/>
        <s v="https://doi.org/10.1016/S0360-1323(99)00065-7"/>
        <s v="https://doi.org/10.1080/09613210701287588"/>
        <s v="https://doi.org/10.1111/jiec.12723"/>
        <s v="https://doi.org/10.1016/j.resconrec.2017.11.022"/>
        <s v="https://doi.org/10.1111/jiec.12739"/>
        <s v="https://doi.org/10.1016/j.resconrec.2018.02.003"/>
        <s v="https://doi.org/10.1111/jiec.12327"/>
        <s v="https://doi.org/10.1111/jiec.12211"/>
        <s v="https://doi.org/10.3390/buildings5041131"/>
        <s v="https://doi.org/10.1016/j.enbuild.2009.06.002"/>
        <s v="https://doi.org/10.1080/09613218.2014.979029"/>
        <s v="https://doi.org/10.1016/j.buildenv.2009.09.014"/>
        <s v="https://doi.org/10.1016/j.resconrec.2008.09.008"/>
        <s v="https://doi.org/10.3390/buildings6040046"/>
        <s v="https://doi.org/10.1007/s11367-012-0528-2"/>
        <s v="https://doi.org/10.1007/s11367-011-0342-2"/>
        <s v="https://doi.org/10.1016/j.ijsbe.2014.11.004"/>
        <s v="https://doi.org/10.1111/j.1530-9290.2012.00523.x"/>
        <s v="https://doi.org/10.1021/acs.est.8b04104"/>
        <s v="https://pdfs.semanticscholar.org/362d/75bd7816564aa9a3f9a6612d693b084255eb.pdf"/>
        <s v="https://doi.org/10.1007/s13762-019-02557-3"/>
        <s v="https://doi.org/10.1016/j.enbuild.2016.03.070"/>
        <s v="https://doi.org/10.1016/j.jclepro.2015.08.078"/>
        <s v="https://doi.org/10.1016/j.jclepro.2016.07.143"/>
        <s v="https://doi.org/10.1016/j.enbuild.2013.07.033"/>
        <s v="https://doi.org/10.1007/s12273-013-0159-y"/>
        <s v="https://doi.org/10.1016/j.ijsbe.2014.09.001"/>
        <s v="http://css.umich.edu/sites/default/files/css_doc/CSS98-05.pdf"/>
        <s v="https://doi.org/10.1016/j.enbuild.2013.09.046"/>
        <s v="https://doi.org/10.1016/j.conbuildmat.2018.02.045"/>
        <s v="https://doi.org/10.1016/j.jclepro.2014.01.090"/>
        <s v="https://doi.org/10.1016/j.scitotenv.2010.02.021"/>
        <s v="https://doi.org/10.3934/energy.2014.1.18"/>
        <s v="http://eprints.covenantuniversity.edu.ng/6337/#.Xm-VNPlKhaQ"/>
        <s v="https://hdl.handle.net/10520/EJC97582"/>
        <s v="https://doi.org/10.1016/j.buildenv.2005.11.023"/>
        <s v="https://minerva-access.unimelb.edu.au/bitstream/handle/11343/38263/300596_Andre%20Stephan_PhD_Towards_a_comprehensive_energy_assessment_of_res._bldgs.pdf?sequence=1"/>
        <s v="https://doi.org/10.1016/j.buildenv.2012.02.005"/>
        <s v="https://doi.org/10.3390/buildings5020424"/>
        <s v="https://doi.org/10.1016/j.resconrec.2018.12.011"/>
        <s v="https://doi.org/10.1016/j.conbuildmat.2013.11.066"/>
        <s v="https://doi.org/10.1016/j.enbuild.2015.06.008"/>
        <s v="https://doi.org/10.1016/j.energy.2014.07.028"/>
        <s v="https://doi.org/10.3390/environments4030052"/>
        <s v="https://doi.org/10.1016/j.buildenv.2015.04.032"/>
        <s v="https://doi.org/10.1016/j.enbuild.2014.05.034"/>
        <s v="https://doi.org/10.1016/j.enbuild.2013.11.006"/>
        <s v="https://doi.org/10.1016/j.hbrcj.2015.11.003"/>
        <s v="https://doi.org/10.1016/j.apenergy.2011.05.054"/>
        <s v="https://doi.org/10.1016/j.renene.2008.04.002"/>
        <s v="https://doi.org/10.1016/j.rser.2017.03.038"/>
        <s v="https://doi.org/10.1016/j.enbuild.2012.02.041"/>
        <s v="https://doi.org/10.3390/su71215830"/>
        <s v="https://doi.org/10.1016/j.habitatint.2016.07.003"/>
        <s v="https://doi.org/10.1016/j.jclepro.2018.02.070"/>
        <s v="https://doi.org/10.1016/j.enbuild.2014.12.002"/>
        <s v="https://doi.org/10.3390/su9030329"/>
        <s v="https://doi.org/10.1016/j.enbuild.2009.07.025"/>
        <s v="https://doi.org/10.1016/j.enbuild.2008.04.017"/>
        <s v="https://doi.org/10.1016/0378-7788(95)00914-J"/>
        <s v="https://doi.org/10.1016/j.resconrec.2017.09.022"/>
        <s v="https://doi.org/10.1016/j.energy.2014.10.093"/>
        <s v="https://doi.org/10.1016/j.enbuild.2011.11.049"/>
        <s v="https://doi.org/10.1080/096132100369073"/>
        <s v="https://doi.org/10.1659/MRD-JOURNAL-D-15-00043.1"/>
        <s v="https://doi.org/10.1016/j.resconrec.2021.105512"/>
        <s v="https://doi.org/10.1016/j.jclepro.2020.124501"/>
        <s v="https://doi.org/10.1016/j.jclepro.2019.04.341"/>
        <s v="https://doi.org/10.1016/j.jclepro.2020.120385"/>
        <s v="https://doi.org/10.3390/su12030834"/>
        <s v="https://doi.org/10.1111/jiec.13049"/>
        <s v="https://doi.org/10.1021/acs.est.8b03111"/>
        <s v="https://doi.org/10.1016/j.jclepro.2019.119941"/>
        <s v="https://doi.org/10.3390/su8121303"/>
        <s v="https://doi.org/10.1021/acs.est.9b07229"/>
        <s v="https://www.researchgate.net/publication/312490305_QUANTIFICATION_OF_LOST_MATERIAL_STOCK_OF_BUILDINGS_AFTER_AN_EARTHQUAKE_A_CASE_STUDY_OF_CHICLAYO_PERU"/>
        <s v="https://doi.org/10.1016/j.jclepro.2021.126190"/>
        <s v="https://doi.org/10.1016/j.jclepro.2019.119435"/>
        <s v="https://doi.org/10.1016/j.jclepro.2021.127002"/>
        <s v="https://doi.org/10.1016/j.proenv.2017.03.113"/>
        <s v="https://doi.org/10.1162/108819800569212"/>
        <s v="https://doi.org/10.1111/jiec.12939"/>
        <s v="https://doi.org/10.5334/bc.126"/>
        <s v="https://doi.org/10.1016/j.wasman.2006.03.023"/>
        <s v="https://doi.org/10.1007/s10163-015-0460-1"/>
        <s v="https://doi.org/10.1016/j.enbuild.2020.110091"/>
        <s v="https://doi.org/10.1177/0734242X12471707"/>
        <s v="https://doi.org/10.1162/jiec.2007.1149"/>
        <s v="https://www.fwpa.com.au/images/marketaccess/PRA282-1112_Life-Cycle_Assessment_of_a_cross_laminated_timber_building_0.pdf"/>
        <s v="https://doi.org/10.2791/38942"/>
        <s v="https://doi.org/10.1111/jiec.13143"/>
        <s v="https://doi.org/10.1038/s41597-022-01141-8"/>
      </sharedItems>
    </cacheField>
    <cacheField name="comment_scope" numFmtId="0">
      <sharedItems containsBlank="1" longText="1"/>
    </cacheField>
    <cacheField name="comment_conversion" numFmtId="0">
      <sharedItems containsBlank="1" longText="1"/>
    </cacheField>
    <cacheField name="comment_aggregation" numFmtId="0">
      <sharedItems containsBlank="1" longText="1"/>
    </cacheField>
    <cacheField name="comment_primary" numFmtId="0">
      <sharedItems containsBlank="1"/>
    </cacheField>
    <cacheField name="comment_secondary" numFmtId="0">
      <sharedItems containsBlank="1" longText="1"/>
    </cacheField>
    <cacheField name="data_entry" numFmtId="0">
      <sharedItems containsBlank="1"/>
    </cacheField>
    <cacheField name="global_region" numFmtId="0">
      <sharedItems containsBlank="1"/>
    </cacheField>
    <cacheField name="climate_classification" numFmtId="0">
      <sharedItems containsBlank="1"/>
    </cacheField>
    <cacheField name="equator_distance" numFmtId="0">
      <sharedItems containsBlank="1" containsMixedTypes="1" containsNumber="1" containsInteger="1" minValue="691" maxValue="6896"/>
    </cacheField>
    <cacheField name="heating_degree_days_0" numFmtId="0">
      <sharedItems containsBlank="1" containsMixedTypes="1" containsNumber="1" minValue="7.0000000000000001E-3" maxValue="6188.1347500000002"/>
    </cacheField>
    <cacheField name="heating_degree_days_1" numFmtId="0">
      <sharedItems containsBlank="1" containsMixedTypes="1" containsNumber="1" minValue="2E-3" maxValue="6014.7172499999997"/>
    </cacheField>
    <cacheField name="cooling_degree_days_0" numFmtId="0">
      <sharedItems containsBlank="1" containsMixedTypes="1" containsNumber="1" minValue="1.2000000500000001" maxValue="2637.2"/>
    </cacheField>
    <cacheField name="cooling_degree_days_1" numFmtId="0">
      <sharedItems containsBlank="1" containsMixedTypes="1" containsNumber="1" minValue="5.58" maxValue="2904.8125"/>
    </cacheField>
    <cacheField name="country_land_area" numFmtId="0">
      <sharedItems containsBlank="1" containsMixedTypes="1" containsNumber="1" minValue="28.2" maxValue="9326410"/>
    </cacheField>
    <cacheField name="population_0" numFmtId="0">
      <sharedItems containsBlank="1" containsMixedTypes="1" containsNumber="1" containsInteger="1" minValue="296" maxValue="1258401"/>
    </cacheField>
    <cacheField name="Notes, population_0" numFmtId="0">
      <sharedItems containsBlank="1"/>
    </cacheField>
    <cacheField name="population_1" numFmtId="0">
      <sharedItems containsBlank="1" containsMixedTypes="1" containsNumber="1" containsInteger="1" minValue="296" maxValue="1372860"/>
    </cacheField>
    <cacheField name="urbanization_0" numFmtId="0">
      <sharedItems containsBlank="1" containsMixedTypes="1" containsNumber="1" minValue="0.11799999999999999" maxValue="1"/>
    </cacheField>
    <cacheField name="urbanization_1" numFmtId="0">
      <sharedItems containsBlank="1" containsMixedTypes="1" containsNumber="1" minValue="0.16200000000000001" maxValue="1"/>
    </cacheField>
    <cacheField name="gdp_0" numFmtId="0">
      <sharedItems containsBlank="1" containsMixedTypes="1" containsNumber="1" containsInteger="1" minValue="757" maxValue="48493"/>
    </cacheField>
    <cacheField name="gdp_1" numFmtId="0">
      <sharedItems containsBlank="1" containsMixedTypes="1" containsNumber="1" containsInteger="1" minValue="923" maxValue="69057"/>
    </cacheField>
    <cacheField name="hdi_0" numFmtId="0">
      <sharedItems containsBlank="1"/>
    </cacheField>
    <cacheField name="hdi_1" numFmtId="0">
      <sharedItems containsBlank="1"/>
    </cacheField>
    <cacheField name="R32" numFmtId="0">
      <sharedItems/>
    </cacheField>
    <cacheField name="R5.2" numFmtId="2">
      <sharedItems/>
    </cacheField>
    <cacheField name="use_type" numFmtId="2">
      <sharedItems count="17">
        <s v="R_unspecified"/>
        <s v="NR_unspecified"/>
        <s v="NR_factory"/>
        <s v="R_SFH_detached"/>
        <s v="R_MFH_low"/>
        <s v="R_MFH_tower"/>
        <s v="R_SFH_unspecified"/>
        <s v="R_MFH_unspecified"/>
        <s v="R_MFH_high"/>
        <s v="Unspecified"/>
        <s v="R_SFH_rowhouse"/>
        <s v="NR_civic"/>
        <s v="NR_office_low"/>
        <s v="NR_office_high"/>
        <s v="NR_warehouse"/>
        <s v="NR_retail"/>
        <s v="Informal"/>
      </sharedItems>
    </cacheField>
    <cacheField name="construction_type_subtype" numFmtId="0">
      <sharedItems/>
    </cacheField>
    <cacheField name="energy_efficiency" numFmtId="2">
      <sharedItems/>
    </cacheField>
    <cacheField name="quantification_method" numFmtId="2">
      <sharedItems/>
    </cacheField>
    <cacheField name="use_short" numFmtId="2">
      <sharedItems/>
    </cacheField>
    <cacheField name="const_short" numFmtId="2">
      <sharedItems/>
    </cacheField>
    <cacheField name="R5_32" numFmtId="2">
      <sharedItems/>
    </cacheField>
    <cacheField name="concrete2" numFmtId="2">
      <sharedItems containsMixedTypes="1" containsNumber="1" minValue="0" maxValue="3647.672202559215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1">
  <r>
    <n v="0"/>
    <s v="Austria"/>
    <s v="Vienna"/>
    <m/>
    <n v="1918"/>
    <n v="3.414459688"/>
    <n v="0.16285819500000001"/>
    <n v="0.47809052699999999"/>
    <n v="0.181713649"/>
    <n v="68.171869990000005"/>
    <m/>
    <m/>
    <n v="52.9349493"/>
    <m/>
    <m/>
    <n v="1025.470266"/>
    <n v="330.74158269999998"/>
    <n v="2.6810169999999999E-3"/>
    <n v="0.81759969200000004"/>
    <m/>
    <m/>
    <n v="0.339165086"/>
    <m/>
    <m/>
    <m/>
    <m/>
    <n v="0.43055670099999999"/>
    <n v="0.90913925299999998"/>
    <n v="1.4226824810000001"/>
    <m/>
    <n v="0.68217238300000005"/>
    <m/>
    <m/>
    <m/>
    <n v="2.6810169999999999E-3"/>
    <m/>
    <m/>
    <s v="Case study OBG"/>
    <x v="0"/>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0"/>
    <s v="Unspecified"/>
    <s v="Standard"/>
    <s v="real-world single case study"/>
    <s v="RU"/>
    <s v="U"/>
    <s v="OECD_EU15"/>
    <n v="52.9349493"/>
  </r>
  <r>
    <n v="1"/>
    <s v="Austria"/>
    <s v="Vienna"/>
    <m/>
    <n v="1918"/>
    <n v="8.300614114"/>
    <n v="0.242197948"/>
    <n v="7.3321112999999993E-2"/>
    <n v="3.0977444E-2"/>
    <n v="89.491427619999996"/>
    <m/>
    <m/>
    <n v="390.14312009999998"/>
    <m/>
    <m/>
    <n v="921.41516049999996"/>
    <n v="288.0342857"/>
    <n v="6.7300623000000004E-2"/>
    <n v="0.59711639100000002"/>
    <m/>
    <m/>
    <n v="8.9162528000000005E-2"/>
    <n v="6.5976595999999998E-2"/>
    <m/>
    <m/>
    <m/>
    <n v="1.8026590039999999"/>
    <n v="0.81810435599999998"/>
    <n v="1.322689139"/>
    <m/>
    <m/>
    <n v="0.155943426"/>
    <m/>
    <m/>
    <n v="6.7300623000000004E-2"/>
    <m/>
    <m/>
    <s v="Construction files (nr. 3)"/>
    <x v="1"/>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0"/>
    <s v="Unspecified"/>
    <s v="Standard"/>
    <s v="real-world single case study"/>
    <s v="RU"/>
    <s v="U"/>
    <s v="OECD_EU15"/>
    <n v="390.14312009999998"/>
  </r>
  <r>
    <n v="2"/>
    <s v="Austria"/>
    <s v="Vienna"/>
    <m/>
    <n v="1918"/>
    <n v="15.27333567"/>
    <n v="0.200116287"/>
    <n v="6.0581639999999999E-2"/>
    <n v="2.5595142000000001E-2"/>
    <n v="68.395222340000004"/>
    <m/>
    <m/>
    <n v="58.83064736"/>
    <m/>
    <m/>
    <n v="650.76246690000005"/>
    <n v="202.4505259"/>
    <n v="0.101847279"/>
    <n v="0.49336798999999998"/>
    <m/>
    <m/>
    <m/>
    <n v="5.4513225999999998E-2"/>
    <m/>
    <m/>
    <m/>
    <n v="1.489448729"/>
    <n v="0.51591770699999995"/>
    <n v="1.0928731679999999"/>
    <m/>
    <m/>
    <n v="0.128848405"/>
    <m/>
    <m/>
    <n v="0.101847279"/>
    <m/>
    <m/>
    <s v="Construction files (nr. 11)"/>
    <x v="2"/>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0"/>
    <s v="Unspecified"/>
    <s v="Standard"/>
    <s v="real-world single case study"/>
    <s v="RU"/>
    <s v="U"/>
    <s v="OECD_EU15"/>
    <n v="58.83064736"/>
  </r>
  <r>
    <n v="3"/>
    <s v="Austria"/>
    <s v="Vienna"/>
    <m/>
    <n v="1918"/>
    <n v="11.11131134"/>
    <n v="0.25690165500000001"/>
    <n v="7.7772398000000006E-2"/>
    <n v="3.2858066999999998E-2"/>
    <n v="48.212881099999997"/>
    <m/>
    <m/>
    <n v="189.62027190000001"/>
    <m/>
    <m/>
    <n v="688.99028109999995"/>
    <n v="222.65786410000001"/>
    <n v="7.1386406999999999E-2"/>
    <n v="0.63336700499999998"/>
    <m/>
    <m/>
    <n v="9.4575537000000001E-2"/>
    <n v="6.9982000000000003E-2"/>
    <m/>
    <m/>
    <m/>
    <n v="1.9120974589999999"/>
    <n v="1.523700056"/>
    <n v="1.4029888829999999"/>
    <m/>
    <m/>
    <n v="0.16541066700000001"/>
    <m/>
    <m/>
    <n v="7.1386406999999999E-2"/>
    <m/>
    <m/>
    <s v="Construction files (nr. 29)"/>
    <x v="3"/>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0"/>
    <s v="Unspecified"/>
    <s v="Standard"/>
    <s v="real-world single case study"/>
    <s v="RU"/>
    <s v="U"/>
    <s v="OECD_EU15"/>
    <n v="189.62027190000001"/>
  </r>
  <r>
    <n v="4"/>
    <s v="Austria"/>
    <s v="Vienna"/>
    <m/>
    <n v="1918"/>
    <n v="11.29212356"/>
    <n v="0.26611662200000002"/>
    <n v="0.32976126700000002"/>
    <n v="3.4036674000000003E-2"/>
    <n v="32.39745851"/>
    <m/>
    <m/>
    <n v="135.97897140000001"/>
    <n v="1.722074184"/>
    <m/>
    <n v="930.40643039999998"/>
    <n v="311.22376860000003"/>
    <n v="0.55581879099999998"/>
    <n v="0.65608564599999997"/>
    <m/>
    <m/>
    <n v="9.7967926999999996E-2"/>
    <n v="7.2492229000000005E-2"/>
    <m/>
    <m/>
    <m/>
    <n v="1.9806836889999999"/>
    <n v="1.0442268800000001"/>
    <n v="1.453313576"/>
    <m/>
    <m/>
    <n v="0.171343887"/>
    <m/>
    <m/>
    <n v="0.55581879099999998"/>
    <m/>
    <m/>
    <s v="Construction files (nr. 30)"/>
    <x v="4"/>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0"/>
    <s v="Unspecified"/>
    <s v="Standard"/>
    <s v="real-world single case study"/>
    <s v="RU"/>
    <s v="U"/>
    <s v="OECD_EU15"/>
    <n v="135.97897140000001"/>
  </r>
  <r>
    <n v="5"/>
    <s v="Austria"/>
    <s v="Vienna"/>
    <m/>
    <n v="1918"/>
    <n v="19.90934867"/>
    <n v="0.21712493499999999"/>
    <n v="6.5730705E-2"/>
    <n v="2.7770571000000001E-2"/>
    <n v="46.843684879999998"/>
    <m/>
    <m/>
    <n v="71.509457229999995"/>
    <n v="0.132079856"/>
    <m/>
    <n v="925.83543850000001"/>
    <n v="304.71111860000002"/>
    <n v="6.0333472999999999E-2"/>
    <n v="0.53530122199999997"/>
    <m/>
    <m/>
    <n v="7.9932171999999996E-2"/>
    <n v="5.9146512999999998E-2"/>
    <m/>
    <m/>
    <m/>
    <n v="1.6160426699999999"/>
    <n v="1.026460358"/>
    <n v="1.185760637"/>
    <m/>
    <m/>
    <n v="0.13979972299999999"/>
    <m/>
    <m/>
    <n v="6.0333472999999999E-2"/>
    <m/>
    <m/>
    <s v="Construction files (nr. 42)"/>
    <x v="5"/>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0"/>
    <s v="Unspecified"/>
    <s v="Standard"/>
    <s v="real-world single case study"/>
    <s v="RU"/>
    <s v="U"/>
    <s v="OECD_EU15"/>
    <n v="71.509457229999995"/>
  </r>
  <r>
    <n v="6"/>
    <s v="Austria"/>
    <s v="Vienna"/>
    <m/>
    <n v="1918"/>
    <n v="8.1579528900000007"/>
    <n v="0.21784072800000001"/>
    <n v="6.5947398000000004E-2"/>
    <n v="2.7862122E-2"/>
    <n v="22.843014440000001"/>
    <m/>
    <m/>
    <n v="117.6647214"/>
    <n v="11.62515237"/>
    <m/>
    <n v="761.68419100000006"/>
    <n v="266.00474050000003"/>
    <n v="6.0532374E-2"/>
    <n v="0.53706594299999999"/>
    <m/>
    <m/>
    <n v="8.0195684000000003E-2"/>
    <n v="5.9341500999999998E-2"/>
    <m/>
    <m/>
    <m/>
    <n v="1.62137026"/>
    <n v="0.809030527"/>
    <n v="1.1896697199999999"/>
    <m/>
    <m/>
    <n v="0.14026060000000001"/>
    <m/>
    <m/>
    <n v="6.0532374E-2"/>
    <m/>
    <m/>
    <s v="Construction files (nr. 45)"/>
    <x v="5"/>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0"/>
    <s v="Unspecified"/>
    <s v="Standard"/>
    <s v="real-world single case study"/>
    <s v="RU"/>
    <s v="U"/>
    <s v="OECD_EU15"/>
    <n v="117.6647214"/>
  </r>
  <r>
    <n v="7"/>
    <s v="Austria"/>
    <s v="Vienna"/>
    <m/>
    <n v="1918"/>
    <n v="7.1111782999999997"/>
    <n v="0.22140644100000001"/>
    <n v="6.7026853999999997E-2"/>
    <n v="2.8318182000000001E-2"/>
    <n v="75.283284829999999"/>
    <m/>
    <m/>
    <n v="72.919558550000005"/>
    <m/>
    <m/>
    <n v="986.85233140000003"/>
    <n v="327.28075760000002"/>
    <n v="6.1523194000000003E-2"/>
    <n v="0.54585687400000005"/>
    <m/>
    <m/>
    <n v="8.1508362000000001E-2"/>
    <n v="6.0312828999999998E-2"/>
    <m/>
    <m/>
    <m/>
    <n v="1.6479095589999999"/>
    <n v="1.5979578139999999"/>
    <n v="1.2091427560000001"/>
    <m/>
    <m/>
    <n v="0.142556447"/>
    <m/>
    <m/>
    <n v="6.1523194000000003E-2"/>
    <m/>
    <m/>
    <s v="Construction files (nr. 50)"/>
    <x v="5"/>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0"/>
    <s v="Unspecified"/>
    <s v="Standard"/>
    <s v="real-world single case study"/>
    <s v="RU"/>
    <s v="U"/>
    <s v="OECD_EU15"/>
    <n v="72.919558550000005"/>
  </r>
  <r>
    <n v="8"/>
    <s v="Austria"/>
    <s v="Vienna"/>
    <m/>
    <n v="1918"/>
    <n v="10.424038210000001"/>
    <n v="0.268913707"/>
    <n v="0.21109661599999999"/>
    <n v="3.4394424999999999E-2"/>
    <n v="68.695490219999996"/>
    <m/>
    <m/>
    <n v="88.565936539999996"/>
    <m/>
    <m/>
    <n v="1072.8425789999999"/>
    <n v="368.49170729999997"/>
    <n v="7.4724250000000006E-2"/>
    <n v="0.66298159599999995"/>
    <m/>
    <m/>
    <n v="9.8997642999999996E-2"/>
    <n v="7.3254176000000004E-2"/>
    <m/>
    <m/>
    <m/>
    <n v="2.0015021530000001"/>
    <n v="1.628459256"/>
    <n v="1.5698687140000001"/>
    <m/>
    <m/>
    <n v="0.17314483899999999"/>
    <m/>
    <m/>
    <n v="7.4724250000000006E-2"/>
    <m/>
    <m/>
    <s v="Construction files (nr. 51)"/>
    <x v="4"/>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0"/>
    <s v="Unspecified"/>
    <s v="Standard"/>
    <s v="real-world single case study"/>
    <s v="RU"/>
    <s v="U"/>
    <s v="OECD_EU15"/>
    <n v="88.565936539999996"/>
  </r>
  <r>
    <n v="9"/>
    <s v="Austria"/>
    <s v="Vienna"/>
    <m/>
    <n v="1918"/>
    <n v="8.5048048610000002"/>
    <n v="0.21100200599999999"/>
    <n v="6.3877096999999994E-2"/>
    <n v="2.6987441000000001E-2"/>
    <n v="34.099618190000001"/>
    <m/>
    <m/>
    <n v="141.10130090000001"/>
    <m/>
    <m/>
    <n v="1053.1740159999999"/>
    <n v="347.3433465"/>
    <n v="5.8632067000000003E-2"/>
    <n v="0.52020571299999996"/>
    <m/>
    <m/>
    <n v="7.7678082999999995E-2"/>
    <n v="5.7478580000000001E-2"/>
    <m/>
    <m/>
    <m/>
    <n v="1.5704702239999999"/>
    <n v="2.2139324399999998"/>
    <n v="1.152322155"/>
    <m/>
    <m/>
    <n v="0.13585736800000001"/>
    <m/>
    <m/>
    <n v="5.8632067000000003E-2"/>
    <m/>
    <m/>
    <s v="Construction files (nr. 59)"/>
    <x v="0"/>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0"/>
    <s v="Unspecified"/>
    <s v="Standard"/>
    <s v="real-world single case study"/>
    <s v="RU"/>
    <s v="U"/>
    <s v="OECD_EU15"/>
    <n v="141.10130090000001"/>
  </r>
  <r>
    <n v="10"/>
    <s v="Austria"/>
    <s v="Vienna"/>
    <m/>
    <n v="1918"/>
    <n v="12.53616725"/>
    <n v="0.19360364299999999"/>
    <n v="5.8610053000000002E-2"/>
    <n v="2.4762167000000002E-2"/>
    <n v="57.132618299999997"/>
    <m/>
    <m/>
    <n v="222.05799959999999"/>
    <n v="0.498509761"/>
    <m/>
    <n v="1017.513652"/>
    <n v="315.98041460000002"/>
    <n v="5.3797507000000001E-2"/>
    <n v="0.47731167800000002"/>
    <m/>
    <m/>
    <n v="8.0280488999999997E-2"/>
    <n v="5.2739132000000001E-2"/>
    <m/>
    <m/>
    <m/>
    <n v="1.440975672"/>
    <n v="0.97227949800000002"/>
    <n v="1.057306383"/>
    <m/>
    <m/>
    <n v="0.12465512500000001"/>
    <m/>
    <n v="0.84753505600000001"/>
    <n v="5.3797507000000001E-2"/>
    <m/>
    <m/>
    <s v="Construction files (nr. 60)"/>
    <x v="6"/>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0"/>
    <s v="Unspecified"/>
    <s v="Standard"/>
    <s v="real-world single case study"/>
    <s v="RU"/>
    <s v="U"/>
    <s v="OECD_EU15"/>
    <n v="222.05799959999999"/>
  </r>
  <r>
    <n v="11"/>
    <s v="Austria"/>
    <s v="Vienna"/>
    <m/>
    <n v="1918"/>
    <n v="7.4222510909999997"/>
    <n v="0.22547781"/>
    <n v="6.8259389000000004E-2"/>
    <n v="2.8838915E-2"/>
    <n v="88.784259079999998"/>
    <m/>
    <m/>
    <n v="74.260452119999997"/>
    <m/>
    <m/>
    <n v="1070.365998"/>
    <n v="336.80956939999999"/>
    <n v="6.2654524000000003E-2"/>
    <n v="0.55589445500000001"/>
    <m/>
    <m/>
    <n v="8.3007191999999994E-2"/>
    <n v="6.1421901000000001E-2"/>
    <m/>
    <m/>
    <m/>
    <n v="1.678212421"/>
    <n v="0.91134909399999997"/>
    <n v="1.2313772810000001"/>
    <m/>
    <m/>
    <n v="0.14517786999999999"/>
    <m/>
    <m/>
    <n v="6.2654524000000003E-2"/>
    <m/>
    <m/>
    <s v="Construction files (nr. 65)"/>
    <x v="7"/>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0"/>
    <s v="Unspecified"/>
    <s v="Standard"/>
    <s v="real-world single case study"/>
    <s v="RU"/>
    <s v="U"/>
    <s v="OECD_EU15"/>
    <n v="74.260452119999997"/>
  </r>
  <r>
    <n v="12"/>
    <s v="Austria"/>
    <s v="Vienna"/>
    <n v="1919"/>
    <n v="1946"/>
    <n v="2.9153562160000002"/>
    <n v="7.6867309999999996E-3"/>
    <m/>
    <m/>
    <n v="44.995235180000002"/>
    <m/>
    <m/>
    <n v="31.2915931"/>
    <n v="11.6260014"/>
    <m/>
    <n v="923.06293630000005"/>
    <n v="303.68889849999999"/>
    <m/>
    <m/>
    <m/>
    <m/>
    <m/>
    <m/>
    <n v="3.3903827479999999"/>
    <m/>
    <m/>
    <m/>
    <n v="1.2216487840000001"/>
    <m/>
    <m/>
    <n v="0.35478658200000002"/>
    <m/>
    <m/>
    <m/>
    <n v="0"/>
    <m/>
    <m/>
    <s v="Case study BFS"/>
    <x v="0"/>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
    <n v="5362"/>
    <s v="NA"/>
    <n v="4039.855"/>
    <s v="NA"/>
    <n v="90.964997499999996"/>
    <n v="82445"/>
    <n v="6420"/>
    <s v="NA"/>
    <n v="7000"/>
    <s v="NA"/>
    <n v="0.63600000000000001"/>
    <n v="2447"/>
    <n v="2352"/>
    <s v="NULL"/>
    <s v="NULL"/>
    <s v="R32EU15"/>
    <s v="R5.2OECD"/>
    <x v="0"/>
    <s v="Unspecified"/>
    <s v="Standard"/>
    <s v="real-world single case study"/>
    <s v="RU"/>
    <s v="U"/>
    <s v="OECD_EU15"/>
    <n v="31.2915931"/>
  </r>
  <r>
    <n v="13"/>
    <s v="Austria"/>
    <s v="Vienna"/>
    <n v="1919"/>
    <n v="1946"/>
    <n v="7.9876581179999997"/>
    <n v="0.18289549499999999"/>
    <n v="5.5368352000000003E-2"/>
    <n v="2.339258E-2"/>
    <n v="49.185670870000003"/>
    <m/>
    <m/>
    <n v="65.726081050000005"/>
    <m/>
    <m/>
    <n v="1080.956606"/>
    <n v="362.42218709999997"/>
    <n v="5.0821986E-2"/>
    <n v="0.45091173800000001"/>
    <m/>
    <m/>
    <n v="6.7330978E-2"/>
    <n v="4.9822149000000003E-2"/>
    <m/>
    <m/>
    <m/>
    <n v="1.3612758190000001"/>
    <n v="1.7599989949999999"/>
    <n v="0.998827142"/>
    <m/>
    <m/>
    <n v="0.11776049399999999"/>
    <m/>
    <m/>
    <n v="5.0821986E-2"/>
    <m/>
    <m/>
    <s v="Construction files (nr. 14)"/>
    <x v="8"/>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
    <n v="5362"/>
    <s v="NA"/>
    <n v="4039.855"/>
    <s v="NA"/>
    <n v="90.964997499999996"/>
    <n v="82445"/>
    <n v="6420"/>
    <s v="NA"/>
    <n v="7000"/>
    <s v="NA"/>
    <n v="0.63600000000000001"/>
    <n v="2447"/>
    <n v="2352"/>
    <s v="NULL"/>
    <s v="NULL"/>
    <s v="R32EU15"/>
    <s v="R5.2OECD"/>
    <x v="0"/>
    <s v="Unspecified"/>
    <s v="Standard"/>
    <s v="real-world single case study"/>
    <s v="RU"/>
    <s v="U"/>
    <s v="OECD_EU15"/>
    <n v="65.726081050000005"/>
  </r>
  <r>
    <n v="14"/>
    <s v="Austria"/>
    <s v="Vienna"/>
    <n v="1919"/>
    <n v="1946"/>
    <n v="9.2531680690000009"/>
    <n v="0.16839902100000001"/>
    <n v="5.0979802999999997E-2"/>
    <n v="2.1538462000000001E-2"/>
    <n v="20.988772919999999"/>
    <m/>
    <m/>
    <n v="571.07588269999997"/>
    <n v="8.2285606149999992"/>
    <m/>
    <n v="166.44903769999999"/>
    <n v="125.4252812"/>
    <n v="4.6793785999999997E-2"/>
    <n v="0.41517203899999999"/>
    <m/>
    <m/>
    <n v="6.1994260000000002E-2"/>
    <n v="4.5873196999999998E-2"/>
    <n v="3.0563225140000001"/>
    <m/>
    <m/>
    <n v="1.2533797849999999"/>
    <n v="1.1724515289999999"/>
    <n v="0.91965914000000004"/>
    <m/>
    <m/>
    <n v="0.108426684"/>
    <m/>
    <m/>
    <n v="4.6793785999999997E-2"/>
    <m/>
    <m/>
    <s v="Construction files (nr. 15)"/>
    <x v="9"/>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
    <n v="5362"/>
    <s v="NA"/>
    <n v="4039.855"/>
    <s v="NA"/>
    <n v="90.964997499999996"/>
    <n v="82445"/>
    <n v="6420"/>
    <s v="NA"/>
    <n v="7000"/>
    <s v="NA"/>
    <n v="0.63600000000000001"/>
    <n v="2447"/>
    <n v="2352"/>
    <s v="NULL"/>
    <s v="NULL"/>
    <s v="R32EU15"/>
    <s v="R5.2OECD"/>
    <x v="0"/>
    <s v="Unspecified"/>
    <s v="Standard"/>
    <s v="real-world single case study"/>
    <s v="RU"/>
    <s v="U"/>
    <s v="OECD_EU15"/>
    <n v="571.07588269999997"/>
  </r>
  <r>
    <n v="15"/>
    <s v="Austria"/>
    <s v="Vienna"/>
    <n v="1919"/>
    <n v="1946"/>
    <n v="19.438628850000001"/>
    <n v="0.18266505799999999"/>
    <n v="0.31653051399999999"/>
    <n v="2.3363107000000001E-2"/>
    <n v="12.125592210000001"/>
    <m/>
    <m/>
    <n v="858.67957690000003"/>
    <n v="2.534077114"/>
    <m/>
    <n v="113.54932429999999"/>
    <n v="78.152251649999997"/>
    <n v="5.0757953000000001E-2"/>
    <n v="0.450343618"/>
    <m/>
    <m/>
    <n v="6.7246144999999993E-2"/>
    <n v="4.9759376000000001E-2"/>
    <n v="0.86771922400000001"/>
    <m/>
    <m/>
    <n v="1.359560697"/>
    <n v="1.4341796680000001"/>
    <n v="1.0319668310000001"/>
    <m/>
    <m/>
    <n v="0.117612123"/>
    <m/>
    <n v="5.5773209999999997E-3"/>
    <n v="5.0757953000000001E-2"/>
    <m/>
    <m/>
    <s v="Construction files (nr. 16)"/>
    <x v="8"/>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
    <n v="5362"/>
    <s v="NA"/>
    <n v="4039.855"/>
    <s v="NA"/>
    <n v="90.964997499999996"/>
    <n v="82445"/>
    <n v="6420"/>
    <s v="NA"/>
    <n v="7000"/>
    <s v="NA"/>
    <n v="0.63600000000000001"/>
    <n v="2447"/>
    <n v="2352"/>
    <s v="NULL"/>
    <s v="NULL"/>
    <s v="R32EU15"/>
    <s v="R5.2OECD"/>
    <x v="0"/>
    <s v="Unspecified"/>
    <s v="Standard"/>
    <s v="real-world single case study"/>
    <s v="RU"/>
    <s v="U"/>
    <s v="OECD_EU15"/>
    <n v="858.67957690000003"/>
  </r>
  <r>
    <n v="16"/>
    <s v="Austria"/>
    <s v="Vienna"/>
    <n v="1919"/>
    <n v="1946"/>
    <n v="19.501755849999999"/>
    <n v="0.15599949299999999"/>
    <n v="4.7226066999999997E-2"/>
    <n v="1.9952544999999999E-2"/>
    <n v="34.389458380000001"/>
    <m/>
    <m/>
    <n v="690.94862239999998"/>
    <n v="0.65349639400000004"/>
    <m/>
    <n v="471.75494179999998"/>
    <n v="213.84672309999999"/>
    <n v="4.3348273999999999E-2"/>
    <n v="0.38460216200000003"/>
    <m/>
    <m/>
    <n v="5.7429508999999997E-2"/>
    <n v="4.249547E-2"/>
    <n v="0.26202026299999998"/>
    <m/>
    <m/>
    <n v="1.161091139"/>
    <n v="1.7570953069999999"/>
    <n v="0.85194295499999995"/>
    <m/>
    <m/>
    <n v="0.100443029"/>
    <m/>
    <m/>
    <n v="4.3348273999999999E-2"/>
    <m/>
    <m/>
    <s v="Construction files (nr. 34)"/>
    <x v="10"/>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
    <n v="5362"/>
    <s v="NA"/>
    <n v="4039.855"/>
    <s v="NA"/>
    <n v="90.964997499999996"/>
    <n v="82445"/>
    <n v="6420"/>
    <s v="NA"/>
    <n v="7000"/>
    <s v="NA"/>
    <n v="0.63600000000000001"/>
    <n v="2447"/>
    <n v="2352"/>
    <s v="NULL"/>
    <s v="NULL"/>
    <s v="R32EU15"/>
    <s v="R5.2OECD"/>
    <x v="0"/>
    <s v="Unspecified"/>
    <s v="Standard"/>
    <s v="real-world single case study"/>
    <s v="RU"/>
    <s v="U"/>
    <s v="OECD_EU15"/>
    <n v="690.94862239999998"/>
  </r>
  <r>
    <n v="17"/>
    <s v="Austria"/>
    <s v="Vienna"/>
    <n v="1919"/>
    <n v="1946"/>
    <n v="7.0868402430000002"/>
    <n v="0.206846276"/>
    <n v="6.2619023999999995E-2"/>
    <n v="2.6455916999999999E-2"/>
    <n v="54.510220029999999"/>
    <m/>
    <m/>
    <n v="513.4386227"/>
    <n v="9.7732648229999999"/>
    <m/>
    <n v="498.65855160000001"/>
    <n v="221.13967869999999"/>
    <n v="5.7477295999999997E-2"/>
    <n v="0.50996014899999997"/>
    <m/>
    <m/>
    <n v="7.6148196000000001E-2"/>
    <n v="5.6346527E-2"/>
    <n v="2.9553357830000002"/>
    <m/>
    <m/>
    <n v="1.5395394739999999"/>
    <n v="2.1818965210000001"/>
    <n v="1.1296269210000001"/>
    <m/>
    <m/>
    <n v="0.133181627"/>
    <m/>
    <n v="6.5357638040000001"/>
    <n v="5.7477295999999997E-2"/>
    <m/>
    <m/>
    <s v="Construction files (nr. 48)"/>
    <x v="11"/>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
    <n v="5362"/>
    <s v="NA"/>
    <n v="4039.855"/>
    <s v="NA"/>
    <n v="90.964997499999996"/>
    <n v="82445"/>
    <n v="6420"/>
    <s v="NA"/>
    <n v="7000"/>
    <s v="NA"/>
    <n v="0.63600000000000001"/>
    <n v="2447"/>
    <n v="2352"/>
    <s v="NULL"/>
    <s v="NULL"/>
    <s v="R32EU15"/>
    <s v="R5.2OECD"/>
    <x v="0"/>
    <s v="Unspecified"/>
    <s v="Standard"/>
    <s v="real-world single case study"/>
    <s v="RU"/>
    <s v="U"/>
    <s v="OECD_EU15"/>
    <n v="513.4386227"/>
  </r>
  <r>
    <n v="18"/>
    <s v="Austria"/>
    <s v="Vienna"/>
    <n v="1946"/>
    <n v="1977"/>
    <n v="25.00268492"/>
    <n v="0.37482685100000002"/>
    <n v="0.71810955600000004"/>
    <m/>
    <n v="7.4765431150000001"/>
    <n v="1.4404884999999999E-2"/>
    <m/>
    <n v="1308.049426"/>
    <n v="4.9286768519999997"/>
    <n v="53.874257450000002"/>
    <n v="11.493018920000001"/>
    <n v="27.321680959999998"/>
    <n v="0.410332792"/>
    <n v="9.3016009999999996E-3"/>
    <m/>
    <m/>
    <n v="3.43341999"/>
    <n v="0.90985865899999996"/>
    <n v="1.4933682319999999"/>
    <m/>
    <m/>
    <n v="6.2603975590000003"/>
    <n v="1.5235156169999999"/>
    <n v="0.24227328100000001"/>
    <n v="0.76240324900000001"/>
    <n v="1.730985958"/>
    <m/>
    <m/>
    <m/>
    <n v="0.13206321500000001"/>
    <m/>
    <m/>
    <s v="Case study PWG"/>
    <x v="11"/>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1308.049426"/>
  </r>
  <r>
    <n v="19"/>
    <s v="Austria"/>
    <s v="Vienna"/>
    <n v="1946"/>
    <n v="1977"/>
    <n v="9.2196970999999994"/>
    <n v="9.6389859999999994E-2"/>
    <n v="0.41584162400000002"/>
    <n v="3.9692663000000003E-2"/>
    <n v="11.641084429999999"/>
    <m/>
    <m/>
    <n v="172.4090606"/>
    <n v="0.33815933500000001"/>
    <m/>
    <n v="679.07405219999998"/>
    <n v="208.63000489999999"/>
    <n v="4.1049299689999996"/>
    <n v="0.145270819"/>
    <m/>
    <m/>
    <n v="2.0445588000000001E-2"/>
    <m/>
    <n v="0.120952108"/>
    <m/>
    <m/>
    <n v="9.5938065300000002"/>
    <n v="1.517109939"/>
    <m/>
    <m/>
    <n v="0.219114113"/>
    <n v="5.8674058000000001E-2"/>
    <n v="5.5402662999999998E-2"/>
    <n v="0.63815425400000003"/>
    <n v="4.1049299689999996"/>
    <m/>
    <n v="0.93076473800000004"/>
    <s v="Case study DNG"/>
    <x v="12"/>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172.4090606"/>
  </r>
  <r>
    <n v="20"/>
    <s v="Austria"/>
    <s v="Vienna"/>
    <n v="1946"/>
    <n v="1977"/>
    <n v="11.3741167"/>
    <n v="7.1289325000000001E-2"/>
    <n v="0.11142081600000001"/>
    <n v="1.3527397E-2"/>
    <n v="19.29157739"/>
    <m/>
    <m/>
    <n v="1012.2102630000001"/>
    <m/>
    <m/>
    <n v="545.33139659999995"/>
    <n v="212.7715068"/>
    <n v="1.3752872439999999"/>
    <n v="0.39633664400000002"/>
    <m/>
    <m/>
    <n v="0.29904885599999997"/>
    <m/>
    <m/>
    <m/>
    <m/>
    <n v="5.3579754709999996"/>
    <n v="0.70676787399999996"/>
    <n v="2.3091159019999998"/>
    <m/>
    <m/>
    <n v="8.0325287999999995E-2"/>
    <m/>
    <m/>
    <n v="1.3752872439999999"/>
    <m/>
    <m/>
    <s v="Construction files (nr. 4)"/>
    <x v="9"/>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1012.2102630000001"/>
  </r>
  <r>
    <n v="21"/>
    <s v="Austria"/>
    <s v="Vienna"/>
    <n v="1946"/>
    <n v="1977"/>
    <n v="27.446757590000001"/>
    <n v="8.8216459999999997E-2"/>
    <n v="0.48370318099999998"/>
    <n v="1.6739380000000002E-2"/>
    <n v="12.213397499999999"/>
    <m/>
    <m/>
    <n v="704.04903679999995"/>
    <m/>
    <m/>
    <n v="392.39785069999999"/>
    <n v="92.16834351"/>
    <n v="6.9652831999999998E-2"/>
    <n v="0.49044391700000001"/>
    <m/>
    <m/>
    <m/>
    <m/>
    <m/>
    <m/>
    <m/>
    <n v="0.30726039700000002"/>
    <n v="1.851117237"/>
    <n v="1.1595557670000001"/>
    <m/>
    <m/>
    <m/>
    <m/>
    <m/>
    <n v="6.9652831999999998E-2"/>
    <m/>
    <m/>
    <s v="Construction files (nr. 8)"/>
    <x v="11"/>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704.04903679999995"/>
  </r>
  <r>
    <n v="22"/>
    <s v="Austria"/>
    <s v="Vienna"/>
    <n v="1946"/>
    <n v="1977"/>
    <n v="10.939813089999999"/>
    <n v="7.7749864000000002E-2"/>
    <n v="9.7732970000000002E-2"/>
    <n v="1.4753307E-2"/>
    <n v="7.3331757980000001"/>
    <m/>
    <m/>
    <n v="556.74980159999996"/>
    <m/>
    <m/>
    <n v="809.07560960000001"/>
    <n v="347.77172689999998"/>
    <n v="1.4999215809999999"/>
    <n v="0.43225434400000001"/>
    <m/>
    <m/>
    <n v="0.32614992599999998"/>
    <m/>
    <m/>
    <m/>
    <m/>
    <n v="5.8435378309999999"/>
    <n v="1.6008487309999999"/>
    <n v="2.518377734"/>
    <m/>
    <m/>
    <n v="8.7604705000000005E-2"/>
    <m/>
    <m/>
    <n v="1.4999215809999999"/>
    <m/>
    <m/>
    <s v="Construction files (nr. 12)"/>
    <x v="13"/>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556.74980159999996"/>
  </r>
  <r>
    <n v="23"/>
    <s v="Austria"/>
    <s v="Vienna"/>
    <n v="1946"/>
    <n v="1977"/>
    <n v="11.666025019999999"/>
    <n v="8.7428420000000007E-2"/>
    <n v="0.10989908800000001"/>
    <n v="1.6589847000000001E-2"/>
    <n v="28.178045139999998"/>
    <m/>
    <m/>
    <n v="777.30804420000004"/>
    <m/>
    <m/>
    <n v="710.99022219999995"/>
    <n v="266.1745287"/>
    <n v="1.686636695"/>
    <n v="0.48606276900000001"/>
    <m/>
    <m/>
    <n v="0.36675012899999998"/>
    <m/>
    <m/>
    <m/>
    <m/>
    <n v="6.5709604160000001"/>
    <n v="1.6735261079999999"/>
    <n v="2.831873581"/>
    <m/>
    <m/>
    <n v="9.8510024000000002E-2"/>
    <m/>
    <m/>
    <n v="1.686636695"/>
    <m/>
    <m/>
    <s v="Construction files (nr. 21)"/>
    <x v="11"/>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777.30804420000004"/>
  </r>
  <r>
    <n v="24"/>
    <s v="Austria"/>
    <s v="Vienna"/>
    <n v="1946"/>
    <n v="1977"/>
    <n v="18.827396369999999"/>
    <n v="8.1263724999999995E-2"/>
    <n v="0.102149956"/>
    <n v="1.5420074000000001E-2"/>
    <n v="39.784711039999998"/>
    <m/>
    <m/>
    <n v="1036.488533"/>
    <m/>
    <m/>
    <n v="13.56032443"/>
    <n v="45.178438659999998"/>
    <n v="2.4652682829999999"/>
    <n v="9.5187676939999992"/>
    <m/>
    <m/>
    <m/>
    <m/>
    <m/>
    <m/>
    <m/>
    <n v="6.7936757459999999"/>
    <n v="0.90699761300000004"/>
    <n v="3.2019814580000001"/>
    <m/>
    <m/>
    <n v="9.1563949000000006E-2"/>
    <m/>
    <m/>
    <n v="2.4652682829999999"/>
    <m/>
    <m/>
    <s v="Construction files (nr. 22)"/>
    <x v="6"/>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1036.488533"/>
  </r>
  <r>
    <n v="25"/>
    <s v="Austria"/>
    <s v="Vienna"/>
    <n v="1946"/>
    <n v="1977"/>
    <n v="14.80325777"/>
    <n v="7.9049935000000002E-2"/>
    <n v="9.9367181999999998E-2"/>
    <n v="1.4999999999999999E-2"/>
    <n v="12.87009196"/>
    <m/>
    <m/>
    <n v="997.08504619999997"/>
    <m/>
    <n v="31.666666670000001"/>
    <n v="29.234215379999998"/>
    <n v="77.400998290000004"/>
    <n v="6.2415243000000002E-2"/>
    <n v="0.43948215200000001"/>
    <m/>
    <m/>
    <n v="6"/>
    <m/>
    <m/>
    <m/>
    <m/>
    <n v="0.96935022699999995"/>
    <n v="2.0481703640000002"/>
    <n v="2.1786915960000002"/>
    <m/>
    <m/>
    <m/>
    <m/>
    <n v="12.52347009"/>
    <n v="6.2415243000000002E-2"/>
    <m/>
    <m/>
    <s v="Construction files (nr. 25)"/>
    <x v="13"/>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997.08504619999997"/>
  </r>
  <r>
    <n v="26"/>
    <s v="Austria"/>
    <s v="Vienna"/>
    <n v="1946"/>
    <n v="1977"/>
    <n v="24.311064040000002"/>
    <n v="9.2224924E-2"/>
    <n v="0.115928379"/>
    <n v="1.7500000000000002E-2"/>
    <n v="15.23101552"/>
    <m/>
    <m/>
    <n v="1270.5736710000001"/>
    <m/>
    <m/>
    <n v="566.76264779999997"/>
    <n v="231.63982350000001"/>
    <n v="1.779169067"/>
    <n v="0.51272917699999998"/>
    <m/>
    <m/>
    <n v="0.38687079800000002"/>
    <m/>
    <m/>
    <m/>
    <m/>
    <n v="6.9314568760000004"/>
    <n v="1.2153594160000001"/>
    <n v="2.9872360140000001"/>
    <m/>
    <m/>
    <n v="0.103914487"/>
    <m/>
    <m/>
    <n v="1.779169067"/>
    <m/>
    <m/>
    <s v="Construction files (nr. 28)"/>
    <x v="5"/>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1270.5736710000001"/>
  </r>
  <r>
    <n v="27"/>
    <s v="Austria"/>
    <s v="Vienna"/>
    <n v="1946"/>
    <n v="1977"/>
    <n v="22.769094939999999"/>
    <n v="7.8105784999999997E-2"/>
    <n v="9.8180369000000003E-2"/>
    <n v="1.4820844E-2"/>
    <n v="45.90596678"/>
    <m/>
    <m/>
    <n v="926.2113478"/>
    <m/>
    <m/>
    <n v="322.30138340000002"/>
    <n v="168.52234300000001"/>
    <n v="1.5067878720000001"/>
    <n v="0.43423310300000001"/>
    <m/>
    <m/>
    <n v="0.32764296399999998"/>
    <m/>
    <m/>
    <m/>
    <m/>
    <n v="5.8702881839999996"/>
    <n v="1.942553258"/>
    <n v="2.6866503509999999"/>
    <m/>
    <m/>
    <n v="8.8005738999999999E-2"/>
    <m/>
    <n v="1.2147665510000001"/>
    <n v="1.5067878720000001"/>
    <m/>
    <m/>
    <s v="Construction files (nr. 33)"/>
    <x v="13"/>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926.2113478"/>
  </r>
  <r>
    <n v="28"/>
    <s v="Austria"/>
    <s v="Vienna"/>
    <n v="1946"/>
    <n v="1977"/>
    <n v="10.5382927"/>
    <n v="7.9049935000000002E-2"/>
    <n v="9.9367181999999998E-2"/>
    <n v="1.4999999999999999E-2"/>
    <n v="128.14812480000001"/>
    <m/>
    <m/>
    <n v="347.06706910000003"/>
    <m/>
    <n v="95"/>
    <m/>
    <n v="8.6914285709999994"/>
    <n v="1.5250020580000001"/>
    <n v="0.43948215200000001"/>
    <m/>
    <m/>
    <n v="12.33160354"/>
    <m/>
    <m/>
    <m/>
    <m/>
    <n v="5.9412487499999997"/>
    <n v="2.0108956390000001"/>
    <n v="2.560488012"/>
    <m/>
    <m/>
    <n v="8.9069560000000006E-2"/>
    <m/>
    <m/>
    <n v="1.5250020580000001"/>
    <m/>
    <m/>
    <s v="Construction files (nr. 36)"/>
    <x v="13"/>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347.06706910000003"/>
  </r>
  <r>
    <n v="29"/>
    <s v="Austria"/>
    <s v="Vienna"/>
    <n v="1946"/>
    <n v="1977"/>
    <n v="18.281025249999999"/>
    <n v="8.3911690999999997E-2"/>
    <n v="0.105478497"/>
    <n v="1.5922535000000002E-2"/>
    <n v="12.479127249999999"/>
    <m/>
    <m/>
    <n v="878.88723540000001"/>
    <n v="9.8950952460000003"/>
    <m/>
    <n v="474.47983770000002"/>
    <n v="222.64083830000001"/>
    <n v="1.618793264"/>
    <n v="0.466511336"/>
    <m/>
    <m/>
    <n v="0.35199793699999998"/>
    <m/>
    <n v="3.1072612230000001"/>
    <m/>
    <m/>
    <n v="6.3066494950000003"/>
    <n v="2.1685234929999999"/>
    <n v="2.7179640360000001"/>
    <m/>
    <m/>
    <n v="9.4547546999999996E-2"/>
    <m/>
    <m/>
    <n v="1.618793264"/>
    <m/>
    <m/>
    <s v="Construction files (nr. 37)"/>
    <x v="2"/>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878.88723540000001"/>
  </r>
  <r>
    <n v="30"/>
    <s v="Austria"/>
    <s v="Vienna"/>
    <n v="1946"/>
    <n v="1977"/>
    <n v="24.07256572"/>
    <n v="7.6628173999999993E-2"/>
    <n v="9.6322985E-2"/>
    <n v="1.4540462000000001E-2"/>
    <n v="17.093455710000001"/>
    <m/>
    <m/>
    <n v="670.92629599999998"/>
    <n v="0"/>
    <m/>
    <n v="860.78914629999997"/>
    <n v="284.34107440000002"/>
    <n v="1.478282342"/>
    <n v="0.42601824799999999"/>
    <m/>
    <m/>
    <n v="0.321444589"/>
    <m/>
    <m/>
    <m/>
    <m/>
    <n v="5.7592336150000003"/>
    <n v="0.52349770699999998"/>
    <n v="2.4820453159999998"/>
    <m/>
    <m/>
    <n v="8.6340840000000002E-2"/>
    <m/>
    <m/>
    <n v="1.478282342"/>
    <m/>
    <m/>
    <s v="Construction files (nr. 39)"/>
    <x v="8"/>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670.92629599999998"/>
  </r>
  <r>
    <n v="31"/>
    <s v="Austria"/>
    <s v="Vienna"/>
    <n v="1946"/>
    <n v="1977"/>
    <n v="15.71767904"/>
    <n v="8.9457703999999999E-2"/>
    <n v="0.57039714799999996"/>
    <n v="1.6974909999999999E-2"/>
    <n v="43.511961939999999"/>
    <m/>
    <m/>
    <n v="326.97932250000002"/>
    <n v="11.849913770000001"/>
    <m/>
    <n v="190.11716129999999"/>
    <n v="45.01929749"/>
    <n v="1.7257848849999999"/>
    <n v="0.49734467599999999"/>
    <m/>
    <m/>
    <n v="0.37526269299999998"/>
    <m/>
    <n v="3.4904201239999999"/>
    <m/>
    <m/>
    <n v="6.7234776780000001"/>
    <n v="9.745368568"/>
    <n v="2.8976036380000001"/>
    <m/>
    <m/>
    <n v="0.10079652"/>
    <m/>
    <n v="4.1666666670000003"/>
    <n v="1.7257848849999999"/>
    <m/>
    <m/>
    <s v="Construction files (nr. 40)"/>
    <x v="0"/>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326.97932250000002"/>
  </r>
  <r>
    <n v="32"/>
    <s v="Austria"/>
    <s v="Vienna"/>
    <n v="1946"/>
    <n v="1977"/>
    <n v="9.6217967069999997"/>
    <n v="7.7128582000000001E-2"/>
    <n v="9.6952008000000006E-2"/>
    <n v="1.4635417E-2"/>
    <n v="27.577554899999999"/>
    <m/>
    <m/>
    <n v="630.73699999999997"/>
    <m/>
    <m/>
    <n v="552.57387210000002"/>
    <n v="237.49436249999999"/>
    <n v="6.0898206000000003E-2"/>
    <n v="0.42880029400000003"/>
    <m/>
    <m/>
    <m/>
    <m/>
    <m/>
    <m/>
    <m/>
    <n v="5.7968433990000001"/>
    <n v="2.6153927189999999"/>
    <n v="2.4982539290000001"/>
    <m/>
    <m/>
    <n v="8.6904675000000001E-2"/>
    <m/>
    <m/>
    <n v="6.0898206000000003E-2"/>
    <m/>
    <m/>
    <s v="Construction files (nr. 57)"/>
    <x v="8"/>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630.73699999999997"/>
  </r>
  <r>
    <n v="33"/>
    <s v="Austria"/>
    <s v="Vienna"/>
    <n v="1946"/>
    <n v="1977"/>
    <n v="11.637102459999999"/>
    <n v="6.6572379000000001E-2"/>
    <n v="8.3682671E-2"/>
    <n v="2.0211745E-2"/>
    <n v="63.752702980000002"/>
    <m/>
    <m/>
    <n v="365.0595424"/>
    <m/>
    <m/>
    <n v="236.35887539999999"/>
    <n v="51.994999999999997"/>
    <n v="1.284289676"/>
    <n v="0.37011254300000002"/>
    <m/>
    <m/>
    <n v="0.27926192100000002"/>
    <m/>
    <m/>
    <m/>
    <m/>
    <n v="5.0034584510000002"/>
    <n v="1.0931199009999999"/>
    <n v="2.1563304149999998"/>
    <m/>
    <m/>
    <n v="7.5010466999999997E-2"/>
    <m/>
    <m/>
    <n v="1.284289676"/>
    <m/>
    <m/>
    <s v="Construction files (nr. 63)"/>
    <x v="10"/>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75, Data: https://www.rug.nl/ggdc/historicaldevelopment/maddison/releases/maddison-project-database-2018. GDP: Data: https://esa.un.org/unpd/wup/Download, Urbanization_rate_2018.xls. Human Development Index: Not collected."/>
    <s v="Heeren and Fishman"/>
    <s v="Europe"/>
    <s v="Cfb"/>
    <n v="5362"/>
    <n v="4039.855"/>
    <n v="4169.8252499999999"/>
    <n v="90.964997499999996"/>
    <n v="77.550002500000005"/>
    <n v="82445"/>
    <n v="7000"/>
    <s v="NA"/>
    <n v="7568"/>
    <n v="0.63600000000000001"/>
    <n v="0.65300000000000002"/>
    <n v="2352"/>
    <n v="17362"/>
    <s v="NULL"/>
    <s v="NULL"/>
    <s v="R32EU15"/>
    <s v="R5.2OECD"/>
    <x v="0"/>
    <s v="Unspecified"/>
    <s v="Standard"/>
    <s v="real-world single case study"/>
    <s v="RU"/>
    <s v="U"/>
    <s v="OECD_EU15"/>
    <n v="365.0595424"/>
  </r>
  <r>
    <n v="34"/>
    <s v="Austria"/>
    <s v="Vienna"/>
    <n v="1977"/>
    <n v="1997"/>
    <n v="17.297559459999999"/>
    <n v="8.6359929000000002E-2"/>
    <n v="0.47352356099999998"/>
    <n v="1.6387097E-2"/>
    <n v="15.893325770000001"/>
    <m/>
    <m/>
    <n v="669.6"/>
    <n v="6.0503225809999996"/>
    <m/>
    <n v="469.37566450000003"/>
    <n v="187.37852899999999"/>
    <n v="2.7698961240000002"/>
    <n v="3.7688560000000001E-3"/>
    <m/>
    <m/>
    <m/>
    <n v="2.5446183269999998"/>
    <n v="1.846062992"/>
    <m/>
    <m/>
    <n v="6.0614310549999999"/>
    <n v="1.8121601430000001"/>
    <n v="3.092650039"/>
    <n v="0.58064516099999997"/>
    <m/>
    <n v="3.4390636000000002E-2"/>
    <m/>
    <m/>
    <n v="2.7698961240000002"/>
    <m/>
    <m/>
    <s v="Construction files (nr. 5)"/>
    <x v="11"/>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95, Data: https://www.rug.nl/ggdc/historicaldevelopment/maddison/releases/maddison-project-database-2018. GDP: Data: https://esa.un.org/unpd/wup/Download, Urbanization_rate_2018.xls. Human Development Index: Not collected."/>
    <s v="Heeren and Fishman"/>
    <s v="Europe"/>
    <s v="Cfb"/>
    <n v="5362"/>
    <n v="4169.8252499999999"/>
    <n v="4470.8149999999996"/>
    <n v="77.550002500000005"/>
    <n v="99.559997499999994"/>
    <n v="82445"/>
    <n v="7568"/>
    <s v="NA"/>
    <n v="8015"/>
    <n v="0.65300000000000002"/>
    <n v="0.61599999999999999"/>
    <n v="17362"/>
    <n v="31019"/>
    <s v="NULL"/>
    <s v="NULL"/>
    <s v="R32EU15"/>
    <s v="R5.2OECD"/>
    <x v="0"/>
    <s v="Unspecified"/>
    <s v="Standard"/>
    <s v="real-world single case study"/>
    <s v="RU"/>
    <s v="U"/>
    <s v="OECD_EU15"/>
    <n v="669.6"/>
  </r>
  <r>
    <n v="35"/>
    <s v="Austria"/>
    <s v="Vienna"/>
    <n v="1977"/>
    <n v="1997"/>
    <n v="17.05230504"/>
    <n v="7.8684541999999996E-2"/>
    <n v="0.43143834199999997"/>
    <n v="1.4930664999999999E-2"/>
    <n v="11.35156699"/>
    <m/>
    <m/>
    <n v="901.89297350000004"/>
    <n v="10.526226940000001"/>
    <m/>
    <n v="945.5553281"/>
    <n v="311.05704980000002"/>
    <n v="3.2919953209999999"/>
    <n v="3.433892E-3"/>
    <m/>
    <m/>
    <m/>
    <n v="2.3184610060000002"/>
    <n v="3.5250361059999999"/>
    <m/>
    <m/>
    <n v="5.5227109680000002"/>
    <n v="1.651101301"/>
    <n v="2.8177854600000001"/>
    <m/>
    <m/>
    <n v="3.1334108999999999E-2"/>
    <m/>
    <n v="0.72054443899999998"/>
    <n v="3.2919953209999999"/>
    <m/>
    <m/>
    <s v="Construction files (nr. 9)"/>
    <x v="13"/>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95, Data: https://www.rug.nl/ggdc/historicaldevelopment/maddison/releases/maddison-project-database-2018. GDP: Data: https://esa.un.org/unpd/wup/Download, Urbanization_rate_2018.xls. Human Development Index: Not collected."/>
    <s v="Heeren and Fishman"/>
    <s v="Europe"/>
    <s v="Cfb"/>
    <n v="5362"/>
    <n v="4169.8252499999999"/>
    <n v="4470.8149999999996"/>
    <n v="77.550002500000005"/>
    <n v="99.559997499999994"/>
    <n v="82445"/>
    <n v="7568"/>
    <s v="NA"/>
    <n v="8015"/>
    <n v="0.65300000000000002"/>
    <n v="0.61599999999999999"/>
    <n v="17362"/>
    <n v="31019"/>
    <s v="NULL"/>
    <s v="NULL"/>
    <s v="R32EU15"/>
    <s v="R5.2OECD"/>
    <x v="0"/>
    <s v="Unspecified"/>
    <s v="Standard"/>
    <s v="real-world single case study"/>
    <s v="RU"/>
    <s v="U"/>
    <s v="OECD_EU15"/>
    <n v="901.89297350000004"/>
  </r>
  <r>
    <n v="36"/>
    <s v="Austria"/>
    <s v="Vienna"/>
    <n v="1977"/>
    <n v="1999"/>
    <n v="20.30641821"/>
    <n v="8.0354259999999997E-2"/>
    <n v="0.44059363800000001"/>
    <n v="1.5247500000000001E-2"/>
    <n v="16.329057630000001"/>
    <m/>
    <m/>
    <n v="938.96168160000002"/>
    <n v="4.1275931870000004"/>
    <m/>
    <n v="670.52674890000003"/>
    <n v="151.87205309999999"/>
    <n v="3.3563180670000001"/>
    <n v="21.11857135"/>
    <m/>
    <m/>
    <m/>
    <n v="2.3676596860000001"/>
    <n v="1.3535311160000001"/>
    <m/>
    <m/>
    <n v="5.6399051279999997"/>
    <n v="1.6861383379999999"/>
    <n v="2.8775800060000001"/>
    <m/>
    <m/>
    <n v="3.1999031999999997E-2"/>
    <m/>
    <n v="1.27130319"/>
    <n v="3.3563180670000001"/>
    <m/>
    <m/>
    <s v="Construction files (nr. 17)"/>
    <x v="13"/>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2000, Data: https://www.rug.nl/ggdc/historicaldevelopment/maddison/releases/maddison-project-database-2018. GDP: Data: https://esa.un.org/unpd/wup/Download, Urbanization_rate_2018.xls. Human Development Index: Not collected."/>
    <s v="Heeren and Fishman"/>
    <s v="Europe"/>
    <s v="Cfb"/>
    <n v="5362"/>
    <n v="4169.8252499999999"/>
    <n v="4736.1402500000004"/>
    <n v="77.550002500000005"/>
    <n v="99.947502499999999"/>
    <n v="82445"/>
    <n v="7568"/>
    <s v="NA"/>
    <n v="8039"/>
    <n v="0.65300000000000002"/>
    <n v="0.60199999999999998"/>
    <n v="17362"/>
    <n v="33821"/>
    <s v="NULL"/>
    <s v="NULL"/>
    <s v="R32EU15"/>
    <s v="R5.2OECD"/>
    <x v="0"/>
    <s v="Unspecified"/>
    <s v="Standard"/>
    <s v="real-world single case study"/>
    <s v="RU"/>
    <s v="U"/>
    <s v="OECD_EU15"/>
    <n v="938.96168160000002"/>
  </r>
  <r>
    <n v="37"/>
    <s v="Austria"/>
    <s v="Vienna"/>
    <n v="1977"/>
    <n v="1999"/>
    <n v="16.220524149999999"/>
    <n v="8.4624223999999998E-2"/>
    <n v="0.10637416399999999"/>
    <n v="1.6057741E-2"/>
    <n v="147.3428658"/>
    <m/>
    <m/>
    <n v="801.07413010000005"/>
    <m/>
    <m/>
    <n v="49.621785170000003"/>
    <n v="61.220121030000001"/>
    <n v="12.577045740000001"/>
    <n v="41.989320939999999"/>
    <m/>
    <m/>
    <n v="9.1255673220000002"/>
    <m/>
    <m/>
    <m/>
    <m/>
    <n v="0.29474853899999998"/>
    <n v="1.190521387"/>
    <n v="1.105412284"/>
    <m/>
    <m/>
    <m/>
    <m/>
    <n v="15.14874483"/>
    <n v="12.577045740000001"/>
    <m/>
    <m/>
    <s v="Construction files (nr. 35)"/>
    <x v="2"/>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2000, Data: https://www.rug.nl/ggdc/historicaldevelopment/maddison/releases/maddison-project-database-2018. GDP: Data: https://esa.un.org/unpd/wup/Download, Urbanization_rate_2018.xls. Human Development Index: Not collected."/>
    <s v="Heeren and Fishman"/>
    <s v="Europe"/>
    <s v="Cfb"/>
    <n v="5362"/>
    <n v="4169.8252499999999"/>
    <n v="4736.1402500000004"/>
    <n v="77.550002500000005"/>
    <n v="99.947502499999999"/>
    <n v="82445"/>
    <n v="7568"/>
    <s v="NA"/>
    <n v="8039"/>
    <n v="0.65300000000000002"/>
    <n v="0.60199999999999998"/>
    <n v="17362"/>
    <n v="33821"/>
    <s v="NULL"/>
    <s v="NULL"/>
    <s v="R32EU15"/>
    <s v="R5.2OECD"/>
    <x v="0"/>
    <s v="Unspecified"/>
    <s v="Standard"/>
    <s v="real-world single case study"/>
    <s v="RU"/>
    <s v="U"/>
    <s v="OECD_EU15"/>
    <n v="801.07413010000005"/>
  </r>
  <r>
    <n v="38"/>
    <s v="Austria"/>
    <s v="Vienna"/>
    <n v="1997"/>
    <m/>
    <n v="61.957324839999998"/>
    <n v="8.3917196999999999E-2"/>
    <n v="0.85031847100000002"/>
    <m/>
    <n v="4.9353503180000002"/>
    <m/>
    <m/>
    <n v="1543.1847130000001"/>
    <m/>
    <n v="1.8980891719999999"/>
    <m/>
    <m/>
    <n v="1.342038217"/>
    <n v="27.029140129999998"/>
    <m/>
    <m/>
    <m/>
    <m/>
    <m/>
    <m/>
    <m/>
    <n v="3.0318471339999999"/>
    <n v="2.211783439"/>
    <n v="1.0961783439999999"/>
    <n v="2.4681528660000001"/>
    <m/>
    <n v="0.15286624200000001"/>
    <n v="0.18152866200000001"/>
    <m/>
    <n v="1.342038217"/>
    <m/>
    <m/>
    <s v="Final Bill WHA PGH."/>
    <x v="2"/>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0"/>
    <s v="Unspecified"/>
    <s v="Standard"/>
    <s v="real-world single case study"/>
    <s v="RU"/>
    <s v="U"/>
    <s v="OECD_EU15"/>
    <n v="1543.1847130000001"/>
  </r>
  <r>
    <n v="39"/>
    <s v="Austria"/>
    <s v="Vienna"/>
    <n v="1997"/>
    <m/>
    <n v="30.33903754"/>
    <n v="8.6964911000000006E-2"/>
    <n v="0.128714669"/>
    <m/>
    <n v="16.336036709999998"/>
    <m/>
    <m/>
    <n v="1513.321463"/>
    <m/>
    <n v="10.726222399999999"/>
    <m/>
    <n v="13.23120787"/>
    <n v="3.262091759"/>
    <n v="31.453079500000001"/>
    <m/>
    <m/>
    <n v="3.2013648379999999"/>
    <n v="1.5643782820000001"/>
    <m/>
    <m/>
    <m/>
    <n v="1.7155355080000001"/>
    <n v="8.6057307380000001"/>
    <n v="3.7096227609999999"/>
    <n v="5.5875367740000002"/>
    <m/>
    <m/>
    <m/>
    <m/>
    <n v="3.262091759"/>
    <m/>
    <m/>
    <s v="LCA Data JAS"/>
    <x v="11"/>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0"/>
    <s v="Unspecified"/>
    <s v="Standard"/>
    <s v="real-world single case study"/>
    <s v="RU"/>
    <s v="U"/>
    <s v="OECD_EU15"/>
    <n v="1513.321463"/>
  </r>
  <r>
    <n v="40"/>
    <s v="Austria"/>
    <s v="Vienna"/>
    <n v="1997"/>
    <m/>
    <n v="60.339642300000001"/>
    <n v="0.26056198800000002"/>
    <n v="1.2409264659999999"/>
    <m/>
    <n v="20.141441650000001"/>
    <m/>
    <m/>
    <n v="1158.8982960000001"/>
    <m/>
    <n v="9.2532075880000004"/>
    <m/>
    <n v="9.0643001470000009"/>
    <n v="2.9215512870000002"/>
    <n v="33.039260040000002"/>
    <m/>
    <n v="16.988641600000001"/>
    <n v="3.5045587349999998"/>
    <m/>
    <m/>
    <m/>
    <m/>
    <n v="1.5177735779999999"/>
    <n v="7.4651009479999999"/>
    <n v="6.2046323320000001"/>
    <n v="5.7616769530000003"/>
    <m/>
    <m/>
    <m/>
    <n v="0.22147769"/>
    <n v="2.9215512870000002"/>
    <m/>
    <m/>
    <s v="LCA Data IBO1"/>
    <x v="11"/>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0"/>
    <s v="Unspecified"/>
    <s v="Standard"/>
    <s v="real-world single case study"/>
    <s v="RU"/>
    <s v="U"/>
    <s v="OECD_EU15"/>
    <n v="1158.8982960000001"/>
  </r>
  <r>
    <n v="41"/>
    <s v="Austria"/>
    <s v="Vienna"/>
    <n v="1997"/>
    <m/>
    <n v="46.007305129999999"/>
    <n v="8.3901937999999995E-2"/>
    <n v="0.70348548200000005"/>
    <m/>
    <n v="13.7147399"/>
    <m/>
    <m/>
    <n v="886.52724130000001"/>
    <m/>
    <n v="17.003050479999999"/>
    <n v="186.27198390000001"/>
    <n v="26.713086329999999"/>
    <n v="4.3338578090000004"/>
    <n v="35.868078590000003"/>
    <m/>
    <m/>
    <n v="6.7379710389999996"/>
    <m/>
    <m/>
    <m/>
    <m/>
    <n v="0.29688378100000001"/>
    <n v="5.2277361510000002"/>
    <n v="3.510973415"/>
    <n v="5.8279577089999997"/>
    <m/>
    <m/>
    <m/>
    <m/>
    <n v="4.3338578090000004"/>
    <m/>
    <m/>
    <s v="LCA Data IBO2"/>
    <x v="2"/>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0"/>
    <s v="Unspecified"/>
    <s v="Standard"/>
    <s v="real-world single case study"/>
    <s v="RU"/>
    <s v="U"/>
    <s v="OECD_EU15"/>
    <n v="886.52724130000001"/>
  </r>
  <r>
    <n v="42"/>
    <s v="Austria"/>
    <s v="Vienna"/>
    <n v="1997"/>
    <m/>
    <n v="48.477763770000003"/>
    <n v="8.8674676999999993E-2"/>
    <n v="0.17052822500000001"/>
    <m/>
    <n v="15.654491050000001"/>
    <m/>
    <m/>
    <n v="997.98915169999998"/>
    <m/>
    <m/>
    <m/>
    <n v="12.090451140000001"/>
    <n v="10.252156879999999"/>
    <n v="42.901490819999999"/>
    <m/>
    <m/>
    <n v="2.087265473"/>
    <m/>
    <m/>
    <m/>
    <m/>
    <n v="9.6723609160000006"/>
    <n v="6.6506007709999997"/>
    <n v="3.355995466"/>
    <n v="3.4514912720000002"/>
    <m/>
    <n v="0.15006483800000001"/>
    <m/>
    <n v="0.22168669199999999"/>
    <n v="10.252156879999999"/>
    <m/>
    <m/>
    <s v="LCA Data IBO3"/>
    <x v="0"/>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0"/>
    <s v="Unspecified"/>
    <s v="Standard"/>
    <s v="real-world single case study"/>
    <s v="RU"/>
    <s v="U"/>
    <s v="OECD_EU15"/>
    <n v="997.98915169999998"/>
  </r>
  <r>
    <n v="43"/>
    <s v="Austria"/>
    <s v="Vienna"/>
    <n v="1997"/>
    <m/>
    <n v="26.249296090000001"/>
    <n v="0.31525904599999999"/>
    <n v="0.213357132"/>
    <m/>
    <n v="116.7095356"/>
    <m/>
    <m/>
    <n v="529.24987999999996"/>
    <m/>
    <n v="70.16902091"/>
    <m/>
    <n v="9.9258832849999994"/>
    <n v="14.56878923"/>
    <n v="45.699823879999997"/>
    <m/>
    <m/>
    <n v="6.6522843060000003"/>
    <m/>
    <m/>
    <m/>
    <m/>
    <n v="0.29296800200000001"/>
    <n v="2.8245936710000001"/>
    <n v="6.7605550900000004"/>
    <n v="2.534810104"/>
    <m/>
    <m/>
    <m/>
    <n v="9.5533040000000003E-3"/>
    <n v="14.56878923"/>
    <m/>
    <m/>
    <s v="LCA Data IBO4"/>
    <x v="2"/>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0"/>
    <s v="Unspecified"/>
    <s v="Standard"/>
    <s v="real-world single case study"/>
    <s v="RU"/>
    <s v="U"/>
    <s v="OECD_EU15"/>
    <n v="529.24987999999996"/>
  </r>
  <r>
    <n v="44"/>
    <s v="Austria"/>
    <s v="Vienna"/>
    <n v="1997"/>
    <m/>
    <n v="72.442212519999998"/>
    <n v="8.5137528000000004E-2"/>
    <n v="0.43223667900000001"/>
    <m/>
    <n v="6.2641573270000004"/>
    <n v="0.29143230599999997"/>
    <m/>
    <n v="1558.0887970000001"/>
    <m/>
    <n v="36.481430619999998"/>
    <m/>
    <n v="9.7318743219999995"/>
    <n v="3.7886199829999998"/>
    <n v="17.65948796"/>
    <m/>
    <n v="18.884158549999999"/>
    <n v="5.6518220320000001"/>
    <m/>
    <m/>
    <m/>
    <m/>
    <n v="0.30125586700000001"/>
    <n v="1.7092995950000001"/>
    <n v="3.192657289"/>
    <n v="7.1024345230000003"/>
    <m/>
    <m/>
    <m/>
    <n v="0.97580704799999995"/>
    <n v="3.7886199829999998"/>
    <m/>
    <m/>
    <s v="LCA Data IBO5"/>
    <x v="11"/>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0"/>
    <s v="Unspecified"/>
    <s v="Standard"/>
    <s v="real-world single case study"/>
    <s v="RU"/>
    <s v="U"/>
    <s v="OECD_EU15"/>
    <n v="1558.0887970000001"/>
  </r>
  <r>
    <n v="45"/>
    <s v="Austria"/>
    <s v="Vienna"/>
    <n v="1997"/>
    <m/>
    <n v="58.124524479999998"/>
    <n v="0.227735825"/>
    <n v="0.20755670100000001"/>
    <m/>
    <n v="9.6081456190000001"/>
    <m/>
    <m/>
    <n v="1231.820193"/>
    <m/>
    <m/>
    <m/>
    <n v="11.631823450000001"/>
    <n v="8.5386520620000006"/>
    <n v="16.587239690000001"/>
    <m/>
    <n v="3.8311507730000001"/>
    <n v="4.860286082"/>
    <m/>
    <m/>
    <m/>
    <m/>
    <n v="0.26521134000000002"/>
    <n v="2.2658273200000001"/>
    <n v="2.412846649"/>
    <n v="3.3237899479999999"/>
    <m/>
    <m/>
    <m/>
    <m/>
    <n v="8.5386520620000006"/>
    <m/>
    <m/>
    <s v="LCA Data IBO6"/>
    <x v="8"/>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0"/>
    <s v="Unspecified"/>
    <s v="Standard"/>
    <s v="real-world single case study"/>
    <s v="RU"/>
    <s v="U"/>
    <s v="OECD_EU15"/>
    <n v="1231.820193"/>
  </r>
  <r>
    <n v="46"/>
    <s v="Austria"/>
    <s v="Vienna"/>
    <n v="1997"/>
    <m/>
    <n v="10.500970260000001"/>
    <n v="6.6624017999999993E-2"/>
    <n v="0.110185876"/>
    <m/>
    <n v="85.173682400000004"/>
    <n v="0.14349788499999999"/>
    <m/>
    <n v="591.91084020000005"/>
    <m/>
    <n v="8.4151259960000004"/>
    <m/>
    <n v="5.3991079400000004"/>
    <n v="8.0281941979999996"/>
    <n v="23.277406989999999"/>
    <m/>
    <m/>
    <n v="4.9737392079999996"/>
    <m/>
    <m/>
    <m/>
    <m/>
    <n v="0.23574652600000001"/>
    <n v="3.2158901110000002"/>
    <n v="4.5099335429999998"/>
    <n v="3.2645768940000002"/>
    <m/>
    <m/>
    <m/>
    <n v="8.627810362"/>
    <n v="8.0281941979999996"/>
    <m/>
    <m/>
    <s v="LCA Data IBO7"/>
    <x v="14"/>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0"/>
    <s v="Unspecified"/>
    <s v="Standard"/>
    <s v="real-world single case study"/>
    <s v="RU"/>
    <s v="U"/>
    <s v="OECD_EU15"/>
    <n v="591.91084020000005"/>
  </r>
  <r>
    <n v="47"/>
    <s v="Austria"/>
    <s v="Vienna"/>
    <n v="1997"/>
    <m/>
    <n v="61.800401979999997"/>
    <n v="0.266526296"/>
    <n v="0.52998907200000001"/>
    <m/>
    <n v="6.0657708780000004"/>
    <m/>
    <m/>
    <n v="1220.2707339999999"/>
    <m/>
    <n v="16.978031420000001"/>
    <m/>
    <n v="24.670531759999999"/>
    <n v="5.7686093749999996"/>
    <n v="21.677472089999998"/>
    <m/>
    <m/>
    <n v="5.7686093749999996"/>
    <m/>
    <m/>
    <m/>
    <m/>
    <n v="0.28184389900000001"/>
    <n v="2.7663591429999999"/>
    <n v="2.8643918030000002"/>
    <n v="8.0539957770000008"/>
    <m/>
    <m/>
    <m/>
    <m/>
    <n v="5.7686093749999996"/>
    <m/>
    <m/>
    <s v="LCA Data IBO8"/>
    <x v="6"/>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0"/>
    <s v="Unspecified"/>
    <s v="Standard"/>
    <s v="real-world single case study"/>
    <s v="RU"/>
    <s v="U"/>
    <s v="OECD_EU15"/>
    <n v="1220.2707339999999"/>
  </r>
  <r>
    <n v="48"/>
    <s v="Austria"/>
    <s v="Vienna"/>
    <n v="1997"/>
    <m/>
    <n v="58.61229324"/>
    <n v="8.3488721000000002E-2"/>
    <n v="0.46561017500000002"/>
    <m/>
    <n v="4.7235349449999999"/>
    <n v="7.3855406999999998E-2"/>
    <m/>
    <n v="1310.7022750000001"/>
    <m/>
    <n v="6.0625655859999998"/>
    <m/>
    <n v="10.91454472"/>
    <n v="2.6748501760000001"/>
    <n v="39.483742820000003"/>
    <m/>
    <m/>
    <n v="4.8102347710000002"/>
    <m/>
    <m/>
    <m/>
    <m/>
    <n v="0.29542162799999999"/>
    <n v="2.517506048"/>
    <n v="9.1548593670000002"/>
    <n v="4.9900566309999999"/>
    <m/>
    <m/>
    <m/>
    <m/>
    <n v="2.6748501760000001"/>
    <m/>
    <m/>
    <s v="LCA Data IBO9"/>
    <x v="2"/>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0"/>
    <s v="Unspecified"/>
    <s v="Standard"/>
    <s v="real-world single case study"/>
    <s v="RU"/>
    <s v="U"/>
    <s v="OECD_EU15"/>
    <n v="1310.7022750000001"/>
  </r>
  <r>
    <n v="49"/>
    <s v="Austria"/>
    <s v="Vienna"/>
    <n v="1997"/>
    <m/>
    <n v="50.680086609999996"/>
    <n v="8.5993750999999993E-2"/>
    <n v="0.496117796"/>
    <m/>
    <n v="8.8275893219999997"/>
    <m/>
    <m/>
    <n v="1122.119232"/>
    <m/>
    <n v="33.514410859999998"/>
    <n v="52.856390009999998"/>
    <n v="14.74462091"/>
    <n v="3.6613493359999998"/>
    <n v="22.96694652"/>
    <m/>
    <m/>
    <n v="5.9467986509999999"/>
    <m/>
    <m/>
    <m/>
    <m/>
    <n v="7.2499347289999996"/>
    <n v="2.5632752810000001"/>
    <n v="2.6327317720000001"/>
    <n v="6.4296866399999999"/>
    <m/>
    <m/>
    <m/>
    <m/>
    <n v="3.6613493359999998"/>
    <m/>
    <m/>
    <s v="LCA Data IBO10"/>
    <x v="11"/>
    <s v="resident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0"/>
    <s v="Unspecified"/>
    <s v="Standard"/>
    <s v="real-world single case study"/>
    <s v="RU"/>
    <s v="U"/>
    <s v="OECD_EU15"/>
    <n v="1122.119232"/>
  </r>
  <r>
    <n v="50"/>
    <s v="Austria"/>
    <s v="Vienna"/>
    <m/>
    <n v="1918"/>
    <n v="27.18344793"/>
    <n v="0.933382991"/>
    <n v="0.26062105099999999"/>
    <m/>
    <n v="15.360579039999999"/>
    <m/>
    <m/>
    <n v="101.207217"/>
    <n v="0.16012352399999999"/>
    <m/>
    <n v="1380.9065929999999"/>
    <n v="394.67130609999998"/>
    <n v="1.6440424410000001"/>
    <n v="10.85883606"/>
    <m/>
    <m/>
    <n v="0.27474623300000001"/>
    <m/>
    <n v="3.3956675999999998E-2"/>
    <m/>
    <m/>
    <n v="2.0813198750000002"/>
    <n v="1.4850765480000001"/>
    <n v="0.12012223700000001"/>
    <m/>
    <n v="1.500026249"/>
    <n v="6.7112486999999998E-2"/>
    <m/>
    <m/>
    <n v="0.318140478"/>
    <m/>
    <m/>
    <s v="Case study KES P1"/>
    <x v="15"/>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1"/>
    <s v="Unspecified"/>
    <s v="Standard"/>
    <s v="real-world single case study"/>
    <s v="NR"/>
    <s v="U"/>
    <s v="OECD_EU15"/>
    <n v="101.207217"/>
  </r>
  <r>
    <n v="51"/>
    <s v="Austria"/>
    <s v="Vienna"/>
    <m/>
    <n v="1918"/>
    <n v="27.019878240000001"/>
    <n v="0.79740922999999997"/>
    <n v="0.31511559099999997"/>
    <n v="1.492618974"/>
    <n v="13.974922749999999"/>
    <m/>
    <m/>
    <n v="91.402340100000004"/>
    <n v="0.577148789"/>
    <m/>
    <n v="1228.3911840000001"/>
    <n v="354.67558359999998"/>
    <n v="1.96263831"/>
    <n v="18.840989310000001"/>
    <m/>
    <m/>
    <n v="0.29907825199999999"/>
    <m/>
    <n v="0.12546939200000001"/>
    <m/>
    <m/>
    <n v="4.4697471579999997"/>
    <n v="1.872075524"/>
    <n v="0.88805368299999998"/>
    <m/>
    <n v="0.78842009899999999"/>
    <m/>
    <m/>
    <m/>
    <n v="0.33836432100000002"/>
    <m/>
    <m/>
    <s v="Case study KES P2"/>
    <x v="16"/>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1"/>
    <s v="Unspecified"/>
    <s v="Standard"/>
    <s v="real-world single case study"/>
    <s v="NR"/>
    <s v="U"/>
    <s v="OECD_EU15"/>
    <n v="91.402340100000004"/>
  </r>
  <r>
    <n v="52"/>
    <s v="Austria"/>
    <s v="Vienna"/>
    <m/>
    <n v="1918"/>
    <n v="26.359376350000002"/>
    <n v="0.47067647800000001"/>
    <n v="0.28577824400000001"/>
    <n v="0.82041322999999999"/>
    <n v="13.811294780000001"/>
    <m/>
    <m/>
    <n v="105.4268794"/>
    <m/>
    <m/>
    <n v="1320.391081"/>
    <n v="383.8812552"/>
    <n v="1.254174892"/>
    <n v="11.33250284"/>
    <m/>
    <m/>
    <n v="0.33432856599999999"/>
    <n v="0.47183935900000001"/>
    <m/>
    <m/>
    <m/>
    <n v="2.8141743680000002"/>
    <n v="2.2834641090000001"/>
    <n v="0.29944210700000001"/>
    <m/>
    <n v="0.46224558300000002"/>
    <n v="1.1152038099999999"/>
    <m/>
    <m/>
    <n v="0.21911211999999999"/>
    <m/>
    <m/>
    <s v="Case study KES P3"/>
    <x v="16"/>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1"/>
    <s v="Unspecified"/>
    <s v="Standard"/>
    <s v="real-world single case study"/>
    <s v="NR"/>
    <s v="U"/>
    <s v="OECD_EU15"/>
    <n v="105.4268794"/>
  </r>
  <r>
    <n v="53"/>
    <s v="Austria"/>
    <s v="Vienna"/>
    <m/>
    <n v="1918"/>
    <n v="13.710947490000001"/>
    <n v="0.31336979199999998"/>
    <n v="2.6328799999999999E-2"/>
    <m/>
    <n v="34.718001229999999"/>
    <m/>
    <m/>
    <n v="86.862291600000006"/>
    <m/>
    <m/>
    <n v="1294.708801"/>
    <n v="355.58074790000001"/>
    <n v="1.0603125900000001"/>
    <n v="6.3408526439999999"/>
    <m/>
    <m/>
    <n v="0.60830059299999995"/>
    <m/>
    <m/>
    <m/>
    <m/>
    <n v="4.0964394689999999"/>
    <n v="1.187007615"/>
    <n v="0.128714416"/>
    <m/>
    <n v="0.66650417799999995"/>
    <m/>
    <m/>
    <m/>
    <n v="0.217385249"/>
    <m/>
    <m/>
    <s v="Case study KES VW"/>
    <x v="17"/>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1"/>
    <s v="Unspecified"/>
    <s v="Standard"/>
    <s v="real-world single case study"/>
    <s v="NR"/>
    <s v="U"/>
    <s v="OECD_EU15"/>
    <n v="86.862291600000006"/>
  </r>
  <r>
    <n v="54"/>
    <s v="Austria"/>
    <s v="Vienna"/>
    <m/>
    <n v="1918"/>
    <n v="11.4816365"/>
    <n v="0.26588034599999999"/>
    <n v="0.18018593499999999"/>
    <m/>
    <n v="5.7109201079999998"/>
    <m/>
    <m/>
    <n v="170.40623500000001"/>
    <n v="0.91193761600000001"/>
    <m/>
    <n v="973.35979829999997"/>
    <n v="267.86957239999998"/>
    <n v="1.1252054119999999"/>
    <n v="5.0894831299999996"/>
    <m/>
    <m/>
    <m/>
    <m/>
    <n v="0.236602227"/>
    <m/>
    <m/>
    <n v="2.8109134409999998"/>
    <n v="1.0306173940000001"/>
    <n v="0.25457816799999999"/>
    <m/>
    <n v="1.85939586"/>
    <n v="3.8984060000000001E-3"/>
    <m/>
    <m/>
    <n v="0.19622827500000001"/>
    <m/>
    <m/>
    <s v="Case study GZL"/>
    <x v="1"/>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1"/>
    <s v="Unspecified"/>
    <s v="Standard"/>
    <s v="real-world single case study"/>
    <s v="NR"/>
    <s v="U"/>
    <s v="OECD_EU15"/>
    <n v="170.40623500000001"/>
  </r>
  <r>
    <n v="55"/>
    <s v="Austria"/>
    <s v="Vienna"/>
    <m/>
    <n v="1918"/>
    <n v="17.219167120000002"/>
    <n v="0.21323429199999999"/>
    <n v="0.80255228499999998"/>
    <n v="2.7272952999999999E-2"/>
    <n v="27.765932209999999"/>
    <m/>
    <m/>
    <n v="672.90232700000001"/>
    <m/>
    <m/>
    <n v="814.24890210000001"/>
    <n v="271.31757340000001"/>
    <n v="0.46254371900000002"/>
    <n v="0.58344323799999998"/>
    <m/>
    <m/>
    <n v="7.8499874999999997E-2"/>
    <n v="5.8086671999999999E-2"/>
    <m/>
    <m/>
    <m/>
    <n v="1.5870849440000001"/>
    <n v="2.2011347670000001"/>
    <n v="2.823580931"/>
    <m/>
    <m/>
    <n v="0.13729466500000001"/>
    <m/>
    <n v="0.222110432"/>
    <n v="0.13567836799999999"/>
    <m/>
    <m/>
    <s v="Construction files (nr. 18)"/>
    <x v="0"/>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1"/>
    <s v="Unspecified"/>
    <s v="Standard"/>
    <s v="real-world single case study"/>
    <s v="NR"/>
    <s v="U"/>
    <s v="OECD_EU15"/>
    <n v="672.90232700000001"/>
  </r>
  <r>
    <n v="56"/>
    <s v="Austria"/>
    <s v="Vienna"/>
    <m/>
    <n v="1918"/>
    <n v="8.0161056590000008"/>
    <n v="0.20603635300000001"/>
    <n v="8.6054796000000003E-2"/>
    <n v="2.6352326999999998E-2"/>
    <n v="40.450733960000001"/>
    <m/>
    <m/>
    <n v="106.0166646"/>
    <m/>
    <m/>
    <n v="1087.7961"/>
    <n v="320.65439149999997"/>
    <n v="0.44693008699999998"/>
    <n v="0.56374852099999995"/>
    <m/>
    <m/>
    <n v="7.5850031999999998E-2"/>
    <n v="5.6125898E-2"/>
    <m/>
    <m/>
    <m/>
    <n v="1.533511284"/>
    <n v="1.0655216249999999"/>
    <n v="1.1252037770000001"/>
    <m/>
    <m/>
    <n v="0.13266014400000001"/>
    <m/>
    <n v="0.21461287000000001"/>
    <n v="0.13567836799999999"/>
    <m/>
    <m/>
    <s v="Construction files (nr. 20)"/>
    <x v="11"/>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1"/>
    <s v="Unspecified"/>
    <s v="Standard"/>
    <s v="real-world single case study"/>
    <s v="NR"/>
    <s v="U"/>
    <s v="OECD_EU15"/>
    <n v="106.0166646"/>
  </r>
  <r>
    <n v="57"/>
    <s v="Austria"/>
    <s v="Vienna"/>
    <m/>
    <n v="1918"/>
    <n v="11.33722966"/>
    <n v="0.243465863"/>
    <n v="0.10168790599999999"/>
    <n v="3.1139612000000001E-2"/>
    <n v="37.37691753"/>
    <m/>
    <m/>
    <n v="80.18476416"/>
    <m/>
    <m/>
    <n v="1062.802175"/>
    <n v="344.21420660000001"/>
    <n v="0.52812145899999996"/>
    <n v="0.66616166600000004"/>
    <m/>
    <m/>
    <n v="8.9629296999999997E-2"/>
    <n v="6.6321985999999999E-2"/>
    <m/>
    <m/>
    <m/>
    <n v="1.8120959860000001"/>
    <n v="1.01830793"/>
    <n v="1.329613462"/>
    <m/>
    <m/>
    <n v="0.15675979500000001"/>
    <m/>
    <n v="0.25360042900000002"/>
    <n v="0.13567836799999999"/>
    <m/>
    <m/>
    <s v="Construction files (nr. 27)"/>
    <x v="1"/>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1"/>
    <s v="Unspecified"/>
    <s v="Standard"/>
    <s v="real-world single case study"/>
    <s v="NR"/>
    <s v="U"/>
    <s v="OECD_EU15"/>
    <n v="80.18476416"/>
  </r>
  <r>
    <n v="58"/>
    <s v="Austria"/>
    <s v="Vienna"/>
    <n v="1919"/>
    <n v="1946"/>
    <n v="17.64488072"/>
    <n v="0.204744918"/>
    <n v="0.37273247999999998"/>
    <n v="2.5794635E-2"/>
    <n v="21.36614179"/>
    <m/>
    <m/>
    <n v="697.68171870000003"/>
    <m/>
    <m/>
    <n v="953.56545470000003"/>
    <n v="290.77002629999998"/>
    <n v="0.437541501"/>
    <n v="0.55168276199999999"/>
    <m/>
    <m/>
    <n v="7.4159576000000005E-2"/>
    <n v="5.4813599999999997E-2"/>
    <m/>
    <m/>
    <m/>
    <n v="1.5009253410000001"/>
    <n v="1.5834681740000001"/>
    <n v="1.139478014"/>
    <m/>
    <m/>
    <n v="0.129940475"/>
    <m/>
    <n v="0.21022627799999999"/>
    <n v="0.13569999999999999"/>
    <m/>
    <m/>
    <s v="Construction files (nr. 7)"/>
    <x v="2"/>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
    <n v="5362"/>
    <s v="NA"/>
    <n v="4039.855"/>
    <s v="NA"/>
    <n v="90.964997499999996"/>
    <n v="82445"/>
    <n v="6420"/>
    <s v="NA"/>
    <n v="7000"/>
    <s v="NA"/>
    <n v="0.63600000000000001"/>
    <n v="2447"/>
    <n v="2352"/>
    <s v="NULL"/>
    <s v="NULL"/>
    <s v="R32EU15"/>
    <s v="R5.2OECD"/>
    <x v="1"/>
    <s v="Unspecified"/>
    <s v="Standard"/>
    <s v="real-world single case study"/>
    <s v="NR"/>
    <s v="U"/>
    <s v="OECD_EU15"/>
    <n v="697.68171870000003"/>
  </r>
  <r>
    <n v="59"/>
    <s v="Austria"/>
    <s v="Vienna"/>
    <n v="1919"/>
    <n v="1946"/>
    <n v="14.993373269999999"/>
    <n v="0.52282240400000002"/>
    <n v="0.28857729199999999"/>
    <m/>
    <n v="7.292847729"/>
    <m/>
    <m/>
    <n v="757.45711349999999"/>
    <n v="0"/>
    <m/>
    <n v="431.43836440000001"/>
    <n v="144.5737024"/>
    <n v="3.7043993500000001"/>
    <m/>
    <m/>
    <m/>
    <m/>
    <m/>
    <n v="0"/>
    <m/>
    <m/>
    <n v="5.6325750179999998"/>
    <n v="1.743126264"/>
    <n v="0.24741433800000001"/>
    <n v="0.87868646699999997"/>
    <n v="0.68614703899999996"/>
    <n v="0.225731814"/>
    <m/>
    <m/>
    <n v="0.54872884300000002"/>
    <m/>
    <m/>
    <s v="Case study KES Pat"/>
    <x v="11"/>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
    <n v="5362"/>
    <s v="NA"/>
    <n v="4039.855"/>
    <s v="NA"/>
    <n v="90.964997499999996"/>
    <n v="82445"/>
    <n v="6420"/>
    <s v="NA"/>
    <n v="7000"/>
    <s v="NA"/>
    <n v="0.63600000000000001"/>
    <n v="2447"/>
    <n v="2352"/>
    <s v="NULL"/>
    <s v="NULL"/>
    <s v="R32EU15"/>
    <s v="R5.2OECD"/>
    <x v="1"/>
    <s v="Unspecified"/>
    <s v="Standard"/>
    <s v="real-world single case study"/>
    <s v="NR"/>
    <s v="U"/>
    <s v="OECD_EU15"/>
    <n v="757.45711349999999"/>
  </r>
  <r>
    <n v="60"/>
    <s v="Austria"/>
    <s v="Vienna"/>
    <n v="1919"/>
    <n v="1946"/>
    <n v="29.127899289999998"/>
    <n v="0.37836726199999998"/>
    <n v="1.2170570489999999"/>
    <n v="9.1675460000000004E-3"/>
    <n v="2.6559101369999998"/>
    <m/>
    <m/>
    <n v="1051.353715"/>
    <n v="0.35185683200000001"/>
    <m/>
    <m/>
    <m/>
    <n v="0.47090303100000003"/>
    <n v="56.203232550000003"/>
    <m/>
    <n v="14.016449209999999"/>
    <n v="10.25530642"/>
    <n v="5.9616091649999996"/>
    <n v="9.1648027000000007E-2"/>
    <m/>
    <m/>
    <n v="0.42700763800000002"/>
    <n v="2.2149661969999999"/>
    <n v="0.50854836000000003"/>
    <n v="0.37801056399999999"/>
    <n v="1.2626168520000001"/>
    <m/>
    <m/>
    <m/>
    <n v="2.8757375000000002E-2"/>
    <m/>
    <m/>
    <s v="Case study ZA"/>
    <x v="18"/>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
    <n v="5362"/>
    <s v="NA"/>
    <n v="4039.855"/>
    <s v="NA"/>
    <n v="90.964997499999996"/>
    <n v="82445"/>
    <n v="6420"/>
    <s v="NA"/>
    <n v="7000"/>
    <s v="NA"/>
    <n v="0.63600000000000001"/>
    <n v="2447"/>
    <n v="2352"/>
    <s v="NULL"/>
    <s v="NULL"/>
    <s v="R32EU15"/>
    <s v="R5.2OECD"/>
    <x v="1"/>
    <s v="Unspecified"/>
    <s v="Standard"/>
    <s v="real-world single case study"/>
    <s v="NR"/>
    <s v="U"/>
    <s v="OECD_EU15"/>
    <n v="1051.353715"/>
  </r>
  <r>
    <n v="61"/>
    <s v="Austria"/>
    <s v="Vienna"/>
    <n v="1919"/>
    <n v="1946"/>
    <n v="12.025720229999999"/>
    <n v="5.1264740000000003E-2"/>
    <n v="0.129544509"/>
    <n v="2.127168E-3"/>
    <n v="44.630057649999998"/>
    <m/>
    <m/>
    <n v="640.66045780000002"/>
    <m/>
    <m/>
    <n v="523.80124860000001"/>
    <n v="197.91167630000001"/>
    <n v="2.8374658959999999"/>
    <n v="0.34523930600000002"/>
    <m/>
    <m/>
    <m/>
    <n v="1.335435838"/>
    <m/>
    <m/>
    <m/>
    <n v="1.9244485549999999"/>
    <n v="3.1844377650000002"/>
    <n v="5.6232046240000004"/>
    <m/>
    <m/>
    <n v="4.8286704999999999E-2"/>
    <m/>
    <n v="0.138691329"/>
    <n v="1.333917391"/>
    <m/>
    <m/>
    <s v="Construction files  (nr. 58)"/>
    <x v="19"/>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
    <n v="5362"/>
    <s v="NA"/>
    <n v="4039.855"/>
    <s v="NA"/>
    <n v="90.964997499999996"/>
    <n v="82445"/>
    <n v="6420"/>
    <s v="NA"/>
    <n v="7000"/>
    <s v="NA"/>
    <n v="0.63600000000000001"/>
    <n v="2447"/>
    <n v="2352"/>
    <s v="NULL"/>
    <s v="NULL"/>
    <s v="R32EU15"/>
    <s v="R5.2OECD"/>
    <x v="1"/>
    <s v="Unspecified"/>
    <s v="Standard"/>
    <s v="real-world single case study"/>
    <s v="NR"/>
    <s v="U"/>
    <s v="OECD_EU15"/>
    <n v="640.66045780000002"/>
  </r>
  <r>
    <n v="62"/>
    <s v="Austria"/>
    <s v="Vienna"/>
    <n v="1977"/>
    <n v="1997"/>
    <n v="34.709017639999999"/>
    <n v="0.56160235800000002"/>
    <n v="2.0007786639999998"/>
    <m/>
    <n v="4.5334562930000004"/>
    <n v="0"/>
    <m/>
    <n v="1392.047196"/>
    <n v="2.0997592999999998E-2"/>
    <n v="9.0189859420000005"/>
    <n v="20.225731660000001"/>
    <n v="4.7443074259999998"/>
    <n v="1.1910873660000001"/>
    <n v="15.44853608"/>
    <m/>
    <m/>
    <n v="2.3278326960000002"/>
    <n v="6.4361689999999996"/>
    <n v="5.6899239999999998E-3"/>
    <m/>
    <m/>
    <n v="2.999074384"/>
    <n v="3.1862647910000002"/>
    <n v="0.40974232700000002"/>
    <m/>
    <n v="0.43030057599999999"/>
    <m/>
    <m/>
    <n v="0"/>
    <n v="0.32276064799999998"/>
    <m/>
    <m/>
    <s v="Case study RZ"/>
    <x v="20"/>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95, Data: https://www.rug.nl/ggdc/historicaldevelopment/maddison/releases/maddison-project-database-2018. GDP: Data: https://esa.un.org/unpd/wup/Download, Urbanization_rate_2018.xls. Human Development Index: Not collected."/>
    <s v="Heeren and Fishman"/>
    <s v="Europe"/>
    <s v="Cfb"/>
    <n v="5362"/>
    <n v="4169.8252499999999"/>
    <n v="4470.8149999999996"/>
    <n v="77.550002500000005"/>
    <n v="99.559997499999994"/>
    <n v="82445"/>
    <n v="7568"/>
    <s v="NA"/>
    <n v="8015"/>
    <n v="0.65300000000000002"/>
    <n v="0.61599999999999999"/>
    <n v="17362"/>
    <n v="31019"/>
    <s v="NULL"/>
    <s v="NULL"/>
    <s v="R32EU15"/>
    <s v="R5.2OECD"/>
    <x v="1"/>
    <s v="Unspecified"/>
    <s v="Standard"/>
    <s v="real-world single case study"/>
    <s v="NR"/>
    <s v="U"/>
    <s v="OECD_EU15"/>
    <n v="1392.047196"/>
  </r>
  <r>
    <n v="63"/>
    <s v="Austria"/>
    <s v="Vienna"/>
    <n v="1997"/>
    <m/>
    <n v="40.724500220000003"/>
    <n v="1.0425154590000001"/>
    <n v="0.94175744400000005"/>
    <m/>
    <n v="2.6344512299999998"/>
    <m/>
    <m/>
    <n v="1330.261524"/>
    <m/>
    <m/>
    <m/>
    <m/>
    <n v="2.3329014940000001"/>
    <n v="30.601400330000001"/>
    <m/>
    <m/>
    <n v="15.667339650000001"/>
    <m/>
    <m/>
    <m/>
    <m/>
    <n v="3.5012547719999998"/>
    <n v="2.1653173369999998"/>
    <n v="3.5844172919999999"/>
    <n v="1.632014547"/>
    <n v="0.75167173700000001"/>
    <m/>
    <m/>
    <m/>
    <n v="0.54464626299999996"/>
    <m/>
    <m/>
    <s v="Case study KES OP"/>
    <x v="4"/>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1"/>
    <s v="Unspecified"/>
    <s v="Standard"/>
    <s v="real-world single case study"/>
    <s v="NR"/>
    <s v="U"/>
    <s v="OECD_EU15"/>
    <n v="1330.261524"/>
  </r>
  <r>
    <n v="64"/>
    <s v="Austria"/>
    <s v="Vienna"/>
    <n v="1997"/>
    <m/>
    <n v="15.14369845"/>
    <n v="9.9642601999999997E-2"/>
    <n v="0.99245026000000003"/>
    <n v="3.3986929999999999E-3"/>
    <n v="55.652762979999999"/>
    <m/>
    <m/>
    <n v="460.55098040000001"/>
    <m/>
    <m/>
    <n v="35.336470589999998"/>
    <n v="8.2888017430000005"/>
    <n v="16.13677513"/>
    <n v="10.0316083"/>
    <m/>
    <m/>
    <m/>
    <n v="2.1337440249999999"/>
    <m/>
    <m/>
    <m/>
    <n v="1.1500526129999999"/>
    <n v="2.1007036800000001"/>
    <n v="1.8877216670000001"/>
    <m/>
    <m/>
    <m/>
    <m/>
    <m/>
    <n v="4.7479357599999998"/>
    <m/>
    <m/>
    <s v="Construction files (nr. 6)"/>
    <x v="0"/>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1"/>
    <s v="Unspecified"/>
    <s v="Standard"/>
    <s v="real-world single case study"/>
    <s v="NR"/>
    <s v="U"/>
    <s v="OECD_EU15"/>
    <n v="460.55098040000001"/>
  </r>
  <r>
    <n v="65"/>
    <s v="Austria"/>
    <s v="Vienna"/>
    <n v="1997"/>
    <m/>
    <n v="55.462517200000001"/>
    <n v="0.14658959799999999"/>
    <n v="0.68910817800000002"/>
    <n v="5.0000000000000001E-3"/>
    <n v="4.2089467819999999"/>
    <m/>
    <m/>
    <n v="2106.4968610000001"/>
    <m/>
    <m/>
    <n v="9.1352195120000008"/>
    <n v="62.946731710000002"/>
    <n v="5.975903003"/>
    <n v="2.5609345029999999"/>
    <m/>
    <m/>
    <n v="6.0609756099999998"/>
    <n v="3.1390657289999999"/>
    <m/>
    <m/>
    <m/>
    <n v="1.6919043250000001"/>
    <n v="4.3872861910000003"/>
    <n v="4.6459298049999997"/>
    <m/>
    <m/>
    <m/>
    <m/>
    <m/>
    <n v="1.1951806009999999"/>
    <m/>
    <m/>
    <s v="Construction files (nr. 64)"/>
    <x v="21"/>
    <s v="commerc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362"/>
    <n v="4470.8149999999996"/>
    <n v="4651.6097499999996"/>
    <n v="99.559997499999994"/>
    <n v="163.375"/>
    <n v="82445"/>
    <n v="8015"/>
    <s v="NA"/>
    <n v="8780"/>
    <n v="0.61599999999999999"/>
    <n v="0.58699999999999997"/>
    <n v="31019"/>
    <n v="45010"/>
    <s v="NULL"/>
    <s v="NULL"/>
    <s v="R32EU15"/>
    <s v="R5.2OECD"/>
    <x v="1"/>
    <s v="Unspecified"/>
    <s v="Standard"/>
    <s v="real-world single case study"/>
    <s v="NR"/>
    <s v="U"/>
    <s v="OECD_EU15"/>
    <n v="2106.4968610000001"/>
  </r>
  <r>
    <n v="66"/>
    <s v="Austria"/>
    <s v="Vienna"/>
    <m/>
    <n v="1946"/>
    <n v="31.066067589999999"/>
    <n v="1.0353171E-2"/>
    <n v="0.148588372"/>
    <m/>
    <n v="19.422643650000001"/>
    <m/>
    <m/>
    <n v="240.90676769999999"/>
    <n v="0.77684587500000002"/>
    <m/>
    <n v="910.96531679999998"/>
    <n v="215.19859149999999"/>
    <n v="0.25178448599999997"/>
    <m/>
    <m/>
    <m/>
    <n v="0.77684587500000002"/>
    <m/>
    <n v="0.144780513"/>
    <m/>
    <m/>
    <m/>
    <n v="1.4555817520000001"/>
    <m/>
    <n v="1.5073629E-2"/>
    <n v="3.8437753999999998E-2"/>
    <m/>
    <m/>
    <m/>
    <n v="0.05"/>
    <m/>
    <m/>
    <s v="Case study WPO"/>
    <x v="22"/>
    <s v="industr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7000"/>
    <s v="NA"/>
    <n v="0.63600000000000001"/>
    <s v="NA"/>
    <n v="2352"/>
    <s v="NULL"/>
    <s v="NULL"/>
    <s v="R32EU15"/>
    <s v="R5.2OECD"/>
    <x v="2"/>
    <s v="Unspecified"/>
    <s v="Standard"/>
    <s v="real-world single case study"/>
    <s v="NR"/>
    <s v="U"/>
    <s v="OECD_EU15"/>
    <n v="240.90676769999999"/>
  </r>
  <r>
    <n v="67"/>
    <s v="Austria"/>
    <s v="Vienna"/>
    <m/>
    <n v="1918"/>
    <n v="28.285416380000001"/>
    <n v="1.9166743999999999E-2"/>
    <n v="8.6754734E-2"/>
    <n v="2.5219399999999999E-3"/>
    <n v="40.195987649999999"/>
    <m/>
    <m/>
    <n v="121.10854500000001"/>
    <m/>
    <m/>
    <n v="727.70453199999997"/>
    <n v="222.66207850000001"/>
    <n v="4.0603233000000002E-2"/>
    <m/>
    <m/>
    <m/>
    <m/>
    <m/>
    <m/>
    <m/>
    <m/>
    <n v="0.23151408800000001"/>
    <n v="2.7390250969999999"/>
    <n v="0.173005081"/>
    <m/>
    <m/>
    <m/>
    <m/>
    <m/>
    <n v="0.02"/>
    <m/>
    <m/>
    <s v="Construction files (nr. 54)"/>
    <x v="10"/>
    <s v="industrial"/>
    <s v="NA"/>
    <s v="NULL"/>
    <s v="urban"/>
    <s v="gross"/>
    <s v="Kleemann, Fritz; Lederer, Jakob; Rechberger, Helmut; Fellner, Johann"/>
    <n v="2016"/>
    <s v="GIS‐based Analysis of Vienna's Material Stock in Buildings"/>
    <s v="Journal of Industrial Ecology"/>
    <s v="Copyright Elsevier"/>
    <s v="10.1111/jiec.12446"/>
    <x v="0"/>
    <s v="NULL"/>
    <s v="Personal communication by the author. Data based and converted from Kleemann et al. 2016. No. of floors calculated by author. "/>
    <s v="Summed &quot;slag fill&quot; and &quot;mineral fill&quot;, &quot;bricks&quot; and &quot;foamed clay bricks&quot;, &quot;mineral wool&quot; and &quot;mineral wool board&quot;. Considered &quot;cement asbestos&quot; as &quot;cement&quot;, &quot;laminate&quot; as &quot;other&quot;."/>
    <s v="NULL"/>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8, Data: https://esa.un.org/unpd/wup/Download, Urbanization_rate_2018.xls. Human Development Index: Not collected."/>
    <s v="Heeren and Fishman"/>
    <s v="Europe"/>
    <s v="Cfb"/>
    <n v="5362"/>
    <s v="NA"/>
    <n v="4039.855"/>
    <s v="NA"/>
    <n v="90.964997499999996"/>
    <n v="82445"/>
    <s v="NA"/>
    <s v="Pre-1918"/>
    <n v="6727"/>
    <s v="NA"/>
    <n v="0.63600000000000001"/>
    <s v="NA"/>
    <n v="2767"/>
    <s v="NULL"/>
    <s v="NULL"/>
    <s v="R32EU15"/>
    <s v="R5.2OECD"/>
    <x v="2"/>
    <s v="Unspecified"/>
    <s v="Standard"/>
    <s v="real-world single case study"/>
    <s v="NR"/>
    <s v="U"/>
    <s v="OECD_EU15"/>
    <n v="121.10854500000001"/>
  </r>
  <r>
    <n v="68"/>
    <s v="Brazil"/>
    <s v="Rio de Janeiro"/>
    <n v="2000"/>
    <n v="2010"/>
    <m/>
    <m/>
    <m/>
    <n v="20.13"/>
    <n v="868.96"/>
    <m/>
    <m/>
    <n v="845.29"/>
    <n v="81.48"/>
    <n v="393.88"/>
    <m/>
    <n v="28.29"/>
    <m/>
    <m/>
    <m/>
    <m/>
    <m/>
    <n v="2.46"/>
    <m/>
    <m/>
    <m/>
    <n v="116.43"/>
    <n v="0.8"/>
    <n v="0.54"/>
    <m/>
    <m/>
    <m/>
    <m/>
    <m/>
    <m/>
    <m/>
    <n v="0.31"/>
    <s v="SFH mainly composed of wood"/>
    <x v="23"/>
    <s v="residential"/>
    <s v="SFH"/>
    <s v="NULL"/>
    <s v="urban"/>
    <s v="gross"/>
    <s v="Condeixa, Karina; Haddad, Assed; Boer, Dieter"/>
    <n v="2017"/>
    <s v="Material flow analysis of the residential building stock at the city of Rio de Janeiro"/>
    <s v="Journal of Cleaner Production"/>
    <s v="Copyright Elsevier"/>
    <s v="10.1016/j.jclepro.2017.02.080"/>
    <x v="1"/>
    <s v="NULL"/>
    <s v="NULL"/>
    <s v="NULL"/>
    <s v="Table 4. MI and MIPS from 1 m2 of buildings types. Considered &quot;lime&quot; and &quot;stone&quot; as &quot;other construction materials&quot;, &quot;fibreglass&quot; as &quot;other&quo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
    <s v="Heeren and Fishman"/>
    <s v="South_America"/>
    <s v="Aw"/>
    <n v="2547"/>
    <n v="221.572495"/>
    <n v="202.31750500000001"/>
    <n v="1672.8575499999999"/>
    <n v="1832.0999750000001"/>
    <n v="8358140"/>
    <n v="176369"/>
    <s v="NA"/>
    <n v="198142"/>
    <n v="0.81200000000000006"/>
    <n v="0.84299999999999997"/>
    <n v="8316"/>
    <n v="13418"/>
    <s v="NULL"/>
    <s v="NULL"/>
    <s v="R32BRA"/>
    <s v="R5.2LAM"/>
    <x v="3"/>
    <s v="T_traditional"/>
    <s v="Standard"/>
    <s v="modeled/hypothetical/regulations"/>
    <s v="RS"/>
    <s v="T"/>
    <s v="LAM_BRA"/>
    <n v="845.29"/>
  </r>
  <r>
    <n v="69"/>
    <s v="Brazil"/>
    <s v="Rio de Janeiro"/>
    <n v="2000"/>
    <n v="2010"/>
    <m/>
    <m/>
    <m/>
    <n v="21.25"/>
    <n v="20.64"/>
    <m/>
    <m/>
    <n v="557.91"/>
    <n v="63.82"/>
    <n v="270.14"/>
    <m/>
    <n v="19.73"/>
    <m/>
    <m/>
    <m/>
    <m/>
    <m/>
    <n v="2.23"/>
    <n v="3.4"/>
    <m/>
    <m/>
    <n v="50.72"/>
    <n v="1.1000000000000001"/>
    <n v="0.31"/>
    <m/>
    <m/>
    <m/>
    <m/>
    <m/>
    <m/>
    <m/>
    <m/>
    <s v="MFB-4F: multi-family buildings with four apartment’s floors"/>
    <x v="24"/>
    <s v="residential"/>
    <s v="MFH"/>
    <s v="NULL"/>
    <s v="urban"/>
    <s v="gross"/>
    <s v="Condeixa, Karina; Haddad, Assed; Boer, Dieter"/>
    <n v="2017"/>
    <s v="Material flow analysis of the residential building stock at the city of Rio de Janeiro"/>
    <s v="Journal of Cleaner Production"/>
    <s v="Copyright Elsevier"/>
    <s v="10.1016/j.jclepro.2017.02.080"/>
    <x v="1"/>
    <s v="for use_type or construction_type: 'Slab-column-beam-slab structure modelled of reinforced concrete, walls consist of hollow ceramic-brick masonry, grout mortar between bricks and mortar of two layers as coating'"/>
    <s v="NULL"/>
    <s v="NULL"/>
    <s v="Table 4. MI and MIPS from 1 m2 of buildings types. Considered &quot;lime&quot;, &quot;fibre cement&quot; and &quot;stone&quot; as &quot;other construction materials&quo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
    <s v="Heeren and Fishman"/>
    <s v="South_America"/>
    <s v="Aw"/>
    <n v="2547"/>
    <n v="221.572495"/>
    <n v="202.31750500000001"/>
    <n v="1672.8575499999999"/>
    <n v="1832.0999750000001"/>
    <n v="8358140"/>
    <n v="176369"/>
    <s v="NA"/>
    <n v="198142"/>
    <n v="0.81200000000000006"/>
    <n v="0.84299999999999997"/>
    <n v="8316"/>
    <n v="13418"/>
    <s v="NULL"/>
    <s v="NULL"/>
    <s v="R32BRA"/>
    <s v="R5.2LAM"/>
    <x v="4"/>
    <s v="RC_concretefloor"/>
    <s v="Standard"/>
    <s v="modeled/hypothetical/regulations"/>
    <s v="RM"/>
    <s v="C"/>
    <s v="LAM_BRA"/>
    <n v="557.91"/>
  </r>
  <r>
    <n v="70"/>
    <s v="Brazil"/>
    <s v="Rio de Janeiro"/>
    <n v="2000"/>
    <n v="2010"/>
    <m/>
    <m/>
    <m/>
    <n v="21.49"/>
    <n v="20.09"/>
    <m/>
    <m/>
    <n v="511.6"/>
    <n v="48.66"/>
    <n v="203.59"/>
    <m/>
    <n v="14.11"/>
    <m/>
    <m/>
    <m/>
    <m/>
    <m/>
    <n v="3.5"/>
    <n v="1.37"/>
    <m/>
    <m/>
    <n v="23.99"/>
    <n v="0.39"/>
    <n v="0.23"/>
    <m/>
    <m/>
    <m/>
    <m/>
    <m/>
    <m/>
    <m/>
    <m/>
    <s v="MFB-8F: eight apartment’s floors"/>
    <x v="25"/>
    <s v="residential"/>
    <s v="MFH"/>
    <s v="NULL"/>
    <s v="urban"/>
    <s v="gross"/>
    <s v="Condeixa, Karina; Haddad, Assed; Boer, Dieter"/>
    <n v="2017"/>
    <s v="Material flow analysis of the residential building stock at the city of Rio de Janeiro"/>
    <s v="Journal of Cleaner Production"/>
    <s v="Copyright Elsevier"/>
    <s v="10.1016/j.jclepro.2017.02.080"/>
    <x v="1"/>
    <s v="NULL"/>
    <s v="NULL"/>
    <s v="NULL"/>
    <s v="Table 4. MI and MIPS from 1 m2 of buildings types. Considered &quot;lime&quot;, &quot;fibre cement&quot; and &quot;stone&quot; as &quot;other construction materials&quo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
    <s v="Heeren and Fishman"/>
    <s v="South_America"/>
    <s v="Aw"/>
    <n v="2547"/>
    <n v="221.572495"/>
    <n v="202.31750500000001"/>
    <n v="1672.8575499999999"/>
    <n v="1832.0999750000001"/>
    <n v="8358140"/>
    <n v="176369"/>
    <s v="NA"/>
    <n v="198142"/>
    <n v="0.81200000000000006"/>
    <n v="0.84299999999999997"/>
    <n v="8316"/>
    <n v="13418"/>
    <s v="NULL"/>
    <s v="NULL"/>
    <s v="R32BRA"/>
    <s v="R5.2LAM"/>
    <x v="5"/>
    <s v="RC_concretefloor"/>
    <s v="Standard"/>
    <s v="modeled/hypothetical/regulations"/>
    <s v="RM"/>
    <s v="C"/>
    <s v="LAM_BRA"/>
    <n v="511.6"/>
  </r>
  <r>
    <n v="71"/>
    <s v="Brazil"/>
    <s v="Rio de Janeiro"/>
    <n v="2000"/>
    <n v="2010"/>
    <m/>
    <m/>
    <m/>
    <n v="23.21"/>
    <n v="21.16"/>
    <m/>
    <m/>
    <n v="524.75"/>
    <n v="28.09"/>
    <n v="113.46"/>
    <m/>
    <n v="7.91"/>
    <m/>
    <m/>
    <m/>
    <m/>
    <m/>
    <n v="3.87"/>
    <n v="0.76"/>
    <m/>
    <m/>
    <n v="13.64"/>
    <n v="0.5"/>
    <n v="0.24"/>
    <m/>
    <m/>
    <m/>
    <m/>
    <m/>
    <m/>
    <m/>
    <m/>
    <s v="MFB-16F: 16 apartment’s floors"/>
    <x v="26"/>
    <s v="residential"/>
    <s v="MFH"/>
    <s v="NULL"/>
    <s v="urban"/>
    <s v="gross"/>
    <s v="Condeixa, Karina; Haddad, Assed; Boer, Dieter"/>
    <n v="2017"/>
    <s v="Material flow analysis of the residential building stock at the city of Rio de Janeiro"/>
    <s v="Journal of Cleaner Production"/>
    <s v="Copyright Elsevier"/>
    <s v="10.1016/j.jclepro.2017.02.080"/>
    <x v="1"/>
    <s v="for use_type or construction_type: 'Slab-column-beam-slab structure modelled of reinforced concrete, walls consist of hollow ceramic-brick masonry, grout mortar between bricks and mortar of two layers as coating'"/>
    <s v="NULL"/>
    <s v="NULL"/>
    <s v="Table 4. MI and MIPS from 1 m2 of buildings types. Considered &quot;lime&quot;, &quot;fibre cement&quot; and &quot;stone&quot; as &quot;other construction materials&quo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
    <s v="Heeren and Fishman"/>
    <s v="South_America"/>
    <s v="Aw"/>
    <n v="2547"/>
    <n v="221.572495"/>
    <n v="202.31750500000001"/>
    <n v="1672.8575499999999"/>
    <n v="1832.0999750000001"/>
    <n v="8358140"/>
    <n v="176369"/>
    <s v="NA"/>
    <n v="198142"/>
    <n v="0.81200000000000006"/>
    <n v="0.84299999999999997"/>
    <n v="8316"/>
    <n v="13418"/>
    <s v="NULL"/>
    <s v="NULL"/>
    <s v="R32BRA"/>
    <s v="R5.2LAM"/>
    <x v="5"/>
    <s v="RC_concretefloor"/>
    <s v="Standard"/>
    <s v="modeled/hypothetical/regulations"/>
    <s v="RM"/>
    <s v="C"/>
    <s v="LAM_BRA"/>
    <n v="524.75"/>
  </r>
  <r>
    <n v="72"/>
    <s v="China"/>
    <s v="NA"/>
    <n v="1985"/>
    <n v="2011"/>
    <n v="16.52"/>
    <m/>
    <m/>
    <m/>
    <n v="13.83"/>
    <m/>
    <m/>
    <m/>
    <n v="151.01"/>
    <n v="930.2"/>
    <n v="399.37"/>
    <n v="26.28"/>
    <m/>
    <m/>
    <m/>
    <n v="1.51"/>
    <m/>
    <m/>
    <m/>
    <m/>
    <m/>
    <m/>
    <n v="1.58"/>
    <m/>
    <m/>
    <m/>
    <m/>
    <m/>
    <m/>
    <m/>
    <m/>
    <m/>
    <s v="Urban"/>
    <x v="23"/>
    <s v="residential"/>
    <s v="NA"/>
    <s v="NULL"/>
    <s v="urban"/>
    <s v="NA"/>
    <s v="Cao, Zhi; Shen, Lei; Zhong, Shuai; Liu, Litao; Kong, Hanxiao; Sun, Yanzhi"/>
    <n v="2018"/>
    <s v="A Probabilistic Dynamic Material Flow Analysis Model for Chinese Urban Housing Stock"/>
    <s v="Journal of Industrial Ecology"/>
    <s v="Copyright Elsevier"/>
    <s v="10.1111/jiec.12579"/>
    <x v="2"/>
    <s v="NULL"/>
    <s v="NULL"/>
    <s v="NULL"/>
    <s v="SI. Table S11. Parameters of PDF and medians and 95% CIs of random samples (n=5000) for various building material. Considered &quot;lime&quot; as &quot;mortar/plaster&quot;, &quot;sand&quot; and &quot;gravel&quot; as &quot;aggregate&quot;."/>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5, Urban pop. in 2010, Data: https://www.rug.nl/ggdc/historicaldevelopment/maddison/releases/maddison-project-database-2018. GDP: Data: https://esa.un.org/unpd/wup/Download, Urbanization_rate_2018.xls. Human Development Index: Not collected."/>
    <s v="Heeren and Fishman"/>
    <s v="East_Asia"/>
    <s v="NA"/>
    <n v="3893"/>
    <n v="2776.9724999999999"/>
    <n v="2854.4749999999999"/>
    <n v="775.01250000000005"/>
    <n v="860.37249999999995"/>
    <n v="9326410"/>
    <n v="1051040"/>
    <s v="NA"/>
    <n v="1337752"/>
    <n v="0.22900000000000001"/>
    <n v="0.49199999999999999"/>
    <n v="2310"/>
    <n v="10221"/>
    <s v="NULL"/>
    <s v="NULL"/>
    <s v="R32CHN"/>
    <s v="R5.2ASIA"/>
    <x v="0"/>
    <s v="Unspecified"/>
    <s v="Standard"/>
    <s v="modeled/hypothetical/regulations"/>
    <s v="RU"/>
    <s v="U"/>
    <s v="ASIA_CHN"/>
    <n v="1081.21"/>
  </r>
  <r>
    <n v="73"/>
    <s v="China"/>
    <s v="Beijing"/>
    <n v="1980"/>
    <n v="1990"/>
    <n v="23"/>
    <m/>
    <m/>
    <m/>
    <n v="20"/>
    <m/>
    <m/>
    <m/>
    <n v="190"/>
    <n v="800"/>
    <n v="220"/>
    <n v="20"/>
    <m/>
    <m/>
    <m/>
    <m/>
    <m/>
    <m/>
    <m/>
    <m/>
    <m/>
    <m/>
    <n v="1.8"/>
    <m/>
    <m/>
    <m/>
    <m/>
    <m/>
    <m/>
    <m/>
    <m/>
    <m/>
    <s v="Urban"/>
    <x v="23"/>
    <s v="residential"/>
    <s v="NA"/>
    <s v="NULL"/>
    <s v="urban"/>
    <s v="NA"/>
    <s v="Han, Ji; Xiang, Wei Ning"/>
    <n v="2013"/>
    <s v="Analysis of material stock accumulation in China's infrastructure and its regional disparity"/>
    <s v="Sustainability Science"/>
    <s v="Copyright Elsevier"/>
    <s v="10.1007/s11625-012-0196-y"/>
    <x v="3"/>
    <s v="for use_type or construction_type: 'Taking residential building as an example, in rural areas most dwellings were made of sand, gravel, and brick instead of cement and steel, especially before the 2000s. Notably, after the 1970s, concrete structures have become increasingly popular in both urban and rural areas, for which more and more steel, cement, and glass are used.'"/>
    <s v="NULL"/>
    <s v="Considered &quot;sand &amp; gravel&quot; as &quot;aggregate&quot;."/>
    <s v="Table 1. Material intensity for different infrastructures in China"/>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
    <s v="Heeren and Fishman"/>
    <s v="East_Asia"/>
    <s v="Dwa"/>
    <n v="4438"/>
    <n v="2753.6374999999998"/>
    <n v="2502.9699999999998"/>
    <n v="791.95252500000004"/>
    <n v="815.68"/>
    <n v="9326410"/>
    <n v="981235"/>
    <s v="NA"/>
    <n v="1135185"/>
    <n v="0.19400000000000001"/>
    <n v="0.26400000000000001"/>
    <n v="1690"/>
    <n v="2460"/>
    <s v="NULL"/>
    <s v="NULL"/>
    <s v="R32CHN"/>
    <s v="R5.2ASIA"/>
    <x v="0"/>
    <s v="Unspecified"/>
    <s v="Standard"/>
    <s v="real-world single case study"/>
    <s v="RU"/>
    <s v="U"/>
    <s v="ASIA_CHN"/>
    <n v="990"/>
  </r>
  <r>
    <n v="74"/>
    <s v="China"/>
    <s v="Beijing"/>
    <n v="2000"/>
    <n v="2010"/>
    <n v="40"/>
    <m/>
    <m/>
    <m/>
    <n v="15"/>
    <m/>
    <m/>
    <m/>
    <n v="220"/>
    <n v="750"/>
    <n v="180"/>
    <n v="25"/>
    <m/>
    <m/>
    <m/>
    <m/>
    <m/>
    <m/>
    <m/>
    <m/>
    <m/>
    <m/>
    <n v="2"/>
    <m/>
    <m/>
    <m/>
    <m/>
    <m/>
    <m/>
    <m/>
    <m/>
    <m/>
    <s v="Urban"/>
    <x v="23"/>
    <s v="residential"/>
    <s v="NA"/>
    <s v="NULL"/>
    <s v="urban"/>
    <s v="NA"/>
    <s v="Han, Ji; Xiang, Wei Ning"/>
    <n v="2013"/>
    <s v="Analysis of material stock accumulation in China's infrastructure and its regional disparity"/>
    <s v="Sustainability Science"/>
    <s v="Copyright Elsevier"/>
    <s v="10.1007/s11625-012-0196-y"/>
    <x v="3"/>
    <s v="NULL"/>
    <s v="NULL"/>
    <s v="Considered &quot;sand &amp; gravel&quot; as &quot;aggregate&quot;."/>
    <s v="Table 1. Material intensity for different infrastructures in China"/>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
    <s v="Heeren and Fishman"/>
    <s v="East_Asia"/>
    <s v="Dwa"/>
    <n v="4438"/>
    <n v="2631.6925000000001"/>
    <n v="2708.7"/>
    <n v="874.07752500000004"/>
    <n v="896.87249999999995"/>
    <n v="9326410"/>
    <n v="1258401"/>
    <s v="NA"/>
    <n v="1331358"/>
    <n v="0.35899999999999999"/>
    <n v="0.49199999999999999"/>
    <n v="4071"/>
    <n v="9475"/>
    <s v="NULL"/>
    <s v="NULL"/>
    <s v="R32CHN"/>
    <s v="R5.2ASIA"/>
    <x v="0"/>
    <s v="Unspecified"/>
    <s v="Standard"/>
    <s v="real-world single case study"/>
    <s v="RU"/>
    <s v="U"/>
    <s v="ASIA_CHN"/>
    <n v="970"/>
  </r>
  <r>
    <n v="75"/>
    <s v="China"/>
    <s v="Beijing"/>
    <n v="1980"/>
    <n v="1990"/>
    <n v="4"/>
    <m/>
    <m/>
    <m/>
    <n v="25"/>
    <m/>
    <m/>
    <m/>
    <n v="190"/>
    <n v="800"/>
    <n v="400"/>
    <n v="20"/>
    <m/>
    <m/>
    <m/>
    <m/>
    <m/>
    <m/>
    <m/>
    <m/>
    <m/>
    <m/>
    <n v="1.8"/>
    <m/>
    <m/>
    <m/>
    <m/>
    <m/>
    <m/>
    <m/>
    <m/>
    <m/>
    <s v="rural"/>
    <x v="23"/>
    <s v="residential"/>
    <s v="NA"/>
    <s v="NULL"/>
    <s v="rural"/>
    <s v="NA"/>
    <s v="Han, Ji; Xiang, Wei Ning"/>
    <n v="2013"/>
    <s v="Analysis of material stock accumulation in China's infrastructure and its regional disparity"/>
    <s v="Sustainability Science"/>
    <s v="Copyright Elsevier"/>
    <s v="10.1007/s11625-012-0196-y"/>
    <x v="3"/>
    <s v="NULL"/>
    <s v="NULL"/>
    <s v="Considered &quot;sand &amp; gravel&quot; as &quot;aggregate&quot;."/>
    <s v="Table 1. Material intensity for different infrastructures in China"/>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
    <s v="Heeren and Fishman"/>
    <s v="East_Asia"/>
    <s v="Dwa"/>
    <n v="4438"/>
    <n v="2753.6374999999998"/>
    <n v="2502.9699999999998"/>
    <n v="791.95252500000004"/>
    <n v="815.68"/>
    <n v="9326410"/>
    <n v="981235"/>
    <s v="NA"/>
    <n v="1135185"/>
    <n v="0.19400000000000001"/>
    <n v="0.26400000000000001"/>
    <n v="1690"/>
    <n v="2460"/>
    <s v="NULL"/>
    <s v="NULL"/>
    <s v="R32CHN"/>
    <s v="R5.2ASIA"/>
    <x v="0"/>
    <s v="Unspecified"/>
    <s v="Standard"/>
    <s v="real-world single case study"/>
    <s v="RU"/>
    <s v="U"/>
    <s v="ASIA_CHN"/>
    <n v="990"/>
  </r>
  <r>
    <n v="76"/>
    <s v="China"/>
    <s v="Beijing"/>
    <n v="2000"/>
    <n v="2010"/>
    <n v="6"/>
    <m/>
    <m/>
    <m/>
    <n v="20"/>
    <m/>
    <m/>
    <m/>
    <n v="220"/>
    <n v="750"/>
    <n v="280"/>
    <n v="25"/>
    <m/>
    <m/>
    <m/>
    <m/>
    <m/>
    <m/>
    <m/>
    <m/>
    <m/>
    <m/>
    <n v="2"/>
    <m/>
    <m/>
    <m/>
    <m/>
    <m/>
    <m/>
    <m/>
    <m/>
    <m/>
    <s v="rural"/>
    <x v="23"/>
    <s v="residential"/>
    <s v="NA"/>
    <s v="NULL"/>
    <s v="rural"/>
    <s v="NA"/>
    <s v="Han, Ji; Xiang, Wei Ning"/>
    <n v="2013"/>
    <s v="Analysis of material stock accumulation in China's infrastructure and its regional disparity"/>
    <s v="Sustainability Science"/>
    <s v="Copyright Elsevier"/>
    <s v="10.1007/s11625-012-0196-y"/>
    <x v="3"/>
    <s v="NULL"/>
    <s v="NULL"/>
    <s v="Considered &quot;sand &amp; gravel&quot; as &quot;aggregate&quot;."/>
    <s v="Table 1. Material intensity for different infrastructures in China"/>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
    <s v="Heeren and Fishman"/>
    <s v="East_Asia"/>
    <s v="Dwa"/>
    <n v="4438"/>
    <n v="2631.6925000000001"/>
    <n v="2708.7"/>
    <n v="874.07752500000004"/>
    <n v="896.87249999999995"/>
    <n v="9326410"/>
    <n v="1258401"/>
    <s v="NA"/>
    <n v="1331358"/>
    <n v="0.35899999999999999"/>
    <n v="0.49199999999999999"/>
    <n v="4071"/>
    <n v="9475"/>
    <s v="NULL"/>
    <s v="NULL"/>
    <s v="R32CHN"/>
    <s v="R5.2ASIA"/>
    <x v="0"/>
    <s v="Unspecified"/>
    <s v="Standard"/>
    <s v="real-world single case study"/>
    <s v="RU"/>
    <s v="U"/>
    <s v="ASIA_CHN"/>
    <n v="970"/>
  </r>
  <r>
    <n v="77"/>
    <s v="China"/>
    <s v="Beijing"/>
    <n v="2010"/>
    <n v="2010"/>
    <n v="5"/>
    <m/>
    <n v="2.02"/>
    <m/>
    <m/>
    <m/>
    <m/>
    <m/>
    <n v="150"/>
    <m/>
    <m/>
    <m/>
    <m/>
    <m/>
    <m/>
    <m/>
    <m/>
    <m/>
    <m/>
    <m/>
    <m/>
    <m/>
    <n v="1.75"/>
    <m/>
    <m/>
    <m/>
    <m/>
    <m/>
    <m/>
    <m/>
    <m/>
    <m/>
    <s v="rural"/>
    <x v="23"/>
    <s v="residential"/>
    <s v="SFH"/>
    <s v="NULL"/>
    <s v="rural"/>
    <s v="gross"/>
    <s v="Hong, Lixuan; Zhou, Nan; Fridley, David; Feng, Wei; Khanna, Nina"/>
    <n v="2014"/>
    <s v="Modeling China's Building Floor-Area Growth and the Implications for Building Materials and Energy Demand"/>
    <s v="ACEEE Summer Study on Energy Efficiency in Buildings"/>
    <s v="Copyright Elsevier"/>
    <s v="NA"/>
    <x v="4"/>
    <s v="for use_type or construction_type: 'Three types of building structures are common in China, including brick-wood, brick-concrete, and reinforced concrete (Shi et al. 2012)'"/>
    <s v="NULL"/>
    <s v="NULL"/>
    <s v="Material intensity values are given in the paragraph after Figure 3 on page 10-153."/>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
    <s v="Heeren and Fishman"/>
    <s v="East_Asia"/>
    <s v="Dwa"/>
    <n v="4438"/>
    <s v="NA"/>
    <n v="2708.7"/>
    <s v="NA"/>
    <n v="896.87249999999995"/>
    <n v="9326410"/>
    <s v="NA"/>
    <s v="NA"/>
    <n v="1331358"/>
    <n v="0.49199999999999999"/>
    <n v="0.55500000000000005"/>
    <s v="NA"/>
    <n v="9475"/>
    <s v="NULL"/>
    <s v="NULL"/>
    <s v="R32CHN"/>
    <s v="R5.2ASIA"/>
    <x v="6"/>
    <s v="RC_unspecified"/>
    <s v="Standard"/>
    <s v="sample/average/statistics"/>
    <s v="RS"/>
    <s v="C"/>
    <s v="ASIA_CHN"/>
    <s v=""/>
  </r>
  <r>
    <n v="78"/>
    <s v="China"/>
    <s v="Beijing"/>
    <n v="2010"/>
    <n v="2010"/>
    <n v="49"/>
    <m/>
    <n v="2.02"/>
    <m/>
    <m/>
    <m/>
    <m/>
    <m/>
    <n v="212"/>
    <m/>
    <m/>
    <m/>
    <m/>
    <m/>
    <m/>
    <m/>
    <m/>
    <m/>
    <m/>
    <m/>
    <m/>
    <m/>
    <n v="1.75"/>
    <m/>
    <m/>
    <m/>
    <m/>
    <m/>
    <m/>
    <m/>
    <m/>
    <m/>
    <s v="urban"/>
    <x v="23"/>
    <s v="residential"/>
    <s v="MFH"/>
    <s v="NULL"/>
    <s v="urban"/>
    <s v="gross"/>
    <s v="Hong, Lixuan; Zhou, Nan; Fridley, David; Feng, Wei; Khanna, Nina"/>
    <n v="2014"/>
    <s v="Modeling China's Building Floor-Area Growth and the Implications for Building Materials and Energy Demand"/>
    <s v="ACEEE Summer Study on Energy Efficiency in Buildings"/>
    <s v="Copyright Elsevier"/>
    <s v="NA"/>
    <x v="4"/>
    <s v="for use_type or construction_type: 'Three types of building structures are common in China, including brick-wood, brick-concrete, and reinforced concrete (Shi et al. 2012)'"/>
    <s v="NULL"/>
    <s v="NULL"/>
    <s v="Material intensity values are given in the paragraph after Figure 3 on page 10-153."/>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
    <s v="Heeren and Fishman"/>
    <s v="East_Asia"/>
    <s v="Dwa"/>
    <n v="4438"/>
    <s v="NA"/>
    <n v="2708.7"/>
    <s v="NA"/>
    <n v="896.87249999999995"/>
    <n v="9326410"/>
    <s v="NA"/>
    <s v="NA"/>
    <n v="1331358"/>
    <n v="0.49199999999999999"/>
    <n v="0.55500000000000005"/>
    <s v="NA"/>
    <n v="9475"/>
    <s v="NULL"/>
    <s v="NULL"/>
    <s v="R32CHN"/>
    <s v="R5.2ASIA"/>
    <x v="7"/>
    <s v="RC_unspecified"/>
    <s v="Standard"/>
    <s v="sample/average/statistics"/>
    <s v="RM"/>
    <s v="C"/>
    <s v="ASIA_CHN"/>
    <s v=""/>
  </r>
  <r>
    <n v="79"/>
    <s v="China"/>
    <s v="Beijing"/>
    <n v="2010"/>
    <n v="2010"/>
    <n v="59"/>
    <m/>
    <n v="4.9000000000000004"/>
    <m/>
    <m/>
    <m/>
    <m/>
    <m/>
    <n v="220"/>
    <m/>
    <m/>
    <m/>
    <m/>
    <m/>
    <m/>
    <m/>
    <m/>
    <m/>
    <m/>
    <m/>
    <m/>
    <m/>
    <n v="7.5"/>
    <m/>
    <m/>
    <m/>
    <m/>
    <m/>
    <m/>
    <m/>
    <m/>
    <m/>
    <s v="Commercial"/>
    <x v="23"/>
    <s v="commercial"/>
    <s v="NA"/>
    <s v="NULL"/>
    <s v="urban"/>
    <s v="gross"/>
    <s v="Hong, Lixuan; Zhou, Nan; Fridley, David; Feng, Wei; Khanna, Nina"/>
    <n v="2014"/>
    <s v="Modeling China's Building Floor-Area Growth and the Implications for Building Materials and Energy Demand"/>
    <s v="ACEEE Summer Study on Energy Efficiency in Buildings"/>
    <s v="Copyright Elsevier"/>
    <s v="NA"/>
    <x v="4"/>
    <s v="for use_type or construction_type: 'Three types of building structures are common in China, including brick-wood, brick-concrete, and reinforced concrete (Shi et al. 2012)'"/>
    <s v="NULL"/>
    <s v="NULL"/>
    <s v="Material intensity values are given in the paragraph after Figure 3 on page 10-153."/>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
    <s v="Heeren and Fishman"/>
    <s v="East_Asia"/>
    <s v="Dwa"/>
    <n v="4438"/>
    <s v="NA"/>
    <n v="2708.7"/>
    <s v="NA"/>
    <n v="896.87249999999995"/>
    <n v="9326410"/>
    <s v="NA"/>
    <s v="NA"/>
    <n v="1331358"/>
    <n v="0.49199999999999999"/>
    <n v="0.55500000000000005"/>
    <s v="NA"/>
    <n v="9475"/>
    <s v="NULL"/>
    <s v="NULL"/>
    <s v="R32CHN"/>
    <s v="R5.2ASIA"/>
    <x v="1"/>
    <s v="RC_unspecified"/>
    <s v="Standard"/>
    <s v="sample/average/statistics"/>
    <s v="NR"/>
    <s v="C"/>
    <s v="ASIA_CHN"/>
    <s v=""/>
  </r>
  <r>
    <n v="80"/>
    <s v="China"/>
    <s v="NA"/>
    <n v="2007"/>
    <n v="2007"/>
    <n v="72"/>
    <m/>
    <m/>
    <m/>
    <m/>
    <m/>
    <m/>
    <n v="392.5"/>
    <m/>
    <m/>
    <n v="340"/>
    <m/>
    <m/>
    <n v="36"/>
    <m/>
    <m/>
    <n v="2.2000000000000002"/>
    <m/>
    <m/>
    <m/>
    <m/>
    <m/>
    <n v="1.75"/>
    <m/>
    <m/>
    <m/>
    <m/>
    <m/>
    <m/>
    <m/>
    <m/>
    <m/>
    <s v="MFH"/>
    <x v="23"/>
    <s v="residential"/>
    <s v="MFH"/>
    <s v="NULL"/>
    <s v="NA"/>
    <s v="NA"/>
    <s v="Fernández, John E."/>
    <n v="2007"/>
    <s v="Resource Consumption of New Urban Construction in China"/>
    <s v="Journal of Industrial Ecology"/>
    <s v="Copyright Elsevier"/>
    <s v="10.1162/jie.2007.1199"/>
    <x v="5"/>
    <s v="for use_type or construction_type: 'Materials have also been selected to allow for comparisons across building types. Therefore, all buildings use concrete as the primary structural material. This is also the case for the industrial building, even though this type may also be built of steel... China is the leading producer of crude steel in the world but the material is not used widely in building construction within China.'"/>
    <s v="NULL"/>
    <s v="NULL"/>
    <s v="Table 1. Residential construction in China: material intensity per housing unita (100 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
    <s v="Heeren and Fishman"/>
    <s v="East_Asia"/>
    <s v="NA"/>
    <n v="3893"/>
    <s v="NA"/>
    <n v="2499.5224499999999"/>
    <s v="NA"/>
    <n v="923.38250000000005"/>
    <n v="9326410"/>
    <s v="NA"/>
    <s v="NA"/>
    <n v="1311877"/>
    <n v="0.42499999999999999"/>
    <n v="0.49199999999999999"/>
    <s v="NA"/>
    <n v="7482"/>
    <s v="NULL"/>
    <s v="NULL"/>
    <s v="R32CHN"/>
    <s v="R5.2ASIA"/>
    <x v="7"/>
    <s v="RC_unspecified"/>
    <s v="Standard"/>
    <s v="sample/average/statistics"/>
    <s v="RM"/>
    <s v="C"/>
    <s v="ASIA_CHN"/>
    <n v="392.5"/>
  </r>
  <r>
    <n v="81"/>
    <s v="China"/>
    <s v="NA"/>
    <n v="2007"/>
    <n v="2007"/>
    <n v="80"/>
    <m/>
    <m/>
    <m/>
    <m/>
    <m/>
    <m/>
    <n v="555"/>
    <m/>
    <m/>
    <n v="98"/>
    <m/>
    <m/>
    <m/>
    <m/>
    <m/>
    <m/>
    <m/>
    <m/>
    <m/>
    <m/>
    <m/>
    <n v="7.5"/>
    <m/>
    <m/>
    <m/>
    <m/>
    <m/>
    <m/>
    <m/>
    <m/>
    <m/>
    <s v="NA"/>
    <x v="23"/>
    <s v="commercial"/>
    <s v="NA"/>
    <s v="NULL"/>
    <s v="NA"/>
    <s v="NA"/>
    <s v="Fernández, John E."/>
    <n v="2007"/>
    <s v="Resource Consumption of New Urban Construction in China"/>
    <s v="Journal of Industrial Ecology"/>
    <s v="Copyright Elsevier"/>
    <s v="10.1162/jie.2007.1199"/>
    <x v="5"/>
    <s v="for use_type or construction_type: '*Commercial; Materials have also been selected to allow for comparisons across building types. Therefore, all buildings use concrete as the primary structural material. This is also the case for the industrial building, even though this type may also be built of steel... China is the leading producer of crude steel in the world but the material is not used widely in building construction within China.'"/>
    <s v="NULL"/>
    <s v="NULL"/>
    <s v="Table 2. Commercial construction in China: material intensity per structural bay per floor (100 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
    <s v="Heeren and Fishman"/>
    <s v="East_Asia"/>
    <s v="NA"/>
    <n v="3893"/>
    <s v="NA"/>
    <n v="2499.5224499999999"/>
    <s v="NA"/>
    <n v="923.38250000000005"/>
    <n v="9326410"/>
    <s v="NA"/>
    <s v="NA"/>
    <n v="1311877"/>
    <n v="0.42499999999999999"/>
    <n v="0.49199999999999999"/>
    <s v="NA"/>
    <n v="7482"/>
    <s v="NULL"/>
    <s v="NULL"/>
    <s v="R32CHN"/>
    <s v="R5.2ASIA"/>
    <x v="1"/>
    <s v="RC_unspecified"/>
    <s v="Standard"/>
    <s v="sample/average/statistics"/>
    <s v="NR"/>
    <s v="C"/>
    <s v="ASIA_CHN"/>
    <n v="555"/>
  </r>
  <r>
    <n v="82"/>
    <s v="China"/>
    <s v="NA"/>
    <n v="2007"/>
    <n v="2007"/>
    <n v="32.799999999999997"/>
    <m/>
    <m/>
    <m/>
    <m/>
    <m/>
    <m/>
    <n v="140.25"/>
    <m/>
    <m/>
    <n v="110"/>
    <m/>
    <m/>
    <m/>
    <m/>
    <m/>
    <m/>
    <m/>
    <m/>
    <m/>
    <m/>
    <m/>
    <n v="0.75"/>
    <m/>
    <m/>
    <m/>
    <m/>
    <m/>
    <m/>
    <m/>
    <m/>
    <m/>
    <s v="NA"/>
    <x v="23"/>
    <s v="industrial"/>
    <s v="NA"/>
    <s v="NULL"/>
    <s v="NA"/>
    <s v="NA"/>
    <s v="Fernández, John E."/>
    <n v="2007"/>
    <s v="Resource Consumption of New Urban Construction in China"/>
    <s v="Journal of Industrial Ecology"/>
    <s v="Copyright Elsevier"/>
    <s v="10.1162/jie.2007.1199"/>
    <x v="5"/>
    <s v="for use_type or construction_type: '*Industrial; Materials have also been selected to allow for comparisons across building types. Therefore, all buildings use concrete as the primary structural material. This is also the case for the industrial building, even though this type may also be built of steel... China is the leading producer of crude steel in the world but the material is not used widely in building construction within China.'"/>
    <s v="NULL"/>
    <s v="NULL"/>
    <s v="Table 3. Industrial construction in China: material intensity per structural bay (100 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
    <s v="Heeren and Fishman"/>
    <s v="East_Asia"/>
    <s v="NA"/>
    <n v="3893"/>
    <s v="NA"/>
    <n v="2499.5224499999999"/>
    <s v="NA"/>
    <n v="923.38250000000005"/>
    <n v="9326410"/>
    <s v="NA"/>
    <s v="NA"/>
    <n v="1311877"/>
    <n v="0.42499999999999999"/>
    <n v="0.49199999999999999"/>
    <s v="NA"/>
    <n v="7482"/>
    <s v="NULL"/>
    <s v="NULL"/>
    <s v="R32CHN"/>
    <s v="R5.2ASIA"/>
    <x v="2"/>
    <s v="RC_unspecified"/>
    <s v="Standard"/>
    <s v="sample/average/statistics"/>
    <s v="NR"/>
    <s v="C"/>
    <s v="ASIA_CHN"/>
    <n v="140.25"/>
  </r>
  <r>
    <n v="83"/>
    <s v="China"/>
    <s v="NA"/>
    <n v="2010"/>
    <n v="2010"/>
    <n v="30.77412099"/>
    <m/>
    <m/>
    <m/>
    <m/>
    <m/>
    <m/>
    <m/>
    <m/>
    <m/>
    <m/>
    <m/>
    <m/>
    <m/>
    <m/>
    <m/>
    <m/>
    <m/>
    <m/>
    <m/>
    <m/>
    <m/>
    <m/>
    <m/>
    <m/>
    <m/>
    <m/>
    <m/>
    <m/>
    <m/>
    <m/>
    <m/>
    <s v="urban"/>
    <x v="23"/>
    <s v="residential"/>
    <s v="NA"/>
    <s v="NULL"/>
    <s v="urban"/>
    <s v="gross"/>
    <s v="Hu, Mingming; Pauliuk, Stefan; Wang, Tao; Huppes, Gjalt; van der Voet, Ester; Müller, Daniel B."/>
    <n v="2010"/>
    <s v="Iron and steel in Chinese residential buildings: A dynamic analysis"/>
    <s v="Resources, Conservation and Recycling"/>
    <s v="Copyright Elsevier"/>
    <s v="10.1016/j.resconrec.2009.10.016"/>
    <x v="6"/>
    <s v="for use_type or construction_type: 'Rural'"/>
    <s v="MI = M (Mt)*10^9/A (m^2). Study only reported steel data."/>
    <s v="NULL"/>
    <s v="Table 1. Simulation results for floor area and steel in the urban and the rural housing systems in China at 2010, 2050 and 2100. Up are absolute values and down are percentages of total national volumes. Study only reported steel data"/>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
    <s v="Heeren and Fishman"/>
    <s v="East_Asia"/>
    <s v="NA"/>
    <n v="3893"/>
    <s v="NA"/>
    <n v="2708.7"/>
    <s v="NA"/>
    <n v="896.87249999999995"/>
    <n v="9326410"/>
    <s v="NA"/>
    <s v="NA"/>
    <n v="1331358"/>
    <n v="0.49199999999999999"/>
    <n v="0.55500000000000005"/>
    <s v="NA"/>
    <n v="9475"/>
    <s v="NULL"/>
    <s v="NULL"/>
    <s v="R32CHN"/>
    <s v="R5.2ASIA"/>
    <x v="3"/>
    <s v="M_brick"/>
    <s v="Standard"/>
    <s v="sample/average/statistics"/>
    <s v="RS"/>
    <s v="M"/>
    <s v="ASIA_CHN"/>
    <s v=""/>
  </r>
  <r>
    <n v="84"/>
    <s v="China"/>
    <s v="NA"/>
    <n v="2010"/>
    <n v="2010"/>
    <n v="4.5964039999999997"/>
    <m/>
    <m/>
    <m/>
    <m/>
    <m/>
    <m/>
    <m/>
    <m/>
    <m/>
    <m/>
    <m/>
    <m/>
    <m/>
    <m/>
    <m/>
    <m/>
    <m/>
    <m/>
    <m/>
    <m/>
    <m/>
    <m/>
    <m/>
    <m/>
    <m/>
    <m/>
    <m/>
    <m/>
    <m/>
    <m/>
    <m/>
    <s v="rural"/>
    <x v="23"/>
    <s v="residential"/>
    <s v="NA"/>
    <s v="NULL"/>
    <s v="rural"/>
    <s v="gross"/>
    <s v="Hu, Mingming; Pauliuk, Stefan; Wang, Tao; Huppes, Gjalt; van der Voet, Ester; Müller, Daniel B."/>
    <n v="2010"/>
    <s v="Iron and steel in Chinese residential buildings: A dynamic analysis"/>
    <s v="Resources, Conservation and Recycling"/>
    <s v="Copyright Elsevier"/>
    <s v="10.1016/j.resconrec.2009.10.016"/>
    <x v="6"/>
    <s v="for use_type or construction_type: 'Urban'"/>
    <s v="MI = M (Mt)*10^9/A (m^2). Study only reported steel data."/>
    <s v="NULL"/>
    <s v="Table 1. Simulation results for floor area and steel in the urban and the rural housing systems in China at 2010, 2050 and 2100. Up are absolute values and down are percentages of total national volumes. Study only reported steel data"/>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Urban pop. in 2015, Data: https://www.rug.nl/ggdc/historicaldevelopment/maddison/releases/maddison-project-database-2018. GDP: Data: https://esa.un.org/unpd/wup/Download, Urbanization_rate_2018.xls. Human Development Index: Not collected."/>
    <s v="Heeren and Fishman"/>
    <s v="East_Asia"/>
    <s v="NA"/>
    <n v="3893"/>
    <s v="NA"/>
    <n v="2708.7"/>
    <s v="NA"/>
    <n v="896.87249999999995"/>
    <n v="9326410"/>
    <s v="NA"/>
    <s v="NA"/>
    <n v="1331358"/>
    <n v="0.49199999999999999"/>
    <n v="0.55500000000000005"/>
    <s v="NA"/>
    <n v="9475"/>
    <s v="NULL"/>
    <s v="NULL"/>
    <s v="R32CHN"/>
    <s v="R5.2ASIA"/>
    <x v="7"/>
    <s v="RC_unspecified"/>
    <s v="Standard"/>
    <s v="sample/average/statistics"/>
    <s v="RM"/>
    <s v="C"/>
    <s v="ASIA_CHN"/>
    <s v=""/>
  </r>
  <r>
    <n v="85"/>
    <s v="China"/>
    <s v="Beijing"/>
    <n v="1949"/>
    <n v="2008"/>
    <n v="25"/>
    <m/>
    <m/>
    <m/>
    <n v="7"/>
    <m/>
    <m/>
    <m/>
    <n v="149"/>
    <n v="814"/>
    <n v="375"/>
    <m/>
    <m/>
    <m/>
    <m/>
    <m/>
    <m/>
    <m/>
    <m/>
    <m/>
    <m/>
    <m/>
    <m/>
    <m/>
    <m/>
    <m/>
    <m/>
    <m/>
    <m/>
    <m/>
    <m/>
    <m/>
    <s v="Masonry-Concrete"/>
    <x v="27"/>
    <s v="residential"/>
    <s v="SFH, MFH"/>
    <s v="NULL"/>
    <s v="urban"/>
    <s v="NA"/>
    <s v="Hu, Dan; You, Fang; Zhao, Yanhua; Yuan, Ye; Liu, Tianxing; Cao, Aixin; Wang, Zhen; Zhang, Junlian"/>
    <n v="2010"/>
    <s v="Input, stocks and output flows of urban residential building system in Beijing city, China from 1949 to 2008"/>
    <s v="Resources, Conservation and Recycling"/>
    <s v="Copyright Elsevier"/>
    <s v="10.1016/j.resconrec.2010.03.011"/>
    <x v="7"/>
    <s v="for use_type or construction_type: 'There were mainly multi-storey buildings with masonry–concrete structure before 1979. Afterwards, buildings with steel–concrete structures increased year by year among which some high-rise residential buildings increased much faster… There were mainly multi-storey buildings with masonry–concrete structure before 1979. Afterwards, buildings with steel–concrete structures increased year by year among which some high-rise residential buildings increased much faster.'"/>
    <s v="MI values converted from t/100m^2 to kg/m^2."/>
    <s v="Considered &quot;sand &amp; gravel&quot; as &quot;aggregate&quot;."/>
    <s v="Table 1. Material use amount of residential buildings per unit area for different architectural structures (unit: t/100 m2)"/>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GDP in 1950, Data: https://esa.un.org/unpd/wup/Download, Urbanization_rate_2018.xls. Human Development Index: Not collected."/>
    <s v="Heeren and Fishman"/>
    <s v="East_Asia"/>
    <s v="Dwa"/>
    <n v="4438"/>
    <n v="2677.38"/>
    <n v="2742.19"/>
    <n v="983.27252499999997"/>
    <n v="877.90997500000003"/>
    <n v="9326410"/>
    <n v="543941"/>
    <s v="NA"/>
    <n v="1318559"/>
    <n v="0.11799999999999999"/>
    <n v="0.49199999999999999"/>
    <n v="757"/>
    <n v="7741"/>
    <s v="NULL"/>
    <s v="NULL"/>
    <s v="R32CHN"/>
    <s v="R5.2ASIA"/>
    <x v="0"/>
    <s v="M_brick"/>
    <s v="Standard"/>
    <s v="sample/average/statistics"/>
    <s v="RU"/>
    <s v="M"/>
    <s v="ASIA_CHN"/>
    <n v="963"/>
  </r>
  <r>
    <n v="86"/>
    <s v="China"/>
    <s v="Beijing"/>
    <n v="1949"/>
    <n v="2008"/>
    <n v="59"/>
    <m/>
    <m/>
    <m/>
    <n v="8"/>
    <m/>
    <m/>
    <m/>
    <n v="246"/>
    <n v="1024"/>
    <n v="82"/>
    <m/>
    <m/>
    <m/>
    <m/>
    <m/>
    <m/>
    <m/>
    <m/>
    <m/>
    <m/>
    <m/>
    <m/>
    <m/>
    <m/>
    <m/>
    <m/>
    <m/>
    <m/>
    <m/>
    <m/>
    <m/>
    <s v="Steel-Concrete"/>
    <x v="28"/>
    <s v="residential"/>
    <s v="MFH"/>
    <s v="NULL"/>
    <s v="urban"/>
    <s v="NA"/>
    <s v="Hu, Dan; You, Fang; Zhao, Yanhua; Yuan, Ye; Liu, Tianxing; Cao, Aixin; Wang, Zhen; Zhang, Junlian"/>
    <n v="2010"/>
    <s v="Input, stocks and output flows of urban residential building system in Beijing city, China from 1949 to 2008"/>
    <s v="Resources, Conservation and Recycling"/>
    <s v="Copyright Elsevier"/>
    <s v="10.1016/j.resconrec.2010.03.011"/>
    <x v="7"/>
    <s v="for use_type or construction_type: 'There were mainly multi-storey buildings with masonry–concrete structure before 1979. Afterwards, buildings with steel–concrete structures increased year by year among which some high-rise residential buildings increased much faster… There were mainly multi-storey buildings with masonry–concrete structure before 1979. Afterwards, buildings with steel–concrete structures increased year by year among which some high-rise residential buildings increased much faster.'"/>
    <s v="MI values converted from t/100m^2 to kg/m^2."/>
    <s v="Considered &quot;sand &amp; gravel&quot; as &quot;aggregate&quot;."/>
    <s v="Table 1. Material use amount of residential buildings per unit area for different architectural structures (unit: t/100 m2)"/>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GDP in 1950, Data: https://esa.un.org/unpd/wup/Download, Urbanization_rate_2018.xls. Human Development Index: Not collected."/>
    <s v="Heeren and Fishman"/>
    <s v="East_Asia"/>
    <s v="Dwa"/>
    <n v="4438"/>
    <n v="2677.38"/>
    <n v="2742.19"/>
    <n v="983.27252499999997"/>
    <n v="877.90997500000003"/>
    <n v="9326410"/>
    <n v="543941"/>
    <s v="NA"/>
    <n v="1318559"/>
    <n v="0.11799999999999999"/>
    <n v="0.49199999999999999"/>
    <n v="757"/>
    <n v="7741"/>
    <s v="NULL"/>
    <s v="NULL"/>
    <s v="R32CHN"/>
    <s v="R5.2ASIA"/>
    <x v="8"/>
    <s v="RC_unspecified"/>
    <s v="Standard"/>
    <s v="sample/average/statistics"/>
    <s v="RM"/>
    <s v="C"/>
    <s v="ASIA_CHN"/>
    <n v="1270"/>
  </r>
  <r>
    <n v="87"/>
    <s v="China"/>
    <s v="NA"/>
    <n v="1950"/>
    <n v="1959"/>
    <n v="14"/>
    <m/>
    <m/>
    <m/>
    <n v="20"/>
    <m/>
    <m/>
    <m/>
    <n v="148"/>
    <n v="1038"/>
    <n v="638"/>
    <n v="32"/>
    <m/>
    <m/>
    <m/>
    <n v="1"/>
    <m/>
    <m/>
    <m/>
    <m/>
    <m/>
    <m/>
    <n v="1"/>
    <m/>
    <m/>
    <m/>
    <m/>
    <m/>
    <m/>
    <m/>
    <m/>
    <m/>
    <s v="Brick-concrete"/>
    <x v="23"/>
    <s v="residential"/>
    <s v="NA"/>
    <s v="NULL"/>
    <s v="urban"/>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
    <s v="Heeren and Fishman"/>
    <s v="East_Asia"/>
    <s v="NA"/>
    <n v="3893"/>
    <n v="2556.1525000000001"/>
    <n v="2753.6374999999998"/>
    <n v="757.03247499999998"/>
    <n v="791.95252500000004"/>
    <n v="9326410"/>
    <n v="667070"/>
    <s v="NA"/>
    <n v="981235"/>
    <n v="0.16200000000000001"/>
    <n v="0.19400000000000001"/>
    <n v="923"/>
    <n v="1690"/>
    <s v="NULL"/>
    <s v="NULL"/>
    <s v="R32CHN"/>
    <s v="R5.2ASIA"/>
    <x v="0"/>
    <s v="M_brick"/>
    <s v="Standard"/>
    <s v="sample/average/statistics"/>
    <s v="RU"/>
    <s v="M"/>
    <s v="ASIA_CHN"/>
    <n v="1186"/>
  </r>
  <r>
    <n v="88"/>
    <s v="China"/>
    <s v="NA"/>
    <n v="1960"/>
    <n v="1979"/>
    <n v="16"/>
    <m/>
    <m/>
    <m/>
    <n v="22"/>
    <m/>
    <m/>
    <m/>
    <n v="157"/>
    <n v="1189"/>
    <n v="674"/>
    <n v="32"/>
    <m/>
    <m/>
    <m/>
    <n v="1"/>
    <m/>
    <m/>
    <m/>
    <m/>
    <m/>
    <m/>
    <n v="1"/>
    <m/>
    <m/>
    <m/>
    <m/>
    <m/>
    <m/>
    <m/>
    <m/>
    <m/>
    <s v="Brick-concrete"/>
    <x v="23"/>
    <s v="residential"/>
    <s v="NA"/>
    <s v="NULL"/>
    <s v="urban"/>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
    <s v="Heeren and Fishman"/>
    <s v="East_Asia"/>
    <s v="NA"/>
    <n v="3893"/>
    <n v="2556.1525000000001"/>
    <n v="2753.6374999999998"/>
    <n v="757.03247499999998"/>
    <n v="791.95252500000004"/>
    <n v="9326410"/>
    <n v="667070"/>
    <s v="NA"/>
    <n v="981235"/>
    <n v="0.16200000000000001"/>
    <n v="0.19400000000000001"/>
    <n v="923"/>
    <n v="1690"/>
    <s v="NULL"/>
    <s v="NULL"/>
    <s v="R32CHN"/>
    <s v="R5.2ASIA"/>
    <x v="0"/>
    <s v="M_brick"/>
    <s v="Standard"/>
    <s v="sample/average/statistics"/>
    <s v="RU"/>
    <s v="M"/>
    <s v="ASIA_CHN"/>
    <n v="1346"/>
  </r>
  <r>
    <n v="89"/>
    <s v="China"/>
    <s v="NA"/>
    <n v="1980"/>
    <n v="2010"/>
    <n v="21"/>
    <m/>
    <m/>
    <m/>
    <n v="24"/>
    <m/>
    <m/>
    <m/>
    <n v="172"/>
    <n v="1345"/>
    <n v="705"/>
    <n v="32"/>
    <m/>
    <m/>
    <m/>
    <n v="2"/>
    <m/>
    <m/>
    <m/>
    <m/>
    <m/>
    <m/>
    <n v="2"/>
    <m/>
    <m/>
    <m/>
    <m/>
    <m/>
    <m/>
    <m/>
    <m/>
    <m/>
    <s v="Brick-concrete"/>
    <x v="23"/>
    <s v="residential"/>
    <s v="NA"/>
    <s v="NULL"/>
    <s v="urban"/>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
    <s v="Heeren and Fishman"/>
    <s v="East_Asia"/>
    <s v="NA"/>
    <n v="3893"/>
    <n v="2753.6374999999998"/>
    <n v="2854.4749999999999"/>
    <n v="791.95252500000004"/>
    <n v="860.37249999999995"/>
    <n v="9326410"/>
    <n v="981235"/>
    <s v="NA"/>
    <n v="1337752"/>
    <n v="0.19400000000000001"/>
    <n v="0.49199999999999999"/>
    <n v="1690"/>
    <n v="10221"/>
    <s v="NULL"/>
    <s v="NULL"/>
    <s v="R32CHN"/>
    <s v="R5.2ASIA"/>
    <x v="0"/>
    <s v="M_brick"/>
    <s v="Standard"/>
    <s v="sample/average/statistics"/>
    <s v="RU"/>
    <s v="M"/>
    <s v="ASIA_CHN"/>
    <n v="1517"/>
  </r>
  <r>
    <n v="90"/>
    <s v="China"/>
    <s v="NA"/>
    <n v="1950"/>
    <n v="1959"/>
    <n v="26"/>
    <m/>
    <m/>
    <m/>
    <n v="14"/>
    <m/>
    <m/>
    <m/>
    <n v="168"/>
    <n v="994"/>
    <n v="615"/>
    <n v="40"/>
    <m/>
    <m/>
    <m/>
    <n v="2"/>
    <m/>
    <m/>
    <m/>
    <m/>
    <m/>
    <m/>
    <n v="2"/>
    <m/>
    <m/>
    <m/>
    <m/>
    <m/>
    <m/>
    <m/>
    <m/>
    <m/>
    <s v="Reinforced Concrete"/>
    <x v="23"/>
    <s v="residential"/>
    <s v="NA"/>
    <s v="NULL"/>
    <s v="urban"/>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
    <s v="Heeren and Fishman"/>
    <s v="East_Asia"/>
    <s v="NA"/>
    <n v="3893"/>
    <n v="2675.65"/>
    <n v="2556.1525000000001"/>
    <n v="928.40002500000003"/>
    <n v="757.03247499999998"/>
    <n v="9326410"/>
    <n v="546815"/>
    <s v="NA"/>
    <n v="667070"/>
    <n v="0.11799999999999999"/>
    <n v="0.16200000000000001"/>
    <n v="757"/>
    <n v="923"/>
    <s v="NULL"/>
    <s v="NULL"/>
    <s v="R32CHN"/>
    <s v="R5.2ASIA"/>
    <x v="0"/>
    <s v="RC_unspecified"/>
    <s v="Standard"/>
    <s v="sample/average/statistics"/>
    <s v="RU"/>
    <s v="C"/>
    <s v="ASIA_CHN"/>
    <n v="1162"/>
  </r>
  <r>
    <n v="91"/>
    <s v="China"/>
    <s v="NA"/>
    <n v="1975"/>
    <n v="1979"/>
    <n v="17"/>
    <m/>
    <m/>
    <m/>
    <n v="22"/>
    <m/>
    <m/>
    <m/>
    <n v="153"/>
    <n v="1066"/>
    <n v="107"/>
    <n v="19"/>
    <m/>
    <m/>
    <m/>
    <n v="2"/>
    <m/>
    <m/>
    <m/>
    <m/>
    <m/>
    <m/>
    <n v="2"/>
    <m/>
    <m/>
    <m/>
    <m/>
    <m/>
    <m/>
    <m/>
    <m/>
    <m/>
    <s v="Reinforced Concrete"/>
    <x v="23"/>
    <s v="residential"/>
    <s v="NA"/>
    <s v="NULL"/>
    <s v="urban"/>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
    <s v="Heeren and Fishman"/>
    <s v="East_Asia"/>
    <s v="NA"/>
    <n v="3893"/>
    <n v="2645.5225"/>
    <n v="2753.6374999999998"/>
    <n v="789.39502500000003"/>
    <n v="791.95252500000004"/>
    <n v="9326410"/>
    <n v="916395"/>
    <s v="NA"/>
    <n v="981235"/>
    <n v="0.17399999999999999"/>
    <n v="0.19400000000000001"/>
    <n v="1425"/>
    <n v="1690"/>
    <s v="NULL"/>
    <s v="NULL"/>
    <s v="R32CHN"/>
    <s v="R5.2ASIA"/>
    <x v="0"/>
    <s v="RC_unspecified"/>
    <s v="Standard"/>
    <s v="sample/average/statistics"/>
    <s v="RU"/>
    <s v="C"/>
    <s v="ASIA_CHN"/>
    <n v="1219"/>
  </r>
  <r>
    <n v="92"/>
    <s v="China"/>
    <s v="NA"/>
    <n v="1980"/>
    <n v="1989"/>
    <n v="32"/>
    <m/>
    <m/>
    <m/>
    <n v="22"/>
    <m/>
    <m/>
    <m/>
    <n v="181"/>
    <n v="1113"/>
    <n v="174"/>
    <n v="27"/>
    <m/>
    <m/>
    <m/>
    <n v="2"/>
    <m/>
    <m/>
    <m/>
    <m/>
    <m/>
    <m/>
    <n v="2"/>
    <m/>
    <m/>
    <m/>
    <m/>
    <m/>
    <m/>
    <m/>
    <m/>
    <m/>
    <s v="Reinforced Concrete"/>
    <x v="23"/>
    <s v="residential"/>
    <s v="NA"/>
    <s v="NULL"/>
    <s v="urban"/>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
    <s v="Heeren and Fishman"/>
    <s v="East_Asia"/>
    <s v="NA"/>
    <n v="3893"/>
    <n v="2753.6374999999998"/>
    <n v="2502.9699999999998"/>
    <n v="791.95252500000004"/>
    <n v="815.68"/>
    <n v="9326410"/>
    <n v="981235"/>
    <s v="NA"/>
    <n v="1135185"/>
    <n v="0.19400000000000001"/>
    <n v="0.26400000000000001"/>
    <n v="1690"/>
    <n v="2460"/>
    <s v="NULL"/>
    <s v="NULL"/>
    <s v="R32CHN"/>
    <s v="R5.2ASIA"/>
    <x v="0"/>
    <s v="RC_unspecified"/>
    <s v="Standard"/>
    <s v="sample/average/statistics"/>
    <s v="RU"/>
    <s v="C"/>
    <s v="ASIA_CHN"/>
    <n v="1294"/>
  </r>
  <r>
    <n v="93"/>
    <s v="China"/>
    <s v="NA"/>
    <n v="1990"/>
    <n v="2010"/>
    <n v="75"/>
    <m/>
    <m/>
    <m/>
    <n v="26"/>
    <m/>
    <m/>
    <m/>
    <n v="238"/>
    <n v="1451"/>
    <n v="16"/>
    <n v="33"/>
    <m/>
    <m/>
    <m/>
    <n v="2"/>
    <m/>
    <m/>
    <m/>
    <m/>
    <m/>
    <m/>
    <n v="2"/>
    <m/>
    <m/>
    <m/>
    <m/>
    <m/>
    <m/>
    <m/>
    <m/>
    <m/>
    <s v="Reinforced Concrete"/>
    <x v="23"/>
    <s v="residential"/>
    <s v="NA"/>
    <s v="NULL"/>
    <s v="urban"/>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
    <s v="Heeren and Fishman"/>
    <s v="East_Asia"/>
    <s v="NA"/>
    <n v="3893"/>
    <n v="2502.9699999999998"/>
    <n v="2854.4749999999999"/>
    <n v="815.68"/>
    <n v="860.37249999999995"/>
    <n v="9326410"/>
    <n v="1135185"/>
    <s v="NA"/>
    <n v="1337752"/>
    <n v="0.26400000000000001"/>
    <n v="0.49199999999999999"/>
    <n v="2460"/>
    <n v="10221"/>
    <s v="NULL"/>
    <s v="NULL"/>
    <s v="R32CHN"/>
    <s v="R5.2ASIA"/>
    <x v="0"/>
    <s v="RC_unspecified"/>
    <s v="Standard"/>
    <s v="sample/average/statistics"/>
    <s v="RU"/>
    <s v="C"/>
    <s v="ASIA_CHN"/>
    <n v="1689"/>
  </r>
  <r>
    <n v="94"/>
    <s v="China"/>
    <s v="NA"/>
    <n v="1960"/>
    <n v="1979"/>
    <n v="26"/>
    <m/>
    <m/>
    <m/>
    <n v="15"/>
    <m/>
    <m/>
    <m/>
    <n v="183"/>
    <n v="1081"/>
    <n v="570"/>
    <n v="48"/>
    <m/>
    <m/>
    <m/>
    <n v="2"/>
    <m/>
    <m/>
    <m/>
    <m/>
    <m/>
    <m/>
    <n v="2"/>
    <m/>
    <m/>
    <m/>
    <m/>
    <m/>
    <m/>
    <m/>
    <m/>
    <m/>
    <s v="Brick Concrete"/>
    <x v="23"/>
    <s v="residential, non-residential"/>
    <s v="NA"/>
    <s v="NULL"/>
    <s v="urban"/>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
    <s v="Heeren and Fishman"/>
    <s v="East_Asia"/>
    <s v="NA"/>
    <n v="3893"/>
    <n v="2556.1525000000001"/>
    <n v="2753.6374999999998"/>
    <n v="757.03247499999998"/>
    <n v="791.95252500000004"/>
    <n v="9326410"/>
    <n v="667070"/>
    <s v="NA"/>
    <n v="981235"/>
    <n v="0.16200000000000001"/>
    <n v="0.19400000000000001"/>
    <n v="923"/>
    <n v="1690"/>
    <s v="NULL"/>
    <s v="NULL"/>
    <s v="R32CHN"/>
    <s v="R5.2ASIA"/>
    <x v="1"/>
    <s v="M_brick"/>
    <s v="Standard"/>
    <s v="sample/average/statistics"/>
    <s v="NR"/>
    <s v="M"/>
    <s v="ASIA_CHN"/>
    <n v="1264"/>
  </r>
  <r>
    <n v="95"/>
    <s v="China"/>
    <s v="NA"/>
    <n v="1975"/>
    <n v="1979"/>
    <n v="24"/>
    <m/>
    <m/>
    <m/>
    <n v="17"/>
    <m/>
    <m/>
    <m/>
    <n v="271"/>
    <n v="1231"/>
    <n v="36"/>
    <n v="6"/>
    <m/>
    <m/>
    <m/>
    <n v="1"/>
    <m/>
    <m/>
    <m/>
    <m/>
    <m/>
    <m/>
    <n v="2"/>
    <m/>
    <m/>
    <m/>
    <m/>
    <m/>
    <m/>
    <m/>
    <m/>
    <m/>
    <s v="Brick Concrete"/>
    <x v="23"/>
    <s v="residential, non-residential"/>
    <s v="NA"/>
    <s v="NULL"/>
    <s v="urban"/>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
    <s v="Heeren and Fishman"/>
    <s v="East_Asia"/>
    <s v="NA"/>
    <n v="3893"/>
    <n v="2645.5225"/>
    <n v="2753.6374999999998"/>
    <n v="789.39502500000003"/>
    <n v="791.95252500000004"/>
    <n v="9326410"/>
    <n v="916395"/>
    <s v="NA"/>
    <n v="981235"/>
    <n v="0.17399999999999999"/>
    <n v="0.19400000000000001"/>
    <n v="1425"/>
    <n v="1690"/>
    <s v="NULL"/>
    <s v="NULL"/>
    <s v="R32CHN"/>
    <s v="R5.2ASIA"/>
    <x v="1"/>
    <s v="M_brick"/>
    <s v="Standard"/>
    <s v="sample/average/statistics"/>
    <s v="NR"/>
    <s v="M"/>
    <s v="ASIA_CHN"/>
    <n v="1502"/>
  </r>
  <r>
    <n v="96"/>
    <s v="China"/>
    <s v="NA"/>
    <n v="1980"/>
    <n v="2010"/>
    <n v="28"/>
    <m/>
    <m/>
    <m/>
    <n v="34"/>
    <m/>
    <m/>
    <m/>
    <n v="215"/>
    <n v="1216"/>
    <n v="541"/>
    <n v="48"/>
    <m/>
    <m/>
    <m/>
    <n v="2"/>
    <m/>
    <m/>
    <m/>
    <m/>
    <m/>
    <m/>
    <n v="2"/>
    <m/>
    <m/>
    <m/>
    <m/>
    <m/>
    <m/>
    <m/>
    <m/>
    <m/>
    <s v="Brick Concrete"/>
    <x v="23"/>
    <s v="residential, non-residential"/>
    <s v="NA"/>
    <s v="NULL"/>
    <s v="urban"/>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
    <s v="Heeren and Fishman"/>
    <s v="East_Asia"/>
    <s v="NA"/>
    <n v="3893"/>
    <n v="2753.6374999999998"/>
    <n v="2854.4749999999999"/>
    <n v="791.95252500000004"/>
    <n v="860.37249999999995"/>
    <n v="9326410"/>
    <n v="981235"/>
    <s v="NA"/>
    <n v="1337752"/>
    <n v="0.19400000000000001"/>
    <n v="0.49199999999999999"/>
    <n v="1690"/>
    <n v="10221"/>
    <s v="NULL"/>
    <s v="NULL"/>
    <s v="R32CHN"/>
    <s v="R5.2ASIA"/>
    <x v="1"/>
    <s v="M_brick"/>
    <s v="Standard"/>
    <s v="sample/average/statistics"/>
    <s v="NR"/>
    <s v="M"/>
    <s v="ASIA_CHN"/>
    <n v="1431"/>
  </r>
  <r>
    <n v="97"/>
    <s v="China"/>
    <s v="NA"/>
    <n v="1980"/>
    <n v="1989"/>
    <n v="43"/>
    <m/>
    <m/>
    <m/>
    <n v="22"/>
    <m/>
    <m/>
    <m/>
    <n v="320"/>
    <n v="1314"/>
    <n v="319"/>
    <n v="28"/>
    <m/>
    <m/>
    <m/>
    <n v="2"/>
    <m/>
    <m/>
    <m/>
    <m/>
    <m/>
    <m/>
    <n v="2"/>
    <m/>
    <m/>
    <m/>
    <m/>
    <m/>
    <m/>
    <m/>
    <m/>
    <m/>
    <s v="Reinforced Concrete"/>
    <x v="23"/>
    <s v="residential, non-residential"/>
    <s v="NA"/>
    <s v="NULL"/>
    <s v="urban"/>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
    <s v="Heeren and Fishman"/>
    <s v="East_Asia"/>
    <s v="NA"/>
    <n v="3893"/>
    <n v="2753.6374999999998"/>
    <n v="2502.9699999999998"/>
    <n v="791.95252500000004"/>
    <n v="815.68"/>
    <n v="9326410"/>
    <n v="981235"/>
    <s v="NA"/>
    <n v="1135185"/>
    <n v="0.19400000000000001"/>
    <n v="0.26400000000000001"/>
    <n v="1690"/>
    <n v="2460"/>
    <s v="NULL"/>
    <s v="NULL"/>
    <s v="R32CHN"/>
    <s v="R5.2ASIA"/>
    <x v="1"/>
    <s v="RC_unspecified"/>
    <s v="Standard"/>
    <s v="sample/average/statistics"/>
    <s v="NR"/>
    <s v="C"/>
    <s v="ASIA_CHN"/>
    <n v="1634"/>
  </r>
  <r>
    <n v="98"/>
    <s v="China"/>
    <s v="NA"/>
    <n v="1990"/>
    <n v="2010"/>
    <n v="80"/>
    <m/>
    <m/>
    <m/>
    <n v="27"/>
    <m/>
    <m/>
    <m/>
    <n v="418"/>
    <n v="1438"/>
    <n v="234"/>
    <n v="28"/>
    <m/>
    <m/>
    <m/>
    <n v="2"/>
    <m/>
    <m/>
    <m/>
    <m/>
    <m/>
    <m/>
    <n v="2"/>
    <m/>
    <m/>
    <m/>
    <m/>
    <m/>
    <m/>
    <m/>
    <m/>
    <m/>
    <s v="Reinforced Concrete"/>
    <x v="23"/>
    <s v="residential, non-residential"/>
    <s v="NA"/>
    <s v="NULL"/>
    <s v="urban"/>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
    <s v="Heeren and Fishman"/>
    <s v="East_Asia"/>
    <s v="NA"/>
    <n v="3893"/>
    <n v="2502.9699999999998"/>
    <n v="2854.4749999999999"/>
    <n v="815.68"/>
    <n v="860.37249999999995"/>
    <n v="9326410"/>
    <n v="1135185"/>
    <s v="NA"/>
    <n v="1337752"/>
    <n v="0.26400000000000001"/>
    <n v="0.49199999999999999"/>
    <n v="2460"/>
    <n v="10221"/>
    <s v="NULL"/>
    <s v="NULL"/>
    <s v="R32CHN"/>
    <s v="R5.2ASIA"/>
    <x v="1"/>
    <s v="RC_unspecified"/>
    <s v="Standard"/>
    <s v="sample/average/statistics"/>
    <s v="NR"/>
    <s v="C"/>
    <s v="ASIA_CHN"/>
    <n v="1856"/>
  </r>
  <r>
    <n v="99"/>
    <s v="China"/>
    <s v="NA"/>
    <n v="1950"/>
    <n v="2010"/>
    <n v="0.09"/>
    <m/>
    <m/>
    <m/>
    <n v="86"/>
    <m/>
    <m/>
    <m/>
    <m/>
    <m/>
    <m/>
    <m/>
    <m/>
    <m/>
    <m/>
    <m/>
    <m/>
    <m/>
    <m/>
    <m/>
    <m/>
    <m/>
    <n v="0.13"/>
    <m/>
    <m/>
    <m/>
    <m/>
    <m/>
    <m/>
    <m/>
    <m/>
    <m/>
    <s v="Adobe-wood"/>
    <x v="23"/>
    <s v="NA"/>
    <s v="NA"/>
    <s v="NULL"/>
    <s v="rural"/>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Rural Adobe-wood. Table 3. Material intensity of various type buildings in China (kg/m2)"/>
    <s v="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50, Data: https://www.rug.nl/ggdc/historicaldevelopment/maddison/releases/maddison-project-database-2018. GDP: GDP in 2016, Data: https://esa.un.org/unpd/wup/Download, Urbanization_rate_2018.xls. Human Development Index: Not collected."/>
    <s v="Heeren and Fishman"/>
    <s v="East_Asia"/>
    <s v="NA"/>
    <n v="3893"/>
    <n v="2675.65"/>
    <n v="2651.88"/>
    <n v="928.40002500000003"/>
    <n v="934.40997500000003"/>
    <n v="9326410"/>
    <n v="546815"/>
    <s v="NA"/>
    <n v="1372860"/>
    <n v="0.11799999999999999"/>
    <n v="0.8"/>
    <n v="757"/>
    <n v="12320"/>
    <s v="NULL"/>
    <s v="NULL"/>
    <s v="R32CHN"/>
    <s v="R5.2ASIA"/>
    <x v="9"/>
    <s v="M_adobe_mud"/>
    <s v="Standard"/>
    <s v="sample/average/statistics"/>
    <s v="UN"/>
    <s v="M"/>
    <s v="ASIA_CHN"/>
    <s v=""/>
  </r>
  <r>
    <n v="100"/>
    <s v="China"/>
    <s v="NA"/>
    <n v="1950"/>
    <n v="2010"/>
    <n v="10"/>
    <m/>
    <m/>
    <m/>
    <n v="107"/>
    <m/>
    <m/>
    <m/>
    <n v="112"/>
    <n v="977"/>
    <n v="855"/>
    <n v="18"/>
    <m/>
    <m/>
    <m/>
    <m/>
    <m/>
    <m/>
    <m/>
    <m/>
    <m/>
    <m/>
    <n v="0.25"/>
    <m/>
    <m/>
    <m/>
    <m/>
    <m/>
    <m/>
    <m/>
    <m/>
    <m/>
    <s v="Brick-wood"/>
    <x v="23"/>
    <s v="NA"/>
    <s v="NA"/>
    <s v="NULL"/>
    <s v="rural"/>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
    <s v="Heeren and Fishman"/>
    <s v="East_Asia"/>
    <s v="NA"/>
    <n v="3893"/>
    <n v="2675.65"/>
    <n v="2854.4749999999999"/>
    <n v="928.40002500000003"/>
    <n v="860.37249999999995"/>
    <n v="9326410"/>
    <n v="546815"/>
    <s v="NA"/>
    <n v="1337752"/>
    <n v="0.11799999999999999"/>
    <n v="0.49199999999999999"/>
    <n v="757"/>
    <n v="10221"/>
    <s v="NULL"/>
    <s v="NULL"/>
    <s v="R32CHN"/>
    <s v="R5.2ASIA"/>
    <x v="9"/>
    <s v="T_traditional"/>
    <s v="Standard"/>
    <s v="sample/average/statistics"/>
    <s v="UN"/>
    <s v="T"/>
    <s v="ASIA_CHN"/>
    <n v="1089"/>
  </r>
  <r>
    <n v="101"/>
    <s v="China"/>
    <s v="NA"/>
    <n v="1980"/>
    <n v="2010"/>
    <n v="21"/>
    <m/>
    <m/>
    <m/>
    <n v="24"/>
    <m/>
    <m/>
    <m/>
    <n v="172"/>
    <n v="1345"/>
    <n v="705"/>
    <n v="32"/>
    <m/>
    <m/>
    <m/>
    <n v="2"/>
    <m/>
    <m/>
    <m/>
    <m/>
    <m/>
    <m/>
    <n v="2"/>
    <m/>
    <m/>
    <m/>
    <m/>
    <m/>
    <m/>
    <m/>
    <m/>
    <m/>
    <s v="Brick-Concrete"/>
    <x v="23"/>
    <s v="NA"/>
    <s v="NA"/>
    <s v="NULL"/>
    <s v="rural"/>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
    <s v="Heeren and Fishman"/>
    <s v="East_Asia"/>
    <s v="NA"/>
    <n v="3893"/>
    <n v="2753.6374999999998"/>
    <n v="2854.4749999999999"/>
    <n v="791.95252500000004"/>
    <n v="860.37249999999995"/>
    <n v="9326410"/>
    <n v="981235"/>
    <s v="NA"/>
    <n v="1337752"/>
    <n v="0.19400000000000001"/>
    <n v="0.49199999999999999"/>
    <n v="1690"/>
    <n v="10221"/>
    <s v="NULL"/>
    <s v="NULL"/>
    <s v="R32CHN"/>
    <s v="R5.2ASIA"/>
    <x v="9"/>
    <s v="M_brick"/>
    <s v="Standard"/>
    <s v="sample/average/statistics"/>
    <s v="UN"/>
    <s v="M"/>
    <s v="ASIA_CHN"/>
    <n v="1517"/>
  </r>
  <r>
    <n v="102"/>
    <s v="China"/>
    <s v="NA"/>
    <n v="1990"/>
    <n v="2010"/>
    <n v="75"/>
    <m/>
    <m/>
    <m/>
    <n v="26"/>
    <m/>
    <m/>
    <m/>
    <n v="238"/>
    <n v="1451"/>
    <n v="16"/>
    <n v="33"/>
    <m/>
    <m/>
    <m/>
    <n v="2"/>
    <m/>
    <m/>
    <m/>
    <m/>
    <m/>
    <m/>
    <n v="2"/>
    <m/>
    <m/>
    <m/>
    <m/>
    <m/>
    <m/>
    <m/>
    <m/>
    <m/>
    <s v="Reinforced-concrete"/>
    <x v="23"/>
    <s v="NA"/>
    <s v="NA"/>
    <s v="NULL"/>
    <s v="rural"/>
    <s v="NA"/>
    <s v="Huang, Tao; Shi, Feng; Tanikawa, Hiroki; Fei, Jinling; Han, Ji"/>
    <n v="2013"/>
    <s v="Materials demand and environmental impact of buildings construction and demolition in China based on dynamic material flow analysis"/>
    <s v="Resources, Conservation and Recycling"/>
    <s v="Copyright Elsevier"/>
    <s v="10.1016/j.resconrec.2012.12.013"/>
    <x v="8"/>
    <s v="NULL"/>
    <s v="NULL"/>
    <s v="Considered &quot;sand &amp; gravel&quot; as &quot;aggregate&quot;."/>
    <s v="Table 3. Material intensity of various type buildings in China (kg/m2)"/>
    <s v="Climate classification: Could not be attributed because no exact location is known. 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
    <s v="Heeren and Fishman"/>
    <s v="East_Asia"/>
    <s v="NA"/>
    <n v="3893"/>
    <n v="2502.9699999999998"/>
    <n v="2854.4749999999999"/>
    <n v="815.68"/>
    <n v="860.37249999999995"/>
    <n v="9326410"/>
    <n v="1135185"/>
    <s v="NA"/>
    <n v="1337752"/>
    <n v="0.26400000000000001"/>
    <n v="0.49199999999999999"/>
    <n v="2460"/>
    <n v="10221"/>
    <s v="NULL"/>
    <s v="NULL"/>
    <s v="R32CHN"/>
    <s v="R5.2ASIA"/>
    <x v="9"/>
    <s v="RC_unspecified"/>
    <s v="Standard"/>
    <s v="sample/average/statistics"/>
    <s v="UN"/>
    <s v="C"/>
    <s v="ASIA_CHN"/>
    <n v="1689"/>
  </r>
  <r>
    <n v="103"/>
    <s v="China"/>
    <s v="Beijing"/>
    <n v="1949"/>
    <n v="2006"/>
    <n v="23.4"/>
    <m/>
    <m/>
    <m/>
    <n v="15.5"/>
    <m/>
    <m/>
    <m/>
    <n v="148.1"/>
    <n v="1231.3"/>
    <n v="364.3"/>
    <m/>
    <m/>
    <m/>
    <m/>
    <m/>
    <m/>
    <m/>
    <m/>
    <m/>
    <m/>
    <m/>
    <m/>
    <m/>
    <m/>
    <m/>
    <m/>
    <m/>
    <m/>
    <m/>
    <m/>
    <m/>
    <s v="Brick-Concrete residential"/>
    <x v="23"/>
    <s v="residential"/>
    <s v="SFH, MFH"/>
    <s v="NULL"/>
    <s v="urban"/>
    <s v="NA"/>
    <s v="Hu, Mingming; Van Der Voet, Ester; Huppes, Gjalt"/>
    <n v="2010"/>
    <s v="Dynamic Material Flow Analysis for Strategic Construction and Demolition Waste Management in Beijing"/>
    <s v="Journal of Industrial Ecology"/>
    <s v="Copyright Elsevier"/>
    <s v="10.1111/j.1530-9290.2010.00245.x"/>
    <x v="9"/>
    <s v="NULL"/>
    <s v="NULL"/>
    <s v="Considered &quot;sand &amp; gravel&quot; as &quot;aggregate&quot;."/>
    <s v="Table 2. Material composition of three main structures of residential buildings in Beijing"/>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
    <s v="Heeren and Fishman"/>
    <s v="East_Asia"/>
    <s v="Dwa"/>
    <n v="4438"/>
    <s v="NA"/>
    <n v="2502.8150000000001"/>
    <s v="NA"/>
    <n v="934.66497500000003"/>
    <n v="9326410"/>
    <s v="NA"/>
    <s v="NA"/>
    <n v="1305116"/>
    <n v="0.42499999999999999"/>
    <n v="0.49199999999999999"/>
    <s v="NA"/>
    <n v="6937"/>
    <s v="NULL"/>
    <s v="NULL"/>
    <s v="R32CHN"/>
    <s v="R5.2ASIA"/>
    <x v="0"/>
    <s v="M_brick"/>
    <s v="Standard"/>
    <s v="sample/average/statistics"/>
    <s v="RU"/>
    <s v="M"/>
    <s v="ASIA_CHN"/>
    <n v="1379.3999999999999"/>
  </r>
  <r>
    <n v="104"/>
    <s v="China"/>
    <s v="Beijing"/>
    <n v="1949"/>
    <n v="2006"/>
    <n v="46.6"/>
    <m/>
    <m/>
    <m/>
    <n v="14.9"/>
    <m/>
    <m/>
    <m/>
    <n v="212.3"/>
    <n v="1291.2"/>
    <n v="42.8"/>
    <m/>
    <m/>
    <m/>
    <m/>
    <m/>
    <m/>
    <m/>
    <m/>
    <m/>
    <m/>
    <m/>
    <m/>
    <m/>
    <m/>
    <m/>
    <m/>
    <m/>
    <m/>
    <m/>
    <m/>
    <m/>
    <s v="Concrete frame residential"/>
    <x v="23"/>
    <s v="residential"/>
    <s v="MFH"/>
    <s v="NULL"/>
    <s v="urban"/>
    <s v="NA"/>
    <s v="Hu, Mingming; Van Der Voet, Ester; Huppes, Gjalt"/>
    <n v="2010"/>
    <s v="Dynamic Material Flow Analysis for Strategic Construction and Demolition Waste Management in Beijing"/>
    <s v="Journal of Industrial Ecology"/>
    <s v="Copyright Elsevier"/>
    <s v="10.1111/j.1530-9290.2010.00245.x"/>
    <x v="9"/>
    <s v="for use_type or construction_type: 'We assume that all dwellings of three stories or fewer are made with a brick−concrete structure, those of four to eightstories are made with a concrete frame structure, and higher dwellings are made with a shearingforce structure.'"/>
    <s v="NULL"/>
    <s v="Considered &quot;sand &amp; gravel&quot; as &quot;aggregate&quot;."/>
    <s v="Table 2. Material composition of three main structures of residential buildings in Beijing"/>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
    <s v="Heeren and Fishman"/>
    <s v="East_Asia"/>
    <s v="Dwa"/>
    <n v="4438"/>
    <s v="NA"/>
    <n v="2502.8150000000001"/>
    <s v="NA"/>
    <n v="934.66497500000003"/>
    <n v="9326410"/>
    <s v="NA"/>
    <s v="NA"/>
    <n v="1305116"/>
    <n v="0.42499999999999999"/>
    <n v="0.49199999999999999"/>
    <s v="NA"/>
    <n v="6937"/>
    <s v="NULL"/>
    <s v="NULL"/>
    <s v="R32CHN"/>
    <s v="R5.2ASIA"/>
    <x v="7"/>
    <s v="RC_unspecified"/>
    <s v="Standard"/>
    <s v="sample/average/statistics"/>
    <s v="RM"/>
    <s v="C"/>
    <s v="ASIA_CHN"/>
    <n v="1503.5"/>
  </r>
  <r>
    <n v="105"/>
    <s v="China"/>
    <s v="Beijing"/>
    <n v="1949"/>
    <n v="2006"/>
    <n v="97.1"/>
    <m/>
    <m/>
    <m/>
    <n v="13"/>
    <m/>
    <m/>
    <m/>
    <n v="285.7"/>
    <n v="1783.8"/>
    <n v="14"/>
    <m/>
    <m/>
    <m/>
    <m/>
    <m/>
    <m/>
    <m/>
    <m/>
    <m/>
    <m/>
    <m/>
    <m/>
    <m/>
    <m/>
    <m/>
    <m/>
    <m/>
    <m/>
    <m/>
    <m/>
    <m/>
    <s v="Shearing-force"/>
    <x v="29"/>
    <s v="residential"/>
    <s v="MFH"/>
    <s v="NULL"/>
    <s v="urban"/>
    <s v="NA"/>
    <s v="Hu, Mingming; Van Der Voet, Ester; Huppes, Gjalt"/>
    <n v="2010"/>
    <s v="Dynamic Material Flow Analysis for Strategic Construction and Demolition Waste Management in Beijing"/>
    <s v="Journal of Industrial Ecology"/>
    <s v="Copyright Elsevier"/>
    <s v="10.1111/j.1530-9290.2010.00245.x"/>
    <x v="9"/>
    <s v="for use_type or construction_type: 'We assume that all dwellings of three stories or fewer are made with a brick−concrete structure, those of four to eightstories are made with a concrete frame structure, and higher dwellings are made with a shearingforce structure.'"/>
    <s v="NULL"/>
    <s v="Considered &quot;sand &amp; gravel&quot; as &quot;aggregate&quot;."/>
    <s v="Table 2. Material composition of three main structures of residential buildings in Beijing"/>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
    <s v="Heeren and Fishman"/>
    <s v="East_Asia"/>
    <s v="Dwa"/>
    <n v="4438"/>
    <s v="NA"/>
    <n v="2503.8150000000001"/>
    <s v="NA"/>
    <n v="934.66497500000003"/>
    <n v="9326410"/>
    <s v="NA"/>
    <s v="NA"/>
    <n v="1305116"/>
    <n v="0.42499999999999999"/>
    <n v="0.49199999999999999"/>
    <s v="NA"/>
    <n v="6937"/>
    <s v="NULL"/>
    <s v="NULL"/>
    <s v="R32CHN"/>
    <s v="R5.2ASIA"/>
    <x v="8"/>
    <s v="RC_unspecified"/>
    <s v="Standard"/>
    <s v="sample/average/statistics"/>
    <s v="RM"/>
    <s v="C"/>
    <s v="ASIA_CHN"/>
    <n v="2069.5"/>
  </r>
  <r>
    <n v="106"/>
    <s v="China"/>
    <s v="NA"/>
    <n v="1950"/>
    <n v="2010"/>
    <n v="71"/>
    <m/>
    <m/>
    <m/>
    <m/>
    <m/>
    <m/>
    <m/>
    <m/>
    <m/>
    <m/>
    <m/>
    <m/>
    <m/>
    <m/>
    <m/>
    <m/>
    <m/>
    <m/>
    <m/>
    <m/>
    <m/>
    <m/>
    <m/>
    <m/>
    <m/>
    <m/>
    <m/>
    <m/>
    <m/>
    <m/>
    <m/>
    <s v="Steel"/>
    <x v="23"/>
    <s v="residential"/>
    <s v="NA"/>
    <s v="NULL"/>
    <s v="urban"/>
    <s v="NA"/>
    <s v="Wang, Tao; Tian, Xin; Hashimoto, Seiji; Tanikawa, Hiroki"/>
    <n v="2015"/>
    <s v="Concrete transformation of buildings in China and implications for the steel cycle"/>
    <s v="Resources, Conservation and Recycling"/>
    <s v="Copyright Elsevier"/>
    <s v="10.1016/j.resconrec.2015.07.021"/>
    <x v="10"/>
    <s v="for use_type or construction_type: 'divided into four categories by their location and function, i.e., urban residential buildings (UR), urban non-residential buildings (UnR, including those serving commercial, industrial, public, and other purposes), rural residential buildings (RR), and rural non-residential buildings (RnR)... the_x000a_buildings are classified into another four types: steel (including_x000a_those having composite steel and concrete frames), reinforced concrete (RC), brick-concrete (BC), and brick-wood and others (BWO)'"/>
    <s v="NULL"/>
    <s v="NULL"/>
    <s v="Table 3. Steel intensity and lifetime of buildings. Study only reported steel data. Only the mean deviation of the steel intensity per building floor area was considered."/>
    <s v="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
    <s v="Heeren and Fishman"/>
    <s v="East_Asia"/>
    <s v="NA"/>
    <n v="3893"/>
    <n v="2675.65"/>
    <n v="2651.88"/>
    <n v="928.40002500000003"/>
    <n v="934.40997500000003"/>
    <n v="9326410"/>
    <n v="546815"/>
    <s v="NA"/>
    <n v="1364827"/>
    <n v="0.11799999999999999"/>
    <n v="0.55500000000000005"/>
    <n v="757"/>
    <n v="12002"/>
    <s v="NULL"/>
    <s v="NULL"/>
    <s v="R32CHN"/>
    <s v="R5.2ASIA"/>
    <x v="0"/>
    <s v="S_unspecified"/>
    <s v="Standard"/>
    <s v="sample/average/statistics"/>
    <s v="RU"/>
    <s v="S"/>
    <s v="ASIA_CHN"/>
    <s v=""/>
  </r>
  <r>
    <n v="107"/>
    <s v="China"/>
    <s v="NA"/>
    <n v="1950"/>
    <n v="2010"/>
    <n v="52"/>
    <m/>
    <m/>
    <m/>
    <m/>
    <m/>
    <m/>
    <m/>
    <m/>
    <m/>
    <m/>
    <m/>
    <m/>
    <m/>
    <m/>
    <m/>
    <m/>
    <m/>
    <m/>
    <m/>
    <m/>
    <m/>
    <m/>
    <m/>
    <m/>
    <m/>
    <m/>
    <m/>
    <m/>
    <m/>
    <m/>
    <m/>
    <s v="Reinforced Concrete"/>
    <x v="23"/>
    <s v="residential"/>
    <s v="NA"/>
    <s v="NULL"/>
    <s v="urban"/>
    <s v="NA"/>
    <s v="Wang, Tao; Tian, Xin; Hashimoto, Seiji; Tanikawa, Hiroki"/>
    <n v="2015"/>
    <s v="Concrete transformation of buildings in China and implications for the steel cycle"/>
    <s v="Resources, Conservation and Recycling"/>
    <s v="Copyright Elsevier"/>
    <s v="10.1016/j.resconrec.2015.07.021"/>
    <x v="10"/>
    <s v="NULL"/>
    <s v="NULL"/>
    <s v="NULL"/>
    <s v="Table 3. Steel intensity and lifetime of buildings. Study only reported steel data. Only the mean deviation of the steel intensity per building floor area was considered."/>
    <s v="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
    <s v="Heeren and Fishman"/>
    <s v="East_Asia"/>
    <s v="NA"/>
    <n v="3893"/>
    <n v="2675.65"/>
    <n v="2651.88"/>
    <n v="928.40002500000003"/>
    <n v="934.40997500000003"/>
    <n v="9326410"/>
    <n v="546815"/>
    <s v="NA"/>
    <n v="1364827"/>
    <n v="0.11799999999999999"/>
    <n v="0.55500000000000005"/>
    <n v="757"/>
    <n v="12002"/>
    <s v="NULL"/>
    <s v="NULL"/>
    <s v="R32CHN"/>
    <s v="R5.2ASIA"/>
    <x v="0"/>
    <s v="RC_unspecified"/>
    <s v="Standard"/>
    <s v="sample/average/statistics"/>
    <s v="RU"/>
    <s v="C"/>
    <s v="ASIA_CHN"/>
    <s v=""/>
  </r>
  <r>
    <n v="108"/>
    <s v="China"/>
    <s v="NA"/>
    <n v="1950"/>
    <n v="2010"/>
    <n v="28"/>
    <m/>
    <m/>
    <m/>
    <m/>
    <m/>
    <m/>
    <m/>
    <m/>
    <m/>
    <m/>
    <m/>
    <m/>
    <m/>
    <m/>
    <m/>
    <m/>
    <m/>
    <m/>
    <m/>
    <m/>
    <m/>
    <m/>
    <m/>
    <m/>
    <m/>
    <m/>
    <m/>
    <m/>
    <m/>
    <m/>
    <m/>
    <s v="Brick-concrete"/>
    <x v="23"/>
    <s v="residential"/>
    <s v="NA"/>
    <s v="NULL"/>
    <s v="urban"/>
    <s v="NA"/>
    <s v="Wang, Tao; Tian, Xin; Hashimoto, Seiji; Tanikawa, Hiroki"/>
    <n v="2015"/>
    <s v="Concrete transformation of buildings in China and implications for the steel cycle"/>
    <s v="Resources, Conservation and Recycling"/>
    <s v="Copyright Elsevier"/>
    <s v="10.1016/j.resconrec.2015.07.021"/>
    <x v="10"/>
    <s v="NULL"/>
    <s v="NULL"/>
    <s v="NULL"/>
    <s v="Table 3. Steel intensity and lifetime of buildings. Study only reported steel data. Only the mean deviation of the steel intensity per building floor area was considered."/>
    <s v="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
    <s v="Heeren and Fishman"/>
    <s v="East_Asia"/>
    <s v="NA"/>
    <n v="3893"/>
    <n v="2675.65"/>
    <n v="2651.88"/>
    <n v="928.40002500000003"/>
    <n v="934.40997500000003"/>
    <n v="9326410"/>
    <n v="546815"/>
    <s v="NA"/>
    <n v="1364827"/>
    <n v="0.11799999999999999"/>
    <n v="0.55500000000000005"/>
    <n v="757"/>
    <n v="12002"/>
    <s v="NULL"/>
    <s v="NULL"/>
    <s v="R32CHN"/>
    <s v="R5.2ASIA"/>
    <x v="0"/>
    <s v="M_brick"/>
    <s v="Standard"/>
    <s v="sample/average/statistics"/>
    <s v="RU"/>
    <s v="M"/>
    <s v="ASIA_CHN"/>
    <s v=""/>
  </r>
  <r>
    <n v="109"/>
    <s v="China"/>
    <s v="NA"/>
    <n v="1950"/>
    <n v="2010"/>
    <n v="1"/>
    <m/>
    <m/>
    <m/>
    <m/>
    <m/>
    <m/>
    <m/>
    <m/>
    <m/>
    <m/>
    <m/>
    <m/>
    <m/>
    <m/>
    <m/>
    <m/>
    <m/>
    <m/>
    <m/>
    <m/>
    <m/>
    <m/>
    <m/>
    <m/>
    <m/>
    <m/>
    <m/>
    <m/>
    <m/>
    <m/>
    <m/>
    <s v="Brick-wood and others"/>
    <x v="23"/>
    <s v="residential"/>
    <s v="NA"/>
    <s v="NULL"/>
    <s v="urban"/>
    <s v="NA"/>
    <s v="Wang, Tao; Tian, Xin; Hashimoto, Seiji; Tanikawa, Hiroki"/>
    <n v="2015"/>
    <s v="Concrete transformation of buildings in China and implications for the steel cycle"/>
    <s v="Resources, Conservation and Recycling"/>
    <s v="Copyright Elsevier"/>
    <s v="10.1016/j.resconrec.2015.07.021"/>
    <x v="10"/>
    <s v="for use_type or construction_type: 'Brick-wood and others'"/>
    <s v="NULL"/>
    <s v="NULL"/>
    <s v="Table 3. Steel intensity and lifetime of buildings. Study only reported steel data. Only the mean deviation of the steel intensity per building floor area was considered."/>
    <s v="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
    <s v="Heeren and Fishman"/>
    <s v="East_Asia"/>
    <s v="NA"/>
    <n v="3893"/>
    <n v="2675.65"/>
    <n v="2651.88"/>
    <n v="928.40002500000003"/>
    <n v="934.40997500000003"/>
    <n v="9326410"/>
    <n v="546815"/>
    <s v="NA"/>
    <n v="1364827"/>
    <n v="0.11799999999999999"/>
    <n v="0.55500000000000005"/>
    <n v="757"/>
    <n v="12002"/>
    <s v="NULL"/>
    <s v="NULL"/>
    <s v="R32CHN"/>
    <s v="R5.2ASIA"/>
    <x v="0"/>
    <s v="M_brick"/>
    <s v="Standard"/>
    <s v="sample/average/statistics"/>
    <s v="RU"/>
    <s v="M"/>
    <s v="ASIA_CHN"/>
    <s v=""/>
  </r>
  <r>
    <n v="110"/>
    <s v="China"/>
    <s v="NA"/>
    <n v="1950"/>
    <n v="2010"/>
    <n v="70"/>
    <m/>
    <m/>
    <m/>
    <m/>
    <m/>
    <m/>
    <m/>
    <m/>
    <m/>
    <m/>
    <m/>
    <m/>
    <m/>
    <m/>
    <m/>
    <m/>
    <m/>
    <m/>
    <m/>
    <m/>
    <m/>
    <m/>
    <m/>
    <m/>
    <m/>
    <m/>
    <m/>
    <m/>
    <m/>
    <m/>
    <m/>
    <s v="Steel"/>
    <x v="23"/>
    <s v="residential"/>
    <s v="NA"/>
    <s v="NULL"/>
    <s v="rural"/>
    <s v="NA"/>
    <s v="Wang, Tao; Tian, Xin; Hashimoto, Seiji; Tanikawa, Hiroki"/>
    <n v="2015"/>
    <s v="Concrete transformation of buildings in China and implications for the steel cycle"/>
    <s v="Resources, Conservation and Recycling"/>
    <s v="Copyright Elsevier"/>
    <s v="10.1016/j.resconrec.2015.07.021"/>
    <x v="10"/>
    <s v="NULL"/>
    <s v="NULL"/>
    <s v="NULL"/>
    <s v="Table 3. Steel intensity and lifetime of buildings. Study only reported steel data. Only the mean deviation of the steel intensity per building floor area was considered."/>
    <s v="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
    <s v="Heeren and Fishman"/>
    <s v="East_Asia"/>
    <s v="NA"/>
    <n v="3893"/>
    <n v="2675.65"/>
    <n v="2651.88"/>
    <n v="928.40002500000003"/>
    <n v="934.40997500000003"/>
    <n v="9326410"/>
    <n v="546815"/>
    <s v="NA"/>
    <n v="1364827"/>
    <n v="0.11799999999999999"/>
    <n v="0.55500000000000005"/>
    <n v="757"/>
    <n v="12002"/>
    <s v="NULL"/>
    <s v="NULL"/>
    <s v="R32CHN"/>
    <s v="R5.2ASIA"/>
    <x v="0"/>
    <s v="S_unspecified"/>
    <s v="Standard"/>
    <s v="sample/average/statistics"/>
    <s v="RU"/>
    <s v="S"/>
    <s v="ASIA_CHN"/>
    <s v=""/>
  </r>
  <r>
    <n v="111"/>
    <s v="China"/>
    <s v="NA"/>
    <n v="1950"/>
    <n v="2010"/>
    <n v="38"/>
    <m/>
    <m/>
    <m/>
    <m/>
    <m/>
    <m/>
    <m/>
    <m/>
    <m/>
    <m/>
    <m/>
    <m/>
    <m/>
    <m/>
    <m/>
    <m/>
    <m/>
    <m/>
    <m/>
    <m/>
    <m/>
    <m/>
    <m/>
    <m/>
    <m/>
    <m/>
    <m/>
    <m/>
    <m/>
    <m/>
    <m/>
    <s v="Reinforced Concrete"/>
    <x v="23"/>
    <s v="residential"/>
    <s v="NA"/>
    <s v="NULL"/>
    <s v="rural"/>
    <s v="NA"/>
    <s v="Wang, Tao; Tian, Xin; Hashimoto, Seiji; Tanikawa, Hiroki"/>
    <n v="2015"/>
    <s v="Concrete transformation of buildings in China and implications for the steel cycle"/>
    <s v="Resources, Conservation and Recycling"/>
    <s v="Copyright Elsevier"/>
    <s v="10.1016/j.resconrec.2015.07.021"/>
    <x v="10"/>
    <s v="NULL"/>
    <s v="NULL"/>
    <s v="NULL"/>
    <s v="Table 3. Steel intensity and lifetime of buildings. Study only reported steel data. Only the mean deviation of the steel intensity per building floor area was considered."/>
    <s v="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
    <s v="Heeren and Fishman"/>
    <s v="East_Asia"/>
    <s v="NA"/>
    <n v="3893"/>
    <n v="2675.65"/>
    <n v="2651.88"/>
    <n v="928.40002500000003"/>
    <n v="934.40997500000003"/>
    <n v="9326410"/>
    <n v="546815"/>
    <s v="NA"/>
    <n v="1364827"/>
    <n v="0.11799999999999999"/>
    <n v="0.55500000000000005"/>
    <n v="757"/>
    <n v="12002"/>
    <s v="NULL"/>
    <s v="NULL"/>
    <s v="R32CHN"/>
    <s v="R5.2ASIA"/>
    <x v="0"/>
    <s v="RC_unspecified"/>
    <s v="Standard"/>
    <s v="sample/average/statistics"/>
    <s v="RU"/>
    <s v="C"/>
    <s v="ASIA_CHN"/>
    <s v=""/>
  </r>
  <r>
    <n v="112"/>
    <s v="China"/>
    <s v="NA"/>
    <n v="1950"/>
    <n v="2010"/>
    <n v="15"/>
    <m/>
    <m/>
    <m/>
    <m/>
    <m/>
    <m/>
    <m/>
    <m/>
    <m/>
    <m/>
    <m/>
    <m/>
    <m/>
    <m/>
    <m/>
    <m/>
    <m/>
    <m/>
    <m/>
    <m/>
    <m/>
    <m/>
    <m/>
    <m/>
    <m/>
    <m/>
    <m/>
    <m/>
    <m/>
    <m/>
    <m/>
    <s v="Brick-concrete"/>
    <x v="23"/>
    <s v="residential"/>
    <s v="NA"/>
    <s v="NULL"/>
    <s v="rural"/>
    <s v="NA"/>
    <s v="Wang, Tao; Tian, Xin; Hashimoto, Seiji; Tanikawa, Hiroki"/>
    <n v="2015"/>
    <s v="Concrete transformation of buildings in China and implications for the steel cycle"/>
    <s v="Resources, Conservation and Recycling"/>
    <s v="Copyright Elsevier"/>
    <s v="10.1016/j.resconrec.2015.07.021"/>
    <x v="10"/>
    <s v="NULL"/>
    <s v="NULL"/>
    <s v="NULL"/>
    <s v="Table 3. Steel intensity and lifetime of buildings. Study only reported steel data. Only the mean deviation of the steel intensity per building floor area was considered."/>
    <s v="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
    <s v="Heeren and Fishman"/>
    <s v="East_Asia"/>
    <s v="NA"/>
    <n v="3893"/>
    <n v="2675.65"/>
    <n v="2651.88"/>
    <n v="928.40002500000003"/>
    <n v="934.40997500000003"/>
    <n v="9326410"/>
    <n v="546815"/>
    <s v="NA"/>
    <n v="1364827"/>
    <n v="0.11799999999999999"/>
    <n v="0.55500000000000005"/>
    <n v="757"/>
    <n v="12002"/>
    <s v="NULL"/>
    <s v="NULL"/>
    <s v="R32CHN"/>
    <s v="R5.2ASIA"/>
    <x v="0"/>
    <s v="M_brick"/>
    <s v="Standard"/>
    <s v="sample/average/statistics"/>
    <s v="RU"/>
    <s v="M"/>
    <s v="ASIA_CHN"/>
    <s v=""/>
  </r>
  <r>
    <n v="113"/>
    <s v="China"/>
    <s v="NA"/>
    <n v="1950"/>
    <n v="2010"/>
    <n v="1"/>
    <m/>
    <m/>
    <m/>
    <m/>
    <m/>
    <m/>
    <m/>
    <m/>
    <m/>
    <m/>
    <m/>
    <m/>
    <m/>
    <m/>
    <m/>
    <m/>
    <m/>
    <m/>
    <m/>
    <m/>
    <m/>
    <m/>
    <m/>
    <m/>
    <m/>
    <m/>
    <m/>
    <m/>
    <m/>
    <m/>
    <m/>
    <s v="Brick-wood and others"/>
    <x v="23"/>
    <s v="residential"/>
    <s v="NA"/>
    <s v="NULL"/>
    <s v="rural"/>
    <s v="NA"/>
    <s v="Wang, Tao; Tian, Xin; Hashimoto, Seiji; Tanikawa, Hiroki"/>
    <n v="2015"/>
    <s v="Concrete transformation of buildings in China and implications for the steel cycle"/>
    <s v="Resources, Conservation and Recycling"/>
    <s v="Copyright Elsevier"/>
    <s v="10.1016/j.resconrec.2015.07.021"/>
    <x v="10"/>
    <s v="for use_type or construction_type: 'Brick-wood and others'"/>
    <s v="NULL"/>
    <s v="NULL"/>
    <s v="Table 3. Steel intensity and lifetime of buildings. Study only reported steel data. Only the mean deviation of the steel intensity per building floor area was considered."/>
    <s v="Climate classification: Could not be attributed because no exact location is known. 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5, Data: https://www.rug.nl/ggdc/historicaldevelopment/maddison/releases/maddison-project-database-2018. GDP: Data: https://esa.un.org/unpd/wup/Download, Urbanization_rate_2018.xls. Human Development Index: Not collected."/>
    <s v="Heeren and Fishman"/>
    <s v="East_Asia"/>
    <s v="NA"/>
    <n v="3893"/>
    <n v="2675.65"/>
    <n v="2651.88"/>
    <n v="928.40002500000003"/>
    <n v="934.40997500000003"/>
    <n v="9326410"/>
    <n v="546815"/>
    <s v="NA"/>
    <n v="1364827"/>
    <n v="0.11799999999999999"/>
    <n v="0.55500000000000005"/>
    <n v="757"/>
    <n v="12002"/>
    <s v="NULL"/>
    <s v="NULL"/>
    <s v="R32CHN"/>
    <s v="R5.2ASIA"/>
    <x v="0"/>
    <s v="M_brick"/>
    <s v="Standard"/>
    <s v="sample/average/statistics"/>
    <s v="RU"/>
    <s v="M"/>
    <s v="ASIA_CHN"/>
    <s v=""/>
  </r>
  <r>
    <n v="114"/>
    <s v="Germany"/>
    <s v="NA"/>
    <n v="1960"/>
    <n v="1981"/>
    <m/>
    <m/>
    <m/>
    <n v="35.49763033"/>
    <n v="20.284360190000001"/>
    <m/>
    <m/>
    <n v="867.15639810000005"/>
    <m/>
    <m/>
    <n v="192.70142179999999"/>
    <n v="238.34123220000001"/>
    <m/>
    <m/>
    <m/>
    <m/>
    <m/>
    <m/>
    <m/>
    <m/>
    <m/>
    <m/>
    <m/>
    <m/>
    <m/>
    <m/>
    <m/>
    <m/>
    <m/>
    <m/>
    <n v="10.14218009"/>
    <n v="65.924170619999998"/>
    <s v="One floor house - w/ attic E-EH 1"/>
    <x v="30"/>
    <s v="residential"/>
    <s v="S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s category."/>
    <s v=" Construction period assuming &quot;post1960&quot; is a 20 year period.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
    <s v="Heeren and Fishman"/>
    <s v="Europe"/>
    <s v="Cfb,Dfb"/>
    <n v="5728"/>
    <n v="3780.49"/>
    <n v="3908.14"/>
    <n v="90.730002499999998"/>
    <n v="117.64250250000001"/>
    <n v="348410"/>
    <n v="72481"/>
    <s v="NA"/>
    <n v="78402"/>
    <n v="0.71399999999999997"/>
    <n v="0.72799999999999998"/>
    <n v="11587"/>
    <n v="21443"/>
    <s v="NULL"/>
    <s v="NULL"/>
    <s v="R32EU15"/>
    <s v="R5.2OECD"/>
    <x v="3"/>
    <s v="RC_unspecified"/>
    <s v="Standard"/>
    <s v="modeled/hypothetical/regulations"/>
    <s v="RS"/>
    <s v="C"/>
    <s v="OECD_EU15"/>
    <n v="867.15639810000005"/>
  </r>
  <r>
    <n v="115"/>
    <s v="Germany"/>
    <s v="NA"/>
    <n v="1960"/>
    <n v="1981"/>
    <m/>
    <m/>
    <m/>
    <n v="26.574074070000002"/>
    <n v="60"/>
    <m/>
    <m/>
    <n v="428.98148149999997"/>
    <m/>
    <m/>
    <n v="501.11111110000002"/>
    <n v="383.42592589999998"/>
    <m/>
    <m/>
    <m/>
    <m/>
    <m/>
    <m/>
    <m/>
    <m/>
    <m/>
    <m/>
    <m/>
    <m/>
    <m/>
    <m/>
    <m/>
    <m/>
    <m/>
    <m/>
    <n v="18.981481479999999"/>
    <n v="91.111111109999996"/>
    <s v="One floor house - no attic E-EH 2"/>
    <x v="30"/>
    <s v="residential"/>
    <s v="S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s category."/>
    <s v="Construction period assuming &quot;post1960&quot; is a 20 year period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
    <s v="Heeren and Fishman"/>
    <s v="Europe"/>
    <s v="Cfb,Dfb"/>
    <n v="5728"/>
    <n v="3780.49"/>
    <n v="3908.14"/>
    <n v="90.730002499999998"/>
    <n v="117.64250250000001"/>
    <n v="348410"/>
    <n v="72481"/>
    <s v="NA"/>
    <n v="78402"/>
    <n v="0.71399999999999997"/>
    <n v="0.72799999999999998"/>
    <n v="11587"/>
    <n v="21443"/>
    <s v="NULL"/>
    <s v="NULL"/>
    <s v="R32EU15"/>
    <s v="R5.2OECD"/>
    <x v="3"/>
    <s v="M_brick"/>
    <s v="Standard"/>
    <s v="modeled/hypothetical/regulations"/>
    <s v="RS"/>
    <s v="M"/>
    <s v="OECD_EU15"/>
    <n v="428.98148149999997"/>
  </r>
  <r>
    <n v="116"/>
    <s v="Germany"/>
    <s v="NA"/>
    <n v="1960"/>
    <n v="1981"/>
    <m/>
    <m/>
    <m/>
    <n v="29.50331126"/>
    <n v="16.39072848"/>
    <m/>
    <m/>
    <n v="396.6556291"/>
    <m/>
    <m/>
    <n v="173.74172189999999"/>
    <n v="199.96688739999999"/>
    <m/>
    <m/>
    <m/>
    <m/>
    <m/>
    <m/>
    <m/>
    <m/>
    <m/>
    <m/>
    <m/>
    <m/>
    <m/>
    <m/>
    <m/>
    <m/>
    <m/>
    <m/>
    <n v="3.2781456950000001"/>
    <n v="85.231788080000001"/>
    <s v="One floor house - no attic E-EH 3"/>
    <x v="30"/>
    <s v="residential"/>
    <s v="S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s v="Construction period assuming &quot;post1960&quot; is a 20 year peri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
    <s v="Heeren and Fishman"/>
    <s v="Europe"/>
    <s v="Cfb,Dfb"/>
    <n v="5728"/>
    <n v="3780.49"/>
    <n v="3908.14"/>
    <n v="90.730002499999998"/>
    <n v="117.64250250000001"/>
    <n v="348410"/>
    <n v="72481"/>
    <s v="NA"/>
    <n v="78402"/>
    <n v="0.71399999999999997"/>
    <n v="0.72799999999999998"/>
    <n v="11587"/>
    <n v="21443"/>
    <s v="NULL"/>
    <s v="NULL"/>
    <s v="R32EU15"/>
    <s v="R5.2OECD"/>
    <x v="3"/>
    <s v="M_brick"/>
    <s v="Standard"/>
    <s v="modeled/hypothetical/regulations"/>
    <s v="RS"/>
    <s v="M"/>
    <s v="OECD_EU15"/>
    <n v="396.6556291"/>
  </r>
  <r>
    <n v="117"/>
    <s v="Germany"/>
    <s v="NA"/>
    <n v="1960"/>
    <n v="1981"/>
    <m/>
    <m/>
    <m/>
    <n v="36.284403670000003"/>
    <n v="15.55045872"/>
    <m/>
    <m/>
    <n v="787.8899083"/>
    <m/>
    <m/>
    <n v="139.9541284"/>
    <n v="202.1559633"/>
    <m/>
    <m/>
    <m/>
    <m/>
    <m/>
    <m/>
    <m/>
    <m/>
    <m/>
    <m/>
    <m/>
    <m/>
    <m/>
    <m/>
    <m/>
    <m/>
    <m/>
    <m/>
    <n v="10.366972479999999"/>
    <n v="67.385321099999999"/>
    <s v="One floor duplex house - w/ attic E-DH 1"/>
    <x v="30"/>
    <s v="residential"/>
    <s v="SFH, 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s v="Construction period assuming &quot;post1960&quot; is a 20 year peri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
    <s v="Heeren and Fishman"/>
    <s v="Europe"/>
    <s v="Cfb,Dfb"/>
    <n v="5728"/>
    <n v="3780.49"/>
    <n v="3908.14"/>
    <n v="90.730002499999998"/>
    <n v="117.64250250000001"/>
    <n v="348410"/>
    <n v="72481"/>
    <s v="NA"/>
    <n v="78402"/>
    <n v="0.71399999999999997"/>
    <n v="0.72799999999999998"/>
    <n v="11587"/>
    <n v="21443"/>
    <s v="NULL"/>
    <s v="NULL"/>
    <s v="R32EU15"/>
    <s v="R5.2OECD"/>
    <x v="3"/>
    <s v="RC_unspecified"/>
    <s v="Standard"/>
    <s v="modeled/hypothetical/regulations"/>
    <s v="RS"/>
    <s v="C"/>
    <s v="OECD_EU15"/>
    <n v="787.8899083"/>
  </r>
  <r>
    <n v="118"/>
    <s v="Germany"/>
    <s v="NA"/>
    <n v="1960"/>
    <n v="1981"/>
    <m/>
    <m/>
    <m/>
    <n v="34.84581498"/>
    <n v="19.911894270000001"/>
    <m/>
    <m/>
    <n v="428.10572689999998"/>
    <m/>
    <m/>
    <n v="418.14977970000001"/>
    <n v="278.76651980000003"/>
    <m/>
    <m/>
    <m/>
    <m/>
    <m/>
    <m/>
    <m/>
    <m/>
    <m/>
    <m/>
    <m/>
    <m/>
    <m/>
    <m/>
    <m/>
    <m/>
    <m/>
    <m/>
    <n v="9.9559471370000008"/>
    <n v="69.69162996"/>
    <s v="One floor duplex house - w/ attic E-DH 2"/>
    <x v="30"/>
    <s v="residential"/>
    <s v="SFH, 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s v="Construction period assuming &quot;post1960&quot; is a 20 year period.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
    <s v="Heeren and Fishman"/>
    <s v="Europe"/>
    <s v="Cfb,Dfb"/>
    <n v="5728"/>
    <n v="3780.49"/>
    <n v="3908.14"/>
    <n v="90.730002499999998"/>
    <n v="117.64250250000001"/>
    <n v="348410"/>
    <n v="72481"/>
    <s v="NA"/>
    <n v="78402"/>
    <n v="0.71399999999999997"/>
    <n v="0.72799999999999998"/>
    <n v="11587"/>
    <n v="21443"/>
    <s v="NULL"/>
    <s v="NULL"/>
    <s v="R32EU15"/>
    <s v="R5.2OECD"/>
    <x v="3"/>
    <s v="M_brick"/>
    <s v="Standard"/>
    <s v="modeled/hypothetical/regulations"/>
    <s v="RS"/>
    <s v="M"/>
    <s v="OECD_EU15"/>
    <n v="428.10572689999998"/>
  </r>
  <r>
    <n v="119"/>
    <s v="Germany"/>
    <s v="NA"/>
    <n v="1960"/>
    <n v="1981"/>
    <m/>
    <m/>
    <m/>
    <n v="33.975903610000003"/>
    <n v="15.10040161"/>
    <m/>
    <m/>
    <n v="622.89156630000002"/>
    <m/>
    <m/>
    <n v="162.32931730000001"/>
    <n v="177.42971890000001"/>
    <m/>
    <m/>
    <m/>
    <m/>
    <m/>
    <m/>
    <m/>
    <m/>
    <m/>
    <m/>
    <m/>
    <m/>
    <m/>
    <m/>
    <m/>
    <m/>
    <m/>
    <m/>
    <n v="7.5502008030000001"/>
    <n v="56.626506020000001"/>
    <s v="Two floor house - townhouse - no attic E-RH 1"/>
    <x v="30"/>
    <s v="residential"/>
    <s v="SFH, 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s v="Construction period assuming &quot;post1960&quot; is a 20 year peri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
    <s v="Heeren and Fishman"/>
    <s v="Europe"/>
    <s v="Cfb,Dfb"/>
    <n v="5728"/>
    <n v="3780.49"/>
    <n v="3908.14"/>
    <n v="90.730002499999998"/>
    <n v="117.64250250000001"/>
    <n v="348410"/>
    <n v="72481"/>
    <s v="NA"/>
    <n v="78402"/>
    <n v="0.71399999999999997"/>
    <n v="0.72799999999999998"/>
    <n v="11587"/>
    <n v="21443"/>
    <s v="NULL"/>
    <s v="NULL"/>
    <s v="R32EU15"/>
    <s v="R5.2OECD"/>
    <x v="10"/>
    <s v="RC_concretefloor"/>
    <s v="Standard"/>
    <s v="modeled/hypothetical/regulations"/>
    <s v="RS"/>
    <s v="C"/>
    <s v="OECD_EU15"/>
    <n v="622.89156630000002"/>
  </r>
  <r>
    <n v="120"/>
    <s v="Germany"/>
    <s v="NA"/>
    <n v="1960"/>
    <n v="1981"/>
    <m/>
    <m/>
    <m/>
    <n v="30.456852789999999"/>
    <n v="20.304568530000001"/>
    <m/>
    <m/>
    <n v="416.2436548"/>
    <m/>
    <m/>
    <n v="426.39593910000002"/>
    <n v="340.1015228"/>
    <m/>
    <m/>
    <m/>
    <m/>
    <n v="5.0761421320000002"/>
    <m/>
    <m/>
    <m/>
    <m/>
    <m/>
    <m/>
    <m/>
    <m/>
    <m/>
    <m/>
    <m/>
    <m/>
    <m/>
    <n v="15.2284264"/>
    <n v="55.837563449999998"/>
    <s v="Two floor house - townhouse - no attic E-RH 2"/>
    <x v="30"/>
    <s v="residential"/>
    <s v="SFH, 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s v="Construction period assuming &quot;post1960&quot; is a 20 year peri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
    <s v="Heeren and Fishman"/>
    <s v="Europe"/>
    <s v="Cfb,Dfb"/>
    <n v="5728"/>
    <n v="3780.49"/>
    <n v="3908.14"/>
    <n v="90.730002499999998"/>
    <n v="117.64250250000001"/>
    <n v="348410"/>
    <n v="72481"/>
    <s v="NA"/>
    <n v="78402"/>
    <n v="0.71399999999999997"/>
    <n v="0.72799999999999998"/>
    <n v="11587"/>
    <n v="21443"/>
    <s v="NULL"/>
    <s v="NULL"/>
    <s v="R32EU15"/>
    <s v="R5.2OECD"/>
    <x v="10"/>
    <s v="M_brick"/>
    <s v="Standard"/>
    <s v="modeled/hypothetical/regulations"/>
    <s v="RS"/>
    <s v="M"/>
    <s v="OECD_EU15"/>
    <n v="416.2436548"/>
  </r>
  <r>
    <n v="121"/>
    <s v="Germany"/>
    <s v="NA"/>
    <n v="1960"/>
    <n v="1981"/>
    <m/>
    <m/>
    <m/>
    <n v="38.695652170000002"/>
    <n v="8.5990338160000004"/>
    <m/>
    <m/>
    <n v="455.74879229999999"/>
    <m/>
    <m/>
    <n v="214.9758454"/>
    <n v="253.67149760000001"/>
    <m/>
    <m/>
    <m/>
    <m/>
    <n v="4.2995169080000002"/>
    <m/>
    <m/>
    <m/>
    <m/>
    <m/>
    <m/>
    <m/>
    <m/>
    <m/>
    <m/>
    <m/>
    <m/>
    <m/>
    <n v="4.2995169080000002"/>
    <n v="90.289855070000002"/>
    <s v="Two floor house - townhouse - no attic E-RH 3"/>
    <x v="30"/>
    <s v="residential"/>
    <s v="SFH, 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s v="Construction period assuming &quot;post1960&quot; is a 20 year peri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
    <s v="Heeren and Fishman"/>
    <s v="Europe"/>
    <s v="Cfb,Dfb"/>
    <n v="5728"/>
    <n v="3780.49"/>
    <n v="3908.14"/>
    <n v="90.730002499999998"/>
    <n v="117.64250250000001"/>
    <n v="348410"/>
    <n v="72481"/>
    <s v="NA"/>
    <n v="78402"/>
    <n v="0.71399999999999997"/>
    <n v="0.72799999999999998"/>
    <n v="11587"/>
    <n v="21443"/>
    <s v="NULL"/>
    <s v="NULL"/>
    <s v="R32EU15"/>
    <s v="R5.2OECD"/>
    <x v="10"/>
    <s v="M_brick"/>
    <s v="Standard"/>
    <s v="modeled/hypothetical/regulations"/>
    <s v="RS"/>
    <s v="M"/>
    <s v="OECD_EU15"/>
    <n v="455.74879229999999"/>
  </r>
  <r>
    <n v="122"/>
    <s v="Germany"/>
    <s v="NA"/>
    <n v="1918"/>
    <n v="1939"/>
    <m/>
    <m/>
    <m/>
    <m/>
    <n v="66.163682859999994"/>
    <m/>
    <m/>
    <n v="86.52173913"/>
    <m/>
    <m/>
    <n v="534.39897699999995"/>
    <n v="274.83375960000001"/>
    <m/>
    <m/>
    <m/>
    <m/>
    <m/>
    <m/>
    <m/>
    <m/>
    <m/>
    <m/>
    <m/>
    <m/>
    <m/>
    <m/>
    <m/>
    <m/>
    <m/>
    <m/>
    <n v="5.0895140659999996"/>
    <n v="132.3273657"/>
    <s v="Four floor - multifamily - halftimber IMF 1"/>
    <x v="24"/>
    <s v="residential"/>
    <s v="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category."/>
    <s v="Construction period assuming &quot;post1918&quot; is a 20 year period.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919,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Dfb"/>
    <n v="5728"/>
    <s v="NA"/>
    <n v="3652.4549999999999"/>
    <s v="NA"/>
    <n v="128.64750749999999"/>
    <n v="465954"/>
    <n v="65237"/>
    <s v="NA"/>
    <n v="69286"/>
    <s v="NA"/>
    <n v="0.67900000000000005"/>
    <n v="4184"/>
    <n v="7557"/>
    <s v="NULL"/>
    <s v="NULL"/>
    <s v="R32EU15"/>
    <s v="R5.2OECD"/>
    <x v="4"/>
    <s v="T_traditional"/>
    <s v="Standard"/>
    <s v="modeled/hypothetical/regulations"/>
    <s v="RM"/>
    <s v="T"/>
    <s v="OECD_EU15"/>
    <n v="86.52173913"/>
  </r>
  <r>
    <n v="123"/>
    <s v="Germany"/>
    <s v="NA"/>
    <n v="1870"/>
    <n v="1919"/>
    <m/>
    <m/>
    <m/>
    <m/>
    <n v="47.212389379999998"/>
    <m/>
    <m/>
    <n v="68.672566369999998"/>
    <m/>
    <m/>
    <n v="639.51327430000003"/>
    <n v="334.7787611"/>
    <m/>
    <m/>
    <m/>
    <m/>
    <m/>
    <m/>
    <m/>
    <m/>
    <m/>
    <m/>
    <m/>
    <m/>
    <m/>
    <m/>
    <m/>
    <m/>
    <m/>
    <m/>
    <n v="8.5840707960000007"/>
    <n v="145.9292035"/>
    <s v="Four floor - multifamily - brick IMZ 2"/>
    <x v="24"/>
    <s v="residential"/>
    <s v="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category."/>
    <m/>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Dfb"/>
    <n v="5728"/>
    <s v="NA"/>
    <n v="3652.4549999999999"/>
    <s v="NA"/>
    <n v="128.64750749999999"/>
    <n v="533211"/>
    <n v="39231"/>
    <s v="NA"/>
    <n v="60547"/>
    <s v="NA"/>
    <n v="0.67900000000000005"/>
    <n v="2362"/>
    <n v="3561"/>
    <s v="NULL"/>
    <s v="NULL"/>
    <s v="R32EU15"/>
    <s v="R5.2OECD"/>
    <x v="4"/>
    <s v="M_brick"/>
    <s v="Standard"/>
    <s v="modeled/hypothetical/regulations"/>
    <s v="RM"/>
    <s v="M"/>
    <s v="OECD_EU15"/>
    <n v="68.672566369999998"/>
  </r>
  <r>
    <n v="124"/>
    <s v="Germany"/>
    <s v="NA"/>
    <n v="1870"/>
    <n v="1919"/>
    <m/>
    <m/>
    <m/>
    <m/>
    <n v="38.878504669999998"/>
    <m/>
    <m/>
    <n v="97.196261680000006"/>
    <m/>
    <m/>
    <n v="641.49532710000005"/>
    <n v="320.74766360000001"/>
    <m/>
    <m/>
    <m/>
    <m/>
    <m/>
    <m/>
    <m/>
    <m/>
    <m/>
    <m/>
    <m/>
    <m/>
    <m/>
    <m/>
    <m/>
    <m/>
    <m/>
    <m/>
    <n v="4.8598130839999998"/>
    <n v="131.21495329999999"/>
    <s v="Four floor - multifamily - brick IMZ 3"/>
    <x v="24"/>
    <s v="residential"/>
    <s v="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category."/>
    <m/>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Dfb"/>
    <n v="5728"/>
    <s v="NA"/>
    <n v="3652.4549999999999"/>
    <s v="NA"/>
    <n v="128.64750749999999"/>
    <n v="533211"/>
    <n v="39231"/>
    <s v="NA"/>
    <n v="60547"/>
    <s v="NA"/>
    <n v="0.67900000000000005"/>
    <n v="2362"/>
    <n v="3561"/>
    <s v="NULL"/>
    <s v="NULL"/>
    <s v="R32EU15"/>
    <s v="R5.2OECD"/>
    <x v="4"/>
    <s v="M_brick"/>
    <s v="Standard"/>
    <s v="modeled/hypothetical/regulations"/>
    <s v="RM"/>
    <s v="M"/>
    <s v="OECD_EU15"/>
    <n v="97.196261680000006"/>
  </r>
  <r>
    <n v="125"/>
    <s v="Germany"/>
    <s v="NA"/>
    <n v="1919"/>
    <n v="1946"/>
    <m/>
    <m/>
    <m/>
    <n v="25.895598769999999"/>
    <n v="15.537359260000001"/>
    <m/>
    <m/>
    <n v="616.31525079999994"/>
    <m/>
    <m/>
    <n v="150.19447289999999"/>
    <n v="300.38894579999999"/>
    <m/>
    <m/>
    <m/>
    <m/>
    <n v="5.1791197540000002"/>
    <m/>
    <m/>
    <m/>
    <m/>
    <m/>
    <m/>
    <m/>
    <m/>
    <m/>
    <m/>
    <m/>
    <m/>
    <m/>
    <m/>
    <n v="119.11975440000001"/>
    <s v="Four floor - multifamily - brick IMZ 4"/>
    <x v="24"/>
    <s v="residential"/>
    <s v="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category."/>
    <m/>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919,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Dfb"/>
    <n v="5728"/>
    <s v="NA"/>
    <n v="3652.4549999999999"/>
    <s v="NA"/>
    <n v="128.64750749999999"/>
    <n v="465954"/>
    <n v="60547"/>
    <s v="NA"/>
    <n v="64678"/>
    <s v="NA"/>
    <n v="0.67900000000000005"/>
    <n v="3561"/>
    <n v="3139"/>
    <s v="NULL"/>
    <s v="NULL"/>
    <s v="R32EU15"/>
    <s v="R5.2OECD"/>
    <x v="4"/>
    <s v="M_brick"/>
    <s v="Standard"/>
    <s v="modeled/hypothetical/regulations"/>
    <s v="RM"/>
    <s v="M"/>
    <s v="OECD_EU15"/>
    <n v="616.31525079999994"/>
  </r>
  <r>
    <n v="126"/>
    <s v="Germany"/>
    <s v="NA"/>
    <n v="1945"/>
    <n v="1966"/>
    <m/>
    <m/>
    <m/>
    <n v="36.545105569999997"/>
    <n v="10.441458730000001"/>
    <m/>
    <m/>
    <n v="271.47792709999999"/>
    <m/>
    <m/>
    <n v="475.08637240000002"/>
    <n v="297.58157390000002"/>
    <m/>
    <m/>
    <m/>
    <m/>
    <m/>
    <m/>
    <m/>
    <m/>
    <m/>
    <m/>
    <m/>
    <m/>
    <m/>
    <m/>
    <m/>
    <m/>
    <m/>
    <m/>
    <n v="5.2207293669999997"/>
    <n v="31.3243762"/>
    <s v="Four floor - multifamily - brick IMZ 5"/>
    <x v="24"/>
    <s v="residential"/>
    <s v="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category."/>
    <s v=" Construction period assuming &quot;post1945&quot; is a 20 year period. "/>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Land area in 1946, Data: https://www.cia.gov/library/publications/the-world-factbook/fields/2147.html. Population: Data: https://www.rug.nl/ggdc/historicaldevelopment/maddison/releases/maddison-project-database-2018. Urbanization: Urban pop. in 1950, Urban pop. in 1965, Data: https://www.rug.nl/ggdc/historicaldevelopment/maddison/releases/maddison-project-database-2018. GDP: Data: https://esa.un.org/unpd/wup/Download, Urbanization_rate_2018.xls. Human Development Index: Not collected."/>
    <s v="Heeren and Fishman"/>
    <s v="Europe"/>
    <s v="Cfb,Dfb"/>
    <n v="5728"/>
    <n v="3652.4549999999999"/>
    <n v="3804.74"/>
    <n v="128.64750749999999"/>
    <n v="92.417502499999998"/>
    <n v="345110"/>
    <n v="67000"/>
    <s v="NA"/>
    <n v="76206"/>
    <n v="0.67900000000000005"/>
    <n v="0.72"/>
    <n v="6381"/>
    <n v="14089"/>
    <s v="NULL"/>
    <s v="NULL"/>
    <s v="R32EU15"/>
    <s v="R5.2OECD"/>
    <x v="4"/>
    <s v="M_brick"/>
    <s v="Standard"/>
    <s v="modeled/hypothetical/regulations"/>
    <s v="RM"/>
    <s v="M"/>
    <s v="OECD_EU15"/>
    <n v="271.47792709999999"/>
  </r>
  <r>
    <n v="127"/>
    <s v="Germany"/>
    <s v="NA"/>
    <n v="1961"/>
    <n v="1971"/>
    <m/>
    <m/>
    <m/>
    <n v="57.375"/>
    <n v="6.375"/>
    <m/>
    <m/>
    <n v="1020"/>
    <m/>
    <m/>
    <m/>
    <n v="191.25"/>
    <m/>
    <m/>
    <m/>
    <m/>
    <n v="6.375"/>
    <m/>
    <m/>
    <m/>
    <m/>
    <m/>
    <m/>
    <m/>
    <m/>
    <m/>
    <m/>
    <m/>
    <m/>
    <m/>
    <n v="25.5"/>
    <n v="38.25"/>
    <s v="Four floor - multifamily - block and strip IMI 1"/>
    <x v="24"/>
    <s v="residential"/>
    <s v="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category."/>
    <m/>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61 (east+west),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
    <s v="Heeren and Fishman"/>
    <s v="Europe"/>
    <s v="Cfb,Dfb"/>
    <n v="5728"/>
    <n v="3615.6525000000001"/>
    <n v="3912.95"/>
    <n v="126.62750250000001"/>
    <n v="156.06500249999999"/>
    <n v="348410"/>
    <n v="73123"/>
    <s v="NA"/>
    <n v="78355"/>
    <n v="0.71399999999999997"/>
    <n v="0.72299999999999998"/>
    <n v="11776"/>
    <n v="16999"/>
    <s v="NULL"/>
    <s v="NULL"/>
    <s v="R32EU15"/>
    <s v="R5.2OECD"/>
    <x v="4"/>
    <s v="RC_unspecified"/>
    <s v="Standard"/>
    <s v="modeled/hypothetical/regulations"/>
    <s v="RM"/>
    <s v="C"/>
    <s v="OECD_EU15"/>
    <n v="1020"/>
  </r>
  <r>
    <n v="128"/>
    <s v="Germany"/>
    <s v="NA"/>
    <n v="1970"/>
    <n v="1991"/>
    <m/>
    <m/>
    <m/>
    <n v="110.6621773"/>
    <m/>
    <m/>
    <m/>
    <n v="1035.0168349999999"/>
    <m/>
    <m/>
    <m/>
    <n v="84.624017960000003"/>
    <m/>
    <m/>
    <m/>
    <m/>
    <m/>
    <m/>
    <m/>
    <m/>
    <m/>
    <m/>
    <m/>
    <m/>
    <m/>
    <m/>
    <m/>
    <m/>
    <m/>
    <m/>
    <n v="6.5095398429999998"/>
    <n v="32.547699209999998"/>
    <s v="Five floor - multifamily - panel IMI 2"/>
    <x v="21"/>
    <s v="residential"/>
    <s v="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category."/>
    <s v="Construction period assuming &quot;post1970&quot; is a 20 year period.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70, Urban pop. in 1990, Data: https://www.rug.nl/ggdc/historicaldevelopment/maddison/releases/maddison-project-database-2018. GDP: Data: https://esa.un.org/unpd/wup/Download, Urbanization_rate_2018.xls. Human Development Index: Not collected."/>
    <s v="Heeren and Fishman"/>
    <s v="Europe"/>
    <s v="Cfb,Dfb"/>
    <n v="5728"/>
    <n v="4076.7649999999999"/>
    <n v="4027.5225"/>
    <n v="133.82749999999999"/>
    <n v="194.36999499999999"/>
    <n v="348297"/>
    <n v="77783"/>
    <s v="NA"/>
    <n v="79961"/>
    <n v="0.72299999999999998"/>
    <n v="0.73099999999999998"/>
    <n v="16581"/>
    <n v="26568"/>
    <s v="NULL"/>
    <s v="NULL"/>
    <s v="R32EU15"/>
    <s v="R5.2OECD"/>
    <x v="8"/>
    <s v="RC_prefab"/>
    <s v="Standard"/>
    <s v="modeled/hypothetical/regulations"/>
    <s v="RM"/>
    <s v="C"/>
    <s v="OECD_EU15"/>
    <n v="1035.0168349999999"/>
  </r>
  <r>
    <n v="129"/>
    <s v="Germany"/>
    <s v="NA"/>
    <n v="1970"/>
    <n v="1991"/>
    <m/>
    <m/>
    <m/>
    <n v="93.452279809999993"/>
    <m/>
    <m/>
    <m/>
    <n v="961.22344940000005"/>
    <m/>
    <m/>
    <m/>
    <n v="73.426791280000003"/>
    <m/>
    <m/>
    <m/>
    <m/>
    <m/>
    <m/>
    <m/>
    <m/>
    <m/>
    <m/>
    <m/>
    <m/>
    <m/>
    <m/>
    <m/>
    <m/>
    <m/>
    <m/>
    <n v="6.6751628429999998"/>
    <n v="20.025488530000001"/>
    <s v="Eleven floor - multifamily - panel IMI 3"/>
    <x v="31"/>
    <s v="residential"/>
    <s v="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category."/>
    <m/>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70, Urban pop. in 1990, Data: https://www.rug.nl/ggdc/historicaldevelopment/maddison/releases/maddison-project-database-2018. GDP: Data: https://esa.un.org/unpd/wup/Download, Urbanization_rate_2018.xls. Human Development Index: Not collected."/>
    <s v="Heeren and Fishman"/>
    <s v="Europe"/>
    <s v="Cfb,Dfb"/>
    <n v="5728"/>
    <n v="4076.7649999999999"/>
    <n v="4027.5225"/>
    <n v="133.82749999999999"/>
    <n v="194.36999499999999"/>
    <n v="348297"/>
    <n v="77783"/>
    <s v="NA"/>
    <n v="79961"/>
    <n v="0.72299999999999998"/>
    <n v="0.73099999999999998"/>
    <n v="16581"/>
    <n v="26568"/>
    <s v="NULL"/>
    <s v="NULL"/>
    <s v="R32EU15"/>
    <s v="R5.2OECD"/>
    <x v="5"/>
    <s v="RC_prefab"/>
    <s v="Standard"/>
    <s v="modeled/hypothetical/regulations"/>
    <s v="RM"/>
    <s v="C"/>
    <s v="OECD_EU15"/>
    <n v="961.22344940000005"/>
  </r>
  <r>
    <n v="130"/>
    <s v="Germany"/>
    <s v="NA"/>
    <n v="1970"/>
    <n v="1991"/>
    <m/>
    <m/>
    <m/>
    <n v="101.7370016"/>
    <n v="6.7824667749999996"/>
    <m/>
    <m/>
    <n v="956.3278153"/>
    <m/>
    <m/>
    <m/>
    <n v="40.694800649999998"/>
    <m/>
    <m/>
    <m/>
    <m/>
    <n v="6.7824667749999996"/>
    <m/>
    <m/>
    <m/>
    <m/>
    <m/>
    <m/>
    <m/>
    <m/>
    <m/>
    <m/>
    <m/>
    <m/>
    <m/>
    <n v="13.564933549999999"/>
    <n v="13.564933549999999"/>
    <s v="Eighteen floor - multifamily - panel IMI 4"/>
    <x v="32"/>
    <s v="residential"/>
    <s v="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category."/>
    <m/>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70, Urban pop. in 1990, Data: https://www.rug.nl/ggdc/historicaldevelopment/maddison/releases/maddison-project-database-2018. GDP: Data: https://esa.un.org/unpd/wup/Download, Urbanization_rate_2018.xls. Human Development Index: Not collected."/>
    <s v="Heeren and Fishman"/>
    <s v="Europe"/>
    <s v="Cfb,Dfb"/>
    <n v="5728"/>
    <n v="4076.7649999999999"/>
    <n v="4027.5225"/>
    <n v="133.82749999999999"/>
    <n v="194.36999499999999"/>
    <n v="348297"/>
    <n v="77783"/>
    <s v="NA"/>
    <n v="79961"/>
    <n v="0.72299999999999998"/>
    <n v="0.73099999999999998"/>
    <n v="16581"/>
    <n v="26568"/>
    <s v="NULL"/>
    <s v="NULL"/>
    <s v="R32EU15"/>
    <s v="R5.2OECD"/>
    <x v="5"/>
    <s v="RC_prefab"/>
    <s v="Standard"/>
    <s v="modeled/hypothetical/regulations"/>
    <s v="RM"/>
    <s v="C"/>
    <s v="OECD_EU15"/>
    <n v="956.3278153"/>
  </r>
  <r>
    <n v="131"/>
    <s v="Germany"/>
    <s v="NA"/>
    <n v="1990"/>
    <n v="2011"/>
    <m/>
    <m/>
    <m/>
    <n v="67.142857140000004"/>
    <n v="10.329670330000001"/>
    <m/>
    <m/>
    <n v="542.30769229999999"/>
    <m/>
    <m/>
    <n v="377.03296699999999"/>
    <n v="123.95604400000001"/>
    <m/>
    <m/>
    <m/>
    <m/>
    <n v="5.1648351650000004"/>
    <m/>
    <m/>
    <m/>
    <m/>
    <m/>
    <m/>
    <m/>
    <m/>
    <m/>
    <m/>
    <m/>
    <m/>
    <m/>
    <n v="5.1648351650000004"/>
    <n v="56.813186809999998"/>
    <s v="Three floor - multifamily - brick GWB"/>
    <x v="13"/>
    <s v="residential"/>
    <s v="MFH"/>
    <s v="NULL"/>
    <s v="NA"/>
    <s v="net"/>
    <s v="Gruhler, Karin; Böhm, Ruth; Deilmann, Clemens; Schiller, Georg"/>
    <n v="2002"/>
    <s v="Stofflich-energetische Gebäudesteckbriefe - Gebäudevergleiche und Hochrechnungen für Bebauungsstrukturen"/>
    <s v="IÖR Schriften 38"/>
    <s v="Copyright Elsevier"/>
    <s v="NA"/>
    <x v="11"/>
    <s v="for use_type or construction_type: 'standardized using Google translate'"/>
    <s v="Recalculated for gross flor area by this table's authors."/>
    <s v="Material categories &quot;Dachdeckungen&quot; (roof cover material) and &quot;Sonst. Stoffe, Schüttungen&quot; (Other materials, fillings) summed into Other category."/>
    <s v="Construction period assuming &quot;post1990&quot; is a 20 year peri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
    <s v="Heeren and Fishman"/>
    <s v="Europe"/>
    <s v="Cfb,Dfb"/>
    <n v="5728"/>
    <n v="3627.84"/>
    <n v="3576.875"/>
    <n v="183.875"/>
    <n v="192.70500250000001"/>
    <n v="348672"/>
    <n v="79380"/>
    <s v="NA"/>
    <n v="81482"/>
    <n v="0.73099999999999998"/>
    <n v="0.77"/>
    <n v="25054"/>
    <n v="43189"/>
    <s v="NULL"/>
    <s v="NULL"/>
    <s v="R32EU15"/>
    <s v="R5.2OECD"/>
    <x v="4"/>
    <s v="M_brick"/>
    <s v="Standard"/>
    <s v="modeled/hypothetical/regulations"/>
    <s v="RM"/>
    <s v="M"/>
    <s v="OECD_EU15"/>
    <n v="542.30769229999999"/>
  </r>
  <r>
    <n v="132"/>
    <s v="Germany"/>
    <s v="NA"/>
    <m/>
    <n v="1919"/>
    <m/>
    <m/>
    <m/>
    <n v="2"/>
    <n v="98"/>
    <m/>
    <m/>
    <n v="161"/>
    <m/>
    <m/>
    <n v="1470"/>
    <m/>
    <n v="390"/>
    <n v="664"/>
    <m/>
    <m/>
    <m/>
    <m/>
    <m/>
    <m/>
    <m/>
    <m/>
    <m/>
    <m/>
    <m/>
    <m/>
    <m/>
    <m/>
    <m/>
    <m/>
    <n v="12"/>
    <n v="16"/>
    <s v="MFH"/>
    <x v="23"/>
    <s v="residential"/>
    <s v="MFH"/>
    <s v="NULL"/>
    <s v="NA"/>
    <s v="gross"/>
    <s v="Ortlepp, Regine; Gruhler, Karin; Schiller, Georg"/>
    <n v="2018"/>
    <s v="Materials in Germany's domestic building stock: calculation model and uncertainties"/>
    <s v="Building Research &amp; Information"/>
    <s v="Copyright Elsevier"/>
    <s v="10.1080/09613218.2016.1264121"/>
    <x v="12"/>
    <s v="for use_type or construction_type: 'Half-timber, brick, quarry-stone wall'"/>
    <s v="NULL"/>
    <s v="Roof covering is other"/>
    <s v="Table 2. Material composition indicators (MCIs) for MFH building types differentiated according to product groups in tons per m² floor space and tons per m³ gross volume (authors’ own calculation)"/>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871,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19, Data: https://esa.un.org/unpd/wup/Download, Urbanization_rate_2018.xls. Human Development Index: Not collected."/>
    <s v="Heeren and Fishman"/>
    <s v="Europe"/>
    <s v="Cfb,Dfb"/>
    <n v="5728"/>
    <s v="NA"/>
    <n v="3652.4549999999999"/>
    <s v="NA"/>
    <n v="128.64750749999999"/>
    <n v="533211"/>
    <s v="NA"/>
    <s v="Pre-1919"/>
    <n v="60547"/>
    <s v="NA"/>
    <n v="0.67900000000000005"/>
    <s v="NA"/>
    <n v="3561"/>
    <s v="NULL"/>
    <s v="NULL"/>
    <s v="R32EU15"/>
    <s v="R5.2OECD"/>
    <x v="7"/>
    <s v="M_brick"/>
    <s v="Standard"/>
    <s v="real-world single case study"/>
    <s v="RM"/>
    <s v="M"/>
    <s v="OECD_EU15"/>
    <n v="161"/>
  </r>
  <r>
    <n v="133"/>
    <s v="Germany"/>
    <s v="NA"/>
    <n v="1919"/>
    <n v="1949"/>
    <m/>
    <m/>
    <m/>
    <n v="67"/>
    <n v="30"/>
    <m/>
    <m/>
    <n v="389"/>
    <m/>
    <m/>
    <n v="1219"/>
    <m/>
    <n v="379"/>
    <n v="639"/>
    <m/>
    <m/>
    <m/>
    <m/>
    <m/>
    <m/>
    <m/>
    <m/>
    <m/>
    <m/>
    <m/>
    <m/>
    <m/>
    <m/>
    <m/>
    <m/>
    <n v="7"/>
    <n v="9"/>
    <s v="MFH"/>
    <x v="23"/>
    <s v="residential"/>
    <s v="MFH"/>
    <s v="NULL"/>
    <s v="NA"/>
    <s v="gross"/>
    <s v="Ortlepp, Regine; Gruhler, Karin; Schiller, Georg"/>
    <n v="2018"/>
    <s v="Materials in Germany's domestic building stock: calculation model and uncertainties"/>
    <s v="Building Research &amp; Information"/>
    <s v="Copyright Elsevier"/>
    <s v="10.1080/09613218.2016.1264121"/>
    <x v="12"/>
    <s v="for use_type or construction_type: 'Brick'"/>
    <s v="NULL"/>
    <s v="Roof covering is other"/>
    <s v="Table 2. Material composition indicators (MCIs) for MFH building types differentiated according to product groups in tons per m² floor space and tons per m³ gross volume (authors’ own calculation)"/>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Land area in 1919,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Cfb,Dfb"/>
    <n v="5728"/>
    <s v="NA"/>
    <n v="3652.4549999999999"/>
    <s v="NA"/>
    <n v="128.64750749999999"/>
    <n v="465954"/>
    <n v="60547"/>
    <s v="NA"/>
    <n v="67991"/>
    <s v="NA"/>
    <n v="0.67900000000000005"/>
    <n v="3561"/>
    <n v="4674"/>
    <s v="NULL"/>
    <s v="NULL"/>
    <s v="R32EU15"/>
    <s v="R5.2OECD"/>
    <x v="7"/>
    <s v="M_brick"/>
    <s v="Standard"/>
    <s v="real-world single case study"/>
    <s v="RM"/>
    <s v="M"/>
    <s v="OECD_EU15"/>
    <n v="389"/>
  </r>
  <r>
    <n v="134"/>
    <s v="Germany"/>
    <s v="NA"/>
    <n v="1949"/>
    <n v="1979"/>
    <m/>
    <m/>
    <m/>
    <n v="116"/>
    <n v="12"/>
    <m/>
    <m/>
    <n v="1146"/>
    <m/>
    <m/>
    <n v="447"/>
    <m/>
    <n v="71"/>
    <n v="360"/>
    <m/>
    <m/>
    <m/>
    <m/>
    <m/>
    <m/>
    <m/>
    <m/>
    <m/>
    <m/>
    <m/>
    <m/>
    <m/>
    <m/>
    <m/>
    <m/>
    <n v="20"/>
    <n v="4"/>
    <s v="MFH"/>
    <x v="23"/>
    <s v="residential"/>
    <s v="MFH"/>
    <s v="NULL"/>
    <s v="NA"/>
    <s v="gross"/>
    <s v="Ortlepp, Regine; Gruhler, Karin; Schiller, Georg"/>
    <n v="2018"/>
    <s v="Materials in Germany's domestic building stock: calculation model and uncertainties"/>
    <s v="Building Research &amp; Information"/>
    <s v="Copyright Elsevier"/>
    <s v="10.1080/09613218.2016.1264121"/>
    <x v="12"/>
    <s v="for use_type or construction_type: 'Brick, lightweight concrete, reinforced concrete (diverse designs)'"/>
    <s v="NULL"/>
    <s v="Roof covering is other"/>
    <s v="Table 2. Material composition indicators (MCIs) for MFH building types differentiated according to product groups in tons per m² floor space and tons per m³ gross volume (authors’ own calculation)"/>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50 (east+west), Data: https://www.cia.gov/library/publications/the-world-factbook/fields/2147.html. Population: Data: https://www.rug.nl/ggdc/historicaldevelopment/maddison/releases/maddison-project-database-2018. Urbanization: Urban pop. in 1950, Urban pop. in 1980, Data: https://www.rug.nl/ggdc/historicaldevelopment/maddison/releases/maddison-project-database-2018. GDP: Data: https://esa.un.org/unpd/wup/Download, Urbanization_rate_2018.xls. Human Development Index: Not collected."/>
    <s v="Heeren and Fishman"/>
    <s v="Europe"/>
    <s v="Cfb,Dfb"/>
    <n v="5728"/>
    <n v="3656.4924999999998"/>
    <n v="4066.2550000000001"/>
    <n v="167.51249749999999"/>
    <n v="117.68"/>
    <n v="345282"/>
    <n v="67991"/>
    <s v="NA"/>
    <n v="78081"/>
    <n v="0.67900000000000005"/>
    <n v="0.72799999999999998"/>
    <n v="4674"/>
    <n v="22021"/>
    <s v="NULL"/>
    <s v="NULL"/>
    <s v="R32EU15"/>
    <s v="R5.2OECD"/>
    <x v="7"/>
    <s v="RC_unspecified"/>
    <s v="Standard"/>
    <s v="real-world single case study"/>
    <s v="RM"/>
    <s v="C"/>
    <s v="OECD_EU15"/>
    <n v="1146"/>
  </r>
  <r>
    <n v="135"/>
    <s v="Germany"/>
    <s v="NA"/>
    <n v="1979"/>
    <n v="1991"/>
    <m/>
    <m/>
    <m/>
    <n v="152"/>
    <n v="9"/>
    <m/>
    <m/>
    <n v="1336"/>
    <m/>
    <m/>
    <n v="299"/>
    <m/>
    <n v="71"/>
    <n v="225"/>
    <m/>
    <m/>
    <m/>
    <m/>
    <m/>
    <m/>
    <m/>
    <m/>
    <m/>
    <m/>
    <m/>
    <m/>
    <m/>
    <m/>
    <m/>
    <m/>
    <n v="12"/>
    <n v="3"/>
    <s v="MFH"/>
    <x v="23"/>
    <s v="residential"/>
    <s v="MFH"/>
    <s v="NULL"/>
    <s v="NA"/>
    <s v="gross"/>
    <s v="Ortlepp, Regine; Gruhler, Karin; Schiller, Georg"/>
    <n v="2018"/>
    <s v="Materials in Germany's domestic building stock: calculation model and uncertainties"/>
    <s v="Building Research &amp; Information"/>
    <s v="Copyright Elsevier"/>
    <s v="10.1080/09613218.2016.1264121"/>
    <x v="12"/>
    <s v="for use_type or construction_type: 'Lightweight concrete (diverse designs), reinforced concrete (diverse designs), sand-lime brick'"/>
    <s v="NULL"/>
    <s v="Roof covering is other"/>
    <s v="Table 2. Material composition indicators (MCIs) for MFH building types differentiated according to product groups in tons per m² floor space and tons per m³ gross volume (authors’ own calculation)"/>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1970s (east+west),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
    <s v="Heeren and Fishman"/>
    <s v="Europe"/>
    <s v="Cfb,Dfb"/>
    <n v="5728"/>
    <n v="4066.2550000000001"/>
    <n v="4027.5225"/>
    <n v="117.68"/>
    <n v="194.36999499999999"/>
    <n v="348297"/>
    <n v="78081"/>
    <s v="NA"/>
    <n v="79961"/>
    <n v="0.72799999999999998"/>
    <n v="0.73099999999999998"/>
    <n v="22021"/>
    <n v="26568"/>
    <s v="NULL"/>
    <s v="NULL"/>
    <s v="R32EU15"/>
    <s v="R5.2OECD"/>
    <x v="7"/>
    <s v="RC_unspecified"/>
    <s v="Standard"/>
    <s v="real-world single case study"/>
    <s v="RM"/>
    <s v="C"/>
    <s v="OECD_EU15"/>
    <n v="1336"/>
  </r>
  <r>
    <n v="136"/>
    <s v="Germany"/>
    <s v="NA"/>
    <n v="1991"/>
    <n v="2011"/>
    <m/>
    <m/>
    <m/>
    <n v="126"/>
    <n v="26"/>
    <m/>
    <m/>
    <n v="962"/>
    <m/>
    <m/>
    <n v="669"/>
    <m/>
    <n v="100"/>
    <n v="303"/>
    <m/>
    <m/>
    <m/>
    <m/>
    <m/>
    <m/>
    <m/>
    <m/>
    <m/>
    <m/>
    <m/>
    <m/>
    <m/>
    <m/>
    <m/>
    <m/>
    <n v="19"/>
    <n v="11"/>
    <s v="MFH"/>
    <x v="23"/>
    <s v="residential"/>
    <s v="MFH"/>
    <s v="NULL"/>
    <s v="NA"/>
    <s v="gross"/>
    <s v="Ortlepp, Regine; Gruhler, Karin; Schiller, Georg"/>
    <n v="2018"/>
    <s v="Materials in Germany's domestic building stock: calculation model and uncertainties"/>
    <s v="Building Research &amp; Information"/>
    <s v="Copyright Elsevier"/>
    <s v="10.1080/09613218.2016.1264121"/>
    <x v="12"/>
    <s v="for use_type or construction_type: 'Sand-lime brick, vertically perforated brick, lightweight concrete, timber frame construction'"/>
    <s v="NULL"/>
    <s v="Roof covering is other"/>
    <s v="Table 2. Material composition indicators (MCIs) for MFH building types differentiated according to product groups in tons per m² floor space and tons per m³ gross volume (authors’ own calculation)"/>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90, Urban pop. in 2010, Data: https://www.rug.nl/ggdc/historicaldevelopment/maddison/releases/maddison-project-database-2018. GDP: Data: https://esa.un.org/unpd/wup/Download, Urbanization_rate_2018.xls. Human Development Index: Not collected."/>
    <s v="Heeren and Fishman"/>
    <s v="Europe"/>
    <s v="Cfb,Dfb"/>
    <n v="5728"/>
    <n v="4027.5225"/>
    <n v="3576.875"/>
    <n v="194.36999499999999"/>
    <n v="192.70500250000001"/>
    <n v="348672"/>
    <n v="79961"/>
    <s v="NA"/>
    <n v="81482"/>
    <n v="0.73099999999999998"/>
    <n v="0.77"/>
    <n v="26568"/>
    <n v="43189"/>
    <s v="NULL"/>
    <s v="NULL"/>
    <s v="R32EU15"/>
    <s v="R5.2OECD"/>
    <x v="7"/>
    <s v="M_brick"/>
    <s v="Standard"/>
    <s v="real-world single case study"/>
    <s v="RM"/>
    <s v="M"/>
    <s v="OECD_EU15"/>
    <n v="962"/>
  </r>
  <r>
    <n v="137"/>
    <s v="Germany"/>
    <s v="NA"/>
    <n v="1870"/>
    <n v="2000"/>
    <m/>
    <m/>
    <m/>
    <n v="38"/>
    <n v="55"/>
    <m/>
    <m/>
    <n v="319"/>
    <m/>
    <m/>
    <n v="1274"/>
    <m/>
    <n v="313"/>
    <n v="651"/>
    <m/>
    <m/>
    <m/>
    <m/>
    <m/>
    <m/>
    <m/>
    <m/>
    <m/>
    <m/>
    <m/>
    <m/>
    <m/>
    <m/>
    <m/>
    <m/>
    <n v="13"/>
    <n v="12"/>
    <s v="MFH - brickwork"/>
    <x v="23"/>
    <s v="residential"/>
    <s v="MFH"/>
    <s v="NULL"/>
    <s v="NA"/>
    <s v="gross"/>
    <s v="Ortlepp, Regine; Gruhler, Karin; Schiller, Georg"/>
    <n v="2018"/>
    <s v="Materials in Germany's domestic building stock: calculation model and uncertainties"/>
    <s v="Building Research &amp; Information"/>
    <s v="Copyright Elsevier"/>
    <s v="10.1080/09613218.2016.1264121"/>
    <x v="12"/>
    <s v="for use_type or construction_type: 'Sand-lime brick, vertically perforated brick, lightweight concrete, timber frame construction'"/>
    <s v="NULL"/>
    <s v="Roof covering is other"/>
    <s v="Table A1. Material composition indicators (MCIs) for MFH brickworkds and reinforce concrete types differentiated according to product groups in tons per m² floor space and tons per m³ gross volume (authors’ own calculation)"/>
    <m/>
    <m/>
    <m/>
    <s v="Cfb,Dfb"/>
    <n v="5728"/>
    <n v="4027.5225"/>
    <n v="3576.875"/>
    <n v="194.36999499999999"/>
    <n v="192.70500250000001"/>
    <n v="348672"/>
    <n v="79961"/>
    <s v="NA"/>
    <n v="81482"/>
    <n v="0.73099999999999998"/>
    <n v="0.77"/>
    <n v="26568"/>
    <n v="43189"/>
    <s v="NULL"/>
    <s v="NULL"/>
    <s v="R32EU15"/>
    <s v="R5.2OECD"/>
    <x v="7"/>
    <s v="M_brick"/>
    <s v="Standard"/>
    <s v="real-world single case study"/>
    <s v="RM"/>
    <s v="M"/>
    <s v="OECD_EU15"/>
    <n v="319"/>
  </r>
  <r>
    <n v="138"/>
    <s v="Germany"/>
    <s v="NA"/>
    <n v="1870"/>
    <n v="2000"/>
    <m/>
    <m/>
    <m/>
    <n v="158"/>
    <n v="4"/>
    <m/>
    <m/>
    <n v="1479"/>
    <m/>
    <m/>
    <n v="1"/>
    <m/>
    <n v="40"/>
    <n v="88"/>
    <m/>
    <m/>
    <m/>
    <m/>
    <m/>
    <m/>
    <m/>
    <m/>
    <m/>
    <m/>
    <m/>
    <m/>
    <m/>
    <m/>
    <m/>
    <m/>
    <n v="17"/>
    <n v="1"/>
    <s v="MFH - reinforced concrete"/>
    <x v="23"/>
    <s v="residential"/>
    <s v="MFH"/>
    <s v="NULL"/>
    <s v="NA"/>
    <s v="gross"/>
    <s v="Ortlepp, Regine; Gruhler, Karin; Schiller, Georg"/>
    <n v="2018"/>
    <s v="Materials in Germany's domestic building stock: calculation model and uncertainties"/>
    <s v="Building Research &amp; Information"/>
    <s v="Copyright Elsevier"/>
    <s v="10.1080/09613218.2016.1264121"/>
    <x v="12"/>
    <s v="for use_type or construction_type: 'Reinforce concrete'"/>
    <s v="NULL"/>
    <s v="Roof covering is other"/>
    <s v="Table A1. Material composition indicators (MCIs) for MFH brickworkds and reinforce concrete types differentiated according to product groups in tons per m² floor space and tons per m³ gross volume (authors’ own calculation)"/>
    <m/>
    <m/>
    <m/>
    <s v="Cfb,Dfb"/>
    <n v="5728"/>
    <n v="4027.5225"/>
    <n v="3576.875"/>
    <n v="194.36999499999999"/>
    <n v="192.70500250000001"/>
    <n v="348672"/>
    <n v="79961"/>
    <s v="NA"/>
    <n v="81482"/>
    <n v="0.73099999999999998"/>
    <n v="0.77"/>
    <n v="26568"/>
    <n v="43189"/>
    <s v="NULL"/>
    <s v="NULL"/>
    <s v="R32EU15"/>
    <s v="R5.2OECD"/>
    <x v="7"/>
    <s v="RC_unspecified"/>
    <s v="Standard"/>
    <s v="real-world single case study"/>
    <s v="RM"/>
    <s v="C"/>
    <s v="OECD_EU15"/>
    <n v="1479"/>
  </r>
  <r>
    <n v="139"/>
    <s v="Germany"/>
    <s v="NA"/>
    <n v="1976"/>
    <n v="2010"/>
    <m/>
    <m/>
    <m/>
    <n v="177.33333329999999"/>
    <n v="50.666666669999998"/>
    <m/>
    <m/>
    <n v="830.66666669999995"/>
    <m/>
    <m/>
    <n v="441.66666670000001"/>
    <m/>
    <m/>
    <n v="6.3333333329999997"/>
    <m/>
    <m/>
    <m/>
    <m/>
    <m/>
    <m/>
    <m/>
    <m/>
    <m/>
    <m/>
    <m/>
    <m/>
    <m/>
    <m/>
    <m/>
    <m/>
    <n v="19.666666670000001"/>
    <n v="430.33333329999999"/>
    <s v="non-domestic - MI"/>
    <x v="23"/>
    <s v="non-residential"/>
    <s v="NA"/>
    <s v="NULL"/>
    <s v="urban"/>
    <s v="gross"/>
    <s v="Ortlepp, Regine; Gruhler, Karin; Schiller, Georg"/>
    <n v="2016"/>
    <s v="Material stocks in Germany's non-domestic buildings: a new quantification method"/>
    <s v="Building Research &amp; Information"/>
    <s v="Copyright Elsevier"/>
    <s v="10.1080/09613218.2016.1112096"/>
    <x v="13"/>
    <s v="for use_type or construction_type: 'steel frames are commonly found in non-domestic buildings in Germany to create larger interior spaces and support wider spans'"/>
    <s v="MI = [M (Mt)*10^9 / (240*10^6)]*0.08 (non domestic floor space from Table 7)"/>
    <s v="Others includes plaster, screed, mortar, roof covering, floorings, sealing sheetings and other materials"/>
    <s v="Figure 8. Material composition of Germany’s non-domestic building stock (authors’own calculation)."/>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Land area in 2017, Data: https://www.cia.gov/library/publications/the-world-factbook/fields/2147.html. Population: Data: https://www.rug.nl/ggdc/historicaldevelopment/maddison/releases/maddison-project-database-2018. Urbanization: Urban pop. in 1975, Urban pop. in 2010, Data: https://www.rug.nl/ggdc/historicaldevelopment/maddison/releases/maddison-project-database-2018. GDP: Data: https://esa.un.org/unpd/wup/Download, Urbanization_rate_2018.xls. Human Development Index: Not collected."/>
    <s v="Heeren and Fishman"/>
    <s v="Europe"/>
    <s v="Cfb,Dfb"/>
    <n v="5728"/>
    <n v="3960.79"/>
    <n v="4326.1499999999996"/>
    <n v="209.375"/>
    <n v="208.707505"/>
    <n v="348672"/>
    <n v="78299"/>
    <s v="NA"/>
    <n v="81655"/>
    <n v="0.72599999999999998"/>
    <n v="0.77"/>
    <n v="19929"/>
    <n v="41215"/>
    <s v="NULL"/>
    <s v="NULL"/>
    <s v="R32EU15"/>
    <s v="R5.2OECD"/>
    <x v="1"/>
    <s v="Unspecified"/>
    <s v="Standard"/>
    <s v="sample/average/statistics"/>
    <s v="NR"/>
    <s v="U"/>
    <s v="OECD_EU15"/>
    <n v="830.66666669999995"/>
  </r>
  <r>
    <n v="140"/>
    <s v="Grenada"/>
    <s v="NA"/>
    <m/>
    <m/>
    <n v="27"/>
    <m/>
    <m/>
    <m/>
    <n v="40"/>
    <m/>
    <m/>
    <n v="1315"/>
    <m/>
    <n v="45"/>
    <m/>
    <m/>
    <m/>
    <m/>
    <m/>
    <m/>
    <m/>
    <m/>
    <m/>
    <m/>
    <m/>
    <m/>
    <m/>
    <m/>
    <m/>
    <m/>
    <m/>
    <m/>
    <m/>
    <m/>
    <m/>
    <m/>
    <s v="Concrete Structure A (Concrete block walls; Concrete slab floor; Concrete pillar foundation; Timber + sheet steel roof)"/>
    <x v="33"/>
    <s v="residential"/>
    <s v="SFH, MFH"/>
    <s v="NULL"/>
    <s v="NA"/>
    <s v="NA"/>
    <s v="Symmes, Robert; Telesford, John; Fishman, Tomer; Su-yin, Tan; De Kroon, Kristen; Singh, Simron"/>
    <n v="2019"/>
    <s v="The weight of islands: Leveraging Grenada's material stocks to adapt to climate change"/>
    <s v="Journal of Industrial Ecology"/>
    <s v="Copyright Elsevier"/>
    <s v="10.1111/jiec.12853"/>
    <x v="14"/>
    <s v="NULL"/>
    <s v="NULL"/>
    <s v="NULL"/>
    <s v="NULL"/>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
    <s v="Heeren and Fishman"/>
    <s v="SIDS"/>
    <s v="Af"/>
    <n v="1348"/>
    <s v="NA"/>
    <s v="NA"/>
    <s v="NA"/>
    <s v="NA"/>
    <n v="344"/>
    <s v="NA"/>
    <s v="Data not available for this country"/>
    <s v="NA"/>
    <s v="NA"/>
    <n v="0.36"/>
    <s v="NA"/>
    <s v="NA"/>
    <s v="NULL"/>
    <s v="NULL"/>
    <s v="R32LAM-M"/>
    <s v="R5.2LAM"/>
    <x v="6"/>
    <s v="RC_concretefloor"/>
    <s v="Standard"/>
    <s v="modeled/hypothetical/regulations"/>
    <s v="RS"/>
    <s v="C"/>
    <s v="LAM_LAM-M"/>
    <n v="1315"/>
  </r>
  <r>
    <n v="141"/>
    <s v="Grenada"/>
    <s v="NA"/>
    <m/>
    <m/>
    <n v="36"/>
    <m/>
    <m/>
    <m/>
    <n v="40"/>
    <m/>
    <m/>
    <n v="1645"/>
    <m/>
    <n v="159"/>
    <m/>
    <m/>
    <m/>
    <m/>
    <m/>
    <m/>
    <m/>
    <m/>
    <m/>
    <m/>
    <m/>
    <m/>
    <m/>
    <m/>
    <m/>
    <m/>
    <m/>
    <m/>
    <m/>
    <m/>
    <m/>
    <m/>
    <s v="Concrete Structure B (Concrete block walls, concrete slab floor, concrete slab foundation; Timber + sheet steel roof)"/>
    <x v="34"/>
    <s v="residential, commercial"/>
    <s v="NA"/>
    <s v="NULL"/>
    <s v="NA"/>
    <s v="NA"/>
    <s v="Symmes, Robert; Telesford, John; Fishman, Tomer; Su-yin, Tan; De Kroon, Kristen; Singh, Simron"/>
    <n v="2019"/>
    <s v="The weight of islands: Leveraging Grenada's material stocks to adapt to climate change"/>
    <s v="Journal of Industrial Ecology"/>
    <s v="Copyright Elsevier"/>
    <s v="10.1111/jiec.12853"/>
    <x v="14"/>
    <s v="for use_type or construction_type: 'Commercial'"/>
    <s v="NULL"/>
    <s v="NULL"/>
    <s v="NULL"/>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
    <s v="Heeren and Fishman"/>
    <s v="SIDS"/>
    <s v="Af"/>
    <n v="1348"/>
    <s v="NA"/>
    <s v="NA"/>
    <s v="NA"/>
    <s v="NA"/>
    <n v="344"/>
    <s v="NA"/>
    <s v="Data not available for this country"/>
    <s v="NA"/>
    <s v="NA"/>
    <n v="0.36"/>
    <s v="NA"/>
    <s v="NA"/>
    <s v="NULL"/>
    <s v="NULL"/>
    <s v="R32LAM-M"/>
    <s v="R5.2LAM"/>
    <x v="1"/>
    <s v="RC_concretefloor"/>
    <s v="Standard"/>
    <s v="modeled/hypothetical/regulations"/>
    <s v="NR"/>
    <s v="C"/>
    <s v="LAM_LAM-M"/>
    <n v="1645"/>
  </r>
  <r>
    <n v="142"/>
    <s v="Grenada"/>
    <s v="NA"/>
    <m/>
    <m/>
    <n v="36"/>
    <m/>
    <m/>
    <m/>
    <n v="90"/>
    <m/>
    <m/>
    <n v="345"/>
    <m/>
    <n v="45"/>
    <m/>
    <m/>
    <m/>
    <m/>
    <m/>
    <m/>
    <m/>
    <m/>
    <m/>
    <m/>
    <m/>
    <m/>
    <m/>
    <m/>
    <m/>
    <m/>
    <m/>
    <m/>
    <m/>
    <m/>
    <m/>
    <m/>
    <s v="Timber Structure (Timber walls + siding; Timber floor; Concrete footing foundation;  Timber + sheet steel roof)"/>
    <x v="33"/>
    <s v="residential"/>
    <s v="SFH"/>
    <s v="NULL"/>
    <s v="NA"/>
    <s v="NA"/>
    <s v="Symmes, Robert; Telesford, John; Fishman, Tomer; Su-yin, Tan; De Kroon, Kristen; Singh, Simron"/>
    <n v="2019"/>
    <s v="The weight of islands: Leveraging Grenada's material stocks to adapt to climate change"/>
    <s v="Journal of Industrial Ecology"/>
    <s v="Copyright Elsevier"/>
    <s v="10.1111/jiec.12853"/>
    <x v="14"/>
    <s v="NULL"/>
    <s v="NULL"/>
    <s v="NULL"/>
    <s v="NULL"/>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
    <s v="Heeren and Fishman"/>
    <s v="SIDS"/>
    <s v="Af"/>
    <n v="1348"/>
    <s v="NA"/>
    <s v="NA"/>
    <s v="NA"/>
    <s v="NA"/>
    <n v="344"/>
    <s v="NA"/>
    <s v="Data not available for this country"/>
    <s v="NA"/>
    <s v="NA"/>
    <n v="0.36"/>
    <s v="NA"/>
    <s v="NA"/>
    <s v="NULL"/>
    <s v="NULL"/>
    <s v="R32LAM-M"/>
    <s v="R5.2LAM"/>
    <x v="6"/>
    <s v="T_traditional"/>
    <s v="Standard"/>
    <s v="modeled/hypothetical/regulations"/>
    <s v="RS"/>
    <s v="T"/>
    <s v="LAM_LAM-M"/>
    <n v="345"/>
  </r>
  <r>
    <n v="143"/>
    <s v="Grenada"/>
    <s v="NA"/>
    <m/>
    <m/>
    <n v="35"/>
    <m/>
    <m/>
    <m/>
    <n v="90"/>
    <m/>
    <m/>
    <n v="1125"/>
    <m/>
    <n v="159"/>
    <m/>
    <m/>
    <m/>
    <m/>
    <m/>
    <m/>
    <m/>
    <m/>
    <m/>
    <m/>
    <m/>
    <m/>
    <m/>
    <m/>
    <m/>
    <m/>
    <m/>
    <m/>
    <m/>
    <m/>
    <m/>
    <m/>
    <s v="Concrete/Timber Mix Structure (Concrete block walls, concrete slab floor, concrete slab foundation; Timber + sheet steel roof)"/>
    <x v="33"/>
    <s v="residential"/>
    <s v="SFH"/>
    <s v="NULL"/>
    <s v="NA"/>
    <s v="NA"/>
    <s v="Symmes, Robert; Telesford, John; Fishman, Tomer; Su-yin, Tan; De Kroon, Kristen; Singh, Simron"/>
    <n v="2019"/>
    <s v="The weight of islands: Leveraging Grenada's material stocks to adapt to climate change"/>
    <s v="Journal of Industrial Ecology"/>
    <s v="Copyright Elsevier"/>
    <s v="10.1111/jiec.12853"/>
    <x v="14"/>
    <s v="NULL"/>
    <s v="NULL"/>
    <s v="NULL"/>
    <s v="NULL"/>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
    <s v="Heeren and Fishman"/>
    <s v="SIDS"/>
    <s v="Af"/>
    <n v="1348"/>
    <s v="NA"/>
    <s v="NA"/>
    <s v="NA"/>
    <s v="NA"/>
    <n v="344"/>
    <s v="NA"/>
    <s v="Data not available for this country"/>
    <s v="NA"/>
    <s v="NA"/>
    <n v="0.36"/>
    <s v="NA"/>
    <s v="NA"/>
    <s v="NULL"/>
    <s v="NULL"/>
    <s v="R32LAM-M"/>
    <s v="R5.2LAM"/>
    <x v="6"/>
    <s v="RC_concretefloor"/>
    <s v="Standard"/>
    <s v="modeled/hypothetical/regulations"/>
    <s v="RS"/>
    <s v="C"/>
    <s v="LAM_LAM-M"/>
    <n v="1125"/>
  </r>
  <r>
    <n v="144"/>
    <s v="Grenada"/>
    <s v="NA"/>
    <m/>
    <m/>
    <n v="325"/>
    <m/>
    <m/>
    <m/>
    <n v="0"/>
    <m/>
    <m/>
    <n v="1645"/>
    <m/>
    <n v="159"/>
    <m/>
    <m/>
    <m/>
    <m/>
    <m/>
    <m/>
    <m/>
    <m/>
    <m/>
    <m/>
    <m/>
    <m/>
    <m/>
    <m/>
    <m/>
    <m/>
    <m/>
    <m/>
    <m/>
    <m/>
    <m/>
    <m/>
    <s v="Steel Structure (Steel frame; sheet steel siding; concrete slab floor; Timber + sheet steel roof)"/>
    <x v="30"/>
    <s v="industrial"/>
    <s v="NA"/>
    <s v="NULL"/>
    <s v="NA"/>
    <s v="NA"/>
    <s v="Symmes, Robert; Telesford, John; Fishman, Tomer; Su-yin, Tan; De Kroon, Kristen; Singh, Simron"/>
    <n v="2019"/>
    <s v="The weight of islands: Leveraging Grenada's material stocks to adapt to climate change"/>
    <s v="Journal of Industrial Ecology"/>
    <s v="Copyright Elsevier"/>
    <s v="10.1111/jiec.12853"/>
    <x v="14"/>
    <s v="NULL"/>
    <s v="NULL"/>
    <s v="NULL"/>
    <s v="NULL"/>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
    <s v="Heeren and Fishman"/>
    <s v="SIDS"/>
    <s v="Af"/>
    <n v="1348"/>
    <s v="NA"/>
    <s v="NA"/>
    <s v="NA"/>
    <s v="NA"/>
    <n v="344"/>
    <s v="NA"/>
    <s v="Data not available for this country"/>
    <s v="NA"/>
    <s v="NA"/>
    <n v="0.36"/>
    <s v="NA"/>
    <s v="NA"/>
    <s v="NULL"/>
    <s v="NULL"/>
    <s v="R32LAM-M"/>
    <s v="R5.2LAM"/>
    <x v="2"/>
    <s v="S_concretefloor"/>
    <s v="Standard"/>
    <s v="modeled/hypothetical/regulations"/>
    <s v="NR"/>
    <s v="S"/>
    <s v="LAM_LAM-M"/>
    <n v="1645"/>
  </r>
  <r>
    <n v="145"/>
    <s v="Grenada"/>
    <s v="NA"/>
    <m/>
    <m/>
    <n v="35"/>
    <m/>
    <m/>
    <m/>
    <n v="90"/>
    <m/>
    <m/>
    <n v="675"/>
    <m/>
    <n v="159"/>
    <m/>
    <m/>
    <m/>
    <m/>
    <m/>
    <m/>
    <m/>
    <m/>
    <m/>
    <m/>
    <m/>
    <m/>
    <m/>
    <m/>
    <m/>
    <m/>
    <m/>
    <m/>
    <m/>
    <m/>
    <m/>
    <m/>
    <s v="Brick historical Structure (Brick exterior walls; concrete foundation; timber + sheet steel roof)"/>
    <x v="35"/>
    <s v="residential, commercial, public"/>
    <s v="SFH"/>
    <s v="NULL"/>
    <s v="NA"/>
    <s v="NA"/>
    <s v="Symmes, Robert; Telesford, John; Fishman, Tomer; Su-yin, Tan; De Kroon, Kristen; Singh, Simron"/>
    <n v="2019"/>
    <s v="The weight of islands: Leveraging Grenada's material stocks to adapt to climate change"/>
    <s v="Journal of Industrial Ecology"/>
    <s v="Copyright Elsevier"/>
    <s v="10.1111/jiec.12853"/>
    <x v="14"/>
    <s v="NULL"/>
    <s v="NULL"/>
    <s v="NULL"/>
    <s v="NULL"/>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
    <s v="Heeren and Fishman"/>
    <s v="SIDS"/>
    <s v="Af"/>
    <n v="1348"/>
    <s v="NA"/>
    <s v="NA"/>
    <s v="NA"/>
    <s v="NA"/>
    <n v="344"/>
    <s v="NA"/>
    <s v="Data not available for this country"/>
    <s v="NA"/>
    <s v="NA"/>
    <n v="0.36"/>
    <s v="NA"/>
    <s v="NA"/>
    <s v="NULL"/>
    <s v="NULL"/>
    <s v="R32LAM-M"/>
    <s v="R5.2LAM"/>
    <x v="6"/>
    <s v="M_brick"/>
    <s v="Standard"/>
    <s v="modeled/hypothetical/regulations"/>
    <s v="RS"/>
    <s v="M"/>
    <s v="LAM_LAM-M"/>
    <n v="675"/>
  </r>
  <r>
    <n v="146"/>
    <s v="Grenada"/>
    <s v="NA"/>
    <m/>
    <m/>
    <n v="180"/>
    <m/>
    <m/>
    <m/>
    <n v="0"/>
    <m/>
    <m/>
    <n v="1125"/>
    <m/>
    <n v="159"/>
    <m/>
    <m/>
    <m/>
    <m/>
    <m/>
    <m/>
    <m/>
    <m/>
    <m/>
    <m/>
    <m/>
    <m/>
    <m/>
    <m/>
    <m/>
    <m/>
    <m/>
    <m/>
    <m/>
    <m/>
    <m/>
    <m/>
    <s v="Reinforced concrete structure (Reinforced concrete structure)"/>
    <x v="36"/>
    <s v="public"/>
    <s v="NA"/>
    <s v="NULL"/>
    <s v="NA"/>
    <s v="NA"/>
    <s v="Symmes, Robert; Telesford, John; Fishman, Tomer; Su-yin, Tan; De Kroon, Kristen; Singh, Simron"/>
    <n v="2019"/>
    <s v="The weight of islands: Leveraging Grenada's material stocks to adapt to climate change"/>
    <s v="Journal of Industrial Ecology"/>
    <s v="Copyright Elsevier"/>
    <s v="10.1111/jiec.12853"/>
    <x v="14"/>
    <s v="NULL"/>
    <s v="NULL"/>
    <s v="NULL"/>
    <s v="NULL"/>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15, Data: https://www.rug.nl/ggdc/historicaldevelopment/maddison/releases/maddison-project-database-2018. GDP: Data for this country not available in https://esa.un.org/unpd/wup/Download, Urbanization_rate_2018.xls. Human Development Index: Not collected."/>
    <s v="Heeren and Fishman"/>
    <s v="SIDS"/>
    <s v="Af"/>
    <n v="1348"/>
    <s v="NA"/>
    <s v="NA"/>
    <s v="NA"/>
    <s v="NA"/>
    <n v="344"/>
    <s v="NA"/>
    <s v="Data not available for this country"/>
    <s v="NA"/>
    <s v="NA"/>
    <n v="0.36"/>
    <s v="NA"/>
    <s v="NA"/>
    <s v="NULL"/>
    <s v="NULL"/>
    <s v="R32LAM-M"/>
    <s v="R5.2LAM"/>
    <x v="11"/>
    <s v="RC_concretefloor"/>
    <s v="Standard"/>
    <s v="modeled/hypothetical/regulations"/>
    <s v="NR"/>
    <s v="C"/>
    <s v="LAM_LAM-M"/>
    <n v="1125"/>
  </r>
  <r>
    <n v="147"/>
    <s v="India"/>
    <s v="NA"/>
    <m/>
    <m/>
    <m/>
    <m/>
    <m/>
    <m/>
    <m/>
    <m/>
    <m/>
    <n v="790"/>
    <m/>
    <m/>
    <n v="2190"/>
    <n v="140"/>
    <n v="714"/>
    <m/>
    <m/>
    <m/>
    <m/>
    <m/>
    <m/>
    <m/>
    <m/>
    <m/>
    <m/>
    <m/>
    <m/>
    <m/>
    <m/>
    <m/>
    <m/>
    <m/>
    <m/>
    <n v="24"/>
    <s v="1 storey"/>
    <x v="30"/>
    <s v="residential"/>
    <s v="SFH"/>
    <s v="NULL"/>
    <s v="NA"/>
    <s v="NA"/>
    <s v="Mastrucci, Alessio; Rao, Narasimha D."/>
    <n v="2017"/>
    <s v="Decent housing in the developing world: Reducing life-cycle energy requirements"/>
    <s v="Energy and Buildings"/>
    <s v="Copyright Elsevier"/>
    <s v="10.1016/j.enbuild.2017.07.072"/>
    <x v="15"/>
    <s v="for use_type or construction_type: 'structure: masonry, walls: fired bricks, roof: RC'"/>
    <s v="NULL"/>
    <s v="Unclear what the color brown in Fig. 3 signifies. Included as &quot;other&quot;"/>
    <s v="Reference floor surface: 40m2.  Author suggests that values may be on the high side. Wait for new paper."/>
    <s v="Heating Degree Days: No data after 2013, HDD in 2013, Data: https://www.kapsarc.org/research/projects/global-degree-days-database/ - sheet 'T2m.hdd.18C' and divided by four to obtain daily values. Cooling Degree Days: No data after 2013,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15, Urban pop. in 2020, Data: https://www.rug.nl/ggdc/historicaldevelopment/maddison/releases/maddison-project-database-2018. GDP: No data after 2016, GDP in 2016, Data: https://esa.un.org/unpd/wup/Download, Urbanization_rate_2018.xls. Human Development Index: Not collected."/>
    <s v="Heeren and Fishman"/>
    <s v="South_and_Southeast_Asia"/>
    <s v="Aw,Cwa"/>
    <n v="2447"/>
    <s v="NA"/>
    <n v="417.64749999999998"/>
    <s v="NA"/>
    <n v="2904.8125"/>
    <n v="2973193"/>
    <s v="NA"/>
    <s v="No data after 2016"/>
    <n v="1268155"/>
    <n v="0.32800000000000001"/>
    <n v="0.34899999999999998"/>
    <s v="NA"/>
    <n v="5961"/>
    <s v="NULL"/>
    <s v="NULL"/>
    <s v="R32IND"/>
    <s v="R5.2ASIA"/>
    <x v="6"/>
    <s v="M_brick"/>
    <s v="Standard"/>
    <s v="modeled/hypothetical/regulations"/>
    <s v="RS"/>
    <s v="M"/>
    <s v="ASIA_IND"/>
    <n v="790"/>
  </r>
  <r>
    <n v="148"/>
    <s v="India"/>
    <s v="NA"/>
    <m/>
    <m/>
    <m/>
    <m/>
    <m/>
    <m/>
    <n v="17"/>
    <m/>
    <m/>
    <n v="814"/>
    <m/>
    <m/>
    <n v="1781"/>
    <n v="120"/>
    <n v="400"/>
    <m/>
    <m/>
    <m/>
    <m/>
    <m/>
    <m/>
    <m/>
    <m/>
    <m/>
    <m/>
    <m/>
    <m/>
    <m/>
    <m/>
    <m/>
    <m/>
    <m/>
    <m/>
    <n v="17"/>
    <s v="2 storey"/>
    <x v="37"/>
    <s v="residential"/>
    <s v="SFH"/>
    <s v="NULL"/>
    <s v="NA"/>
    <s v="NA"/>
    <s v="Mastrucci, Alessio; Rao, Narasimha D."/>
    <n v="2017"/>
    <s v="Decent housing in the developing world: Reducing life-cycle energy requirements"/>
    <s v="Energy and Buildings"/>
    <s v="Copyright Elsevier"/>
    <s v="10.1016/j.enbuild.2017.07.072"/>
    <x v="15"/>
    <s v="for use_type or construction_type: 'structure: masonry, walls: fired bricks, roof: RC'"/>
    <s v="NULL"/>
    <s v="Unclear what the color brown in Fig. 3 signifies. Included as &quot;other&quot;"/>
    <s v="Reference floor surface: 80m2. Author suggests that values may be on the high side. Wait for new paper."/>
    <s v="Heating Degree Days: No data after 2013, HDD in 2013, Data: https://www.kapsarc.org/research/projects/global-degree-days-database/ - sheet 'T2m.hdd.18C' and divided by four to obtain daily values. Cooling Degree Days: No data after 2013,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15, Urban pop. in 2020, Data: https://www.rug.nl/ggdc/historicaldevelopment/maddison/releases/maddison-project-database-2018. GDP: No data after 2016, GDP in 2016, Data: https://esa.un.org/unpd/wup/Download, Urbanization_rate_2018.xls. Human Development Index: Not collected."/>
    <s v="Heeren and Fishman"/>
    <s v="South_and_Southeast_Asia"/>
    <s v="Aw,Cwa"/>
    <n v="2447"/>
    <s v="NA"/>
    <n v="417.64749999999998"/>
    <s v="NA"/>
    <n v="2904.8125"/>
    <n v="2973193"/>
    <s v="NA"/>
    <s v="No data after 2016"/>
    <n v="1268155"/>
    <n v="0.32800000000000001"/>
    <n v="0.34899999999999998"/>
    <s v="NA"/>
    <n v="5961"/>
    <s v="NULL"/>
    <s v="NULL"/>
    <s v="R32IND"/>
    <s v="R5.2ASIA"/>
    <x v="4"/>
    <s v="M_brick"/>
    <s v="Standard"/>
    <s v="modeled/hypothetical/regulations"/>
    <s v="RM"/>
    <s v="M"/>
    <s v="ASIA_IND"/>
    <n v="814"/>
  </r>
  <r>
    <n v="149"/>
    <s v="India"/>
    <s v="NA"/>
    <m/>
    <m/>
    <m/>
    <m/>
    <m/>
    <m/>
    <m/>
    <m/>
    <m/>
    <n v="1017"/>
    <m/>
    <m/>
    <n v="1013"/>
    <n v="149"/>
    <n v="196"/>
    <m/>
    <m/>
    <m/>
    <m/>
    <m/>
    <m/>
    <m/>
    <m/>
    <m/>
    <m/>
    <m/>
    <m/>
    <m/>
    <m/>
    <m/>
    <m/>
    <m/>
    <m/>
    <n v="24"/>
    <s v="multi storey"/>
    <x v="13"/>
    <s v="residential"/>
    <s v="MFH"/>
    <s v="NULL"/>
    <s v="NA"/>
    <s v="NA"/>
    <s v="Mastrucci, Alessio; Rao, Narasimha D."/>
    <n v="2017"/>
    <s v="Decent housing in the developing world: Reducing life-cycle energy requirements"/>
    <s v="Energy and Buildings"/>
    <s v="Copyright Elsevier"/>
    <s v="10.1016/j.enbuild.2017.07.072"/>
    <x v="15"/>
    <s v="for use_type or construction_type: 'structure: RC Framing, walls: fired bricks, roof: RC'"/>
    <s v="NULL"/>
    <s v="Unclear what the color brown in Fig. 3 signifies. Included as &quot;other&quot;"/>
    <s v="Reference floor surface: 640m2. Author suggests that values may be on the high side. Wait for new paper."/>
    <s v="Heating Degree Days: No data after 2013, HDD in 2013, Data: https://www.kapsarc.org/research/projects/global-degree-days-database/ - sheet 'T2m.hdd.18C' and divided by four to obtain daily values. Cooling Degree Days: No data after 2013,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15, Urban pop. in 2020, Data: https://www.rug.nl/ggdc/historicaldevelopment/maddison/releases/maddison-project-database-2018. GDP: No data after 2016, GDP in 2016, Data: https://esa.un.org/unpd/wup/Download, Urbanization_rate_2018.xls. Human Development Index: Not collected."/>
    <s v="Heeren and Fishman"/>
    <s v="South_and_Southeast_Asia"/>
    <s v="Aw,Cwa"/>
    <n v="2447"/>
    <s v="NA"/>
    <n v="417.64749999999998"/>
    <s v="NA"/>
    <n v="2904.8125"/>
    <n v="2973193"/>
    <s v="NA"/>
    <s v="No data after 2016"/>
    <n v="1268155"/>
    <n v="0.32800000000000001"/>
    <n v="0.34899999999999998"/>
    <s v="NA"/>
    <n v="5961"/>
    <s v="NULL"/>
    <s v="NULL"/>
    <s v="R32IND"/>
    <s v="R5.2ASIA"/>
    <x v="4"/>
    <s v="RC_unspecified"/>
    <s v="Standard"/>
    <s v="modeled/hypothetical/regulations"/>
    <s v="RM"/>
    <s v="C"/>
    <s v="ASIA_IND"/>
    <n v="1017"/>
  </r>
  <r>
    <n v="150"/>
    <s v="Italy"/>
    <s v="Turin"/>
    <n v="1965"/>
    <n v="2004"/>
    <n v="52.60229133"/>
    <n v="8.1833060999999999E-2"/>
    <n v="4.7463175000000003E-2"/>
    <m/>
    <n v="1.571194763"/>
    <m/>
    <m/>
    <n v="1200.3273320000001"/>
    <m/>
    <m/>
    <n v="63.011456629999998"/>
    <n v="90.180032729999994"/>
    <m/>
    <m/>
    <m/>
    <m/>
    <m/>
    <m/>
    <m/>
    <m/>
    <m/>
    <n v="30.523731590000001"/>
    <n v="1.47299509"/>
    <n v="3.436988543"/>
    <m/>
    <m/>
    <m/>
    <m/>
    <m/>
    <n v="2.6350245499999998"/>
    <m/>
    <n v="8.1833060559999993"/>
    <s v="Residential (6110 m^2)"/>
    <x v="38"/>
    <s v="residential"/>
    <s v="NA"/>
    <s v="NULL"/>
    <s v="urban"/>
    <s v="net"/>
    <s v="Blengini, Gian Andrea"/>
    <n v="2009"/>
    <s v="Life cycle of buildings, demolition and recycling potential: A case study in Turin, Italy"/>
    <s v="Building and Environment"/>
    <s v="Copyright Elsevier"/>
    <s v="10.1016/j.buildenv.2008.03.007"/>
    <x v="16"/>
    <s v="NULL"/>
    <s v="Calculated for net area : 6110 m^2."/>
    <s v="Considered &quot;roof tiles&quot; and &quot;paint&quot; as &quot;other&quot;"/>
    <s v="Table 4. Materials in the building envelope, inventory data sources, quantities, transport distances and construction waste factors."/>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5, Urban pop. in 2005, Data: https://www.rug.nl/ggdc/historicaldevelopment/maddison/releases/maddison-project-database-2018. GDP: Data: https://esa.un.org/unpd/wup/Download, Urbanization_rate_2018.xls. Human Development Index: Not collected."/>
    <s v="Heeren and Fishman"/>
    <s v="Europe"/>
    <s v="Cfa"/>
    <n v="5013"/>
    <n v="2782.605"/>
    <n v="2870.8325"/>
    <n v="313.14999999999998"/>
    <n v="397.01249999999999"/>
    <n v="294140"/>
    <n v="51987"/>
    <s v="NA"/>
    <n v="57709"/>
    <n v="0.61799999999999999"/>
    <n v="0.67700000000000005"/>
    <n v="9320"/>
    <n v="32380"/>
    <s v="NULL"/>
    <s v="NULL"/>
    <s v="R32EU15"/>
    <s v="R5.2OECD"/>
    <x v="5"/>
    <s v="RC_concretefloor"/>
    <s v="Standard"/>
    <s v="real-world single case study"/>
    <s v="RM"/>
    <s v="C"/>
    <s v="OECD_EU15"/>
    <n v="1200.3273320000001"/>
  </r>
  <r>
    <n v="151"/>
    <s v="Japan"/>
    <s v="NA"/>
    <n v="2009"/>
    <n v="2010"/>
    <n v="62.1"/>
    <m/>
    <n v="1.66"/>
    <m/>
    <n v="50.66"/>
    <m/>
    <m/>
    <n v="661.1"/>
    <n v="38.19"/>
    <n v="162.04"/>
    <m/>
    <m/>
    <m/>
    <m/>
    <m/>
    <m/>
    <m/>
    <m/>
    <m/>
    <m/>
    <m/>
    <m/>
    <n v="3.1"/>
    <m/>
    <m/>
    <m/>
    <m/>
    <m/>
    <m/>
    <m/>
    <m/>
    <n v="23.19"/>
    <s v="Material Intensity"/>
    <x v="23"/>
    <s v="NA"/>
    <s v="NA"/>
    <s v="country-weighed average"/>
    <s v="urban"/>
    <s v="NA"/>
    <s v="Tanikawa, Hiroki; Fishman, Tomer; Okuoka, Keijiro; Sugimoto, Kenji"/>
    <n v="2015"/>
    <s v="The Weight of Society Over Time and Space: A Comprehensive Account of the Construction Material Stock of Japan, 1945-2010"/>
    <s v="Journal of Industrial Ecology"/>
    <s v="Copyright Elsevier"/>
    <s v="10.1111/jiec.12284"/>
    <x v="17"/>
    <s v="NULL"/>
    <s v="NULL"/>
    <s v="NULL"/>
    <s v="Provided by personal communication with the authors of the study"/>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
    <s v="Heeren and Fishman"/>
    <s v="East_Asia"/>
    <s v="Cfa"/>
    <n v="3969"/>
    <n v="2049.5424750000002"/>
    <n v="2139.56495"/>
    <n v="598.98497499999996"/>
    <n v="743.16997500000002"/>
    <n v="364485"/>
    <n v="127654"/>
    <s v="NA"/>
    <n v="127529"/>
    <n v="0.86"/>
    <n v="0.90800000000000003"/>
    <n v="33798"/>
    <n v="35477"/>
    <s v="NULL"/>
    <s v="NULL"/>
    <s v="R32JPN"/>
    <s v="R5.2OECD"/>
    <x v="9"/>
    <s v="Unspecified"/>
    <s v="Unspecified"/>
    <s v="sample/average/statistics"/>
    <s v="UN"/>
    <s v="U"/>
    <s v="OECD_JPN"/>
    <n v="661.1"/>
  </r>
  <r>
    <n v="152"/>
    <s v="Japan"/>
    <s v="NA"/>
    <m/>
    <n v="1949"/>
    <n v="1"/>
    <m/>
    <n v="2"/>
    <m/>
    <n v="73"/>
    <m/>
    <m/>
    <n v="5"/>
    <m/>
    <n v="78"/>
    <m/>
    <n v="3"/>
    <m/>
    <m/>
    <m/>
    <m/>
    <m/>
    <m/>
    <m/>
    <m/>
    <m/>
    <n v="52"/>
    <n v="5"/>
    <m/>
    <m/>
    <m/>
    <m/>
    <m/>
    <m/>
    <m/>
    <m/>
    <n v="32"/>
    <s v="Traditional wooden house"/>
    <x v="23"/>
    <s v="residential"/>
    <s v="SFH"/>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Pre-1949, Data: https://www.kapsarc.org/research/projects/global-degree-days-database/ - sheet 'T2m.hdd.18C' and divided by four to obtain daily values. Cooling Degree Days: Pre-1949,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 1949, Data: https://esa.un.org/unpd/wup/Download, Urbanization_rate_2018.xls. Human Development Index: Not collected."/>
    <s v="Heeren and Fishman"/>
    <s v="East_Asia"/>
    <s v="Cfa"/>
    <n v="3969"/>
    <s v="NA"/>
    <n v="2017.3125"/>
    <s v="NA"/>
    <n v="653.51250000000005"/>
    <n v="364485"/>
    <s v="NA"/>
    <s v="Pre-1949"/>
    <n v="81971"/>
    <s v="NA"/>
    <n v="0.53400000000000003"/>
    <s v="NA"/>
    <n v="2363"/>
    <s v="NULL"/>
    <s v="NULL"/>
    <s v="R32JPN"/>
    <s v="R5.2OECD"/>
    <x v="3"/>
    <s v="T_traditional"/>
    <s v="Standard"/>
    <s v="modeled/hypothetical/regulations"/>
    <s v="RS"/>
    <s v="T"/>
    <s v="OECD_JPN"/>
    <n v="5"/>
  </r>
  <r>
    <n v="153"/>
    <s v="Japan"/>
    <s v="NA"/>
    <n v="1950"/>
    <n v="1958"/>
    <n v="4"/>
    <m/>
    <n v="2"/>
    <m/>
    <n v="73"/>
    <m/>
    <m/>
    <n v="113"/>
    <m/>
    <n v="78"/>
    <m/>
    <n v="3"/>
    <m/>
    <m/>
    <m/>
    <m/>
    <m/>
    <m/>
    <m/>
    <m/>
    <m/>
    <n v="52"/>
    <n v="5"/>
    <m/>
    <m/>
    <m/>
    <m/>
    <m/>
    <m/>
    <m/>
    <m/>
    <n v="32"/>
    <s v="Traditional wooden house"/>
    <x v="23"/>
    <s v="residential"/>
    <s v="SFH"/>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
    <s v="Heeren and Fishman"/>
    <s v="East_Asia"/>
    <s v="Cfa"/>
    <n v="3969"/>
    <n v="2026.3249499999999"/>
    <n v="2061.6001000000001"/>
    <n v="662.12750000000005"/>
    <n v="600.90252499999997"/>
    <n v="364485"/>
    <n v="83805"/>
    <s v="NA"/>
    <n v="92389"/>
    <n v="0.53400000000000003"/>
    <n v="0.63300000000000001"/>
    <n v="2519"/>
    <n v="4324"/>
    <s v="NULL"/>
    <s v="NULL"/>
    <s v="R32JPN"/>
    <s v="R5.2OECD"/>
    <x v="3"/>
    <s v="T_traditional"/>
    <s v="Standard"/>
    <s v="modeled/hypothetical/regulations"/>
    <s v="RS"/>
    <s v="T"/>
    <s v="OECD_JPN"/>
    <n v="113"/>
  </r>
  <r>
    <n v="154"/>
    <s v="Japan"/>
    <s v="NA"/>
    <n v="1959"/>
    <n v="1970"/>
    <n v="4"/>
    <m/>
    <n v="2"/>
    <m/>
    <n v="81"/>
    <m/>
    <m/>
    <n v="113"/>
    <m/>
    <n v="78"/>
    <m/>
    <n v="3"/>
    <m/>
    <m/>
    <m/>
    <m/>
    <m/>
    <m/>
    <m/>
    <m/>
    <m/>
    <n v="52"/>
    <n v="5"/>
    <m/>
    <m/>
    <m/>
    <m/>
    <m/>
    <m/>
    <m/>
    <m/>
    <n v="32"/>
    <s v="Traditional wooden house"/>
    <x v="23"/>
    <s v="residential"/>
    <s v="SFH"/>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
    <s v="Heeren and Fishman"/>
    <s v="East_Asia"/>
    <s v="Cfa"/>
    <n v="3969"/>
    <n v="1938.385"/>
    <n v="2321.2675749999999"/>
    <n v="631.95000000000005"/>
    <n v="594.34252500000002"/>
    <n v="364485"/>
    <n v="93297"/>
    <s v="NA"/>
    <n v="104345"/>
    <n v="0.63300000000000001"/>
    <n v="0.71899999999999997"/>
    <n v="4652"/>
    <n v="12904"/>
    <s v="NULL"/>
    <s v="NULL"/>
    <s v="R32JPN"/>
    <s v="R5.2OECD"/>
    <x v="3"/>
    <s v="T_traditional"/>
    <s v="Standard"/>
    <s v="modeled/hypothetical/regulations"/>
    <s v="RS"/>
    <s v="T"/>
    <s v="OECD_JPN"/>
    <n v="113"/>
  </r>
  <r>
    <n v="155"/>
    <s v="Japan"/>
    <s v="NA"/>
    <n v="1971"/>
    <n v="1980"/>
    <n v="6"/>
    <m/>
    <n v="2"/>
    <m/>
    <n v="81"/>
    <m/>
    <m/>
    <n v="185"/>
    <m/>
    <n v="78"/>
    <m/>
    <n v="3"/>
    <m/>
    <m/>
    <m/>
    <m/>
    <m/>
    <m/>
    <m/>
    <m/>
    <m/>
    <n v="52"/>
    <n v="5"/>
    <m/>
    <m/>
    <m/>
    <m/>
    <m/>
    <m/>
    <m/>
    <m/>
    <n v="32"/>
    <s v="Traditional wooden house"/>
    <x v="23"/>
    <s v="residential"/>
    <s v="SFH"/>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
    <s v="Heeren and Fishman"/>
    <s v="East_Asia"/>
    <s v="Cfa"/>
    <n v="3969"/>
    <n v="2254.7600000000002"/>
    <n v="2262.1174249999999"/>
    <n v="566.04247499999997"/>
    <n v="552.41497500000003"/>
    <n v="364485"/>
    <n v="105697"/>
    <s v="NA"/>
    <n v="116807"/>
    <n v="0.71899999999999997"/>
    <n v="0.76200000000000001"/>
    <n v="13521"/>
    <n v="20408"/>
    <s v="NULL"/>
    <s v="NULL"/>
    <s v="R32JPN"/>
    <s v="R5.2OECD"/>
    <x v="3"/>
    <s v="T_traditional"/>
    <s v="Standard"/>
    <s v="modeled/hypothetical/regulations"/>
    <s v="RS"/>
    <s v="T"/>
    <s v="OECD_JPN"/>
    <n v="185"/>
  </r>
  <r>
    <n v="156"/>
    <s v="Japan"/>
    <s v="NA"/>
    <n v="1981"/>
    <n v="1999"/>
    <n v="6"/>
    <m/>
    <n v="2"/>
    <m/>
    <n v="88"/>
    <m/>
    <m/>
    <n v="185"/>
    <m/>
    <n v="78"/>
    <m/>
    <n v="3"/>
    <m/>
    <m/>
    <m/>
    <m/>
    <m/>
    <m/>
    <m/>
    <m/>
    <m/>
    <n v="52"/>
    <n v="5"/>
    <m/>
    <m/>
    <m/>
    <m/>
    <m/>
    <m/>
    <m/>
    <m/>
    <n v="32"/>
    <s v="Traditional wooden house"/>
    <x v="23"/>
    <s v="residential"/>
    <s v="SFH"/>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00, Data: https://www.rug.nl/ggdc/historicaldevelopment/maddison/releases/maddison-project-database-2018. GDP: Data: https://esa.un.org/unpd/wup/Download, Urbanization_rate_2018.xls. Human Development Index: Not collected."/>
    <s v="Heeren and Fishman"/>
    <s v="East_Asia"/>
    <s v="Cfa"/>
    <n v="3969"/>
    <n v="2342.4951249999999"/>
    <n v="2095.719975"/>
    <n v="565.36749999999995"/>
    <n v="693.55250000000001"/>
    <n v="364485"/>
    <n v="117648"/>
    <s v="NA"/>
    <n v="126689"/>
    <n v="0.76200000000000001"/>
    <n v="0.78600000000000003"/>
    <n v="19954"/>
    <n v="31980"/>
    <s v="NULL"/>
    <s v="NULL"/>
    <s v="R32JPN"/>
    <s v="R5.2OECD"/>
    <x v="3"/>
    <s v="T_traditional"/>
    <s v="Standard"/>
    <s v="modeled/hypothetical/regulations"/>
    <s v="RS"/>
    <s v="T"/>
    <s v="OECD_JPN"/>
    <n v="185"/>
  </r>
  <r>
    <n v="157"/>
    <s v="Japan"/>
    <s v="NA"/>
    <n v="2000"/>
    <n v="2009"/>
    <n v="7"/>
    <m/>
    <n v="2"/>
    <m/>
    <n v="88"/>
    <m/>
    <m/>
    <n v="220"/>
    <m/>
    <n v="78"/>
    <m/>
    <n v="3"/>
    <m/>
    <m/>
    <m/>
    <m/>
    <m/>
    <m/>
    <m/>
    <m/>
    <m/>
    <n v="52"/>
    <n v="5"/>
    <m/>
    <m/>
    <m/>
    <m/>
    <m/>
    <m/>
    <m/>
    <m/>
    <n v="32"/>
    <s v="Traditional wooden house"/>
    <x v="23"/>
    <s v="residential"/>
    <s v="SFH"/>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
    <s v="Heeren and Fishman"/>
    <s v="East_Asia"/>
    <s v="Cfa"/>
    <n v="3969"/>
    <n v="2128.6374500000002"/>
    <n v="2049.5424750000002"/>
    <n v="681.28247499999998"/>
    <n v="598.98497499999996"/>
    <n v="364485"/>
    <n v="126933"/>
    <s v="NA"/>
    <n v="127654"/>
    <n v="0.78600000000000003"/>
    <n v="0.90800000000000003"/>
    <n v="33294"/>
    <n v="33798"/>
    <s v="NULL"/>
    <s v="NULL"/>
    <s v="R32JPN"/>
    <s v="R5.2OECD"/>
    <x v="3"/>
    <s v="T_traditional"/>
    <s v="Standard"/>
    <s v="modeled/hypothetical/regulations"/>
    <s v="RS"/>
    <s v="T"/>
    <s v="OECD_JPN"/>
    <n v="220"/>
  </r>
  <r>
    <n v="158"/>
    <s v="Japan"/>
    <s v="NA"/>
    <n v="1974"/>
    <n v="1980"/>
    <n v="4"/>
    <m/>
    <n v="1"/>
    <m/>
    <n v="49"/>
    <m/>
    <m/>
    <n v="312"/>
    <m/>
    <n v="46"/>
    <m/>
    <n v="27"/>
    <m/>
    <m/>
    <m/>
    <m/>
    <m/>
    <m/>
    <m/>
    <m/>
    <m/>
    <m/>
    <n v="2"/>
    <m/>
    <m/>
    <m/>
    <m/>
    <m/>
    <m/>
    <m/>
    <m/>
    <n v="32"/>
    <s v="2x4 Wooden house"/>
    <x v="23"/>
    <s v="residential"/>
    <s v="SFH"/>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5, Urban pop. in 1980, Data: https://www.rug.nl/ggdc/historicaldevelopment/maddison/releases/maddison-project-database-2018. GDP: Data: https://esa.un.org/unpd/wup/Download, Urbanization_rate_2018.xls. Human Development Index: Not collected."/>
    <s v="Heeren and Fishman"/>
    <s v="East_Asia"/>
    <s v="Cfa"/>
    <n v="3969"/>
    <n v="2267.4025999999999"/>
    <n v="2262.1174249999999"/>
    <n v="570.125"/>
    <n v="552.41497500000003"/>
    <n v="364485"/>
    <n v="110162"/>
    <s v="NA"/>
    <n v="116807"/>
    <n v="0.75700000000000001"/>
    <n v="0.76200000000000001"/>
    <n v="15101"/>
    <n v="20408"/>
    <s v="NULL"/>
    <s v="NULL"/>
    <s v="R32JPN"/>
    <s v="R5.2OECD"/>
    <x v="3"/>
    <s v="T_traditional"/>
    <s v="Standard"/>
    <s v="modeled/hypothetical/regulations"/>
    <s v="RS"/>
    <s v="T"/>
    <s v="OECD_JPN"/>
    <n v="312"/>
  </r>
  <r>
    <n v="159"/>
    <s v="Japan"/>
    <s v="NA"/>
    <n v="1981"/>
    <n v="1999"/>
    <n v="4"/>
    <m/>
    <n v="1"/>
    <m/>
    <n v="52"/>
    <m/>
    <m/>
    <n v="312"/>
    <m/>
    <n v="46"/>
    <m/>
    <n v="27"/>
    <m/>
    <m/>
    <m/>
    <m/>
    <m/>
    <m/>
    <m/>
    <m/>
    <m/>
    <m/>
    <n v="2"/>
    <m/>
    <m/>
    <m/>
    <m/>
    <m/>
    <m/>
    <m/>
    <m/>
    <n v="32"/>
    <s v="2x4 Wooden house"/>
    <x v="23"/>
    <s v="residential"/>
    <s v="SFH"/>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00, Data: https://www.rug.nl/ggdc/historicaldevelopment/maddison/releases/maddison-project-database-2018. GDP: Data: https://esa.un.org/unpd/wup/Download, Urbanization_rate_2018.xls. Human Development Index: Not collected."/>
    <s v="Heeren and Fishman"/>
    <s v="East_Asia"/>
    <s v="Cfa"/>
    <n v="3969"/>
    <n v="2342.4951249999999"/>
    <n v="2095.719975"/>
    <n v="565.36749999999995"/>
    <n v="693.55250000000001"/>
    <n v="364485"/>
    <n v="117648"/>
    <s v="NA"/>
    <n v="126689"/>
    <n v="0.76200000000000001"/>
    <n v="0.78600000000000003"/>
    <n v="19954"/>
    <n v="31980"/>
    <s v="NULL"/>
    <s v="NULL"/>
    <s v="R32JPN"/>
    <s v="R5.2OECD"/>
    <x v="3"/>
    <s v="T_traditional"/>
    <s v="Standard"/>
    <s v="modeled/hypothetical/regulations"/>
    <s v="RS"/>
    <s v="T"/>
    <s v="OECD_JPN"/>
    <n v="312"/>
  </r>
  <r>
    <n v="160"/>
    <s v="Japan"/>
    <s v="NA"/>
    <n v="2000"/>
    <n v="2009"/>
    <n v="4"/>
    <m/>
    <n v="1"/>
    <m/>
    <n v="52"/>
    <m/>
    <m/>
    <n v="367"/>
    <m/>
    <n v="46"/>
    <m/>
    <n v="27"/>
    <m/>
    <m/>
    <m/>
    <m/>
    <m/>
    <m/>
    <m/>
    <m/>
    <m/>
    <m/>
    <n v="2"/>
    <m/>
    <m/>
    <m/>
    <m/>
    <m/>
    <m/>
    <m/>
    <m/>
    <n v="32"/>
    <s v="2x4 Wooden house"/>
    <x v="23"/>
    <s v="residential"/>
    <s v="SFH"/>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
    <s v="Heeren and Fishman"/>
    <s v="East_Asia"/>
    <s v="Cfa"/>
    <n v="3969"/>
    <n v="2128.6374500000002"/>
    <n v="2049.5424750000002"/>
    <n v="681.28247499999998"/>
    <n v="598.98497499999996"/>
    <n v="364485"/>
    <n v="126933"/>
    <s v="NA"/>
    <n v="127654"/>
    <n v="0.78600000000000003"/>
    <n v="0.90800000000000003"/>
    <n v="33294"/>
    <n v="33798"/>
    <s v="NULL"/>
    <s v="NULL"/>
    <s v="R32JPN"/>
    <s v="R5.2OECD"/>
    <x v="3"/>
    <s v="T_traditional"/>
    <s v="Standard"/>
    <s v="modeled/hypothetical/regulations"/>
    <s v="RS"/>
    <s v="T"/>
    <s v="OECD_JPN"/>
    <n v="367"/>
  </r>
  <r>
    <n v="161"/>
    <s v="Japan"/>
    <s v="NA"/>
    <m/>
    <n v="1949"/>
    <n v="49"/>
    <m/>
    <n v="2"/>
    <m/>
    <n v="18"/>
    <m/>
    <m/>
    <n v="1256"/>
    <m/>
    <n v="181"/>
    <m/>
    <n v="22"/>
    <m/>
    <m/>
    <m/>
    <m/>
    <m/>
    <m/>
    <m/>
    <m/>
    <m/>
    <n v="4"/>
    <n v="2"/>
    <m/>
    <m/>
    <m/>
    <m/>
    <m/>
    <m/>
    <m/>
    <m/>
    <n v="7.3"/>
    <s v="RC (reinforced concrete-based) building"/>
    <x v="23"/>
    <s v="residential, commercial, public"/>
    <s v="MFH"/>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Pre-1949, Data: https://www.kapsarc.org/research/projects/global-degree-days-database/ - sheet 'T2m.hdd.18C' and divided by four to obtain daily values. Cooling Degree Days: Pre-1949,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 1949, Data: https://esa.un.org/unpd/wup/Download, Urbanization_rate_2018.xls. Human Development Index: Not collected."/>
    <s v="Heeren and Fishman"/>
    <s v="East_Asia"/>
    <s v="Cfa"/>
    <n v="3969"/>
    <s v="NA"/>
    <n v="2017.3125"/>
    <s v="NA"/>
    <n v="653.51250000000005"/>
    <n v="364485"/>
    <s v="NA"/>
    <s v="Pre-1949"/>
    <n v="81971"/>
    <s v="NA"/>
    <n v="0.53400000000000003"/>
    <s v="NA"/>
    <n v="2363"/>
    <s v="NULL"/>
    <s v="NULL"/>
    <s v="R32JPN"/>
    <s v="R5.2OECD"/>
    <x v="8"/>
    <s v="RC_concretefloor"/>
    <s v="Standard"/>
    <s v="modeled/hypothetical/regulations"/>
    <s v="RM"/>
    <s v="C"/>
    <s v="OECD_JPN"/>
    <n v="1256"/>
  </r>
  <r>
    <n v="162"/>
    <s v="Japan"/>
    <s v="NA"/>
    <n v="1950"/>
    <n v="1958"/>
    <n v="56"/>
    <m/>
    <n v="2"/>
    <m/>
    <n v="18"/>
    <m/>
    <m/>
    <n v="1717"/>
    <m/>
    <n v="198"/>
    <m/>
    <n v="22"/>
    <m/>
    <m/>
    <m/>
    <m/>
    <m/>
    <m/>
    <m/>
    <m/>
    <m/>
    <n v="4"/>
    <n v="2"/>
    <m/>
    <m/>
    <m/>
    <m/>
    <m/>
    <m/>
    <m/>
    <m/>
    <n v="7.3"/>
    <s v="RC (reinforced concrete-based) building"/>
    <x v="23"/>
    <s v="residential, commercial, public"/>
    <s v="MFH"/>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
    <s v="Heeren and Fishman"/>
    <s v="East_Asia"/>
    <s v="Cfa"/>
    <n v="3969"/>
    <n v="2026.3249499999999"/>
    <n v="2061.6001000000001"/>
    <n v="662.12750000000005"/>
    <n v="600.90252499999997"/>
    <n v="364485"/>
    <n v="83805"/>
    <s v="NA"/>
    <n v="92389"/>
    <n v="0.53400000000000003"/>
    <n v="0.63300000000000001"/>
    <n v="2519"/>
    <n v="4324"/>
    <s v="NULL"/>
    <s v="NULL"/>
    <s v="R32JPN"/>
    <s v="R5.2OECD"/>
    <x v="8"/>
    <s v="RC_concretefloor"/>
    <s v="Standard"/>
    <s v="modeled/hypothetical/regulations"/>
    <s v="RM"/>
    <s v="C"/>
    <s v="OECD_JPN"/>
    <n v="1717"/>
  </r>
  <r>
    <n v="163"/>
    <s v="Japan"/>
    <s v="NA"/>
    <n v="1959"/>
    <n v="1980"/>
    <n v="57"/>
    <m/>
    <n v="2"/>
    <m/>
    <n v="18"/>
    <m/>
    <m/>
    <n v="1717"/>
    <m/>
    <n v="198"/>
    <m/>
    <n v="22"/>
    <m/>
    <m/>
    <m/>
    <m/>
    <m/>
    <m/>
    <m/>
    <m/>
    <m/>
    <n v="4"/>
    <n v="2"/>
    <m/>
    <m/>
    <m/>
    <m/>
    <m/>
    <m/>
    <m/>
    <m/>
    <n v="7.3"/>
    <s v="RC (reinforced concrete-based) building"/>
    <x v="23"/>
    <s v="residential, commercial, public"/>
    <s v="MFH"/>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
    <s v="Heeren and Fishman"/>
    <s v="East_Asia"/>
    <s v="Cfa"/>
    <n v="3969"/>
    <n v="1938.385"/>
    <n v="2262.1174249999999"/>
    <n v="631.95000000000005"/>
    <n v="552.41497500000003"/>
    <n v="364485"/>
    <n v="93297"/>
    <s v="NA"/>
    <n v="116807"/>
    <n v="0.63300000000000001"/>
    <n v="0.76200000000000001"/>
    <n v="4652"/>
    <n v="20408"/>
    <s v="NULL"/>
    <s v="NULL"/>
    <s v="R32JPN"/>
    <s v="R5.2OECD"/>
    <x v="8"/>
    <s v="RC_concretefloor"/>
    <s v="Standard"/>
    <s v="modeled/hypothetical/regulations"/>
    <s v="RM"/>
    <s v="C"/>
    <s v="OECD_JPN"/>
    <n v="1717"/>
  </r>
  <r>
    <n v="164"/>
    <s v="Japan"/>
    <s v="NA"/>
    <n v="1981"/>
    <n v="2009"/>
    <n v="59"/>
    <m/>
    <n v="2"/>
    <m/>
    <n v="18"/>
    <m/>
    <m/>
    <n v="1871"/>
    <m/>
    <n v="198"/>
    <m/>
    <n v="22"/>
    <m/>
    <m/>
    <m/>
    <m/>
    <m/>
    <m/>
    <m/>
    <m/>
    <m/>
    <n v="4"/>
    <n v="2"/>
    <m/>
    <m/>
    <m/>
    <m/>
    <m/>
    <m/>
    <m/>
    <m/>
    <n v="7.3"/>
    <s v="RC (reinforced concrete-based) building"/>
    <x v="23"/>
    <s v="residential, commercial, public"/>
    <s v="MFH"/>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10, Data: https://www.rug.nl/ggdc/historicaldevelopment/maddison/releases/maddison-project-database-2018. GDP: Data: https://esa.un.org/unpd/wup/Download, Urbanization_rate_2018.xls. Human Development Index: Not collected."/>
    <s v="Heeren and Fishman"/>
    <s v="East_Asia"/>
    <s v="Cfa"/>
    <n v="3969"/>
    <n v="2342.4951249999999"/>
    <n v="2049.5424750000002"/>
    <n v="565.36749999999995"/>
    <n v="598.98497499999996"/>
    <n v="364485"/>
    <n v="117648"/>
    <s v="NA"/>
    <n v="127654"/>
    <n v="0.76200000000000001"/>
    <n v="0.90800000000000003"/>
    <n v="19954"/>
    <n v="33798"/>
    <s v="NULL"/>
    <s v="NULL"/>
    <s v="R32JPN"/>
    <s v="R5.2OECD"/>
    <x v="8"/>
    <s v="RC_concretefloor"/>
    <s v="Standard"/>
    <s v="modeled/hypothetical/regulations"/>
    <s v="RM"/>
    <s v="C"/>
    <s v="OECD_JPN"/>
    <n v="1871"/>
  </r>
  <r>
    <n v="165"/>
    <s v="Japan"/>
    <s v="NA"/>
    <m/>
    <n v="1949"/>
    <n v="140"/>
    <m/>
    <n v="1"/>
    <m/>
    <n v="11"/>
    <m/>
    <m/>
    <n v="412"/>
    <m/>
    <n v="172"/>
    <m/>
    <n v="91"/>
    <m/>
    <m/>
    <m/>
    <m/>
    <m/>
    <m/>
    <m/>
    <m/>
    <m/>
    <n v="1"/>
    <n v="1"/>
    <m/>
    <m/>
    <m/>
    <m/>
    <m/>
    <m/>
    <m/>
    <m/>
    <n v="15"/>
    <s v="S (steel-based) factory"/>
    <x v="23"/>
    <s v="industrial"/>
    <s v="NA"/>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Pre-1949, Data: https://www.kapsarc.org/research/projects/global-degree-days-database/ - sheet 'T2m.hdd.18C' and divided by four to obtain daily values. Cooling Degree Days: Pre-1949,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 1949, Data: https://esa.un.org/unpd/wup/Download, Urbanization_rate_2018.xls. Human Development Index: Not collected."/>
    <s v="Heeren and Fishman"/>
    <s v="East_Asia"/>
    <s v="Cfa"/>
    <n v="3969"/>
    <s v="NA"/>
    <n v="2017.3125"/>
    <s v="NA"/>
    <n v="653.51250000000005"/>
    <n v="364485"/>
    <s v="NA"/>
    <s v="Pre-1949"/>
    <n v="81971"/>
    <s v="NA"/>
    <n v="0.53400000000000003"/>
    <s v="NA"/>
    <n v="2363"/>
    <s v="NULL"/>
    <s v="NULL"/>
    <s v="R32JPN"/>
    <s v="R5.2OECD"/>
    <x v="2"/>
    <s v="S_unspecified"/>
    <s v="Standard"/>
    <s v="modeled/hypothetical/regulations"/>
    <s v="NR"/>
    <s v="S"/>
    <s v="OECD_JPN"/>
    <n v="412"/>
  </r>
  <r>
    <n v="166"/>
    <s v="Japan"/>
    <s v="NA"/>
    <n v="1950"/>
    <n v="1958"/>
    <n v="142"/>
    <m/>
    <n v="1"/>
    <m/>
    <n v="11"/>
    <m/>
    <m/>
    <n v="462"/>
    <m/>
    <n v="189"/>
    <m/>
    <n v="91"/>
    <m/>
    <m/>
    <m/>
    <m/>
    <m/>
    <m/>
    <m/>
    <m/>
    <m/>
    <n v="1"/>
    <n v="1"/>
    <m/>
    <m/>
    <m/>
    <m/>
    <m/>
    <m/>
    <m/>
    <m/>
    <n v="15"/>
    <s v="S (steel-based) factory"/>
    <x v="23"/>
    <s v="industrial"/>
    <s v="NA"/>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
    <s v="Heeren and Fishman"/>
    <s v="East_Asia"/>
    <s v="Cfa"/>
    <n v="3969"/>
    <n v="2026.3249499999999"/>
    <n v="2061.6001000000001"/>
    <n v="662.12750000000005"/>
    <n v="600.90252499999997"/>
    <n v="364485"/>
    <n v="83805"/>
    <s v="NA"/>
    <n v="92389"/>
    <n v="0.53400000000000003"/>
    <n v="0.63300000000000001"/>
    <n v="2519"/>
    <n v="4324"/>
    <s v="NULL"/>
    <s v="NULL"/>
    <s v="R32JPN"/>
    <s v="R5.2OECD"/>
    <x v="2"/>
    <s v="S_unspecified"/>
    <s v="Standard"/>
    <s v="modeled/hypothetical/regulations"/>
    <s v="NR"/>
    <s v="S"/>
    <s v="OECD_JPN"/>
    <n v="462"/>
  </r>
  <r>
    <n v="167"/>
    <s v="Japan"/>
    <s v="NA"/>
    <n v="1959"/>
    <n v="1970"/>
    <n v="142"/>
    <m/>
    <n v="1"/>
    <m/>
    <n v="11"/>
    <m/>
    <m/>
    <n v="463"/>
    <m/>
    <n v="189"/>
    <m/>
    <n v="99"/>
    <m/>
    <m/>
    <m/>
    <m/>
    <m/>
    <m/>
    <m/>
    <m/>
    <m/>
    <n v="1"/>
    <n v="1"/>
    <m/>
    <m/>
    <m/>
    <m/>
    <m/>
    <m/>
    <m/>
    <m/>
    <n v="15"/>
    <s v="S (steel-based) factory"/>
    <x v="23"/>
    <s v="industrial"/>
    <s v="NA"/>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
    <s v="Heeren and Fishman"/>
    <s v="East_Asia"/>
    <s v="Cfa"/>
    <n v="3969"/>
    <n v="1938.385"/>
    <n v="2321.2675749999999"/>
    <n v="631.95000000000005"/>
    <n v="594.34252500000002"/>
    <n v="364485"/>
    <n v="93297"/>
    <s v="NA"/>
    <n v="104345"/>
    <n v="0.63300000000000001"/>
    <n v="0.71899999999999997"/>
    <n v="4652"/>
    <n v="12904"/>
    <s v="NULL"/>
    <s v="NULL"/>
    <s v="R32JPN"/>
    <s v="R5.2OECD"/>
    <x v="2"/>
    <s v="S_unspecified"/>
    <s v="Standard"/>
    <s v="modeled/hypothetical/regulations"/>
    <s v="NR"/>
    <s v="S"/>
    <s v="OECD_JPN"/>
    <n v="463"/>
  </r>
  <r>
    <n v="168"/>
    <s v="Japan"/>
    <s v="NA"/>
    <n v="1971"/>
    <n v="1980"/>
    <n v="144"/>
    <m/>
    <n v="1"/>
    <m/>
    <n v="11"/>
    <m/>
    <m/>
    <n v="496"/>
    <m/>
    <n v="200"/>
    <m/>
    <n v="99"/>
    <m/>
    <m/>
    <m/>
    <m/>
    <m/>
    <m/>
    <m/>
    <m/>
    <m/>
    <n v="1"/>
    <n v="1"/>
    <m/>
    <m/>
    <m/>
    <m/>
    <m/>
    <m/>
    <m/>
    <m/>
    <n v="15"/>
    <s v="S (steel-based) factory"/>
    <x v="23"/>
    <s v="industrial"/>
    <s v="NA"/>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
    <s v="Heeren and Fishman"/>
    <s v="East_Asia"/>
    <s v="Cfa"/>
    <n v="3969"/>
    <n v="2254.7600000000002"/>
    <n v="2262.1174249999999"/>
    <n v="566.04247499999997"/>
    <n v="552.41497500000003"/>
    <n v="364485"/>
    <n v="105697"/>
    <s v="NA"/>
    <n v="116807"/>
    <n v="0.71899999999999997"/>
    <n v="0.76200000000000001"/>
    <n v="13521"/>
    <n v="20408"/>
    <s v="NULL"/>
    <s v="NULL"/>
    <s v="R32JPN"/>
    <s v="R5.2OECD"/>
    <x v="2"/>
    <s v="S_unspecified"/>
    <s v="Standard"/>
    <s v="modeled/hypothetical/regulations"/>
    <s v="NR"/>
    <s v="S"/>
    <s v="OECD_JPN"/>
    <n v="496"/>
  </r>
  <r>
    <n v="169"/>
    <s v="Japan"/>
    <s v="NA"/>
    <n v="1981"/>
    <n v="1999"/>
    <n v="144"/>
    <m/>
    <n v="1"/>
    <m/>
    <n v="11"/>
    <m/>
    <m/>
    <n v="496"/>
    <m/>
    <n v="200"/>
    <m/>
    <n v="106"/>
    <m/>
    <m/>
    <m/>
    <m/>
    <m/>
    <m/>
    <m/>
    <m/>
    <m/>
    <n v="1"/>
    <n v="1"/>
    <m/>
    <m/>
    <m/>
    <m/>
    <m/>
    <m/>
    <m/>
    <m/>
    <n v="15"/>
    <s v="S (steel-based) factory"/>
    <x v="23"/>
    <s v="industrial"/>
    <s v="NA"/>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00, Data: https://www.rug.nl/ggdc/historicaldevelopment/maddison/releases/maddison-project-database-2018. GDP: Data: https://esa.un.org/unpd/wup/Download, Urbanization_rate_2018.xls. Human Development Index: Not collected."/>
    <s v="Heeren and Fishman"/>
    <s v="East_Asia"/>
    <s v="Cfa"/>
    <n v="3969"/>
    <n v="2342.4951249999999"/>
    <n v="2095.719975"/>
    <n v="565.36749999999995"/>
    <n v="693.55250000000001"/>
    <n v="364485"/>
    <n v="117648"/>
    <s v="NA"/>
    <n v="126689"/>
    <n v="0.76200000000000001"/>
    <n v="0.78600000000000003"/>
    <n v="19954"/>
    <n v="31980"/>
    <s v="NULL"/>
    <s v="NULL"/>
    <s v="R32JPN"/>
    <s v="R5.2OECD"/>
    <x v="2"/>
    <s v="S_unspecified"/>
    <s v="Standard"/>
    <s v="modeled/hypothetical/regulations"/>
    <s v="NR"/>
    <s v="S"/>
    <s v="OECD_JPN"/>
    <n v="496"/>
  </r>
  <r>
    <n v="170"/>
    <s v="Japan"/>
    <s v="NA"/>
    <n v="2000"/>
    <n v="2009"/>
    <n v="145"/>
    <m/>
    <n v="1"/>
    <m/>
    <n v="11"/>
    <m/>
    <m/>
    <n v="529"/>
    <m/>
    <n v="218"/>
    <m/>
    <n v="106"/>
    <m/>
    <m/>
    <m/>
    <m/>
    <m/>
    <m/>
    <m/>
    <m/>
    <m/>
    <n v="1"/>
    <n v="1"/>
    <m/>
    <m/>
    <m/>
    <m/>
    <m/>
    <m/>
    <m/>
    <m/>
    <n v="15"/>
    <s v="S (steel-based) factory"/>
    <x v="23"/>
    <s v="industrial"/>
    <s v="NA"/>
    <s v="NULL"/>
    <s v="NA"/>
    <s v="NA"/>
    <s v="Tanikawa, Hiroki; Hashimoto, Seiji"/>
    <n v="2009"/>
    <s v="Urban stock over time: spatial material stock analysis using 4d-GIS"/>
    <s v="Building Research &amp; Information"/>
    <s v="Copyright Elsevier"/>
    <s v="10.1080/09613210903169394"/>
    <x v="18"/>
    <s v="NULL"/>
    <s v="NULL"/>
    <s v="NULL"/>
    <s v="Table 2a. Detailed constructionmaterial intensity of buildings, Japan. Surface and subsurface are taken into account."/>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
    <s v="Heeren and Fishman"/>
    <s v="East_Asia"/>
    <s v="Cfa"/>
    <n v="3969"/>
    <n v="2128.6374500000002"/>
    <n v="2049.5424750000002"/>
    <n v="681.28247499999998"/>
    <n v="598.98497499999996"/>
    <n v="364485"/>
    <n v="126933"/>
    <s v="NA"/>
    <n v="127654"/>
    <n v="0.78600000000000003"/>
    <n v="0.90800000000000003"/>
    <n v="33294"/>
    <n v="33798"/>
    <s v="NULL"/>
    <s v="NULL"/>
    <s v="R32JPN"/>
    <s v="R5.2OECD"/>
    <x v="2"/>
    <s v="S_unspecified"/>
    <s v="Standard"/>
    <s v="modeled/hypothetical/regulations"/>
    <s v="NR"/>
    <s v="S"/>
    <s v="OECD_JPN"/>
    <n v="529"/>
  </r>
  <r>
    <n v="171"/>
    <s v="Japan"/>
    <s v="NA"/>
    <n v="1945"/>
    <n v="2010"/>
    <n v="7"/>
    <m/>
    <n v="2"/>
    <m/>
    <n v="88"/>
    <m/>
    <m/>
    <n v="221"/>
    <m/>
    <n v="78"/>
    <m/>
    <n v="3"/>
    <m/>
    <m/>
    <m/>
    <m/>
    <m/>
    <m/>
    <m/>
    <m/>
    <m/>
    <n v="52"/>
    <n v="5"/>
    <m/>
    <m/>
    <m/>
    <m/>
    <m/>
    <m/>
    <m/>
    <m/>
    <n v="32"/>
    <s v="timber construction"/>
    <x v="23"/>
    <s v="residential"/>
    <s v="SFH"/>
    <s v="NULL"/>
    <s v="NA"/>
    <s v="NA"/>
    <s v="Tanikawa, Hiroki; Managi, Shunsuke; Lwin, Cherry Myo"/>
    <n v="2014"/>
    <s v="Estimates of Lost Material Stock of Buildings and Roads Due to the Great East Japan Earthquake and Tsunami"/>
    <s v="Journal of Industrial Ecology"/>
    <s v="Copyright Elsevier"/>
    <s v="10.1111/jiec.12126"/>
    <x v="19"/>
    <s v="NULL"/>
    <s v="NULL"/>
    <s v="NULL"/>
    <s v="Table 2. Material intensities for different building types. Building and foundation values are taken into account."/>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
    <s v="Heeren and Fishman"/>
    <s v="East_Asia"/>
    <s v="Cfa"/>
    <n v="3969"/>
    <n v="1899.3225"/>
    <n v="2139.56495"/>
    <n v="695.4325"/>
    <n v="743.16997500000002"/>
    <n v="364485"/>
    <n v="76224"/>
    <s v="NA"/>
    <n v="127529"/>
    <n v="0.53400000000000003"/>
    <n v="0.90800000000000003"/>
    <n v="1776"/>
    <n v="35477"/>
    <s v="NULL"/>
    <s v="NULL"/>
    <s v="R32JPN"/>
    <s v="R5.2OECD"/>
    <x v="3"/>
    <s v="T_traditional"/>
    <s v="Standard"/>
    <s v="modeled/hypothetical/regulations"/>
    <s v="RS"/>
    <s v="T"/>
    <s v="OECD_JPN"/>
    <n v="221"/>
  </r>
  <r>
    <n v="172"/>
    <s v="Japan"/>
    <s v="NA"/>
    <n v="1945"/>
    <n v="2010"/>
    <n v="139"/>
    <m/>
    <n v="0"/>
    <m/>
    <n v="8"/>
    <m/>
    <m/>
    <n v="584"/>
    <m/>
    <n v="339"/>
    <m/>
    <n v="67"/>
    <m/>
    <m/>
    <m/>
    <m/>
    <m/>
    <m/>
    <m/>
    <m/>
    <m/>
    <n v="2"/>
    <n v="0"/>
    <m/>
    <m/>
    <m/>
    <m/>
    <m/>
    <m/>
    <m/>
    <m/>
    <n v="25"/>
    <s v="steel frame - 1 floor"/>
    <x v="30"/>
    <s v="NA"/>
    <s v="NA"/>
    <s v="NULL"/>
    <s v="NA"/>
    <s v="NA"/>
    <s v="Tanikawa, Hiroki; Managi, Shunsuke; Lwin, Cherry Myo"/>
    <n v="2014"/>
    <s v="Estimates of Lost Material Stock of Buildings and Roads Due to the Great East Japan Earthquake and Tsunami"/>
    <s v="Journal of Industrial Ecology"/>
    <s v="Copyright Elsevier"/>
    <s v="10.1111/jiec.12126"/>
    <x v="19"/>
    <s v="NULL"/>
    <s v="NULL"/>
    <s v="NULL"/>
    <s v="Table 2. Material intensities for different building types. Building and foundation values are taken into account."/>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
    <s v="Heeren and Fishman"/>
    <s v="East_Asia"/>
    <s v="Cfa"/>
    <n v="3969"/>
    <n v="1899.3225"/>
    <n v="2139.56495"/>
    <n v="695.4325"/>
    <n v="743.16997500000002"/>
    <n v="364485"/>
    <n v="76224"/>
    <s v="NA"/>
    <n v="127529"/>
    <n v="0.53400000000000003"/>
    <n v="0.90800000000000003"/>
    <n v="1776"/>
    <n v="35477"/>
    <s v="NULL"/>
    <s v="NULL"/>
    <s v="R32JPN"/>
    <s v="R5.2OECD"/>
    <x v="9"/>
    <s v="S_unspecified"/>
    <s v="Standard"/>
    <s v="modeled/hypothetical/regulations"/>
    <s v="UN"/>
    <s v="S"/>
    <s v="OECD_JPN"/>
    <n v="584"/>
  </r>
  <r>
    <n v="173"/>
    <s v="Japan"/>
    <s v="NA"/>
    <n v="1945"/>
    <n v="2010"/>
    <n v="118"/>
    <m/>
    <n v="2"/>
    <m/>
    <n v="20"/>
    <m/>
    <m/>
    <n v="587"/>
    <m/>
    <n v="100"/>
    <m/>
    <n v="109"/>
    <m/>
    <m/>
    <m/>
    <m/>
    <m/>
    <m/>
    <m/>
    <m/>
    <m/>
    <n v="1"/>
    <n v="3"/>
    <m/>
    <m/>
    <m/>
    <m/>
    <m/>
    <m/>
    <m/>
    <m/>
    <n v="22"/>
    <s v="steel frame - 2 floors"/>
    <x v="37"/>
    <s v="NA"/>
    <s v="NA"/>
    <s v="NULL"/>
    <s v="NA"/>
    <s v="NA"/>
    <s v="Tanikawa, Hiroki; Managi, Shunsuke; Lwin, Cherry Myo"/>
    <n v="2014"/>
    <s v="Estimates of Lost Material Stock of Buildings and Roads Due to the Great East Japan Earthquake and Tsunami"/>
    <s v="Journal of Industrial Ecology"/>
    <s v="Copyright Elsevier"/>
    <s v="10.1111/jiec.12126"/>
    <x v="19"/>
    <s v="NULL"/>
    <s v="NULL"/>
    <s v="NULL"/>
    <s v="Table 2. Material intensities for different building types. Building and foundation values are taken into account."/>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
    <s v="Heeren and Fishman"/>
    <s v="East_Asia"/>
    <s v="Cfa"/>
    <n v="3969"/>
    <n v="1899.3225"/>
    <n v="2139.56495"/>
    <n v="695.4325"/>
    <n v="743.16997500000002"/>
    <n v="364485"/>
    <n v="76224"/>
    <s v="NA"/>
    <n v="127529"/>
    <n v="0.53400000000000003"/>
    <n v="0.90800000000000003"/>
    <n v="1776"/>
    <n v="35477"/>
    <s v="NULL"/>
    <s v="NULL"/>
    <s v="R32JPN"/>
    <s v="R5.2OECD"/>
    <x v="9"/>
    <s v="S_unspecified"/>
    <s v="Standard"/>
    <s v="modeled/hypothetical/regulations"/>
    <s v="UN"/>
    <s v="S"/>
    <s v="OECD_JPN"/>
    <n v="587"/>
  </r>
  <r>
    <n v="174"/>
    <s v="Japan"/>
    <s v="NA"/>
    <n v="1945"/>
    <n v="2010"/>
    <n v="178"/>
    <m/>
    <n v="1"/>
    <m/>
    <n v="4"/>
    <m/>
    <m/>
    <n v="416"/>
    <m/>
    <n v="214"/>
    <m/>
    <n v="143"/>
    <m/>
    <m/>
    <m/>
    <m/>
    <m/>
    <m/>
    <m/>
    <m/>
    <m/>
    <n v="1"/>
    <n v="1"/>
    <m/>
    <m/>
    <m/>
    <m/>
    <m/>
    <m/>
    <m/>
    <m/>
    <n v="0"/>
    <s v="steel frame - 3 floors"/>
    <x v="13"/>
    <s v="NA"/>
    <s v="NA"/>
    <s v="NULL"/>
    <s v="NA"/>
    <s v="NA"/>
    <s v="Tanikawa, Hiroki; Managi, Shunsuke; Lwin, Cherry Myo"/>
    <n v="2014"/>
    <s v="Estimates of Lost Material Stock of Buildings and Roads Due to the Great East Japan Earthquake and Tsunami"/>
    <s v="Journal of Industrial Ecology"/>
    <s v="Copyright Elsevier"/>
    <s v="10.1111/jiec.12126"/>
    <x v="19"/>
    <s v="NULL"/>
    <s v="NULL"/>
    <s v="NULL"/>
    <s v="Table 2. Material intensities for different building types. Building and foundation values are taken into account."/>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
    <s v="Heeren and Fishman"/>
    <s v="East_Asia"/>
    <s v="Cfa"/>
    <n v="3969"/>
    <n v="1899.3225"/>
    <n v="2139.56495"/>
    <n v="695.4325"/>
    <n v="743.16997500000002"/>
    <n v="364485"/>
    <n v="76224"/>
    <s v="NA"/>
    <n v="127529"/>
    <n v="0.53400000000000003"/>
    <n v="0.90800000000000003"/>
    <n v="1776"/>
    <n v="35477"/>
    <s v="NULL"/>
    <s v="NULL"/>
    <s v="R32JPN"/>
    <s v="R5.2OECD"/>
    <x v="9"/>
    <s v="S_unspecified"/>
    <s v="Standard"/>
    <s v="modeled/hypothetical/regulations"/>
    <s v="UN"/>
    <s v="S"/>
    <s v="OECD_JPN"/>
    <n v="416"/>
  </r>
  <r>
    <n v="175"/>
    <s v="Japan"/>
    <s v="NA"/>
    <n v="1945"/>
    <n v="2010"/>
    <n v="97"/>
    <m/>
    <n v="2"/>
    <m/>
    <n v="0"/>
    <m/>
    <m/>
    <n v="1897"/>
    <m/>
    <n v="138"/>
    <m/>
    <n v="44"/>
    <m/>
    <m/>
    <m/>
    <m/>
    <m/>
    <m/>
    <m/>
    <m/>
    <m/>
    <n v="3"/>
    <n v="1"/>
    <m/>
    <m/>
    <m/>
    <m/>
    <m/>
    <m/>
    <m/>
    <m/>
    <n v="9"/>
    <s v="Reinforced concrete"/>
    <x v="23"/>
    <s v="NA"/>
    <s v="NA"/>
    <s v="NULL"/>
    <s v="NA"/>
    <s v="NA"/>
    <s v="Tanikawa, Hiroki; Managi, Shunsuke; Lwin, Cherry Myo"/>
    <n v="2014"/>
    <s v="Estimates of Lost Material Stock of Buildings and Roads Due to the Great East Japan Earthquake and Tsunami"/>
    <s v="Journal of Industrial Ecology"/>
    <s v="Copyright Elsevier"/>
    <s v="10.1111/jiec.12126"/>
    <x v="19"/>
    <s v="NULL"/>
    <s v="NULL"/>
    <s v="NULL"/>
    <s v="Table 2. Material intensities for different building types. Building and foundation values are taken into account."/>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2010, Data: https://www.rug.nl/ggdc/historicaldevelopment/maddison/releases/maddison-project-database-2018. GDP: Data: https://esa.un.org/unpd/wup/Download, Urbanization_rate_2018.xls. Human Development Index: Not collected."/>
    <s v="Heeren and Fishman"/>
    <s v="East_Asia"/>
    <s v="Cfa"/>
    <n v="3969"/>
    <n v="1899.3225"/>
    <n v="2139.56495"/>
    <n v="695.4325"/>
    <n v="743.16997500000002"/>
    <n v="364485"/>
    <n v="76224"/>
    <s v="NA"/>
    <n v="127529"/>
    <n v="0.53400000000000003"/>
    <n v="0.90800000000000003"/>
    <n v="1776"/>
    <n v="35477"/>
    <s v="NULL"/>
    <s v="NULL"/>
    <s v="R32JPN"/>
    <s v="R5.2OECD"/>
    <x v="9"/>
    <s v="RC_concretefloor"/>
    <s v="Standard"/>
    <s v="modeled/hypothetical/regulations"/>
    <s v="UN"/>
    <s v="C"/>
    <s v="OECD_JPN"/>
    <n v="1897"/>
  </r>
  <r>
    <n v="176"/>
    <s v="Luxembourg"/>
    <s v="Esch-sur-Alzette"/>
    <m/>
    <n v="1949"/>
    <m/>
    <m/>
    <m/>
    <n v="26.412213739999999"/>
    <n v="137.34351150000001"/>
    <m/>
    <m/>
    <n v="525.60305340000002"/>
    <m/>
    <n v="522.96183210000004"/>
    <n v="1410.4122139999999"/>
    <m/>
    <m/>
    <m/>
    <m/>
    <m/>
    <m/>
    <m/>
    <m/>
    <m/>
    <m/>
    <m/>
    <n v="5.2824427480000002"/>
    <m/>
    <m/>
    <m/>
    <m/>
    <m/>
    <m/>
    <m/>
    <m/>
    <n v="13.206106869999999"/>
    <s v="SFH"/>
    <x v="23"/>
    <s v="residential"/>
    <s v="SFH"/>
    <s v="NULL"/>
    <s v="urban"/>
    <s v="gross"/>
    <s v="Mastrucci, Alessio; Marvuglia, Antonino; Popovici, Emil; Leopold, Ulrich; Benetto, Enrico"/>
    <n v="2017"/>
    <s v="Geospatial characterization of building material stocks for the life cycle assessment of end-of-life scenarios at the urban scale"/>
    <s v="Resources, Conservation and Recycling"/>
    <s v="Copyright Elsevier"/>
    <s v="10.1016/j.resconrec.2016.07.003"/>
    <x v="20"/>
    <s v="for use_type or construction_type: 'the first half of the century is characterized by a prevalence of single-family terraced houses while, starting from the 1960s, multi-family houses become predominant'"/>
    <s v="MI values were calculated from Table 4, 5 and 6. MI = [Mass proportion (%) (Table 6)* Total material mass (Mt) (Table 5)]/[Total useful floor area (km^2) (Table 4)]"/>
    <s v="Considered &quot;other inerts&quot; as &quot;aggregate&quot;."/>
    <s v="Table 6. Composition of buildings depending on the period of construction"/>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1950, Data: https://www.rug.nl/ggdc/historicaldevelopment/maddison/releases/maddison-project-database-2018. Urbanization: No data before 1950, Urban pop. in 1950, Data: https://www.rug.nl/ggdc/historicaldevelopment/maddison/releases/maddison-project-database-2018. GDP: Pre-1949, GDP in 1950, Data: https://esa.un.org/unpd/wup/Download, Urbanization_rate_2018.xls. Human Development Index: Not collected."/>
    <s v="Heeren and Fishman"/>
    <s v="Europe"/>
    <s v="Cfb"/>
    <n v="5505"/>
    <s v="NA"/>
    <s v="NA"/>
    <s v="NA"/>
    <s v="NA"/>
    <n v="2586"/>
    <s v="NA"/>
    <s v="Pre-1949"/>
    <n v="296"/>
    <s v="NA"/>
    <n v="0.67200000000000004"/>
    <s v="NA"/>
    <n v="13340"/>
    <s v="NULL"/>
    <s v="NULL"/>
    <s v="R32EU15"/>
    <s v="R5.2OECD"/>
    <x v="6"/>
    <s v="M_brick"/>
    <s v="Standard"/>
    <s v="sample/average/statistics"/>
    <s v="RS"/>
    <s v="M"/>
    <s v="OECD_EU15"/>
    <n v="525.60305340000002"/>
  </r>
  <r>
    <n v="177"/>
    <s v="Luxembourg"/>
    <s v="Esch-sur-Alzette"/>
    <n v="1949"/>
    <n v="1969"/>
    <m/>
    <m/>
    <m/>
    <n v="40.752688169999999"/>
    <n v="42.790322580000002"/>
    <m/>
    <m/>
    <n v="921.01075270000001"/>
    <m/>
    <n v="342.32258059999998"/>
    <n v="678.53225810000004"/>
    <m/>
    <m/>
    <m/>
    <m/>
    <m/>
    <m/>
    <m/>
    <m/>
    <m/>
    <m/>
    <m/>
    <n v="4.0752688170000004"/>
    <m/>
    <m/>
    <m/>
    <m/>
    <m/>
    <m/>
    <m/>
    <m/>
    <n v="10.18817204"/>
    <s v="SFH"/>
    <x v="23"/>
    <s v="residential"/>
    <s v="SFH"/>
    <s v="NULL"/>
    <s v="urban"/>
    <s v="gross"/>
    <s v="Mastrucci, Alessio; Marvuglia, Antonino; Popovici, Emil; Leopold, Ulrich; Benetto, Enrico"/>
    <n v="2017"/>
    <s v="Geospatial characterization of building material stocks for the life cycle assessment of end-of-life scenarios at the urban scale"/>
    <s v="Resources, Conservation and Recycling"/>
    <s v="Copyright Elsevier"/>
    <s v="10.1016/j.resconrec.2016.07.003"/>
    <x v="20"/>
    <s v="NULL"/>
    <s v="MI values were calculated from Table 4, 5 and 6. MI = [Mass proportion (%) (Table 6)* Total material mass (Mt) (Table 5)]/[Total useful floor area (km^2) (Table 4)]"/>
    <s v="Considered &quot;other inerts&quot; as &quot;aggregate&quot;."/>
    <s v="Table 6. Composition of buildings depending on the period of construction"/>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50, Urban pop. in 1970, Data: https://www.rug.nl/ggdc/historicaldevelopment/maddison/releases/maddison-project-database-2018. GDP: GDP in 1950, Data: https://esa.un.org/unpd/wup/Download, Urbanization_rate_2018.xls. Human Development Index: Not collected."/>
    <s v="Heeren and Fishman"/>
    <s v="Europe"/>
    <s v="Cfb"/>
    <n v="5505"/>
    <s v="NA"/>
    <s v="NA"/>
    <s v="NA"/>
    <s v="NA"/>
    <n v="2586"/>
    <n v="296"/>
    <s v="Population in 1950"/>
    <n v="338"/>
    <n v="0.67200000000000004"/>
    <n v="0.74399999999999999"/>
    <n v="13340"/>
    <n v="23369"/>
    <s v="NULL"/>
    <s v="NULL"/>
    <s v="R32EU15"/>
    <s v="R5.2OECD"/>
    <x v="6"/>
    <s v="M_brick"/>
    <s v="Standard"/>
    <s v="sample/average/statistics"/>
    <s v="RS"/>
    <s v="M"/>
    <s v="OECD_EU15"/>
    <n v="921.01075270000001"/>
  </r>
  <r>
    <n v="178"/>
    <s v="Luxembourg"/>
    <s v="Esch-sur-Alzette"/>
    <n v="1969"/>
    <n v="1994"/>
    <m/>
    <m/>
    <m/>
    <n v="38.75968992"/>
    <n v="29.06976744"/>
    <m/>
    <m/>
    <n v="910.85271320000004"/>
    <m/>
    <n v="300.38759690000001"/>
    <n v="645.34883720000005"/>
    <m/>
    <m/>
    <m/>
    <m/>
    <m/>
    <m/>
    <m/>
    <m/>
    <m/>
    <m/>
    <m/>
    <n v="3.8759689919999998"/>
    <m/>
    <m/>
    <m/>
    <m/>
    <m/>
    <m/>
    <m/>
    <m/>
    <n v="9.689922481"/>
    <s v="SFH"/>
    <x v="23"/>
    <s v="residential"/>
    <s v="SFH"/>
    <s v="NULL"/>
    <s v="urban"/>
    <s v="gross"/>
    <s v="Mastrucci, Alessio; Marvuglia, Antonino; Popovici, Emil; Leopold, Ulrich; Benetto, Enrico"/>
    <n v="2017"/>
    <s v="Geospatial characterization of building material stocks for the life cycle assessment of end-of-life scenarios at the urban scale"/>
    <s v="Resources, Conservation and Recycling"/>
    <s v="Copyright Elsevier"/>
    <s v="10.1016/j.resconrec.2016.07.003"/>
    <x v="20"/>
    <s v="NULL"/>
    <s v="MI values were calculated from Table 4, 5 and 6. MI = [Mass proportion (%) (Table 6)* Total material mass (Mt) (Table 5)]/[Total useful floor area (km^2) (Table 4)]"/>
    <s v="Considered &quot;other inerts&quot; as &quot;aggregate&quot;."/>
    <s v="Table 6. Composition of buildings depending on the period of construction"/>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70, Urban pop. in 1995, Data: https://www.rug.nl/ggdc/historicaldevelopment/maddison/releases/maddison-project-database-2018. GDP: Data: https://esa.un.org/unpd/wup/Download, Urbanization_rate_2018.xls. Human Development Index: Not collected."/>
    <s v="Heeren and Fishman"/>
    <s v="Europe"/>
    <s v="Cfb"/>
    <n v="5505"/>
    <s v="NA"/>
    <s v="NA"/>
    <s v="NA"/>
    <s v="NA"/>
    <n v="2586"/>
    <n v="338"/>
    <s v="NA"/>
    <n v="410"/>
    <n v="0.74399999999999999"/>
    <n v="0.82899999999999996"/>
    <n v="23369"/>
    <n v="44149"/>
    <s v="NULL"/>
    <s v="NULL"/>
    <s v="R32EU15"/>
    <s v="R5.2OECD"/>
    <x v="6"/>
    <s v="M_brick"/>
    <s v="Standard"/>
    <s v="sample/average/statistics"/>
    <s v="RS"/>
    <s v="M"/>
    <s v="OECD_EU15"/>
    <n v="910.85271320000004"/>
  </r>
  <r>
    <n v="179"/>
    <s v="Luxembourg"/>
    <s v="Esch-sur-Alzette"/>
    <n v="1994"/>
    <m/>
    <m/>
    <m/>
    <m/>
    <n v="34.686868689999997"/>
    <n v="24.48484848"/>
    <m/>
    <m/>
    <n v="873.29292929999997"/>
    <m/>
    <n v="277.49494950000002"/>
    <n v="820.24242419999996"/>
    <m/>
    <m/>
    <m/>
    <m/>
    <m/>
    <m/>
    <m/>
    <m/>
    <m/>
    <m/>
    <m/>
    <n v="4.0808080809999998"/>
    <m/>
    <m/>
    <m/>
    <m/>
    <m/>
    <m/>
    <m/>
    <m/>
    <n v="6.1212121210000001"/>
    <s v="SFH"/>
    <x v="23"/>
    <s v="residential"/>
    <s v="SFH"/>
    <s v="NULL"/>
    <s v="urban"/>
    <s v="gross"/>
    <s v="Mastrucci, Alessio; Marvuglia, Antonino; Popovici, Emil; Leopold, Ulrich; Benetto, Enrico"/>
    <n v="2017"/>
    <s v="Geospatial characterization of building material stocks for the life cycle assessment of end-of-life scenarios at the urban scale"/>
    <s v="Resources, Conservation and Recycling"/>
    <s v="Copyright Elsevier"/>
    <s v="10.1016/j.resconrec.2016.07.003"/>
    <x v="20"/>
    <s v="NULL"/>
    <s v="MI values were calculated from Table 4, 5 and 6. MI = [Mass proportion (%) (Table 6)* Total material mass (Mt) (Table 5)]/[Total useful floor area (km^2) (Table 4)]"/>
    <s v="Considered &quot;other inerts&quot; as &quot;aggregate&quot;."/>
    <s v="Table 6. Composition of buildings depending on the period of construction"/>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505"/>
    <s v="NA"/>
    <s v="NA"/>
    <s v="NA"/>
    <s v="NA"/>
    <n v="2586"/>
    <n v="404"/>
    <s v="NA"/>
    <n v="584"/>
    <n v="0.82899999999999996"/>
    <n v="0.91500000000000004"/>
    <n v="44298"/>
    <n v="69057"/>
    <s v="NULL"/>
    <s v="NULL"/>
    <s v="R32EU15"/>
    <s v="R5.2OECD"/>
    <x v="6"/>
    <s v="M_brick"/>
    <s v="Standard"/>
    <s v="sample/average/statistics"/>
    <s v="RS"/>
    <s v="M"/>
    <s v="OECD_EU15"/>
    <n v="873.29292929999997"/>
  </r>
  <r>
    <n v="180"/>
    <s v="Luxembourg"/>
    <s v="Esch-sur-Alzette"/>
    <m/>
    <n v="1949"/>
    <m/>
    <m/>
    <m/>
    <n v="24.21511628"/>
    <n v="125.9186047"/>
    <m/>
    <m/>
    <n v="481.88081399999999"/>
    <m/>
    <n v="479.45930229999999"/>
    <n v="1293.087209"/>
    <m/>
    <m/>
    <m/>
    <m/>
    <m/>
    <m/>
    <m/>
    <m/>
    <m/>
    <m/>
    <m/>
    <n v="4.8430232560000004"/>
    <m/>
    <m/>
    <m/>
    <m/>
    <m/>
    <m/>
    <m/>
    <m/>
    <n v="12.10755814"/>
    <s v="MFH"/>
    <x v="23"/>
    <s v="residential"/>
    <s v="MFH"/>
    <s v="NULL"/>
    <s v="urban"/>
    <s v="gross"/>
    <s v="Mastrucci, Alessio; Marvuglia, Antonino; Popovici, Emil; Leopold, Ulrich; Benetto, Enrico"/>
    <n v="2017"/>
    <s v="Geospatial characterization of building material stocks for the life cycle assessment of end-of-life scenarios at the urban scale"/>
    <s v="Resources, Conservation and Recycling"/>
    <s v="Copyright Elsevier"/>
    <s v="10.1016/j.resconrec.2016.07.003"/>
    <x v="20"/>
    <s v="NULL"/>
    <s v="MI values were calculated from Table 4, 5 and 6. MI = [Mass proportion (%) (Table 6)* Total material mass (Mt) (Table 5)]/[Total useful floor area (km^2) (Table 4)]"/>
    <s v="Considered &quot;other inerts&quot; as &quot;aggregate&quot;."/>
    <s v="Table 6. Composition of buildings depending on the period of construction"/>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1950, Data: https://www.rug.nl/ggdc/historicaldevelopment/maddison/releases/maddison-project-database-2018. Urbanization: No data before 1950, Urban pop. in 1950, Data: https://www.rug.nl/ggdc/historicaldevelopment/maddison/releases/maddison-project-database-2018. GDP: Pre-1949, GDP in 1950, Data: https://esa.un.org/unpd/wup/Download, Urbanization_rate_2018.xls. Human Development Index: Not collected."/>
    <s v="Heeren and Fishman"/>
    <s v="Europe"/>
    <s v="Cfb"/>
    <n v="5505"/>
    <s v="NA"/>
    <s v="NA"/>
    <s v="NA"/>
    <s v="NA"/>
    <n v="2586"/>
    <s v="NA"/>
    <s v="Pre-1949"/>
    <n v="296"/>
    <s v="NA"/>
    <n v="0.67200000000000004"/>
    <s v="NA"/>
    <n v="13340"/>
    <s v="NULL"/>
    <s v="NULL"/>
    <s v="R32EU15"/>
    <s v="R5.2OECD"/>
    <x v="4"/>
    <s v="RC_concretefloor"/>
    <s v="Standard"/>
    <s v="sample/average/statistics"/>
    <s v="RM"/>
    <s v="C"/>
    <s v="OECD_EU15"/>
    <n v="481.88081399999999"/>
  </r>
  <r>
    <n v="181"/>
    <s v="Luxembourg"/>
    <s v="Esch-sur-Alzette"/>
    <n v="1949"/>
    <n v="1969"/>
    <m/>
    <m/>
    <m/>
    <n v="37.333333330000002"/>
    <n v="39.200000000000003"/>
    <m/>
    <m/>
    <n v="843.73333330000003"/>
    <m/>
    <n v="313.60000000000002"/>
    <n v="621.6"/>
    <m/>
    <m/>
    <m/>
    <m/>
    <m/>
    <m/>
    <m/>
    <m/>
    <m/>
    <m/>
    <m/>
    <n v="3.733333333"/>
    <m/>
    <m/>
    <m/>
    <m/>
    <m/>
    <m/>
    <m/>
    <m/>
    <n v="9.3333333330000006"/>
    <s v="MFH"/>
    <x v="23"/>
    <s v="residential"/>
    <s v="MFH"/>
    <s v="NULL"/>
    <s v="urban"/>
    <s v="gross"/>
    <s v="Mastrucci, Alessio; Marvuglia, Antonino; Popovici, Emil; Leopold, Ulrich; Benetto, Enrico"/>
    <n v="2017"/>
    <s v="Geospatial characterization of building material stocks for the life cycle assessment of end-of-life scenarios at the urban scale"/>
    <s v="Resources, Conservation and Recycling"/>
    <s v="Copyright Elsevier"/>
    <s v="10.1016/j.resconrec.2016.07.003"/>
    <x v="20"/>
    <s v="NULL"/>
    <s v="MI values were calculated from Table 4, 5 and 6. MI = [Mass proportion (%) (Table 6)* Total material mass (Mt) (Table 5)]/[Total useful floor area (km^2) (Table 4)]"/>
    <s v="Considered &quot;other inerts&quot; as &quot;aggregate&quot;."/>
    <s v="Table 6. Composition of buildings depending on the period of construction"/>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50, Urban pop. in 1970, Data: https://www.rug.nl/ggdc/historicaldevelopment/maddison/releases/maddison-project-database-2018. GDP: GDP in 1950, Data: https://esa.un.org/unpd/wup/Download, Urbanization_rate_2018.xls. Human Development Index: Not collected."/>
    <s v="Heeren and Fishman"/>
    <s v="Europe"/>
    <s v="Cfb"/>
    <n v="5505"/>
    <s v="NA"/>
    <s v="NA"/>
    <s v="NA"/>
    <s v="NA"/>
    <n v="2586"/>
    <n v="296"/>
    <s v="Population in 1950"/>
    <n v="338"/>
    <n v="0.67200000000000004"/>
    <n v="0.74399999999999999"/>
    <n v="13340"/>
    <n v="23369"/>
    <s v="NULL"/>
    <s v="NULL"/>
    <s v="R32EU15"/>
    <s v="R5.2OECD"/>
    <x v="4"/>
    <s v="RC_concretefloor"/>
    <s v="Standard"/>
    <s v="sample/average/statistics"/>
    <s v="RM"/>
    <s v="C"/>
    <s v="OECD_EU15"/>
    <n v="843.73333330000003"/>
  </r>
  <r>
    <n v="182"/>
    <s v="Luxembourg"/>
    <s v="Esch-sur-Alzette"/>
    <n v="1969"/>
    <n v="1994"/>
    <m/>
    <m/>
    <m/>
    <n v="35.648148149999997"/>
    <n v="26.73611111"/>
    <m/>
    <m/>
    <n v="837.73148149999997"/>
    <m/>
    <n v="276.27314810000001"/>
    <n v="593.54166669999995"/>
    <m/>
    <m/>
    <m/>
    <m/>
    <m/>
    <m/>
    <m/>
    <m/>
    <m/>
    <m/>
    <m/>
    <n v="3.5648148150000001"/>
    <m/>
    <m/>
    <m/>
    <m/>
    <m/>
    <m/>
    <m/>
    <m/>
    <n v="8.9120370369999993"/>
    <s v="MFH"/>
    <x v="23"/>
    <s v="residential"/>
    <s v="MFH"/>
    <s v="NULL"/>
    <s v="urban"/>
    <s v="gross"/>
    <s v="Mastrucci, Alessio; Marvuglia, Antonino; Popovici, Emil; Leopold, Ulrich; Benetto, Enrico"/>
    <n v="2017"/>
    <s v="Geospatial characterization of building material stocks for the life cycle assessment of end-of-life scenarios at the urban scale"/>
    <s v="Resources, Conservation and Recycling"/>
    <s v="Copyright Elsevier"/>
    <s v="10.1016/j.resconrec.2016.07.003"/>
    <x v="20"/>
    <s v="NULL"/>
    <s v="MI values were calculated from Table 4, 5 and 6. MI = [Mass proportion (%) (Table 6)* Total material mass (Mt) (Table 5)]/[Total useful floor area (km^2) (Table 4)]"/>
    <s v="Considered &quot;other inerts&quot; as &quot;aggregate&quot;."/>
    <s v="Table 6. Composition of buildings depending on the period of construction"/>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70, Urban pop. in 1995, Data: https://www.rug.nl/ggdc/historicaldevelopment/maddison/releases/maddison-project-database-2018. GDP: Data: https://esa.un.org/unpd/wup/Download, Urbanization_rate_2018.xls. Human Development Index: Not collected."/>
    <s v="Heeren and Fishman"/>
    <s v="Europe"/>
    <s v="Cfb"/>
    <n v="5505"/>
    <s v="NA"/>
    <s v="NA"/>
    <s v="NA"/>
    <s v="NA"/>
    <n v="2586"/>
    <n v="338"/>
    <s v="NA"/>
    <n v="410"/>
    <n v="0.74399999999999999"/>
    <n v="0.82899999999999996"/>
    <n v="23369"/>
    <n v="44149"/>
    <s v="NULL"/>
    <s v="NULL"/>
    <s v="R32EU15"/>
    <s v="R5.2OECD"/>
    <x v="4"/>
    <s v="RC_concretefloor"/>
    <s v="Standard"/>
    <s v="sample/average/statistics"/>
    <s v="RM"/>
    <s v="C"/>
    <s v="OECD_EU15"/>
    <n v="837.73148149999997"/>
  </r>
  <r>
    <n v="183"/>
    <s v="Luxembourg"/>
    <s v="Esch-sur-Alzette"/>
    <n v="1994"/>
    <m/>
    <m/>
    <m/>
    <m/>
    <n v="30.99319728"/>
    <n v="21.877551019999999"/>
    <m/>
    <m/>
    <n v="780.29931969999996"/>
    <m/>
    <n v="247.9455782"/>
    <n v="732.89795919999995"/>
    <m/>
    <m/>
    <m/>
    <m/>
    <m/>
    <m/>
    <m/>
    <m/>
    <m/>
    <m/>
    <m/>
    <n v="3.6462585029999999"/>
    <m/>
    <m/>
    <m/>
    <m/>
    <m/>
    <m/>
    <m/>
    <m/>
    <n v="5.4693877549999996"/>
    <s v="MFH"/>
    <x v="23"/>
    <s v="residential"/>
    <s v="MFH"/>
    <s v="NULL"/>
    <s v="urban"/>
    <s v="gross"/>
    <s v="Mastrucci, Alessio; Marvuglia, Antonino; Popovici, Emil; Leopold, Ulrich; Benetto, Enrico"/>
    <n v="2017"/>
    <s v="Geospatial characterization of building material stocks for the life cycle assessment of end-of-life scenarios at the urban scale"/>
    <s v="Resources, Conservation and Recycling"/>
    <s v="Copyright Elsevier"/>
    <s v="10.1016/j.resconrec.2016.07.003"/>
    <x v="20"/>
    <s v="NULL"/>
    <s v="MI values were calculated from Table 4, 5 and 6. MI = [Mass proportion (%) (Table 6)* Total material mass (Mt) (Table 5)]/[Total useful floor area (km^2) (Table 4)]"/>
    <s v="Considered &quot;other inerts&quot; as &quot;aggregate&quot;."/>
    <s v="Table 6. Composition of buildings depending on the period of construction"/>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Population in 2016, Data: https://www.rug.nl/ggdc/historicaldevelopment/maddison/releases/maddison-project-database-2018. Urbanization: Urban pop. in 1995, Urban pop. in 2020, Data: https://www.rug.nl/ggdc/historicaldevelopment/maddison/releases/maddison-project-database-2018. GDP: GDP in 2016, Data: https://esa.un.org/unpd/wup/Download, Urbanization_rate_2018.xls. Human Development Index: Not collected."/>
    <s v="Heeren and Fishman"/>
    <s v="Europe"/>
    <s v="Cfb"/>
    <n v="5505"/>
    <s v="NA"/>
    <s v="NA"/>
    <s v="NA"/>
    <s v="NA"/>
    <n v="2586"/>
    <n v="404"/>
    <s v="NA"/>
    <n v="584"/>
    <n v="0.82899999999999996"/>
    <n v="0.91500000000000004"/>
    <n v="44298"/>
    <n v="69057"/>
    <s v="NULL"/>
    <s v="NULL"/>
    <s v="R32EU15"/>
    <s v="R5.2OECD"/>
    <x v="4"/>
    <s v="RC_concretefloor"/>
    <s v="Standard"/>
    <s v="sample/average/statistics"/>
    <s v="RM"/>
    <s v="C"/>
    <s v="OECD_EU15"/>
    <n v="780.29931969999996"/>
  </r>
  <r>
    <n v="184"/>
    <s v="Macau"/>
    <s v="Macau"/>
    <n v="2000"/>
    <n v="2016"/>
    <n v="237"/>
    <m/>
    <m/>
    <m/>
    <n v="8"/>
    <m/>
    <m/>
    <m/>
    <n v="499"/>
    <n v="559"/>
    <n v="34"/>
    <m/>
    <m/>
    <m/>
    <m/>
    <m/>
    <m/>
    <m/>
    <m/>
    <m/>
    <m/>
    <n v="28"/>
    <n v="1"/>
    <m/>
    <m/>
    <n v="0"/>
    <m/>
    <m/>
    <m/>
    <m/>
    <m/>
    <n v="9"/>
    <s v="national average"/>
    <x v="23"/>
    <s v="NA"/>
    <s v="NA"/>
    <s v="country-weighed average"/>
    <s v="NA"/>
    <s v="NA"/>
    <s v="Song, Qingbin; Duan, Huabo; Yu, Danfeng; Li, Jinhui; Wang, Chao; Zuo, Jian"/>
    <n v="2018"/>
    <s v="Characterizing the essential materials and energy performance of city buildings: A case study of Macau"/>
    <s v="Journal of Cleaner Production"/>
    <s v="Copyright Elsevier"/>
    <s v="10.1016/j.jclepro.2018.05.148"/>
    <x v="21"/>
    <s v="NULL"/>
    <s v="NULL"/>
    <s v="Considered &quot;sand&quot; and &quot;gravel&quot; as &quot;aggregate&quot;, &quot;paint&quot;, &quot;wire&quot; and &quot;sanitary appliance&quot; as &quot;other&quot;."/>
    <s v="Fig. 4. Unit materials consumption of the building construction (tons/m2)."/>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not available for this country, Data: https://www.rug.nl/ggdc/historicaldevelopment/maddison/releases/maddison-project-database-2018. Urbanization: Urban pop. in 2000, Urban pop. in 2015, Data: https://www.rug.nl/ggdc/historicaldevelopment/maddison/releases/maddison-project-database-2018. GDP: Data for this country not available in https://esa.un.org/unpd/wup/Download, Urbanization_rate_2018.xls. Human Development Index: Not collected."/>
    <s v="Heeren and Fishman"/>
    <s v="East_Asia"/>
    <s v="Cwa"/>
    <n v="2469"/>
    <s v="NA"/>
    <s v="NA"/>
    <s v="NA"/>
    <s v="NA"/>
    <n v="28.2"/>
    <s v="NA"/>
    <s v="Data not available for this country"/>
    <s v="NA"/>
    <n v="1"/>
    <n v="1"/>
    <s v="NA"/>
    <s v="NA"/>
    <s v="NULL"/>
    <s v="NULL"/>
    <s v="R32CHN"/>
    <s v="R5.2ASIA"/>
    <x v="9"/>
    <s v="Unspecified"/>
    <s v="Unspecified"/>
    <s v="sample/average/statistics"/>
    <s v="UN"/>
    <s v="U"/>
    <s v="ASIA_CHN"/>
    <n v="1058"/>
  </r>
  <r>
    <n v="185"/>
    <s v="Netherlands"/>
    <s v="NA"/>
    <n v="2000"/>
    <n v="2000"/>
    <m/>
    <m/>
    <m/>
    <m/>
    <m/>
    <m/>
    <m/>
    <n v="2100"/>
    <m/>
    <m/>
    <m/>
    <m/>
    <m/>
    <m/>
    <m/>
    <m/>
    <m/>
    <m/>
    <m/>
    <m/>
    <m/>
    <m/>
    <m/>
    <m/>
    <m/>
    <m/>
    <m/>
    <m/>
    <m/>
    <m/>
    <m/>
    <m/>
    <s v="NA"/>
    <x v="23"/>
    <s v="residential"/>
    <s v="NA"/>
    <s v="NULL"/>
    <s v="urban"/>
    <s v="NA"/>
    <s v="Müller, Daniel B."/>
    <n v="2006"/>
    <s v="Stock dynamics for forecasting material flows—Case study for housing in The Netherlands"/>
    <s v="Ecological Economics"/>
    <s v="Copyright Elsevier"/>
    <s v="10.1016/j.ecolecon.2005.09.025"/>
    <x v="22"/>
    <s v="NULL"/>
    <s v="NULL"/>
    <s v="NULL"/>
    <s v="MI values for concrete given in the last paragraph of &quot;3.3.6. Concrete intensity per useful floor area&quot;. Study only reported on concrete."/>
    <s v="Heating Degree Days: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
    <s v="Heeren and Fishman"/>
    <s v="Europe"/>
    <s v="Cfb"/>
    <n v="5812"/>
    <s v="NA"/>
    <n v="2803.14"/>
    <s v="NA"/>
    <n v="78.949997499999995"/>
    <n v="33893"/>
    <s v="NA"/>
    <s v="NA"/>
    <n v="15926"/>
    <s v="NA"/>
    <n v="0.76800000000000002"/>
    <s v="NA"/>
    <n v="39923"/>
    <s v="NULL"/>
    <s v="NULL"/>
    <s v="R32EU15"/>
    <s v="R5.2OECD"/>
    <x v="0"/>
    <s v="Unspecified"/>
    <s v="Unspecified"/>
    <s v="modeled/hypothetical/regulations"/>
    <s v="RU"/>
    <s v="U"/>
    <s v="OECD_EU15"/>
    <n v="2100"/>
  </r>
  <r>
    <n v="186"/>
    <s v="New_Zealand"/>
    <s v="NA"/>
    <n v="1972"/>
    <n v="1972"/>
    <n v="27.83229279"/>
    <n v="3.3052744889999999"/>
    <m/>
    <n v="0.49623250800000002"/>
    <n v="18.46071044"/>
    <m/>
    <m/>
    <n v="192.94940800000001"/>
    <m/>
    <m/>
    <n v="9.5468245429999996"/>
    <n v="6.5463939719999997"/>
    <m/>
    <n v="24.51022605"/>
    <m/>
    <m/>
    <n v="0.13864370300000001"/>
    <m/>
    <n v="3.094725511"/>
    <m/>
    <m/>
    <m/>
    <n v="1.238213132"/>
    <m/>
    <m/>
    <n v="8.6114100999999998E-2"/>
    <m/>
    <m/>
    <m/>
    <m/>
    <n v="0.113024758"/>
    <m/>
    <s v="1972 Modal House 92.9 m^2"/>
    <x v="23"/>
    <s v="residential"/>
    <s v="SFH"/>
    <s v="NULL"/>
    <s v="NA"/>
    <s v="gross"/>
    <s v="Johnstone, Ivan M."/>
    <n v="2001"/>
    <s v="Energy and mass flows of housing: A model and example"/>
    <s v="Building and Environment"/>
    <s v="Copyright Elsevier"/>
    <s v="10.1016/S0360-1323(99)00065-7"/>
    <x v="23"/>
    <s v="for use_type or construction_type: 'Concrete foundation walls, plastered'"/>
    <s v="MI = Gross quantity (kg)/ 92.9 (m^2) (floor area from table 2)."/>
    <s v="NULL"/>
    <s v="Table 1. Summary of quantities of materials and gross energy requirements (GER) of revised Modal House"/>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75, Data: https://www.rug.nl/ggdc/historicaldevelopment/maddison/releases/maddison-project-database-2018. GDP: Data: https://esa.un.org/unpd/wup/Download, Urbanization_rate_2018.xls. Human Development Index: Not collected."/>
    <s v="Heeren and Fishman"/>
    <s v="ANZ"/>
    <s v="Cfb"/>
    <n v="4549"/>
    <s v="NA"/>
    <n v="1869.6775"/>
    <s v="NA"/>
    <n v="91.234999999999999"/>
    <n v="264537"/>
    <s v="NA"/>
    <s v="NA"/>
    <n v="2929"/>
    <n v="0.81100000000000005"/>
    <n v="0.82799999999999996"/>
    <s v="NA"/>
    <n v="16338"/>
    <s v="NULL"/>
    <s v="NULL"/>
    <s v="R32AUNZ"/>
    <s v="R5.2OECD"/>
    <x v="6"/>
    <s v="RC_unspecified"/>
    <s v="Standard"/>
    <s v="sample/average/statistics"/>
    <s v="RS"/>
    <s v="C"/>
    <s v="OECD_AUNZ"/>
    <n v="192.94940800000001"/>
  </r>
  <r>
    <n v="187"/>
    <s v="New_Zealand"/>
    <s v="NA"/>
    <n v="1996"/>
    <n v="1996"/>
    <n v="18.234000000000002"/>
    <n v="1.391"/>
    <n v="2.5299999999999998"/>
    <n v="0.46100000000000002"/>
    <n v="95.95"/>
    <m/>
    <m/>
    <n v="28.75"/>
    <m/>
    <m/>
    <n v="0.85"/>
    <m/>
    <m/>
    <n v="37.03"/>
    <m/>
    <m/>
    <n v="1.2800000000000001E-2"/>
    <m/>
    <n v="1.0500000000000001E-2"/>
    <m/>
    <m/>
    <m/>
    <n v="1.1499999999999999"/>
    <m/>
    <m/>
    <n v="1.9350000000000001"/>
    <m/>
    <n v="1.3240000000000001"/>
    <m/>
    <m/>
    <n v="0.105"/>
    <m/>
    <s v="New Zealand Institute of Valuers National Modal House 1996 Revision 100 m^2"/>
    <x v="23"/>
    <s v="residential"/>
    <s v="SFH"/>
    <s v="NULL"/>
    <s v="NA"/>
    <s v="gross"/>
    <s v="Johnstone, Ivan M."/>
    <n v="2001"/>
    <s v="Energy and mass flows of housing: A model and example"/>
    <s v="Building and Environment"/>
    <s v="Copyright Elsevier"/>
    <s v="10.1016/S0360-1323(99)00065-7"/>
    <x v="23"/>
    <s v="for use_type or construction_type: 'Timber piles embedded in concrete foundation, timber base boards'"/>
    <s v="MI = Gross quantity (kg)/ 92.9 (m^2) (floor area from table 2)."/>
    <s v="NULL"/>
    <s v="Table 1. Summary of quantities of materials and gross energy requirements (GER) of revised Modal House"/>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5, Urban pop. in 2000, Data: https://www.rug.nl/ggdc/historicaldevelopment/maddison/releases/maddison-project-database-2018. GDP: Data: https://esa.un.org/unpd/wup/Download, Urbanization_rate_2018.xls. Human Development Index: Not collected."/>
    <s v="Heeren and Fishman"/>
    <s v="ANZ"/>
    <s v="Cfb"/>
    <n v="4549"/>
    <s v="NA"/>
    <n v="1902.2249750000001"/>
    <s v="NA"/>
    <n v="82.794997499999994"/>
    <n v="264537"/>
    <s v="NA"/>
    <s v="NA"/>
    <n v="3697"/>
    <n v="0.85599999999999998"/>
    <n v="0.86"/>
    <s v="NA"/>
    <n v="22846"/>
    <s v="NULL"/>
    <s v="NULL"/>
    <s v="R32AUNZ"/>
    <s v="R5.2OECD"/>
    <x v="6"/>
    <s v="T_unspecified"/>
    <s v="Standard"/>
    <s v="sample/average/statistics"/>
    <s v="RS"/>
    <s v="T"/>
    <s v="OECD_AUNZ"/>
    <n v="28.75"/>
  </r>
  <r>
    <n v="188"/>
    <s v="Norway"/>
    <s v="NA"/>
    <n v="2001"/>
    <n v="2001"/>
    <m/>
    <m/>
    <m/>
    <m/>
    <n v="90"/>
    <m/>
    <m/>
    <n v="360"/>
    <m/>
    <m/>
    <m/>
    <m/>
    <m/>
    <m/>
    <m/>
    <m/>
    <m/>
    <m/>
    <m/>
    <m/>
    <m/>
    <m/>
    <m/>
    <m/>
    <m/>
    <m/>
    <m/>
    <m/>
    <m/>
    <m/>
    <m/>
    <m/>
    <s v="detached houses"/>
    <x v="23"/>
    <s v="residential"/>
    <s v="SFH"/>
    <s v="NULL"/>
    <s v="NA"/>
    <s v="NA"/>
    <s v="Bergsdal, Håvard; Brattebø, Helge; Bohne, Rolf A.; Müller, Daniel B."/>
    <n v="2007"/>
    <s v="Dynamic material flow analysis for Norway's dwelling stock"/>
    <s v="Building Research &amp; Information"/>
    <s v="Copyright Elsevier"/>
    <s v="10.1080/09613210701287588"/>
    <x v="24"/>
    <s v="for use_type or construction_type: 'Average weighted material densities in the dwelling stock in 2001'"/>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05, Data: https://www.rug.nl/ggdc/historicaldevelopment/maddison/releases/maddison-project-database-2018. GDP: Data: https://esa.un.org/unpd/wup/Download, Urbanization_rate_2018.xls. Human Development Index: Not collected."/>
    <s v="Heeren and Fishman"/>
    <s v="Europe"/>
    <s v="Dfc"/>
    <n v="6896"/>
    <s v="NA"/>
    <n v="5886.17"/>
    <s v="NA"/>
    <n v="6.4299997500000003"/>
    <n v="304282"/>
    <s v="NA"/>
    <s v="NA"/>
    <n v="4514"/>
    <n v="0.76"/>
    <n v="0.77700000000000002"/>
    <s v="NA"/>
    <n v="54330"/>
    <s v="NULL"/>
    <s v="NULL"/>
    <s v="R32EFTA"/>
    <s v="R5.2OECD"/>
    <x v="3"/>
    <s v="RC_unspecified"/>
    <s v="Standard"/>
    <s v="sample/average/statistics"/>
    <s v="RS"/>
    <s v="C"/>
    <s v="OECD_EFTA"/>
    <n v="360"/>
  </r>
  <r>
    <n v="189"/>
    <s v="Norway"/>
    <s v="NA"/>
    <n v="2001"/>
    <n v="2001"/>
    <m/>
    <m/>
    <m/>
    <m/>
    <n v="84"/>
    <m/>
    <m/>
    <n v="406"/>
    <m/>
    <m/>
    <m/>
    <m/>
    <m/>
    <m/>
    <m/>
    <m/>
    <m/>
    <m/>
    <m/>
    <m/>
    <m/>
    <m/>
    <m/>
    <m/>
    <m/>
    <m/>
    <m/>
    <m/>
    <m/>
    <m/>
    <m/>
    <m/>
    <s v="chained houses"/>
    <x v="23"/>
    <s v="residential"/>
    <s v="SFH"/>
    <s v="NULL"/>
    <s v="NA"/>
    <s v="NA"/>
    <s v="Bergsdal, Håvard; Brattebø, Helge; Bohne, Rolf A.; Müller, Daniel B."/>
    <n v="2007"/>
    <s v="Dynamic material flow analysis for Norway's dwelling stock"/>
    <s v="Building Research &amp; Information"/>
    <s v="Copyright Elsevier"/>
    <s v="10.1080/09613210701287588"/>
    <x v="24"/>
    <s v="for use_type or construction_type: 'Average weighted material densities in the dwelling stock in 2001'"/>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05, Data: https://www.rug.nl/ggdc/historicaldevelopment/maddison/releases/maddison-project-database-2018. GDP: Data: https://esa.un.org/unpd/wup/Download, Urbanization_rate_2018.xls. Human Development Index: Not collected."/>
    <s v="Heeren and Fishman"/>
    <s v="Europe"/>
    <s v="Dfc"/>
    <n v="6896"/>
    <s v="NA"/>
    <n v="5886.17"/>
    <s v="NA"/>
    <n v="6.4299997500000003"/>
    <n v="304282"/>
    <s v="NA"/>
    <s v="NA"/>
    <n v="4514"/>
    <n v="0.76"/>
    <n v="0.77700000000000002"/>
    <s v="NA"/>
    <n v="54330"/>
    <s v="NULL"/>
    <s v="NULL"/>
    <s v="R32EFTA"/>
    <s v="R5.2OECD"/>
    <x v="10"/>
    <s v="RC_unspecified"/>
    <s v="Standard"/>
    <s v="sample/average/statistics"/>
    <s v="RS"/>
    <s v="C"/>
    <s v="OECD_EFTA"/>
    <n v="406"/>
  </r>
  <r>
    <n v="190"/>
    <s v="Norway"/>
    <s v="NA"/>
    <n v="2001"/>
    <n v="2001"/>
    <m/>
    <m/>
    <m/>
    <m/>
    <n v="95"/>
    <m/>
    <m/>
    <n v="276"/>
    <m/>
    <m/>
    <m/>
    <m/>
    <m/>
    <m/>
    <m/>
    <m/>
    <m/>
    <m/>
    <m/>
    <m/>
    <m/>
    <m/>
    <m/>
    <m/>
    <m/>
    <m/>
    <m/>
    <m/>
    <m/>
    <m/>
    <m/>
    <m/>
    <s v="multi-dwelling houses (&lt;3 floors)"/>
    <x v="37"/>
    <s v="residential"/>
    <s v="MFH"/>
    <s v="NULL"/>
    <s v="NA"/>
    <s v="NA"/>
    <s v="Bergsdal, Håvard; Brattebø, Helge; Bohne, Rolf A.; Müller, Daniel B."/>
    <n v="2007"/>
    <s v="Dynamic material flow analysis for Norway's dwelling stock"/>
    <s v="Building Research &amp; Information"/>
    <s v="Copyright Elsevier"/>
    <s v="10.1080/09613210701287588"/>
    <x v="24"/>
    <s v="for use_type or construction_type: 'Average weighted material densities in the dwelling stock in 2001'"/>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05, Data: https://www.rug.nl/ggdc/historicaldevelopment/maddison/releases/maddison-project-database-2018. GDP: Data: https://esa.un.org/unpd/wup/Download, Urbanization_rate_2018.xls. Human Development Index: Not collected."/>
    <s v="Heeren and Fishman"/>
    <s v="Europe"/>
    <s v="Dfc"/>
    <n v="6896"/>
    <s v="NA"/>
    <n v="5886.17"/>
    <s v="NA"/>
    <n v="6.4299997500000003"/>
    <n v="304282"/>
    <s v="NA"/>
    <s v="NA"/>
    <n v="4514"/>
    <n v="0.76"/>
    <n v="0.77700000000000002"/>
    <s v="NA"/>
    <n v="54330"/>
    <s v="NULL"/>
    <s v="NULL"/>
    <s v="R32EFTA"/>
    <s v="R5.2OECD"/>
    <x v="4"/>
    <s v="RC_unspecified"/>
    <s v="Standard"/>
    <s v="sample/average/statistics"/>
    <s v="RM"/>
    <s v="C"/>
    <s v="OECD_EFTA"/>
    <n v="276"/>
  </r>
  <r>
    <n v="191"/>
    <s v="Norway"/>
    <s v="NA"/>
    <n v="2001"/>
    <n v="2001"/>
    <m/>
    <m/>
    <m/>
    <m/>
    <n v="49"/>
    <m/>
    <m/>
    <n v="772"/>
    <m/>
    <m/>
    <m/>
    <m/>
    <m/>
    <m/>
    <m/>
    <m/>
    <m/>
    <m/>
    <m/>
    <m/>
    <m/>
    <m/>
    <m/>
    <m/>
    <m/>
    <m/>
    <m/>
    <m/>
    <m/>
    <m/>
    <m/>
    <m/>
    <s v="apartment blocks (&gt;3 floors)"/>
    <x v="24"/>
    <s v="residential"/>
    <s v="MFH"/>
    <s v="NULL"/>
    <s v="NA"/>
    <s v="NA"/>
    <s v="Bergsdal, Håvard; Brattebø, Helge; Bohne, Rolf A.; Müller, Daniel B."/>
    <n v="2007"/>
    <s v="Dynamic material flow analysis for Norway's dwelling stock"/>
    <s v="Building Research &amp; Information"/>
    <s v="Copyright Elsevier"/>
    <s v="10.1080/09613210701287588"/>
    <x v="24"/>
    <s v="for use_type or construction_type: 'Average weighted material densities in the dwelling stock in 2001'"/>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05, Data: https://www.rug.nl/ggdc/historicaldevelopment/maddison/releases/maddison-project-database-2018. GDP: Data: https://esa.un.org/unpd/wup/Download, Urbanization_rate_2018.xls. Human Development Index: Not collected."/>
    <s v="Heeren and Fishman"/>
    <s v="Europe"/>
    <s v="Dfc"/>
    <n v="6896"/>
    <s v="NA"/>
    <n v="5886.17"/>
    <s v="NA"/>
    <n v="6.4299997500000003"/>
    <n v="304282"/>
    <s v="NA"/>
    <s v="NA"/>
    <n v="4514"/>
    <n v="0.76"/>
    <n v="0.77700000000000002"/>
    <s v="NA"/>
    <n v="54330"/>
    <s v="NULL"/>
    <s v="NULL"/>
    <s v="R32EFTA"/>
    <s v="R5.2OECD"/>
    <x v="4"/>
    <s v="RC_unspecified"/>
    <s v="Standard"/>
    <s v="sample/average/statistics"/>
    <s v="RM"/>
    <s v="C"/>
    <s v="OECD_EFTA"/>
    <n v="772"/>
  </r>
  <r>
    <n v="192"/>
    <s v="Norway"/>
    <s v="NA"/>
    <n v="2001"/>
    <n v="2001"/>
    <m/>
    <m/>
    <m/>
    <m/>
    <n v="49"/>
    <m/>
    <m/>
    <n v="861"/>
    <m/>
    <m/>
    <m/>
    <m/>
    <m/>
    <m/>
    <m/>
    <m/>
    <m/>
    <m/>
    <m/>
    <m/>
    <m/>
    <m/>
    <m/>
    <m/>
    <m/>
    <m/>
    <m/>
    <m/>
    <m/>
    <m/>
    <m/>
    <m/>
    <s v="Commercial buildings with dwelling units"/>
    <x v="23"/>
    <s v="residential, commercial"/>
    <s v="MFH"/>
    <s v="NULL"/>
    <s v="NA"/>
    <s v="NA"/>
    <s v="Bergsdal, Håvard; Brattebø, Helge; Bohne, Rolf A.; Müller, Daniel B."/>
    <n v="2007"/>
    <s v="Dynamic material flow analysis for Norway's dwelling stock"/>
    <s v="Building Research &amp; Information"/>
    <s v="Copyright Elsevier"/>
    <s v="10.1080/09613210701287588"/>
    <x v="24"/>
    <s v="for use_type or construction_type: 'Average weighted material densities in the dwelling stock in 2001'"/>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05, Data: https://www.rug.nl/ggdc/historicaldevelopment/maddison/releases/maddison-project-database-2018. GDP: Data: https://esa.un.org/unpd/wup/Download, Urbanization_rate_2018.xls. Human Development Index: Not collected."/>
    <s v="Heeren and Fishman"/>
    <s v="Europe"/>
    <s v="Dfc"/>
    <n v="6896"/>
    <s v="NA"/>
    <n v="5886.17"/>
    <s v="NA"/>
    <n v="6.4299997500000003"/>
    <n v="304282"/>
    <s v="NA"/>
    <s v="NA"/>
    <n v="4514"/>
    <n v="0.76"/>
    <n v="0.77700000000000002"/>
    <s v="NA"/>
    <n v="54330"/>
    <s v="NULL"/>
    <s v="NULL"/>
    <s v="R32EFTA"/>
    <s v="R5.2OECD"/>
    <x v="5"/>
    <s v="RC_unspecified"/>
    <s v="Standard"/>
    <s v="sample/average/statistics"/>
    <s v="RM"/>
    <s v="C"/>
    <s v="OECD_EFTA"/>
    <n v="861"/>
  </r>
  <r>
    <n v="193"/>
    <s v="Norway"/>
    <s v="NA"/>
    <m/>
    <n v="1900"/>
    <m/>
    <m/>
    <m/>
    <m/>
    <n v="140"/>
    <m/>
    <m/>
    <n v="10"/>
    <m/>
    <m/>
    <m/>
    <m/>
    <m/>
    <m/>
    <m/>
    <m/>
    <m/>
    <m/>
    <m/>
    <m/>
    <m/>
    <m/>
    <m/>
    <m/>
    <m/>
    <m/>
    <m/>
    <m/>
    <m/>
    <m/>
    <m/>
    <m/>
    <s v="detached houses; chained houses; multi-dwelling houses (&lt;3 floors)"/>
    <x v="23"/>
    <s v="residential"/>
    <s v="SFH, MFH"/>
    <s v="NULL"/>
    <s v="NA"/>
    <s v="NA"/>
    <s v="Bergsdal, Håvard; Brattebø, Helge; Bohne, Rolf A.; Müller, Daniel B."/>
    <n v="2007"/>
    <s v="Dynamic material flow analysis for Norway's dwelling stock"/>
    <s v="Building Research &amp; Information"/>
    <s v="Copyright Elsevier"/>
    <s v="10.1080/09613210701287588"/>
    <x v="24"/>
    <s v="for use_type or construction_type: 'The residential building stock is classified into five categories, according to Statistics Norway (2005): detached houses (Type 1), chained houses (Type 2), multi-dwelling houses with fewer than three floors (Type 3), apartment blocks with three or more floors (Type 4), and commercial buildings with dwelling units (Type 5). Only the dwelling units are accounted for in Type 5'"/>
    <s v="NULL"/>
    <s v="NULL"/>
    <s v="Table 2. Type-Age matrix for floor area constructed and material density of concrete and wood in vintage cohorts of the residential building stock. Study only reported concrete and wood."/>
    <s v="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00, Data: https://esa.un.org/unpd/wup/Download, Urbanization_rate_2018.xls. Human Development Index: Not collected."/>
    <s v="Heeren and Fishman"/>
    <s v="Europe"/>
    <s v="Dfc"/>
    <n v="6896"/>
    <s v="NA"/>
    <n v="5243.38"/>
    <s v="NA"/>
    <n v="11.6674995"/>
    <n v="304282"/>
    <s v="NA"/>
    <s v="Pre-1900"/>
    <n v="2230"/>
    <s v="NA"/>
    <n v="0.505"/>
    <s v="NA"/>
    <n v="3813"/>
    <s v="NULL"/>
    <s v="NULL"/>
    <s v="R32EFTA"/>
    <s v="R5.2OECD"/>
    <x v="6"/>
    <s v="T_traditional"/>
    <s v="Standard"/>
    <s v="modeled/hypothetical/regulations"/>
    <s v="RS"/>
    <s v="T"/>
    <s v="OECD_EFTA"/>
    <n v="10"/>
  </r>
  <r>
    <n v="194"/>
    <s v="Norway"/>
    <s v="NA"/>
    <n v="1901"/>
    <n v="1920"/>
    <m/>
    <m/>
    <m/>
    <m/>
    <n v="125"/>
    <m/>
    <m/>
    <n v="60"/>
    <m/>
    <m/>
    <m/>
    <m/>
    <m/>
    <m/>
    <m/>
    <m/>
    <m/>
    <m/>
    <m/>
    <m/>
    <m/>
    <m/>
    <m/>
    <m/>
    <m/>
    <m/>
    <m/>
    <m/>
    <m/>
    <m/>
    <m/>
    <m/>
    <s v="detached houses; chained houses; multi-dwelling houses (&lt;3 floors)"/>
    <x v="23"/>
    <s v="residential"/>
    <s v="SFH, 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c"/>
    <n v="6896"/>
    <s v="NA"/>
    <n v="5243.38"/>
    <s v="NA"/>
    <n v="11.6674995"/>
    <n v="304282"/>
    <n v="2255"/>
    <s v="NA"/>
    <n v="2635"/>
    <s v="NA"/>
    <n v="0.505"/>
    <n v="3865"/>
    <n v="4972"/>
    <s v="NULL"/>
    <s v="NULL"/>
    <s v="R32EFTA"/>
    <s v="R5.2OECD"/>
    <x v="6"/>
    <s v="T_traditional"/>
    <s v="Standard"/>
    <s v="modeled/hypothetical/regulations"/>
    <s v="RS"/>
    <s v="T"/>
    <s v="OECD_EFTA"/>
    <n v="60"/>
  </r>
  <r>
    <n v="195"/>
    <s v="Norway"/>
    <s v="NA"/>
    <n v="1921"/>
    <n v="1940"/>
    <m/>
    <m/>
    <m/>
    <m/>
    <n v="100"/>
    <m/>
    <m/>
    <n v="100"/>
    <m/>
    <m/>
    <m/>
    <m/>
    <m/>
    <m/>
    <m/>
    <m/>
    <m/>
    <m/>
    <m/>
    <m/>
    <m/>
    <m/>
    <m/>
    <m/>
    <m/>
    <m/>
    <m/>
    <m/>
    <m/>
    <m/>
    <m/>
    <m/>
    <s v="detached houses; chained houses; multi-dwelling houses (&lt;3 floors)"/>
    <x v="23"/>
    <s v="residential"/>
    <s v="SFH, 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c"/>
    <n v="6896"/>
    <s v="NA"/>
    <n v="5243.38"/>
    <s v="NA"/>
    <n v="11.6674995"/>
    <n v="304282"/>
    <n v="2668"/>
    <s v="NA"/>
    <n v="2973"/>
    <s v="NA"/>
    <n v="0.505"/>
    <n v="4346"/>
    <n v="5760"/>
    <s v="NULL"/>
    <s v="NULL"/>
    <s v="R32EFTA"/>
    <s v="R5.2OECD"/>
    <x v="6"/>
    <s v="T_traditional"/>
    <s v="Standard"/>
    <s v="modeled/hypothetical/regulations"/>
    <s v="RS"/>
    <s v="T"/>
    <s v="OECD_EFTA"/>
    <n v="100"/>
  </r>
  <r>
    <n v="196"/>
    <s v="Norway"/>
    <s v="NA"/>
    <n v="1941"/>
    <n v="1945"/>
    <m/>
    <m/>
    <m/>
    <m/>
    <n v="95"/>
    <m/>
    <m/>
    <n v="250"/>
    <m/>
    <m/>
    <m/>
    <m/>
    <m/>
    <m/>
    <m/>
    <m/>
    <m/>
    <m/>
    <m/>
    <m/>
    <m/>
    <m/>
    <m/>
    <m/>
    <m/>
    <m/>
    <m/>
    <m/>
    <m/>
    <m/>
    <m/>
    <m/>
    <s v="detached houses; chained houses; multi-dwelling houses (&lt;3 floors)"/>
    <x v="23"/>
    <s v="residential"/>
    <s v="SFH, 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c"/>
    <n v="6896"/>
    <s v="NA"/>
    <n v="5243.38"/>
    <s v="NA"/>
    <n v="11.6674995"/>
    <n v="304282"/>
    <n v="2990"/>
    <s v="NA"/>
    <n v="3091"/>
    <s v="NA"/>
    <n v="0.505"/>
    <n v="5881"/>
    <n v="5751"/>
    <s v="NULL"/>
    <s v="NULL"/>
    <s v="R32EFTA"/>
    <s v="R5.2OECD"/>
    <x v="6"/>
    <s v="RC_unspecified"/>
    <s v="Standard"/>
    <s v="modeled/hypothetical/regulations"/>
    <s v="RS"/>
    <s v="C"/>
    <s v="OECD_EFTA"/>
    <n v="250"/>
  </r>
  <r>
    <n v="197"/>
    <s v="Norway"/>
    <s v="NA"/>
    <n v="1946"/>
    <n v="1960"/>
    <m/>
    <m/>
    <m/>
    <m/>
    <n v="90"/>
    <m/>
    <m/>
    <n v="285"/>
    <m/>
    <m/>
    <m/>
    <m/>
    <m/>
    <m/>
    <m/>
    <m/>
    <m/>
    <m/>
    <m/>
    <m/>
    <m/>
    <m/>
    <m/>
    <m/>
    <m/>
    <m/>
    <m/>
    <m/>
    <m/>
    <m/>
    <m/>
    <m/>
    <s v="detached houses; chained houses; multi-dwelling houses (&lt;3 floors)"/>
    <x v="23"/>
    <s v="residential"/>
    <s v="SFH, 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
    <s v="Heeren and Fishman"/>
    <s v="Europe"/>
    <s v="Dfc"/>
    <n v="6896"/>
    <n v="5243.38"/>
    <n v="5695.1824999999999"/>
    <n v="11.6674995"/>
    <n v="8.0150002499999999"/>
    <n v="304282"/>
    <n v="3127"/>
    <s v="NA"/>
    <n v="3581"/>
    <n v="0.505"/>
    <n v="0.499"/>
    <n v="6281"/>
    <n v="10250"/>
    <s v="NULL"/>
    <s v="NULL"/>
    <s v="R32EFTA"/>
    <s v="R5.2OECD"/>
    <x v="6"/>
    <s v="RC_unspecified"/>
    <s v="Standard"/>
    <s v="modeled/hypothetical/regulations"/>
    <s v="RS"/>
    <s v="C"/>
    <s v="OECD_EFTA"/>
    <n v="285"/>
  </r>
  <r>
    <n v="198"/>
    <s v="Norway"/>
    <s v="NA"/>
    <n v="1961"/>
    <n v="1970"/>
    <m/>
    <m/>
    <m/>
    <m/>
    <n v="85"/>
    <m/>
    <m/>
    <n v="350"/>
    <m/>
    <m/>
    <m/>
    <m/>
    <m/>
    <m/>
    <m/>
    <m/>
    <m/>
    <m/>
    <m/>
    <m/>
    <m/>
    <m/>
    <m/>
    <m/>
    <m/>
    <m/>
    <m/>
    <m/>
    <m/>
    <m/>
    <m/>
    <m/>
    <s v="detached houses; chained houses; multi-dwelling houses (&lt;3 floors)"/>
    <x v="23"/>
    <s v="residential"/>
    <s v="SFH, 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
    <s v="Heeren and Fishman"/>
    <s v="Europe"/>
    <s v="Dfc"/>
    <n v="6896"/>
    <n v="5349.77"/>
    <n v="5850.9247500000001"/>
    <n v="1.2000000500000001"/>
    <n v="14.19999975"/>
    <n v="304282"/>
    <n v="3610"/>
    <s v="NA"/>
    <n v="3877"/>
    <n v="0.499"/>
    <n v="0.65400000000000003"/>
    <n v="10803"/>
    <n v="13333"/>
    <s v="NULL"/>
    <s v="NULL"/>
    <s v="R32EFTA"/>
    <s v="R5.2OECD"/>
    <x v="6"/>
    <s v="RC_unspecified"/>
    <s v="Standard"/>
    <s v="modeled/hypothetical/regulations"/>
    <s v="RS"/>
    <s v="C"/>
    <s v="OECD_EFTA"/>
    <n v="350"/>
  </r>
  <r>
    <n v="199"/>
    <s v="Norway"/>
    <s v="NA"/>
    <n v="1971"/>
    <n v="1980"/>
    <m/>
    <m/>
    <m/>
    <m/>
    <n v="82"/>
    <m/>
    <m/>
    <n v="450"/>
    <m/>
    <m/>
    <m/>
    <m/>
    <m/>
    <m/>
    <m/>
    <m/>
    <m/>
    <m/>
    <m/>
    <m/>
    <m/>
    <m/>
    <m/>
    <m/>
    <m/>
    <m/>
    <m/>
    <m/>
    <m/>
    <m/>
    <m/>
    <m/>
    <s v="detached houses; chained houses; multi-dwelling houses (&lt;3 floors)"/>
    <x v="23"/>
    <s v="residential"/>
    <s v="SFH, 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
    <s v="Heeren and Fishman"/>
    <s v="Europe"/>
    <s v="Dfc"/>
    <n v="6896"/>
    <n v="5643.3597499999996"/>
    <n v="6014.7172499999997"/>
    <n v="5.2024997500000003"/>
    <n v="8.5"/>
    <n v="304282"/>
    <n v="3903"/>
    <s v="NA"/>
    <n v="4086"/>
    <n v="0.65400000000000003"/>
    <n v="0.70499999999999996"/>
    <n v="14678"/>
    <n v="27206"/>
    <s v="NULL"/>
    <s v="NULL"/>
    <s v="R32EFTA"/>
    <s v="R5.2OECD"/>
    <x v="6"/>
    <s v="RC_unspecified"/>
    <s v="Standard"/>
    <s v="modeled/hypothetical/regulations"/>
    <s v="RS"/>
    <s v="C"/>
    <s v="OECD_EFTA"/>
    <n v="450"/>
  </r>
  <r>
    <n v="200"/>
    <s v="Norway"/>
    <s v="NA"/>
    <n v="1981"/>
    <n v="1990"/>
    <m/>
    <m/>
    <m/>
    <m/>
    <n v="80"/>
    <m/>
    <m/>
    <n v="500"/>
    <m/>
    <m/>
    <m/>
    <m/>
    <m/>
    <m/>
    <m/>
    <m/>
    <m/>
    <m/>
    <m/>
    <m/>
    <m/>
    <m/>
    <m/>
    <m/>
    <m/>
    <m/>
    <m/>
    <m/>
    <m/>
    <m/>
    <m/>
    <m/>
    <s v="detached houses; chained houses; multi-dwelling houses (&lt;3 floors)"/>
    <x v="23"/>
    <s v="residential"/>
    <s v="SFH, 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
    <s v="Heeren and Fishman"/>
    <s v="Europe"/>
    <s v="Dfc"/>
    <n v="6896"/>
    <n v="6188.1347500000002"/>
    <n v="5392.6025"/>
    <n v="2.1400001"/>
    <n v="5.58"/>
    <n v="304282"/>
    <n v="4100"/>
    <s v="NA"/>
    <n v="4242"/>
    <n v="0.70499999999999996"/>
    <n v="0.72"/>
    <n v="26957"/>
    <n v="30319"/>
    <s v="NULL"/>
    <s v="NULL"/>
    <s v="R32EFTA"/>
    <s v="R5.2OECD"/>
    <x v="6"/>
    <s v="RC_unspecified"/>
    <s v="Standard"/>
    <s v="modeled/hypothetical/regulations"/>
    <s v="RS"/>
    <s v="C"/>
    <s v="OECD_EFTA"/>
    <n v="500"/>
  </r>
  <r>
    <n v="201"/>
    <s v="Norway"/>
    <s v="NA"/>
    <n v="1991"/>
    <n v="2001"/>
    <m/>
    <m/>
    <m/>
    <m/>
    <n v="80"/>
    <m/>
    <m/>
    <n v="521"/>
    <m/>
    <m/>
    <m/>
    <m/>
    <m/>
    <m/>
    <m/>
    <m/>
    <m/>
    <m/>
    <m/>
    <m/>
    <m/>
    <m/>
    <m/>
    <m/>
    <m/>
    <m/>
    <m/>
    <m/>
    <m/>
    <m/>
    <m/>
    <m/>
    <s v="detached houses"/>
    <x v="23"/>
    <s v="residential"/>
    <s v="S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
    <s v="Heeren and Fishman"/>
    <s v="Europe"/>
    <s v="Dfc"/>
    <n v="6896"/>
    <n v="5625.6722499999996"/>
    <n v="5886.17"/>
    <n v="16.6875"/>
    <n v="6.4299997500000003"/>
    <n v="304282"/>
    <n v="4262"/>
    <s v="NA"/>
    <n v="4514"/>
    <n v="0.72"/>
    <n v="0.76"/>
    <n v="27754"/>
    <n v="54330"/>
    <s v="NULL"/>
    <s v="NULL"/>
    <s v="R32EFTA"/>
    <s v="R5.2OECD"/>
    <x v="3"/>
    <s v="RC_unspecified"/>
    <s v="Standard"/>
    <s v="modeled/hypothetical/regulations"/>
    <s v="RS"/>
    <s v="C"/>
    <s v="OECD_EFTA"/>
    <n v="521"/>
  </r>
  <r>
    <n v="202"/>
    <s v="Norway"/>
    <s v="NA"/>
    <n v="1991"/>
    <n v="2001"/>
    <m/>
    <m/>
    <m/>
    <m/>
    <n v="78"/>
    <m/>
    <m/>
    <n v="492"/>
    <m/>
    <m/>
    <m/>
    <m/>
    <m/>
    <m/>
    <m/>
    <m/>
    <m/>
    <m/>
    <m/>
    <m/>
    <m/>
    <m/>
    <m/>
    <m/>
    <m/>
    <m/>
    <m/>
    <m/>
    <m/>
    <m/>
    <m/>
    <m/>
    <s v="chained houses; multi-dwelling houses (&lt;3 floors)"/>
    <x v="23"/>
    <s v="residential"/>
    <s v="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
    <s v="Heeren and Fishman"/>
    <s v="Europe"/>
    <s v="Dfc"/>
    <n v="6896"/>
    <n v="5625.6722499999996"/>
    <n v="5886.17"/>
    <n v="16.6875"/>
    <n v="6.4299997500000003"/>
    <n v="304282"/>
    <n v="4262"/>
    <s v="NA"/>
    <n v="4514"/>
    <n v="0.72"/>
    <n v="0.76"/>
    <n v="27754"/>
    <n v="54330"/>
    <s v="NULL"/>
    <s v="NULL"/>
    <s v="R32EFTA"/>
    <s v="R5.2OECD"/>
    <x v="4"/>
    <s v="RC_unspecified"/>
    <s v="Standard"/>
    <s v="modeled/hypothetical/regulations"/>
    <s v="RM"/>
    <s v="C"/>
    <s v="OECD_EFTA"/>
    <n v="492"/>
  </r>
  <r>
    <n v="203"/>
    <s v="Norway"/>
    <s v="NA"/>
    <m/>
    <n v="1900"/>
    <m/>
    <m/>
    <m/>
    <m/>
    <n v="90"/>
    <m/>
    <m/>
    <n v="25"/>
    <m/>
    <m/>
    <m/>
    <m/>
    <m/>
    <m/>
    <m/>
    <m/>
    <m/>
    <m/>
    <m/>
    <m/>
    <m/>
    <m/>
    <m/>
    <m/>
    <m/>
    <m/>
    <m/>
    <m/>
    <m/>
    <m/>
    <m/>
    <m/>
    <s v="apartment blocks (&gt;3 floors); Commercial buildings with dwelling units"/>
    <x v="23"/>
    <s v="residential, commercial"/>
    <s v="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00, Data: https://esa.un.org/unpd/wup/Download, Urbanization_rate_2018.xls. Human Development Index: Not collected."/>
    <s v="Heeren and Fishman"/>
    <s v="Europe"/>
    <s v="Dfc"/>
    <n v="6896"/>
    <s v="NA"/>
    <n v="5243.38"/>
    <s v="NA"/>
    <n v="11.6674995"/>
    <n v="304282"/>
    <s v="NA"/>
    <s v="Pre-1900"/>
    <n v="2230"/>
    <s v="NA"/>
    <n v="0.505"/>
    <s v="NA"/>
    <n v="3813"/>
    <s v="NULL"/>
    <s v="NULL"/>
    <s v="R32EFTA"/>
    <s v="R5.2OECD"/>
    <x v="7"/>
    <s v="T_traditional"/>
    <s v="Standard"/>
    <s v="modeled/hypothetical/regulations"/>
    <s v="RM"/>
    <s v="T"/>
    <s v="OECD_EFTA"/>
    <n v="25"/>
  </r>
  <r>
    <n v="204"/>
    <s v="Norway"/>
    <s v="NA"/>
    <n v="1901"/>
    <n v="1920"/>
    <m/>
    <m/>
    <m/>
    <m/>
    <n v="90"/>
    <m/>
    <m/>
    <n v="140"/>
    <m/>
    <m/>
    <m/>
    <m/>
    <m/>
    <m/>
    <m/>
    <m/>
    <m/>
    <m/>
    <m/>
    <m/>
    <m/>
    <m/>
    <m/>
    <m/>
    <m/>
    <m/>
    <m/>
    <m/>
    <m/>
    <m/>
    <m/>
    <m/>
    <s v="apartment blocks (&gt;3 floors); Commercial buildings with dwelling units"/>
    <x v="23"/>
    <s v="residential, commercial"/>
    <s v="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c"/>
    <n v="6896"/>
    <s v="NA"/>
    <n v="5243.38"/>
    <s v="NA"/>
    <n v="11.6674995"/>
    <n v="304282"/>
    <n v="2255"/>
    <s v="NA"/>
    <n v="2635"/>
    <s v="NA"/>
    <n v="0.505"/>
    <n v="3865"/>
    <n v="4972"/>
    <s v="NULL"/>
    <s v="NULL"/>
    <s v="R32EFTA"/>
    <s v="R5.2OECD"/>
    <x v="7"/>
    <s v="T_traditional"/>
    <s v="Standard"/>
    <s v="modeled/hypothetical/regulations"/>
    <s v="RM"/>
    <s v="T"/>
    <s v="OECD_EFTA"/>
    <n v="140"/>
  </r>
  <r>
    <n v="205"/>
    <s v="Norway"/>
    <s v="NA"/>
    <n v="1921"/>
    <n v="1940"/>
    <m/>
    <m/>
    <m/>
    <m/>
    <n v="75"/>
    <m/>
    <m/>
    <n v="300"/>
    <m/>
    <m/>
    <m/>
    <m/>
    <m/>
    <m/>
    <m/>
    <m/>
    <m/>
    <m/>
    <m/>
    <m/>
    <m/>
    <m/>
    <m/>
    <m/>
    <m/>
    <m/>
    <m/>
    <m/>
    <m/>
    <m/>
    <m/>
    <m/>
    <s v="apartment blocks (&gt;3 floors); Commercial buildings with dwelling units"/>
    <x v="23"/>
    <s v="residential, commercial"/>
    <s v="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c"/>
    <n v="6896"/>
    <s v="NA"/>
    <n v="5243.38"/>
    <s v="NA"/>
    <n v="11.6674995"/>
    <n v="304282"/>
    <n v="2668"/>
    <s v="NA"/>
    <n v="2973"/>
    <s v="NA"/>
    <n v="0.505"/>
    <n v="4346"/>
    <n v="5760"/>
    <s v="NULL"/>
    <s v="NULL"/>
    <s v="R32EFTA"/>
    <s v="R5.2OECD"/>
    <x v="7"/>
    <s v="RC_unspecified"/>
    <s v="Standard"/>
    <s v="modeled/hypothetical/regulations"/>
    <s v="RM"/>
    <s v="C"/>
    <s v="OECD_EFTA"/>
    <n v="300"/>
  </r>
  <r>
    <n v="206"/>
    <s v="Norway"/>
    <s v="NA"/>
    <n v="1941"/>
    <n v="1945"/>
    <m/>
    <m/>
    <m/>
    <m/>
    <n v="70"/>
    <m/>
    <m/>
    <n v="600"/>
    <m/>
    <m/>
    <m/>
    <m/>
    <m/>
    <m/>
    <m/>
    <m/>
    <m/>
    <m/>
    <m/>
    <m/>
    <m/>
    <m/>
    <m/>
    <m/>
    <m/>
    <m/>
    <m/>
    <m/>
    <m/>
    <m/>
    <m/>
    <m/>
    <s v="apartment blocks (&gt;3 floors); Commercial buildings with dwelling units"/>
    <x v="23"/>
    <s v="residential, commercial"/>
    <s v="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Pre-1900,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c"/>
    <n v="6896"/>
    <s v="NA"/>
    <n v="5243.38"/>
    <s v="NA"/>
    <n v="11.6674995"/>
    <n v="304282"/>
    <n v="2990"/>
    <s v="NA"/>
    <n v="3091"/>
    <s v="NA"/>
    <n v="0.505"/>
    <n v="5881"/>
    <n v="5751"/>
    <s v="NULL"/>
    <s v="NULL"/>
    <s v="R32EFTA"/>
    <s v="R5.2OECD"/>
    <x v="7"/>
    <s v="RC_unspecified"/>
    <s v="Standard"/>
    <s v="modeled/hypothetical/regulations"/>
    <s v="RM"/>
    <s v="C"/>
    <s v="OECD_EFTA"/>
    <n v="600"/>
  </r>
  <r>
    <n v="207"/>
    <s v="Norway"/>
    <s v="NA"/>
    <n v="1946"/>
    <n v="1960"/>
    <m/>
    <m/>
    <m/>
    <m/>
    <n v="60"/>
    <m/>
    <m/>
    <n v="700"/>
    <m/>
    <m/>
    <m/>
    <m/>
    <m/>
    <m/>
    <m/>
    <m/>
    <m/>
    <m/>
    <m/>
    <m/>
    <m/>
    <m/>
    <m/>
    <m/>
    <m/>
    <m/>
    <m/>
    <m/>
    <m/>
    <m/>
    <m/>
    <m/>
    <s v="apartment blocks (&gt;3 floors); Commercial buildings with dwelling units"/>
    <x v="23"/>
    <s v="residential, commercial"/>
    <s v="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
    <s v="Heeren and Fishman"/>
    <s v="Europe"/>
    <s v="Dfc"/>
    <n v="6896"/>
    <n v="5243.38"/>
    <n v="5695.1824999999999"/>
    <n v="11.6674995"/>
    <n v="8.0150002499999999"/>
    <n v="304282"/>
    <n v="3127"/>
    <s v="NA"/>
    <n v="3581"/>
    <n v="0.505"/>
    <n v="0.499"/>
    <n v="6281"/>
    <n v="10250"/>
    <s v="NULL"/>
    <s v="NULL"/>
    <s v="R32EFTA"/>
    <s v="R5.2OECD"/>
    <x v="7"/>
    <s v="RC_unspecified"/>
    <s v="Standard"/>
    <s v="modeled/hypothetical/regulations"/>
    <s v="RM"/>
    <s v="C"/>
    <s v="OECD_EFTA"/>
    <n v="700"/>
  </r>
  <r>
    <n v="208"/>
    <s v="Norway"/>
    <s v="NA"/>
    <n v="1961"/>
    <n v="1970"/>
    <m/>
    <m/>
    <m/>
    <m/>
    <n v="40"/>
    <m/>
    <m/>
    <n v="875"/>
    <m/>
    <m/>
    <m/>
    <m/>
    <m/>
    <m/>
    <m/>
    <m/>
    <m/>
    <m/>
    <m/>
    <m/>
    <m/>
    <m/>
    <m/>
    <m/>
    <m/>
    <m/>
    <m/>
    <m/>
    <m/>
    <m/>
    <m/>
    <m/>
    <s v="apartment blocks (&gt;3 floors); Commercial buildings with dwelling units"/>
    <x v="23"/>
    <s v="residential, commercial"/>
    <s v="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
    <s v="Heeren and Fishman"/>
    <s v="Europe"/>
    <s v="Dfc"/>
    <n v="6896"/>
    <n v="5349.77"/>
    <n v="5850.9247500000001"/>
    <n v="1.2000000500000001"/>
    <n v="14.19999975"/>
    <n v="304282"/>
    <n v="3610"/>
    <s v="NA"/>
    <n v="3877"/>
    <n v="0.499"/>
    <n v="0.65400000000000003"/>
    <n v="10803"/>
    <n v="13333"/>
    <s v="NULL"/>
    <s v="NULL"/>
    <s v="R32EFTA"/>
    <s v="R5.2OECD"/>
    <x v="7"/>
    <s v="RC_unspecified"/>
    <s v="Standard"/>
    <s v="modeled/hypothetical/regulations"/>
    <s v="RM"/>
    <s v="C"/>
    <s v="OECD_EFTA"/>
    <n v="875"/>
  </r>
  <r>
    <n v="209"/>
    <s v="Norway"/>
    <s v="NA"/>
    <n v="1971"/>
    <n v="1980"/>
    <m/>
    <m/>
    <m/>
    <m/>
    <n v="35"/>
    <m/>
    <m/>
    <n v="1000"/>
    <m/>
    <m/>
    <m/>
    <m/>
    <m/>
    <m/>
    <m/>
    <m/>
    <m/>
    <m/>
    <m/>
    <m/>
    <m/>
    <m/>
    <m/>
    <m/>
    <m/>
    <m/>
    <m/>
    <m/>
    <m/>
    <m/>
    <m/>
    <m/>
    <s v="apartment blocks (&gt;3 floors); Commercial buildings with dwelling units"/>
    <x v="23"/>
    <s v="residential, commercial"/>
    <s v="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
    <s v="Heeren and Fishman"/>
    <s v="Europe"/>
    <s v="Dfc"/>
    <n v="6896"/>
    <n v="5643.3597499999996"/>
    <n v="6014.7172499999997"/>
    <n v="5.2024997500000003"/>
    <n v="8.5"/>
    <n v="304282"/>
    <n v="3903"/>
    <s v="NA"/>
    <n v="4086"/>
    <n v="0.65400000000000003"/>
    <n v="0.70499999999999996"/>
    <n v="14678"/>
    <n v="27206"/>
    <s v="NULL"/>
    <s v="NULL"/>
    <s v="R32EFTA"/>
    <s v="R5.2OECD"/>
    <x v="7"/>
    <s v="RC_unspecified"/>
    <s v="Standard"/>
    <s v="modeled/hypothetical/regulations"/>
    <s v="RM"/>
    <s v="C"/>
    <s v="OECD_EFTA"/>
    <n v="1000"/>
  </r>
  <r>
    <n v="210"/>
    <s v="Norway"/>
    <s v="NA"/>
    <n v="1981"/>
    <n v="1990"/>
    <m/>
    <m/>
    <m/>
    <m/>
    <n v="28"/>
    <m/>
    <m/>
    <n v="1100"/>
    <m/>
    <m/>
    <m/>
    <m/>
    <m/>
    <m/>
    <m/>
    <m/>
    <m/>
    <m/>
    <m/>
    <m/>
    <m/>
    <m/>
    <m/>
    <m/>
    <m/>
    <m/>
    <m/>
    <m/>
    <m/>
    <m/>
    <m/>
    <m/>
    <s v="apartment blocks (&gt;3 floors); Commercial buildings with dwelling units"/>
    <x v="23"/>
    <s v="residential, commercial"/>
    <s v="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
    <s v="Heeren and Fishman"/>
    <s v="Europe"/>
    <s v="Dfc"/>
    <n v="6896"/>
    <n v="6188.1347500000002"/>
    <n v="5392.6025"/>
    <n v="2.1400001"/>
    <n v="5.58"/>
    <n v="304282"/>
    <n v="4100"/>
    <s v="NA"/>
    <n v="4242"/>
    <n v="0.70499999999999996"/>
    <n v="0.72"/>
    <n v="26957"/>
    <n v="30319"/>
    <s v="NULL"/>
    <s v="NULL"/>
    <s v="R32EFTA"/>
    <s v="R5.2OECD"/>
    <x v="7"/>
    <s v="RC_unspecified"/>
    <s v="Standard"/>
    <s v="modeled/hypothetical/regulations"/>
    <s v="RM"/>
    <s v="C"/>
    <s v="OECD_EFTA"/>
    <n v="1100"/>
  </r>
  <r>
    <n v="211"/>
    <s v="Norway"/>
    <s v="NA"/>
    <n v="1991"/>
    <n v="2001"/>
    <m/>
    <m/>
    <m/>
    <m/>
    <n v="25"/>
    <m/>
    <m/>
    <n v="1228"/>
    <m/>
    <m/>
    <m/>
    <m/>
    <m/>
    <m/>
    <m/>
    <m/>
    <m/>
    <m/>
    <m/>
    <m/>
    <m/>
    <m/>
    <m/>
    <m/>
    <m/>
    <m/>
    <m/>
    <m/>
    <m/>
    <m/>
    <m/>
    <m/>
    <s v="apartment blocks (&gt;3 floors)"/>
    <x v="23"/>
    <s v="residential"/>
    <s v="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
    <s v="Heeren and Fishman"/>
    <s v="Europe"/>
    <s v="Dfc"/>
    <n v="6896"/>
    <n v="5625.6722499999996"/>
    <n v="5886.17"/>
    <n v="16.6875"/>
    <n v="6.4299997500000003"/>
    <n v="304282"/>
    <n v="4262"/>
    <s v="NA"/>
    <n v="4514"/>
    <n v="0.72"/>
    <n v="0.76"/>
    <n v="27754"/>
    <n v="54330"/>
    <s v="NULL"/>
    <s v="NULL"/>
    <s v="R32EFTA"/>
    <s v="R5.2OECD"/>
    <x v="7"/>
    <s v="RC_unspecified"/>
    <s v="Standard"/>
    <s v="modeled/hypothetical/regulations"/>
    <s v="RM"/>
    <s v="C"/>
    <s v="OECD_EFTA"/>
    <n v="1228"/>
  </r>
  <r>
    <n v="212"/>
    <s v="Norway"/>
    <s v="NA"/>
    <n v="1991"/>
    <n v="2001"/>
    <m/>
    <m/>
    <m/>
    <m/>
    <n v="30"/>
    <m/>
    <m/>
    <n v="1546"/>
    <m/>
    <m/>
    <m/>
    <m/>
    <m/>
    <m/>
    <m/>
    <m/>
    <m/>
    <m/>
    <m/>
    <m/>
    <m/>
    <m/>
    <m/>
    <m/>
    <m/>
    <m/>
    <m/>
    <m/>
    <m/>
    <m/>
    <m/>
    <m/>
    <s v="Commercial buildings with dwelling units"/>
    <x v="23"/>
    <s v="residential, commercial"/>
    <s v="MFH"/>
    <s v="NULL"/>
    <s v="NA"/>
    <s v="NA"/>
    <s v="Bergsdal, Håvard; Brattebø, Helge; Bohne, Rolf A.; Müller, Daniel B."/>
    <n v="2007"/>
    <s v="Dynamic material flow analysis for Norway's dwelling stock"/>
    <s v="Building Research &amp; Information"/>
    <s v="Copyright Elsevier"/>
    <s v="10.1080/09613210701287588"/>
    <x v="24"/>
    <s v="NULL"/>
    <s v="NULL"/>
    <s v="NULL"/>
    <s v="Table 2. Type-Age matrix for floor area constructed and material density of concrete and wood in vintage cohorts of the residential building stock. Study only reported concrete and wood."/>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
    <s v="Heeren and Fishman"/>
    <s v="Europe"/>
    <s v="Dfc"/>
    <n v="6896"/>
    <n v="5625.6722499999996"/>
    <n v="5886.17"/>
    <n v="16.6875"/>
    <n v="6.4299997500000003"/>
    <n v="304282"/>
    <n v="4262"/>
    <s v="NA"/>
    <n v="4514"/>
    <n v="0.72"/>
    <n v="0.76"/>
    <n v="27754"/>
    <n v="54330"/>
    <s v="NULL"/>
    <s v="NULL"/>
    <s v="R32EFTA"/>
    <s v="R5.2OECD"/>
    <x v="7"/>
    <s v="RC_unspecified"/>
    <s v="Standard"/>
    <s v="modeled/hypothetical/regulations"/>
    <s v="RM"/>
    <s v="C"/>
    <s v="OECD_EFTA"/>
    <n v="1546"/>
  </r>
  <r>
    <n v="213"/>
    <s v="Peru"/>
    <s v="Chiclayo"/>
    <n v="1981"/>
    <m/>
    <n v="34.799999999999997"/>
    <m/>
    <m/>
    <m/>
    <n v="2.7"/>
    <m/>
    <m/>
    <n v="1058"/>
    <m/>
    <m/>
    <n v="267"/>
    <n v="256"/>
    <m/>
    <m/>
    <m/>
    <m/>
    <m/>
    <m/>
    <m/>
    <m/>
    <m/>
    <m/>
    <n v="1.8"/>
    <m/>
    <m/>
    <n v="1.4"/>
    <m/>
    <m/>
    <m/>
    <m/>
    <m/>
    <m/>
    <s v="brick type"/>
    <x v="39"/>
    <s v="residential"/>
    <s v="SFH"/>
    <s v="NULL"/>
    <s v="urban"/>
    <s v="gross"/>
    <s v="Mesta, Carlos; Kahhat, Ramzy; Santa-Cruz, Sandra"/>
    <n v="2018"/>
    <s v="Geospatial Characterization of Material Stock in the Residential Sector of a Latin-American City"/>
    <s v="Journal of Industrial Ecology"/>
    <s v="Copyright Elsevier"/>
    <s v="10.1111/jiec.12723"/>
    <x v="25"/>
    <s v="NULL"/>
    <s v="Floor numbers not integers, as reported in the publication (averages of buildings in Chiclayo)"/>
    <s v="NULL"/>
    <s v="Table 2. Material intensities (kg/m2) for building types."/>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80, Urban pop. in 2015, Data: https://www.rug.nl/ggdc/historicaldevelopment/maddison/releases/maddison-project-database-2018. GDP: GDP in 2016, Data: https://esa.un.org/unpd/wup/Download, Urbanization_rate_2018.xls. Human Development Index: Not collected."/>
    <s v="Heeren and Fishman"/>
    <s v="South_America"/>
    <s v="BWh"/>
    <n v="753"/>
    <n v="1732.7974750000001"/>
    <n v="1547.405025"/>
    <n v="467.6275"/>
    <n v="466.3775"/>
    <n v="1279996"/>
    <n v="17755"/>
    <s v="NA"/>
    <n v="30791"/>
    <n v="0.64600000000000002"/>
    <n v="0.77400000000000002"/>
    <n v="4076"/>
    <n v="11540"/>
    <s v="NULL"/>
    <s v="NULL"/>
    <s v="R32LAM-M"/>
    <s v="R5.2LAM"/>
    <x v="6"/>
    <s v="M_brick"/>
    <s v="Standard"/>
    <s v="sample/average/statistics"/>
    <s v="RS"/>
    <s v="M"/>
    <s v="LAM_LAM-M"/>
    <n v="1058"/>
  </r>
  <r>
    <n v="214"/>
    <s v="Peru"/>
    <s v="Chiclayo"/>
    <n v="1981"/>
    <m/>
    <m/>
    <m/>
    <m/>
    <m/>
    <n v="31.9"/>
    <m/>
    <m/>
    <n v="539"/>
    <m/>
    <m/>
    <m/>
    <m/>
    <m/>
    <m/>
    <n v="1001"/>
    <m/>
    <m/>
    <m/>
    <m/>
    <m/>
    <m/>
    <m/>
    <n v="0.55000000000000004"/>
    <m/>
    <m/>
    <n v="0.57999999999999996"/>
    <m/>
    <m/>
    <m/>
    <m/>
    <m/>
    <m/>
    <s v="Adobe"/>
    <x v="40"/>
    <s v="residential"/>
    <s v="SFH"/>
    <s v="NULL"/>
    <s v="urban"/>
    <s v="gross"/>
    <s v="Mesta, Carlos; Kahhat, Ramzy; Santa-Cruz, Sandra"/>
    <n v="2018"/>
    <s v="Geospatial Characterization of Material Stock in the Residential Sector of a Latin-American City"/>
    <s v="Journal of Industrial Ecology"/>
    <s v="Copyright Elsevier"/>
    <s v="10.1111/jiec.12723"/>
    <x v="25"/>
    <s v="NULL"/>
    <s v="Floor numbers not integers, as reported in the publication (averages of buildings in Chiclayo)"/>
    <s v="NULL"/>
    <s v="Table 2. Material intensities (kg/m2) for building types."/>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80, Urban pop. in 2015, Data: https://www.rug.nl/ggdc/historicaldevelopment/maddison/releases/maddison-project-database-2018. GDP: GDP in 2016, Data: https://esa.un.org/unpd/wup/Download, Urbanization_rate_2018.xls. Human Development Index: Not collected."/>
    <s v="Heeren and Fishman"/>
    <s v="South_America"/>
    <s v="BWh"/>
    <n v="753"/>
    <n v="1732.7974750000001"/>
    <n v="1547.405025"/>
    <n v="467.6275"/>
    <n v="466.3775"/>
    <n v="1279996"/>
    <n v="17755"/>
    <s v="NA"/>
    <n v="30791"/>
    <n v="0.64600000000000002"/>
    <n v="0.77400000000000002"/>
    <n v="4076"/>
    <n v="11540"/>
    <s v="NULL"/>
    <s v="NULL"/>
    <s v="R32LAM-M"/>
    <s v="R5.2LAM"/>
    <x v="6"/>
    <s v="M_adobe_mud"/>
    <s v="Standard"/>
    <s v="sample/average/statistics"/>
    <s v="RS"/>
    <s v="M"/>
    <s v="LAM_LAM-M"/>
    <n v="539"/>
  </r>
  <r>
    <n v="215"/>
    <s v="Peru"/>
    <s v="Chiclayo"/>
    <n v="1981"/>
    <m/>
    <n v="37.5"/>
    <m/>
    <m/>
    <m/>
    <n v="2.7"/>
    <m/>
    <m/>
    <n v="933"/>
    <m/>
    <m/>
    <n v="234"/>
    <n v="241"/>
    <m/>
    <m/>
    <m/>
    <m/>
    <m/>
    <m/>
    <m/>
    <m/>
    <m/>
    <m/>
    <n v="1.8"/>
    <m/>
    <m/>
    <n v="1.4"/>
    <m/>
    <m/>
    <m/>
    <m/>
    <m/>
    <m/>
    <s v="RC apartment"/>
    <x v="30"/>
    <s v="residential"/>
    <s v="MFH"/>
    <s v="NULL"/>
    <s v="urban"/>
    <s v="gross"/>
    <s v="Mesta, Carlos; Kahhat, Ramzy; Santa-Cruz, Sandra"/>
    <n v="2018"/>
    <s v="Geospatial Characterization of Material Stock in the Residential Sector of a Latin-American City"/>
    <s v="Journal of Industrial Ecology"/>
    <s v="Copyright Elsevier"/>
    <s v="10.1111/jiec.12723"/>
    <x v="25"/>
    <s v="NULL"/>
    <s v="NULL"/>
    <s v="NULL"/>
    <s v="Table 2. Material intensities (kg/m2) for building types."/>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80, Urban pop. in 2015, Data: https://www.rug.nl/ggdc/historicaldevelopment/maddison/releases/maddison-project-database-2018. GDP: GDP in 2016, Data: https://esa.un.org/unpd/wup/Download, Urbanization_rate_2018.xls. Human Development Index: Not collected."/>
    <s v="Heeren and Fishman"/>
    <s v="South_America"/>
    <s v="BWh"/>
    <n v="753"/>
    <n v="1732.7974750000001"/>
    <n v="1547.405025"/>
    <n v="467.6275"/>
    <n v="466.3775"/>
    <n v="1279996"/>
    <n v="17755"/>
    <s v="NA"/>
    <n v="30791"/>
    <n v="0.64600000000000002"/>
    <n v="0.77400000000000002"/>
    <n v="4076"/>
    <n v="11540"/>
    <s v="NULL"/>
    <s v="NULL"/>
    <s v="R32LAM-M"/>
    <s v="R5.2LAM"/>
    <x v="7"/>
    <s v="RC_unspecified"/>
    <s v="Standard"/>
    <s v="sample/average/statistics"/>
    <s v="RM"/>
    <s v="C"/>
    <s v="LAM_LAM-M"/>
    <n v="933"/>
  </r>
  <r>
    <n v="216"/>
    <s v="Sweden"/>
    <s v="NA"/>
    <n v="1890"/>
    <n v="1901"/>
    <n v="9"/>
    <m/>
    <m/>
    <m/>
    <n v="193"/>
    <m/>
    <m/>
    <m/>
    <m/>
    <n v="741"/>
    <n v="0"/>
    <m/>
    <m/>
    <m/>
    <m/>
    <m/>
    <m/>
    <m/>
    <m/>
    <m/>
    <m/>
    <m/>
    <n v="2"/>
    <m/>
    <m/>
    <m/>
    <m/>
    <m/>
    <m/>
    <m/>
    <m/>
    <m/>
    <s v="SFH, Wooden"/>
    <x v="10"/>
    <s v="residential"/>
    <s v="S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4780"/>
    <s v="NA"/>
    <n v="5156"/>
    <s v="NA"/>
    <n v="0.65700000000000003"/>
    <n v="2520"/>
    <n v="3550"/>
    <s v="NULL"/>
    <s v="NULL"/>
    <s v="R32EU15"/>
    <s v="R5.2OECD"/>
    <x v="6"/>
    <s v="T_traditional"/>
    <s v="Standard"/>
    <s v="real-world single case study"/>
    <s v="RS"/>
    <s v="T"/>
    <s v="OECD_EU15"/>
    <s v=""/>
  </r>
  <r>
    <n v="217"/>
    <s v="Sweden"/>
    <s v="NA"/>
    <n v="1900"/>
    <n v="1911"/>
    <n v="0"/>
    <m/>
    <m/>
    <m/>
    <n v="118"/>
    <m/>
    <m/>
    <n v="44"/>
    <m/>
    <n v="561"/>
    <n v="34"/>
    <m/>
    <n v="54"/>
    <m/>
    <m/>
    <m/>
    <m/>
    <m/>
    <m/>
    <m/>
    <m/>
    <m/>
    <n v="3"/>
    <m/>
    <m/>
    <m/>
    <m/>
    <m/>
    <m/>
    <m/>
    <m/>
    <m/>
    <s v="SFH, Wooden"/>
    <x v="10"/>
    <s v="residential"/>
    <s v="S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5117"/>
    <s v="NA"/>
    <n v="5542"/>
    <s v="NA"/>
    <n v="0.65700000000000003"/>
    <n v="3438"/>
    <n v="4516"/>
    <s v="NULL"/>
    <s v="NULL"/>
    <s v="R32EU15"/>
    <s v="R5.2OECD"/>
    <x v="6"/>
    <s v="T_traditional"/>
    <s v="Standard"/>
    <s v="real-world single case study"/>
    <s v="RS"/>
    <s v="T"/>
    <s v="OECD_EU15"/>
    <n v="44"/>
  </r>
  <r>
    <n v="218"/>
    <s v="Sweden"/>
    <s v="NA"/>
    <n v="1910"/>
    <n v="1921"/>
    <n v="0"/>
    <m/>
    <m/>
    <m/>
    <n v="136"/>
    <m/>
    <m/>
    <n v="17"/>
    <m/>
    <n v="722"/>
    <n v="44"/>
    <m/>
    <m/>
    <m/>
    <m/>
    <m/>
    <n v="2"/>
    <m/>
    <m/>
    <m/>
    <m/>
    <m/>
    <n v="2"/>
    <m/>
    <m/>
    <m/>
    <m/>
    <m/>
    <m/>
    <m/>
    <m/>
    <m/>
    <s v="SFH, Wooden"/>
    <x v="13"/>
    <s v="residential"/>
    <s v="S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5499"/>
    <s v="NA"/>
    <n v="5929"/>
    <s v="NA"/>
    <n v="0.65700000000000003"/>
    <n v="4476"/>
    <n v="4166"/>
    <s v="NULL"/>
    <s v="NULL"/>
    <s v="R32EU15"/>
    <s v="R5.2OECD"/>
    <x v="6"/>
    <s v="T_traditional"/>
    <s v="Standard"/>
    <s v="real-world single case study"/>
    <s v="RS"/>
    <s v="T"/>
    <s v="OECD_EU15"/>
    <n v="17"/>
  </r>
  <r>
    <n v="219"/>
    <s v="Sweden"/>
    <s v="NA"/>
    <n v="1920"/>
    <n v="1931"/>
    <n v="0"/>
    <m/>
    <m/>
    <m/>
    <n v="141"/>
    <m/>
    <m/>
    <n v="289"/>
    <m/>
    <n v="123"/>
    <n v="19"/>
    <m/>
    <m/>
    <m/>
    <m/>
    <m/>
    <n v="6"/>
    <m/>
    <m/>
    <m/>
    <m/>
    <m/>
    <n v="3"/>
    <m/>
    <m/>
    <m/>
    <m/>
    <m/>
    <m/>
    <m/>
    <m/>
    <m/>
    <s v="SFH, Wooden"/>
    <x v="10"/>
    <s v="residential"/>
    <s v="S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5876"/>
    <s v="NA"/>
    <n v="6152"/>
    <s v="NA"/>
    <n v="0.65700000000000003"/>
    <n v="4474"/>
    <n v="5168"/>
    <s v="NULL"/>
    <s v="NULL"/>
    <s v="R32EU15"/>
    <s v="R5.2OECD"/>
    <x v="6"/>
    <s v="T_traditional"/>
    <s v="Standard"/>
    <s v="real-world single case study"/>
    <s v="RS"/>
    <s v="T"/>
    <s v="OECD_EU15"/>
    <n v="289"/>
  </r>
  <r>
    <n v="220"/>
    <s v="Sweden"/>
    <s v="NA"/>
    <n v="1930"/>
    <n v="1941"/>
    <n v="0"/>
    <n v="9"/>
    <m/>
    <m/>
    <n v="117"/>
    <m/>
    <m/>
    <n v="269"/>
    <m/>
    <n v="98"/>
    <n v="0"/>
    <m/>
    <n v="69"/>
    <n v="22"/>
    <m/>
    <m/>
    <n v="4"/>
    <m/>
    <m/>
    <m/>
    <m/>
    <m/>
    <n v="2"/>
    <m/>
    <m/>
    <m/>
    <m/>
    <m/>
    <m/>
    <m/>
    <m/>
    <m/>
    <s v="SFH, Wooden"/>
    <x v="13"/>
    <s v="residential"/>
    <s v="S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6131"/>
    <s v="NA"/>
    <n v="6389"/>
    <s v="NA"/>
    <n v="0.65700000000000003"/>
    <n v="5291"/>
    <n v="6037"/>
    <s v="NULL"/>
    <s v="NULL"/>
    <s v="R32EU15"/>
    <s v="R5.2OECD"/>
    <x v="6"/>
    <s v="T_traditional"/>
    <s v="Standard"/>
    <s v="real-world single case study"/>
    <s v="RS"/>
    <s v="T"/>
    <s v="OECD_EU15"/>
    <n v="269"/>
  </r>
  <r>
    <n v="221"/>
    <s v="Sweden"/>
    <s v="NA"/>
    <n v="1940"/>
    <n v="1951"/>
    <n v="23"/>
    <m/>
    <m/>
    <m/>
    <n v="103"/>
    <m/>
    <m/>
    <n v="250"/>
    <m/>
    <n v="0"/>
    <n v="15"/>
    <m/>
    <n v="54"/>
    <n v="0"/>
    <m/>
    <m/>
    <m/>
    <m/>
    <m/>
    <m/>
    <m/>
    <m/>
    <n v="2"/>
    <m/>
    <m/>
    <m/>
    <m/>
    <m/>
    <m/>
    <n v="8"/>
    <m/>
    <m/>
    <s v="SFH, Wooden"/>
    <x v="13"/>
    <s v="residential"/>
    <s v="S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n v="4100.4502499999999"/>
    <n v="4297.6499999999996"/>
    <n v="71.175002500000005"/>
    <n v="48.747502500000003"/>
    <n v="410335"/>
    <n v="6356"/>
    <s v="NA"/>
    <n v="7070"/>
    <s v="NA"/>
    <n v="0.65700000000000003"/>
    <n v="6206"/>
    <n v="9078"/>
    <s v="NULL"/>
    <s v="NULL"/>
    <s v="R32EU15"/>
    <s v="R5.2OECD"/>
    <x v="6"/>
    <s v="T_traditional"/>
    <s v="Standard"/>
    <s v="real-world single case study"/>
    <s v="RS"/>
    <s v="T"/>
    <s v="OECD_EU15"/>
    <n v="250"/>
  </r>
  <r>
    <n v="222"/>
    <s v="Sweden"/>
    <s v="NA"/>
    <n v="1950"/>
    <n v="1961"/>
    <n v="106"/>
    <m/>
    <m/>
    <m/>
    <n v="43"/>
    <m/>
    <m/>
    <n v="499"/>
    <m/>
    <n v="0"/>
    <n v="116"/>
    <m/>
    <m/>
    <n v="10"/>
    <m/>
    <m/>
    <m/>
    <m/>
    <m/>
    <m/>
    <m/>
    <m/>
    <n v="1"/>
    <m/>
    <m/>
    <m/>
    <m/>
    <m/>
    <m/>
    <n v="25"/>
    <m/>
    <n v="5"/>
    <s v="SFH, Wooden"/>
    <x v="37"/>
    <s v="residential"/>
    <s v="S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
    <s v="Heeren and Fishman"/>
    <s v="Europe"/>
    <s v="Dfb,Dfc"/>
    <n v="6896"/>
    <n v="4278.8877499999999"/>
    <n v="4166.3575000000001"/>
    <n v="44.634997499999997"/>
    <n v="31.112500000000001"/>
    <n v="410335"/>
    <n v="7014"/>
    <s v="NA"/>
    <n v="7520"/>
    <n v="0.65700000000000003"/>
    <n v="0.72499999999999998"/>
    <n v="8816"/>
    <n v="12106"/>
    <s v="NULL"/>
    <s v="NULL"/>
    <s v="R32EU15"/>
    <s v="R5.2OECD"/>
    <x v="6"/>
    <s v="T_traditional"/>
    <s v="Standard"/>
    <s v="real-world single case study"/>
    <s v="RS"/>
    <s v="T"/>
    <s v="OECD_EU15"/>
    <n v="499"/>
  </r>
  <r>
    <n v="223"/>
    <s v="Sweden"/>
    <s v="NA"/>
    <n v="1960"/>
    <n v="1971"/>
    <n v="81"/>
    <m/>
    <m/>
    <m/>
    <n v="53"/>
    <m/>
    <m/>
    <n v="369"/>
    <m/>
    <n v="0"/>
    <n v="0"/>
    <m/>
    <m/>
    <n v="7"/>
    <m/>
    <m/>
    <m/>
    <m/>
    <m/>
    <m/>
    <m/>
    <m/>
    <n v="1"/>
    <m/>
    <m/>
    <m/>
    <m/>
    <m/>
    <m/>
    <n v="28"/>
    <m/>
    <m/>
    <s v="SFH, Wooden"/>
    <x v="37"/>
    <s v="residential"/>
    <s v="S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
    <s v="Heeren and Fishman"/>
    <s v="Europe"/>
    <s v="Dfb,Dfc"/>
    <n v="6896"/>
    <n v="4484.4077500000003"/>
    <n v="4416.1899999999996"/>
    <n v="38.380000000000003"/>
    <n v="80.532499999999999"/>
    <n v="410335"/>
    <n v="7480"/>
    <s v="NA"/>
    <n v="8098"/>
    <n v="0.72499999999999998"/>
    <n v="0.81"/>
    <n v="11391"/>
    <n v="18313"/>
    <s v="NULL"/>
    <s v="NULL"/>
    <s v="R32EU15"/>
    <s v="R5.2OECD"/>
    <x v="6"/>
    <s v="T_traditional"/>
    <s v="Standard"/>
    <s v="real-world single case study"/>
    <s v="RS"/>
    <s v="T"/>
    <s v="OECD_EU15"/>
    <n v="369"/>
  </r>
  <r>
    <n v="224"/>
    <s v="Sweden"/>
    <s v="NA"/>
    <n v="1970"/>
    <n v="1981"/>
    <n v="48"/>
    <m/>
    <m/>
    <m/>
    <n v="58"/>
    <m/>
    <m/>
    <n v="178"/>
    <m/>
    <n v="0"/>
    <n v="0"/>
    <m/>
    <m/>
    <n v="23"/>
    <m/>
    <m/>
    <m/>
    <m/>
    <m/>
    <m/>
    <m/>
    <m/>
    <n v="1"/>
    <m/>
    <m/>
    <m/>
    <m/>
    <m/>
    <m/>
    <n v="51"/>
    <m/>
    <m/>
    <s v="SFH, Wooden"/>
    <x v="41"/>
    <s v="residential"/>
    <s v="S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
    <s v="Heeren and Fishman"/>
    <s v="Europe"/>
    <s v="Dfb,Dfc"/>
    <n v="6896"/>
    <n v="4720.8924999999999"/>
    <n v="4701.2950000000001"/>
    <n v="72.5"/>
    <n v="61.07"/>
    <n v="410335"/>
    <n v="8043"/>
    <s v="NA"/>
    <n v="8320"/>
    <n v="0.81"/>
    <n v="0.83099999999999996"/>
    <n v="18133"/>
    <n v="20617"/>
    <s v="NULL"/>
    <s v="NULL"/>
    <s v="R32EU15"/>
    <s v="R5.2OECD"/>
    <x v="6"/>
    <s v="T_traditional"/>
    <s v="Standard"/>
    <s v="real-world single case study"/>
    <s v="RS"/>
    <s v="T"/>
    <s v="OECD_EU15"/>
    <n v="178"/>
  </r>
  <r>
    <n v="225"/>
    <s v="Sweden"/>
    <s v="NA"/>
    <n v="1980"/>
    <n v="1991"/>
    <n v="63"/>
    <m/>
    <m/>
    <m/>
    <n v="54"/>
    <m/>
    <m/>
    <n v="294"/>
    <m/>
    <n v="0"/>
    <n v="0"/>
    <m/>
    <m/>
    <n v="28"/>
    <m/>
    <m/>
    <n v="3"/>
    <m/>
    <m/>
    <m/>
    <m/>
    <m/>
    <n v="4"/>
    <m/>
    <n v="1"/>
    <m/>
    <m/>
    <m/>
    <m/>
    <n v="74"/>
    <m/>
    <m/>
    <s v="SFH, Wooden"/>
    <x v="37"/>
    <s v="residential"/>
    <s v="S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
    <s v="Heeren and Fishman"/>
    <s v="Europe"/>
    <s v="Dfb,Dfc"/>
    <n v="6896"/>
    <n v="4741.3975"/>
    <n v="4332.125"/>
    <n v="62.127497499999997"/>
    <n v="76.347502500000004"/>
    <n v="410335"/>
    <n v="8310"/>
    <s v="NA"/>
    <n v="8618"/>
    <n v="0.83099999999999996"/>
    <n v="0.83099999999999996"/>
    <n v="20491"/>
    <n v="26114"/>
    <s v="NULL"/>
    <s v="NULL"/>
    <s v="R32EU15"/>
    <s v="R5.2OECD"/>
    <x v="6"/>
    <s v="T_traditional"/>
    <s v="Standard"/>
    <s v="real-world single case study"/>
    <s v="RS"/>
    <s v="T"/>
    <s v="OECD_EU15"/>
    <n v="294"/>
  </r>
  <r>
    <n v="226"/>
    <s v="Sweden"/>
    <s v="NA"/>
    <n v="1990"/>
    <n v="2001"/>
    <n v="64"/>
    <m/>
    <m/>
    <m/>
    <n v="50"/>
    <m/>
    <m/>
    <n v="183"/>
    <m/>
    <n v="0"/>
    <n v="0"/>
    <m/>
    <m/>
    <n v="25"/>
    <m/>
    <m/>
    <m/>
    <m/>
    <m/>
    <m/>
    <m/>
    <m/>
    <n v="2"/>
    <m/>
    <n v="3"/>
    <m/>
    <m/>
    <m/>
    <m/>
    <n v="52"/>
    <m/>
    <m/>
    <s v="SFH, Wooden"/>
    <x v="41"/>
    <s v="residential"/>
    <s v="S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
    <s v="Heeren and Fishman"/>
    <s v="Europe"/>
    <s v="Dfb,Dfc"/>
    <n v="6896"/>
    <n v="3984.7224999999999"/>
    <n v="4347.2250000000004"/>
    <n v="75.084999999999994"/>
    <n v="94.957497500000002"/>
    <n v="410335"/>
    <n v="8559"/>
    <s v="NA"/>
    <n v="8896"/>
    <n v="0.83099999999999996"/>
    <n v="0.84"/>
    <n v="26364"/>
    <n v="35603"/>
    <s v="NULL"/>
    <s v="NULL"/>
    <s v="R32EU15"/>
    <s v="R5.2OECD"/>
    <x v="6"/>
    <s v="T_traditional"/>
    <s v="Standard"/>
    <s v="real-world single case study"/>
    <s v="RS"/>
    <s v="T"/>
    <s v="OECD_EU15"/>
    <n v="183"/>
  </r>
  <r>
    <n v="227"/>
    <s v="Sweden"/>
    <s v="NA"/>
    <n v="2000"/>
    <n v="2011"/>
    <n v="15"/>
    <m/>
    <m/>
    <m/>
    <n v="47"/>
    <m/>
    <m/>
    <n v="176"/>
    <m/>
    <n v="0"/>
    <n v="0"/>
    <m/>
    <m/>
    <n v="50"/>
    <m/>
    <m/>
    <m/>
    <m/>
    <m/>
    <m/>
    <m/>
    <m/>
    <n v="2"/>
    <m/>
    <n v="11"/>
    <m/>
    <m/>
    <m/>
    <m/>
    <n v="47"/>
    <m/>
    <m/>
    <s v="SFH, Wooden"/>
    <x v="37"/>
    <s v="residential"/>
    <s v="S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
    <s v="Heeren and Fishman"/>
    <s v="Europe"/>
    <s v="Dfb,Dfc"/>
    <n v="6896"/>
    <n v="3938.7424999999998"/>
    <n v="4048.0875000000001"/>
    <n v="50.544997500000001"/>
    <n v="82.224997500000001"/>
    <n v="410335"/>
    <n v="8872"/>
    <s v="NA"/>
    <n v="9449"/>
    <n v="0.84"/>
    <n v="0.85099999999999998"/>
    <n v="36374"/>
    <n v="42079"/>
    <s v="NULL"/>
    <s v="NULL"/>
    <s v="R32EU15"/>
    <s v="R5.2OECD"/>
    <x v="6"/>
    <s v="T_traditional"/>
    <s v="Standard"/>
    <s v="real-world single case study"/>
    <s v="RS"/>
    <s v="T"/>
    <s v="OECD_EU15"/>
    <n v="176"/>
  </r>
  <r>
    <n v="228"/>
    <s v="Sweden"/>
    <s v="NA"/>
    <n v="1880"/>
    <n v="1901"/>
    <n v="14"/>
    <m/>
    <m/>
    <m/>
    <n v="204"/>
    <m/>
    <m/>
    <m/>
    <m/>
    <n v="312"/>
    <n v="0"/>
    <m/>
    <m/>
    <m/>
    <m/>
    <m/>
    <m/>
    <m/>
    <m/>
    <m/>
    <m/>
    <m/>
    <n v="4"/>
    <m/>
    <m/>
    <m/>
    <m/>
    <m/>
    <m/>
    <n v="0"/>
    <m/>
    <m/>
    <s v="MFH, Wooden"/>
    <x v="37"/>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4572"/>
    <s v="NA"/>
    <n v="5156"/>
    <s v="NA"/>
    <n v="0.65700000000000003"/>
    <n v="2118"/>
    <n v="3550"/>
    <s v="NULL"/>
    <s v="NULL"/>
    <s v="R32EU15"/>
    <s v="R5.2OECD"/>
    <x v="4"/>
    <s v="T_traditional"/>
    <s v="Standard"/>
    <s v="real-world single case study"/>
    <s v="RM"/>
    <s v="T"/>
    <s v="OECD_EU15"/>
    <s v=""/>
  </r>
  <r>
    <n v="229"/>
    <s v="Sweden"/>
    <s v="NA"/>
    <n v="1880"/>
    <n v="1901"/>
    <n v="17"/>
    <m/>
    <m/>
    <m/>
    <n v="192"/>
    <m/>
    <m/>
    <n v="63"/>
    <m/>
    <n v="277"/>
    <n v="38"/>
    <m/>
    <n v="320"/>
    <m/>
    <m/>
    <m/>
    <m/>
    <m/>
    <m/>
    <m/>
    <m/>
    <m/>
    <n v="6"/>
    <m/>
    <m/>
    <m/>
    <m/>
    <m/>
    <m/>
    <n v="0"/>
    <m/>
    <m/>
    <s v="MFH, Wooden"/>
    <x v="37"/>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4572"/>
    <s v="NA"/>
    <n v="5156"/>
    <s v="NA"/>
    <n v="0.65700000000000003"/>
    <n v="2118"/>
    <n v="3550"/>
    <s v="NULL"/>
    <s v="NULL"/>
    <s v="R32EU15"/>
    <s v="R5.2OECD"/>
    <x v="4"/>
    <s v="T_traditional"/>
    <s v="Standard"/>
    <s v="real-world single case study"/>
    <s v="RM"/>
    <s v="T"/>
    <s v="OECD_EU15"/>
    <n v="63"/>
  </r>
  <r>
    <n v="230"/>
    <s v="Sweden"/>
    <s v="NA"/>
    <n v="1890"/>
    <n v="1911"/>
    <n v="0"/>
    <m/>
    <m/>
    <m/>
    <n v="280"/>
    <m/>
    <m/>
    <m/>
    <m/>
    <n v="0"/>
    <n v="89"/>
    <m/>
    <n v="116"/>
    <m/>
    <m/>
    <m/>
    <n v="3"/>
    <m/>
    <m/>
    <m/>
    <m/>
    <m/>
    <n v="4"/>
    <m/>
    <m/>
    <m/>
    <m/>
    <m/>
    <m/>
    <n v="0"/>
    <m/>
    <m/>
    <s v="MFH, Wooden"/>
    <x v="37"/>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4780"/>
    <s v="NA"/>
    <n v="5542"/>
    <s v="NA"/>
    <n v="0.65700000000000003"/>
    <n v="2520"/>
    <n v="4516"/>
    <s v="NULL"/>
    <s v="NULL"/>
    <s v="R32EU15"/>
    <s v="R5.2OECD"/>
    <x v="4"/>
    <s v="T_traditional"/>
    <s v="Standard"/>
    <s v="real-world single case study"/>
    <s v="RM"/>
    <s v="T"/>
    <s v="OECD_EU15"/>
    <s v=""/>
  </r>
  <r>
    <n v="231"/>
    <s v="Sweden"/>
    <s v="NA"/>
    <n v="1920"/>
    <n v="1931"/>
    <n v="63"/>
    <m/>
    <m/>
    <m/>
    <n v="167"/>
    <m/>
    <m/>
    <n v="399"/>
    <m/>
    <n v="118"/>
    <n v="19"/>
    <m/>
    <m/>
    <m/>
    <m/>
    <m/>
    <m/>
    <m/>
    <m/>
    <m/>
    <m/>
    <m/>
    <n v="3"/>
    <m/>
    <m/>
    <m/>
    <m/>
    <m/>
    <m/>
    <n v="0"/>
    <m/>
    <m/>
    <s v="MFH, Wooden"/>
    <x v="13"/>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5876"/>
    <s v="NA"/>
    <n v="6152"/>
    <s v="NA"/>
    <n v="0.65700000000000003"/>
    <n v="4474"/>
    <n v="5168"/>
    <s v="NULL"/>
    <s v="NULL"/>
    <s v="R32EU15"/>
    <s v="R5.2OECD"/>
    <x v="4"/>
    <s v="T_traditional"/>
    <s v="Standard"/>
    <s v="real-world single case study"/>
    <s v="RM"/>
    <s v="T"/>
    <s v="OECD_EU15"/>
    <n v="399"/>
  </r>
  <r>
    <n v="232"/>
    <s v="Sweden"/>
    <s v="NA"/>
    <n v="1930"/>
    <n v="1951"/>
    <n v="68"/>
    <m/>
    <m/>
    <m/>
    <n v="187"/>
    <m/>
    <m/>
    <n v="303"/>
    <m/>
    <n v="81"/>
    <n v="16"/>
    <m/>
    <m/>
    <m/>
    <m/>
    <m/>
    <n v="5"/>
    <m/>
    <m/>
    <m/>
    <m/>
    <m/>
    <n v="5"/>
    <m/>
    <m/>
    <m/>
    <m/>
    <m/>
    <m/>
    <n v="0"/>
    <m/>
    <m/>
    <s v="MFH, Wooden"/>
    <x v="13"/>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n v="4100.4502499999999"/>
    <n v="4297.6499999999996"/>
    <n v="71.175002500000005"/>
    <n v="48.747502500000003"/>
    <n v="410335"/>
    <n v="6131"/>
    <s v="NA"/>
    <n v="7070"/>
    <s v="NA"/>
    <n v="0.65700000000000003"/>
    <n v="5291"/>
    <n v="9078"/>
    <s v="NULL"/>
    <s v="NULL"/>
    <s v="R32EU15"/>
    <s v="R5.2OECD"/>
    <x v="4"/>
    <s v="T_traditional"/>
    <s v="Standard"/>
    <s v="real-world single case study"/>
    <s v="RM"/>
    <s v="T"/>
    <s v="OECD_EU15"/>
    <n v="303"/>
  </r>
  <r>
    <n v="233"/>
    <s v="Sweden"/>
    <s v="NA"/>
    <n v="1990"/>
    <n v="2001"/>
    <n v="428"/>
    <m/>
    <m/>
    <m/>
    <n v="44"/>
    <m/>
    <m/>
    <n v="295"/>
    <m/>
    <n v="0"/>
    <n v="0"/>
    <m/>
    <m/>
    <n v="35"/>
    <m/>
    <m/>
    <m/>
    <m/>
    <m/>
    <m/>
    <m/>
    <m/>
    <n v="5"/>
    <m/>
    <n v="0.4"/>
    <m/>
    <m/>
    <m/>
    <m/>
    <n v="90"/>
    <m/>
    <m/>
    <s v="MFH, Wooden"/>
    <x v="21"/>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90, Urban pop. in 2000, Data: https://www.rug.nl/ggdc/historicaldevelopment/maddison/releases/maddison-project-database-2018. GDP: Data: https://esa.un.org/unpd/wup/Download, Urbanization_rate_2018.xls. Human Development Index: Not collected."/>
    <s v="Heeren and Fishman"/>
    <s v="Europe"/>
    <s v="Dfb,Dfc"/>
    <n v="6896"/>
    <n v="3984.7224999999999"/>
    <n v="4347.2250000000004"/>
    <n v="75.084999999999994"/>
    <n v="94.957497500000002"/>
    <n v="410335"/>
    <n v="8559"/>
    <s v="NA"/>
    <n v="8896"/>
    <n v="0.83099999999999996"/>
    <n v="0.84"/>
    <n v="26364"/>
    <n v="35603"/>
    <s v="NULL"/>
    <s v="NULL"/>
    <s v="R32EU15"/>
    <s v="R5.2OECD"/>
    <x v="8"/>
    <s v="T_traditional"/>
    <s v="Standard"/>
    <s v="real-world single case study"/>
    <s v="RM"/>
    <s v="T"/>
    <s v="OECD_EU15"/>
    <n v="295"/>
  </r>
  <r>
    <n v="234"/>
    <s v="Sweden"/>
    <s v="NA"/>
    <n v="1880"/>
    <n v="1901"/>
    <n v="14"/>
    <m/>
    <m/>
    <m/>
    <n v="203"/>
    <m/>
    <m/>
    <n v="18"/>
    <m/>
    <n v="233"/>
    <n v="280"/>
    <m/>
    <n v="0.3"/>
    <m/>
    <m/>
    <m/>
    <m/>
    <m/>
    <m/>
    <m/>
    <m/>
    <m/>
    <n v="4"/>
    <m/>
    <m/>
    <m/>
    <m/>
    <m/>
    <m/>
    <n v="0"/>
    <m/>
    <m/>
    <s v="MFH, Wooden-Brick"/>
    <x v="13"/>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4572"/>
    <s v="NA"/>
    <n v="5156"/>
    <s v="NA"/>
    <n v="0.65700000000000003"/>
    <n v="2118"/>
    <n v="3550"/>
    <s v="NULL"/>
    <s v="NULL"/>
    <s v="R32EU15"/>
    <s v="R5.2OECD"/>
    <x v="4"/>
    <s v="T_unspecified"/>
    <s v="Standard"/>
    <s v="real-world single case study"/>
    <s v="RM"/>
    <s v="T"/>
    <s v="OECD_EU15"/>
    <n v="18"/>
  </r>
  <r>
    <n v="235"/>
    <s v="Sweden"/>
    <s v="NA"/>
    <n v="1900"/>
    <n v="1911"/>
    <n v="107"/>
    <m/>
    <m/>
    <m/>
    <n v="137"/>
    <m/>
    <m/>
    <n v="172"/>
    <m/>
    <n v="201"/>
    <n v="240"/>
    <m/>
    <m/>
    <m/>
    <m/>
    <m/>
    <m/>
    <m/>
    <m/>
    <m/>
    <m/>
    <m/>
    <n v="4"/>
    <m/>
    <m/>
    <m/>
    <m/>
    <m/>
    <m/>
    <n v="0"/>
    <m/>
    <m/>
    <s v="MFH, Wooden-Brick"/>
    <x v="13"/>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5117"/>
    <s v="NA"/>
    <n v="5542"/>
    <s v="NA"/>
    <n v="0.65700000000000003"/>
    <n v="3438"/>
    <n v="4516"/>
    <s v="NULL"/>
    <s v="NULL"/>
    <s v="R32EU15"/>
    <s v="R5.2OECD"/>
    <x v="4"/>
    <s v="T_unspecified"/>
    <s v="Standard"/>
    <s v="real-world single case study"/>
    <s v="RM"/>
    <s v="T"/>
    <s v="OECD_EU15"/>
    <n v="172"/>
  </r>
  <r>
    <n v="236"/>
    <s v="Sweden"/>
    <s v="NA"/>
    <n v="1920"/>
    <n v="1931"/>
    <n v="48"/>
    <m/>
    <m/>
    <m/>
    <n v="149"/>
    <m/>
    <m/>
    <n v="306"/>
    <m/>
    <n v="52"/>
    <n v="269"/>
    <m/>
    <m/>
    <m/>
    <m/>
    <m/>
    <n v="6"/>
    <m/>
    <m/>
    <m/>
    <m/>
    <m/>
    <n v="4"/>
    <m/>
    <m/>
    <m/>
    <m/>
    <m/>
    <m/>
    <n v="0"/>
    <m/>
    <m/>
    <s v="MFH, Wooden-Brick"/>
    <x v="24"/>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5876"/>
    <s v="NA"/>
    <n v="6152"/>
    <s v="NA"/>
    <n v="0.65700000000000003"/>
    <n v="4474"/>
    <n v="5168"/>
    <s v="NULL"/>
    <s v="NULL"/>
    <s v="R32EU15"/>
    <s v="R5.2OECD"/>
    <x v="4"/>
    <s v="T_unspecified"/>
    <s v="Standard"/>
    <s v="real-world single case study"/>
    <s v="RM"/>
    <s v="T"/>
    <s v="OECD_EU15"/>
    <n v="306"/>
  </r>
  <r>
    <n v="237"/>
    <s v="Sweden"/>
    <s v="NA"/>
    <n v="1880"/>
    <n v="1891"/>
    <n v="6"/>
    <m/>
    <m/>
    <m/>
    <n v="76"/>
    <m/>
    <m/>
    <n v="17"/>
    <m/>
    <n v="434"/>
    <n v="912"/>
    <m/>
    <m/>
    <m/>
    <m/>
    <m/>
    <m/>
    <m/>
    <m/>
    <m/>
    <m/>
    <m/>
    <n v="3"/>
    <m/>
    <m/>
    <m/>
    <m/>
    <m/>
    <m/>
    <n v="0"/>
    <m/>
    <m/>
    <s v="MFH, Brick"/>
    <x v="24"/>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4572"/>
    <s v="NA"/>
    <n v="4794"/>
    <s v="NA"/>
    <n v="0.65700000000000003"/>
    <n v="2118"/>
    <n v="2676"/>
    <s v="NULL"/>
    <s v="NULL"/>
    <s v="R32EU15"/>
    <s v="R5.2OECD"/>
    <x v="4"/>
    <s v="M_brick"/>
    <s v="Standard"/>
    <s v="real-world single case study"/>
    <s v="RM"/>
    <s v="M"/>
    <s v="OECD_EU15"/>
    <n v="17"/>
  </r>
  <r>
    <n v="238"/>
    <s v="Sweden"/>
    <s v="NA"/>
    <n v="1890"/>
    <n v="1911"/>
    <n v="0"/>
    <m/>
    <m/>
    <m/>
    <n v="79"/>
    <m/>
    <m/>
    <n v="17"/>
    <m/>
    <n v="108"/>
    <n v="1114"/>
    <m/>
    <m/>
    <m/>
    <m/>
    <m/>
    <m/>
    <m/>
    <m/>
    <m/>
    <m/>
    <m/>
    <n v="5"/>
    <m/>
    <m/>
    <m/>
    <m/>
    <m/>
    <m/>
    <n v="0"/>
    <m/>
    <m/>
    <s v="MFH, Brick"/>
    <x v="21"/>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4780"/>
    <s v="NA"/>
    <n v="5542"/>
    <s v="NA"/>
    <n v="0.65700000000000003"/>
    <n v="2520"/>
    <n v="4516"/>
    <s v="NULL"/>
    <s v="NULL"/>
    <s v="R32EU15"/>
    <s v="R5.2OECD"/>
    <x v="8"/>
    <s v="M_brick"/>
    <s v="Standard"/>
    <s v="real-world single case study"/>
    <s v="RM"/>
    <s v="M"/>
    <s v="OECD_EU15"/>
    <n v="17"/>
  </r>
  <r>
    <n v="239"/>
    <s v="Sweden"/>
    <s v="NA"/>
    <n v="1890"/>
    <n v="1901"/>
    <n v="36"/>
    <m/>
    <m/>
    <m/>
    <n v="70"/>
    <m/>
    <m/>
    <n v="126"/>
    <m/>
    <n v="468"/>
    <n v="845"/>
    <m/>
    <m/>
    <m/>
    <m/>
    <m/>
    <m/>
    <m/>
    <m/>
    <m/>
    <m/>
    <m/>
    <n v="3"/>
    <m/>
    <m/>
    <m/>
    <m/>
    <m/>
    <m/>
    <n v="0"/>
    <m/>
    <m/>
    <s v="MFH, Brick"/>
    <x v="42"/>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4780"/>
    <s v="NA"/>
    <n v="5156"/>
    <s v="NA"/>
    <n v="0.65700000000000003"/>
    <n v="2520"/>
    <n v="3550"/>
    <s v="NULL"/>
    <s v="NULL"/>
    <s v="R32EU15"/>
    <s v="R5.2OECD"/>
    <x v="8"/>
    <s v="M_brick"/>
    <s v="Standard"/>
    <s v="real-world single case study"/>
    <s v="RM"/>
    <s v="M"/>
    <s v="OECD_EU15"/>
    <n v="126"/>
  </r>
  <r>
    <n v="240"/>
    <s v="Sweden"/>
    <s v="NA"/>
    <n v="1890"/>
    <n v="1901"/>
    <n v="23"/>
    <m/>
    <m/>
    <m/>
    <n v="79"/>
    <m/>
    <m/>
    <n v="56"/>
    <m/>
    <n v="416"/>
    <n v="936"/>
    <m/>
    <m/>
    <m/>
    <m/>
    <m/>
    <m/>
    <m/>
    <m/>
    <m/>
    <m/>
    <m/>
    <n v="2"/>
    <m/>
    <m/>
    <m/>
    <m/>
    <m/>
    <m/>
    <n v="0"/>
    <m/>
    <m/>
    <s v="MFH, Brick"/>
    <x v="21"/>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4780"/>
    <s v="NA"/>
    <n v="5156"/>
    <s v="NA"/>
    <n v="0.65700000000000003"/>
    <n v="2520"/>
    <n v="3550"/>
    <s v="NULL"/>
    <s v="NULL"/>
    <s v="R32EU15"/>
    <s v="R5.2OECD"/>
    <x v="8"/>
    <s v="M_brick"/>
    <s v="Standard"/>
    <s v="real-world single case study"/>
    <s v="RM"/>
    <s v="M"/>
    <s v="OECD_EU15"/>
    <n v="56"/>
  </r>
  <r>
    <n v="241"/>
    <s v="Sweden"/>
    <s v="NA"/>
    <n v="1900"/>
    <n v="1911"/>
    <n v="38"/>
    <m/>
    <m/>
    <m/>
    <n v="61"/>
    <m/>
    <m/>
    <n v="238"/>
    <m/>
    <n v="297"/>
    <n v="993"/>
    <m/>
    <m/>
    <m/>
    <m/>
    <m/>
    <m/>
    <m/>
    <m/>
    <m/>
    <m/>
    <m/>
    <n v="3"/>
    <m/>
    <m/>
    <m/>
    <m/>
    <m/>
    <m/>
    <n v="0"/>
    <m/>
    <m/>
    <s v="MFH, Brick"/>
    <x v="21"/>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5117"/>
    <s v="NA"/>
    <n v="5542"/>
    <s v="NA"/>
    <n v="0.65700000000000003"/>
    <n v="3438"/>
    <n v="4516"/>
    <s v="NULL"/>
    <s v="NULL"/>
    <s v="R32EU15"/>
    <s v="R5.2OECD"/>
    <x v="8"/>
    <s v="M_brick"/>
    <s v="Standard"/>
    <s v="real-world single case study"/>
    <s v="RM"/>
    <s v="M"/>
    <s v="OECD_EU15"/>
    <n v="238"/>
  </r>
  <r>
    <n v="242"/>
    <s v="Sweden"/>
    <s v="NA"/>
    <n v="1910"/>
    <n v="1921"/>
    <n v="30"/>
    <m/>
    <m/>
    <m/>
    <n v="72"/>
    <m/>
    <m/>
    <n v="154"/>
    <m/>
    <n v="375"/>
    <n v="836"/>
    <m/>
    <m/>
    <m/>
    <m/>
    <m/>
    <m/>
    <m/>
    <m/>
    <m/>
    <m/>
    <m/>
    <n v="3"/>
    <m/>
    <m/>
    <m/>
    <m/>
    <m/>
    <m/>
    <n v="0"/>
    <m/>
    <m/>
    <s v="MFH, Brick"/>
    <x v="43"/>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5499"/>
    <s v="NA"/>
    <n v="5929"/>
    <s v="NA"/>
    <n v="0.65700000000000003"/>
    <n v="4476"/>
    <n v="4166"/>
    <s v="NULL"/>
    <s v="NULL"/>
    <s v="R32EU15"/>
    <s v="R5.2OECD"/>
    <x v="8"/>
    <s v="M_brick"/>
    <s v="Standard"/>
    <s v="real-world single case study"/>
    <s v="RM"/>
    <s v="M"/>
    <s v="OECD_EU15"/>
    <n v="154"/>
  </r>
  <r>
    <n v="243"/>
    <s v="Sweden"/>
    <s v="NA"/>
    <n v="1920"/>
    <n v="1931"/>
    <n v="24"/>
    <m/>
    <m/>
    <m/>
    <n v="55.5"/>
    <m/>
    <m/>
    <n v="174"/>
    <m/>
    <n v="205"/>
    <n v="605"/>
    <m/>
    <n v="0.3"/>
    <m/>
    <m/>
    <m/>
    <m/>
    <m/>
    <m/>
    <m/>
    <m/>
    <m/>
    <n v="3"/>
    <m/>
    <m/>
    <m/>
    <m/>
    <m/>
    <m/>
    <n v="0"/>
    <m/>
    <m/>
    <s v="MFH, Brick"/>
    <x v="21"/>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5876"/>
    <s v="NA"/>
    <n v="6152"/>
    <s v="NA"/>
    <n v="0.65700000000000003"/>
    <n v="4474"/>
    <n v="5168"/>
    <s v="NULL"/>
    <s v="NULL"/>
    <s v="R32EU15"/>
    <s v="R5.2OECD"/>
    <x v="8"/>
    <s v="M_brick"/>
    <s v="Standard"/>
    <s v="real-world single case study"/>
    <s v="RM"/>
    <s v="M"/>
    <s v="OECD_EU15"/>
    <n v="174"/>
  </r>
  <r>
    <n v="244"/>
    <s v="Sweden"/>
    <s v="NA"/>
    <n v="1920"/>
    <n v="1931"/>
    <n v="102"/>
    <m/>
    <m/>
    <m/>
    <n v="49"/>
    <m/>
    <m/>
    <n v="328"/>
    <m/>
    <n v="73"/>
    <n v="682"/>
    <m/>
    <n v="165"/>
    <m/>
    <m/>
    <m/>
    <m/>
    <m/>
    <m/>
    <m/>
    <m/>
    <m/>
    <n v="2"/>
    <m/>
    <m/>
    <m/>
    <m/>
    <m/>
    <m/>
    <n v="0"/>
    <m/>
    <m/>
    <s v="MFH, Brick"/>
    <x v="21"/>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5876"/>
    <s v="NA"/>
    <n v="6152"/>
    <s v="NA"/>
    <n v="0.65700000000000003"/>
    <n v="4474"/>
    <n v="5168"/>
    <s v="NULL"/>
    <s v="NULL"/>
    <s v="R32EU15"/>
    <s v="R5.2OECD"/>
    <x v="8"/>
    <s v="M_brick"/>
    <s v="Standard"/>
    <s v="real-world single case study"/>
    <s v="RM"/>
    <s v="M"/>
    <s v="OECD_EU15"/>
    <n v="328"/>
  </r>
  <r>
    <n v="245"/>
    <s v="Sweden"/>
    <s v="NA"/>
    <n v="1930"/>
    <n v="1941"/>
    <n v="57"/>
    <m/>
    <m/>
    <m/>
    <n v="57"/>
    <m/>
    <m/>
    <n v="220"/>
    <m/>
    <m/>
    <n v="433"/>
    <m/>
    <n v="123"/>
    <m/>
    <m/>
    <m/>
    <m/>
    <m/>
    <m/>
    <m/>
    <m/>
    <m/>
    <n v="4"/>
    <m/>
    <m/>
    <m/>
    <m/>
    <m/>
    <m/>
    <n v="0"/>
    <m/>
    <m/>
    <s v="MFH, Brick"/>
    <x v="21"/>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6131"/>
    <s v="NA"/>
    <n v="6389"/>
    <s v="NA"/>
    <n v="0.65700000000000003"/>
    <n v="5291"/>
    <n v="6037"/>
    <s v="NULL"/>
    <s v="NULL"/>
    <s v="R32EU15"/>
    <s v="R5.2OECD"/>
    <x v="8"/>
    <s v="M_brick"/>
    <s v="Standard"/>
    <s v="real-world single case study"/>
    <s v="RM"/>
    <s v="M"/>
    <s v="OECD_EU15"/>
    <n v="220"/>
  </r>
  <r>
    <n v="246"/>
    <s v="Sweden"/>
    <s v="NA"/>
    <n v="1930"/>
    <n v="1941"/>
    <n v="79"/>
    <m/>
    <m/>
    <m/>
    <n v="58"/>
    <m/>
    <m/>
    <n v="319"/>
    <m/>
    <n v="42"/>
    <n v="606"/>
    <m/>
    <n v="131"/>
    <m/>
    <m/>
    <m/>
    <m/>
    <m/>
    <m/>
    <m/>
    <m/>
    <m/>
    <n v="5"/>
    <m/>
    <m/>
    <m/>
    <m/>
    <m/>
    <m/>
    <n v="0"/>
    <m/>
    <m/>
    <s v="MFH, Brick"/>
    <x v="24"/>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No data before 1948, HDD in 1948, Data: https://www.kapsarc.org/research/projects/global-degree-days-database/ - sheet 'T2m.hdd.18C' and divided by four to obtain daily values. Cooling Degree Days: No data before 1948,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s v="NA"/>
    <n v="4100.4502499999999"/>
    <s v="NA"/>
    <n v="71.175002500000005"/>
    <n v="410335"/>
    <n v="6131"/>
    <s v="NA"/>
    <n v="6389"/>
    <s v="NA"/>
    <n v="0.65700000000000003"/>
    <n v="5291"/>
    <n v="6037"/>
    <s v="NULL"/>
    <s v="NULL"/>
    <s v="R32EU15"/>
    <s v="R5.2OECD"/>
    <x v="4"/>
    <s v="M_brick"/>
    <s v="Standard"/>
    <s v="real-world single case study"/>
    <s v="RM"/>
    <s v="M"/>
    <s v="OECD_EU15"/>
    <n v="319"/>
  </r>
  <r>
    <n v="247"/>
    <s v="Sweden"/>
    <s v="NA"/>
    <n v="1940"/>
    <n v="1950"/>
    <n v="198"/>
    <m/>
    <m/>
    <m/>
    <n v="42"/>
    <m/>
    <m/>
    <n v="567"/>
    <m/>
    <n v="29"/>
    <n v="456"/>
    <m/>
    <n v="69"/>
    <m/>
    <m/>
    <m/>
    <m/>
    <m/>
    <m/>
    <m/>
    <m/>
    <m/>
    <n v="4"/>
    <m/>
    <m/>
    <m/>
    <m/>
    <m/>
    <m/>
    <n v="0"/>
    <m/>
    <m/>
    <s v="MFH, Brick"/>
    <x v="24"/>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n v="4100.4502499999999"/>
    <n v="4278.8877499999999"/>
    <n v="71.175002500000005"/>
    <n v="44.634997499999997"/>
    <n v="410335"/>
    <n v="6356"/>
    <s v="NA"/>
    <n v="7014"/>
    <s v="NA"/>
    <n v="0.65700000000000003"/>
    <n v="6206"/>
    <n v="8816"/>
    <s v="NULL"/>
    <s v="NULL"/>
    <s v="R32EU15"/>
    <s v="R5.2OECD"/>
    <x v="4"/>
    <s v="M_brick"/>
    <s v="Standard"/>
    <s v="real-world single case study"/>
    <s v="RM"/>
    <s v="M"/>
    <s v="OECD_EU15"/>
    <n v="567"/>
  </r>
  <r>
    <n v="248"/>
    <s v="Sweden"/>
    <s v="NA"/>
    <n v="1940"/>
    <n v="1950"/>
    <n v="135"/>
    <m/>
    <m/>
    <m/>
    <n v="22"/>
    <m/>
    <m/>
    <n v="434"/>
    <m/>
    <n v="0"/>
    <n v="527"/>
    <m/>
    <n v="109"/>
    <m/>
    <m/>
    <m/>
    <m/>
    <m/>
    <m/>
    <m/>
    <m/>
    <m/>
    <n v="4"/>
    <m/>
    <m/>
    <m/>
    <m/>
    <m/>
    <m/>
    <n v="0"/>
    <m/>
    <m/>
    <s v="MFH, Brick"/>
    <x v="43"/>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Data: https://esa.un.org/unpd/wup/Download, Urbanization_rate_2018.xls. Human Development Index: Not collected."/>
    <s v="Heeren and Fishman"/>
    <s v="Europe"/>
    <s v="Dfb,Dfc"/>
    <n v="6896"/>
    <n v="4100.4502499999999"/>
    <n v="4278.8877499999999"/>
    <n v="71.175002500000005"/>
    <n v="44.634997499999997"/>
    <n v="410335"/>
    <n v="6356"/>
    <s v="NA"/>
    <n v="7014"/>
    <s v="NA"/>
    <n v="0.65700000000000003"/>
    <n v="6206"/>
    <n v="8816"/>
    <s v="NULL"/>
    <s v="NULL"/>
    <s v="R32EU15"/>
    <s v="R5.2OECD"/>
    <x v="8"/>
    <s v="M_brick"/>
    <s v="Standard"/>
    <s v="real-world single case study"/>
    <s v="RM"/>
    <s v="M"/>
    <s v="OECD_EU15"/>
    <n v="434"/>
  </r>
  <r>
    <n v="249"/>
    <s v="Sweden"/>
    <s v="NA"/>
    <n v="1940"/>
    <n v="1961"/>
    <n v="132"/>
    <m/>
    <m/>
    <m/>
    <n v="33"/>
    <m/>
    <m/>
    <n v="775"/>
    <m/>
    <n v="23"/>
    <n v="12"/>
    <m/>
    <n v="69"/>
    <m/>
    <m/>
    <m/>
    <m/>
    <m/>
    <m/>
    <m/>
    <m/>
    <m/>
    <n v="2"/>
    <m/>
    <m/>
    <m/>
    <m/>
    <m/>
    <m/>
    <n v="0"/>
    <m/>
    <m/>
    <s v="MFH, Concrete"/>
    <x v="24"/>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
    <s v="Heeren and Fishman"/>
    <s v="Europe"/>
    <s v="Dfb,Dfc"/>
    <n v="6896"/>
    <n v="4100.4502499999999"/>
    <n v="4166.3575000000001"/>
    <n v="71.175002500000005"/>
    <n v="31.112500000000001"/>
    <n v="410335"/>
    <n v="6356"/>
    <s v="NA"/>
    <n v="7520"/>
    <n v="0.65700000000000003"/>
    <n v="0.72499999999999998"/>
    <n v="6206"/>
    <n v="12106"/>
    <s v="NULL"/>
    <s v="NULL"/>
    <s v="R32EU15"/>
    <s v="R5.2OECD"/>
    <x v="4"/>
    <s v="RC_unspecified"/>
    <s v="Standard"/>
    <s v="real-world single case study"/>
    <s v="RM"/>
    <s v="C"/>
    <s v="OECD_EU15"/>
    <n v="775"/>
  </r>
  <r>
    <n v="250"/>
    <s v="Sweden"/>
    <s v="NA"/>
    <n v="1940"/>
    <n v="1961"/>
    <n v="80"/>
    <m/>
    <m/>
    <m/>
    <n v="22"/>
    <m/>
    <m/>
    <n v="568"/>
    <m/>
    <n v="0"/>
    <n v="246"/>
    <m/>
    <n v="104"/>
    <m/>
    <m/>
    <m/>
    <m/>
    <m/>
    <m/>
    <m/>
    <m/>
    <m/>
    <n v="5"/>
    <m/>
    <m/>
    <m/>
    <m/>
    <m/>
    <m/>
    <n v="0"/>
    <m/>
    <m/>
    <s v="MFH, Concrete"/>
    <x v="13"/>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
    <s v="Heeren and Fishman"/>
    <s v="Europe"/>
    <s v="Dfb,Dfc"/>
    <n v="6896"/>
    <n v="4100.4502499999999"/>
    <n v="4166.3575000000001"/>
    <n v="71.175002500000005"/>
    <n v="31.112500000000001"/>
    <n v="410335"/>
    <n v="6356"/>
    <s v="NA"/>
    <n v="7520"/>
    <n v="0.65700000000000003"/>
    <n v="0.72499999999999998"/>
    <n v="6206"/>
    <n v="12106"/>
    <s v="NULL"/>
    <s v="NULL"/>
    <s v="R32EU15"/>
    <s v="R5.2OECD"/>
    <x v="4"/>
    <s v="RC_unspecified"/>
    <s v="Standard"/>
    <s v="real-world single case study"/>
    <s v="RM"/>
    <s v="C"/>
    <s v="OECD_EU15"/>
    <n v="568"/>
  </r>
  <r>
    <n v="251"/>
    <s v="Sweden"/>
    <s v="NA"/>
    <n v="1950"/>
    <n v="1961"/>
    <n v="14"/>
    <m/>
    <m/>
    <m/>
    <n v="10"/>
    <m/>
    <m/>
    <n v="719"/>
    <m/>
    <m/>
    <m/>
    <m/>
    <n v="77"/>
    <n v="9"/>
    <m/>
    <m/>
    <m/>
    <m/>
    <m/>
    <m/>
    <m/>
    <m/>
    <n v="4"/>
    <m/>
    <m/>
    <m/>
    <m/>
    <m/>
    <m/>
    <n v="5"/>
    <m/>
    <m/>
    <s v="MFH, Concrete"/>
    <x v="21"/>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60, Data: https://www.rug.nl/ggdc/historicaldevelopment/maddison/releases/maddison-project-database-2018. GDP: Data: https://esa.un.org/unpd/wup/Download, Urbanization_rate_2018.xls. Human Development Index: Not collected."/>
    <s v="Heeren and Fishman"/>
    <s v="Europe"/>
    <s v="Dfb,Dfc"/>
    <n v="6896"/>
    <n v="4278.8877499999999"/>
    <n v="4166.3575000000001"/>
    <n v="44.634997499999997"/>
    <n v="31.112500000000001"/>
    <n v="410335"/>
    <n v="7014"/>
    <s v="NA"/>
    <n v="7520"/>
    <n v="0.65700000000000003"/>
    <n v="0.72499999999999998"/>
    <n v="8816"/>
    <n v="12106"/>
    <s v="NULL"/>
    <s v="NULL"/>
    <s v="R32EU15"/>
    <s v="R5.2OECD"/>
    <x v="8"/>
    <s v="RC_unspecified"/>
    <s v="Standard"/>
    <s v="real-world single case study"/>
    <s v="RM"/>
    <s v="C"/>
    <s v="OECD_EU15"/>
    <n v="719"/>
  </r>
  <r>
    <n v="252"/>
    <s v="Sweden"/>
    <s v="NA"/>
    <n v="1960"/>
    <n v="1971"/>
    <n v="133"/>
    <m/>
    <m/>
    <m/>
    <n v="23"/>
    <m/>
    <m/>
    <n v="589"/>
    <m/>
    <m/>
    <n v="126"/>
    <m/>
    <m/>
    <n v="10"/>
    <m/>
    <m/>
    <m/>
    <m/>
    <m/>
    <m/>
    <m/>
    <m/>
    <n v="2"/>
    <m/>
    <m/>
    <m/>
    <m/>
    <m/>
    <m/>
    <n v="15"/>
    <m/>
    <m/>
    <s v="MFH, Concrete"/>
    <x v="13"/>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
    <s v="Heeren and Fishman"/>
    <s v="Europe"/>
    <s v="Dfb,Dfc"/>
    <n v="6896"/>
    <n v="4484.4077500000003"/>
    <n v="4416.1899999999996"/>
    <n v="38.380000000000003"/>
    <n v="80.532499999999999"/>
    <n v="410335"/>
    <n v="7480"/>
    <s v="NA"/>
    <n v="8098"/>
    <n v="0.72499999999999998"/>
    <n v="0.81"/>
    <n v="11391"/>
    <n v="18313"/>
    <s v="NULL"/>
    <s v="NULL"/>
    <s v="R32EU15"/>
    <s v="R5.2OECD"/>
    <x v="4"/>
    <s v="RC_unspecified"/>
    <s v="Standard"/>
    <s v="real-world single case study"/>
    <s v="RM"/>
    <s v="C"/>
    <s v="OECD_EU15"/>
    <n v="589"/>
  </r>
  <r>
    <n v="253"/>
    <s v="Sweden"/>
    <s v="NA"/>
    <n v="1960"/>
    <n v="1971"/>
    <n v="130"/>
    <m/>
    <m/>
    <m/>
    <n v="7.9"/>
    <m/>
    <m/>
    <n v="940"/>
    <m/>
    <n v="59"/>
    <m/>
    <m/>
    <m/>
    <n v="1"/>
    <m/>
    <m/>
    <m/>
    <m/>
    <m/>
    <m/>
    <m/>
    <m/>
    <n v="3"/>
    <m/>
    <n v="1"/>
    <m/>
    <m/>
    <m/>
    <m/>
    <n v="8"/>
    <m/>
    <m/>
    <s v="MFH, Concrete"/>
    <x v="13"/>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
    <s v="Heeren and Fishman"/>
    <s v="Europe"/>
    <s v="Dfb,Dfc"/>
    <n v="6896"/>
    <n v="4484.4077500000003"/>
    <n v="4416.1899999999996"/>
    <n v="38.380000000000003"/>
    <n v="80.532499999999999"/>
    <n v="410335"/>
    <n v="7480"/>
    <s v="NA"/>
    <n v="8098"/>
    <n v="0.72499999999999998"/>
    <n v="0.81"/>
    <n v="11391"/>
    <n v="18313"/>
    <s v="NULL"/>
    <s v="NULL"/>
    <s v="R32EU15"/>
    <s v="R5.2OECD"/>
    <x v="4"/>
    <s v="RC_unspecified"/>
    <s v="Standard"/>
    <s v="real-world single case study"/>
    <s v="RM"/>
    <s v="C"/>
    <s v="OECD_EU15"/>
    <n v="940"/>
  </r>
  <r>
    <n v="254"/>
    <s v="Sweden"/>
    <s v="NA"/>
    <n v="1960"/>
    <n v="1971"/>
    <n v="180"/>
    <m/>
    <m/>
    <m/>
    <n v="22"/>
    <m/>
    <m/>
    <n v="746"/>
    <m/>
    <n v="7"/>
    <m/>
    <m/>
    <m/>
    <n v="8"/>
    <m/>
    <m/>
    <m/>
    <m/>
    <m/>
    <m/>
    <m/>
    <m/>
    <n v="3"/>
    <m/>
    <n v="0.5"/>
    <m/>
    <m/>
    <m/>
    <m/>
    <n v="7"/>
    <m/>
    <m/>
    <s v="MFH, Concrete"/>
    <x v="24"/>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70, Data: https://www.rug.nl/ggdc/historicaldevelopment/maddison/releases/maddison-project-database-2018. GDP: Data: https://esa.un.org/unpd/wup/Download, Urbanization_rate_2018.xls. Human Development Index: Not collected."/>
    <s v="Heeren and Fishman"/>
    <s v="Europe"/>
    <s v="Dfb,Dfc"/>
    <n v="6896"/>
    <n v="4484.4077500000003"/>
    <n v="4416.1899999999996"/>
    <n v="38.380000000000003"/>
    <n v="80.532499999999999"/>
    <n v="410335"/>
    <n v="7480"/>
    <s v="NA"/>
    <n v="8098"/>
    <n v="0.72499999999999998"/>
    <n v="0.81"/>
    <n v="11391"/>
    <n v="18313"/>
    <s v="NULL"/>
    <s v="NULL"/>
    <s v="R32EU15"/>
    <s v="R5.2OECD"/>
    <x v="4"/>
    <s v="RC_unspecified"/>
    <s v="Standard"/>
    <s v="real-world single case study"/>
    <s v="RM"/>
    <s v="C"/>
    <s v="OECD_EU15"/>
    <n v="746"/>
  </r>
  <r>
    <n v="255"/>
    <s v="Sweden"/>
    <s v="NA"/>
    <n v="1960"/>
    <n v="1981"/>
    <n v="70"/>
    <m/>
    <m/>
    <m/>
    <n v="14.2"/>
    <m/>
    <m/>
    <n v="689"/>
    <m/>
    <m/>
    <n v="84"/>
    <m/>
    <m/>
    <n v="102"/>
    <m/>
    <m/>
    <m/>
    <m/>
    <m/>
    <m/>
    <m/>
    <m/>
    <n v="2"/>
    <m/>
    <n v="2"/>
    <m/>
    <m/>
    <m/>
    <m/>
    <n v="6"/>
    <m/>
    <m/>
    <s v="MFH, Concrete"/>
    <x v="31"/>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60, Urban pop. in 1980, Data: https://www.rug.nl/ggdc/historicaldevelopment/maddison/releases/maddison-project-database-2018. GDP: Data: https://esa.un.org/unpd/wup/Download, Urbanization_rate_2018.xls. Human Development Index: Not collected."/>
    <s v="Heeren and Fishman"/>
    <s v="Europe"/>
    <s v="Dfb,Dfc"/>
    <n v="6896"/>
    <n v="4484.4077500000003"/>
    <n v="4701.2950000000001"/>
    <n v="38.380000000000003"/>
    <n v="61.07"/>
    <n v="410335"/>
    <n v="7480"/>
    <s v="NA"/>
    <n v="8320"/>
    <n v="0.72499999999999998"/>
    <n v="0.83099999999999996"/>
    <n v="11391"/>
    <n v="20617"/>
    <s v="NULL"/>
    <s v="NULL"/>
    <s v="R32EU15"/>
    <s v="R5.2OECD"/>
    <x v="5"/>
    <s v="RC_unspecified"/>
    <s v="Standard"/>
    <s v="real-world single case study"/>
    <s v="RM"/>
    <s v="C"/>
    <s v="OECD_EU15"/>
    <n v="689"/>
  </r>
  <r>
    <n v="256"/>
    <s v="Sweden"/>
    <s v="NA"/>
    <n v="1970"/>
    <n v="1981"/>
    <n v="143"/>
    <m/>
    <m/>
    <m/>
    <n v="27"/>
    <m/>
    <m/>
    <n v="613"/>
    <m/>
    <m/>
    <m/>
    <m/>
    <m/>
    <n v="10"/>
    <m/>
    <m/>
    <m/>
    <m/>
    <m/>
    <m/>
    <m/>
    <m/>
    <n v="4"/>
    <m/>
    <n v="1"/>
    <m/>
    <m/>
    <m/>
    <m/>
    <n v="24"/>
    <m/>
    <m/>
    <s v="MFH, Concrete"/>
    <x v="38"/>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
    <s v="Heeren and Fishman"/>
    <s v="Europe"/>
    <s v="Dfb,Dfc"/>
    <n v="6896"/>
    <n v="4720.8924999999999"/>
    <n v="4701.2950000000001"/>
    <n v="72.5"/>
    <n v="61.07"/>
    <n v="410335"/>
    <n v="8043"/>
    <s v="NA"/>
    <n v="8320"/>
    <n v="0.81"/>
    <n v="0.83099999999999996"/>
    <n v="18133"/>
    <n v="20617"/>
    <s v="NULL"/>
    <s v="NULL"/>
    <s v="R32EU15"/>
    <s v="R5.2OECD"/>
    <x v="5"/>
    <s v="RC_unspecified"/>
    <s v="Standard"/>
    <s v="real-world single case study"/>
    <s v="RM"/>
    <s v="C"/>
    <s v="OECD_EU15"/>
    <n v="613"/>
  </r>
  <r>
    <n v="257"/>
    <s v="Sweden"/>
    <s v="NA"/>
    <n v="1970"/>
    <n v="1981"/>
    <n v="259"/>
    <m/>
    <m/>
    <m/>
    <n v="7.5"/>
    <m/>
    <m/>
    <n v="731"/>
    <m/>
    <m/>
    <n v="26"/>
    <m/>
    <m/>
    <n v="13"/>
    <m/>
    <m/>
    <m/>
    <m/>
    <m/>
    <m/>
    <m/>
    <m/>
    <n v="5"/>
    <m/>
    <n v="3"/>
    <m/>
    <m/>
    <m/>
    <m/>
    <n v="18"/>
    <m/>
    <m/>
    <s v="MFH, Concrete"/>
    <x v="38"/>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
    <s v="Heeren and Fishman"/>
    <s v="Europe"/>
    <s v="Dfb,Dfc"/>
    <n v="6896"/>
    <n v="4720.8924999999999"/>
    <n v="4701.2950000000001"/>
    <n v="72.5"/>
    <n v="61.07"/>
    <n v="410335"/>
    <n v="8043"/>
    <s v="NA"/>
    <n v="8320"/>
    <n v="0.81"/>
    <n v="0.83099999999999996"/>
    <n v="18133"/>
    <n v="20617"/>
    <s v="NULL"/>
    <s v="NULL"/>
    <s v="R32EU15"/>
    <s v="R5.2OECD"/>
    <x v="5"/>
    <s v="RC_unspecified"/>
    <s v="Standard"/>
    <s v="real-world single case study"/>
    <s v="RM"/>
    <s v="C"/>
    <s v="OECD_EU15"/>
    <n v="731"/>
  </r>
  <r>
    <n v="258"/>
    <s v="Sweden"/>
    <s v="NA"/>
    <n v="1970"/>
    <n v="1981"/>
    <n v="34"/>
    <m/>
    <m/>
    <m/>
    <n v="8.3000000000000007"/>
    <m/>
    <m/>
    <n v="901"/>
    <m/>
    <m/>
    <m/>
    <m/>
    <m/>
    <n v="8"/>
    <m/>
    <m/>
    <m/>
    <m/>
    <m/>
    <m/>
    <m/>
    <m/>
    <n v="3"/>
    <m/>
    <n v="1"/>
    <m/>
    <m/>
    <m/>
    <m/>
    <n v="9"/>
    <m/>
    <m/>
    <s v="MFH, Concrete"/>
    <x v="42"/>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70, Urban pop. in 1980, Data: https://www.rug.nl/ggdc/historicaldevelopment/maddison/releases/maddison-project-database-2018. GDP: Data: https://esa.un.org/unpd/wup/Download, Urbanization_rate_2018.xls. Human Development Index: Not collected."/>
    <s v="Heeren and Fishman"/>
    <s v="Europe"/>
    <s v="Dfb,Dfc"/>
    <n v="6896"/>
    <n v="4720.8924999999999"/>
    <n v="4701.2950000000001"/>
    <n v="72.5"/>
    <n v="61.07"/>
    <n v="410335"/>
    <n v="8043"/>
    <s v="NA"/>
    <n v="8320"/>
    <n v="0.81"/>
    <n v="0.83099999999999996"/>
    <n v="18133"/>
    <n v="20617"/>
    <s v="NULL"/>
    <s v="NULL"/>
    <s v="R32EU15"/>
    <s v="R5.2OECD"/>
    <x v="8"/>
    <s v="RC_unspecified"/>
    <s v="Standard"/>
    <s v="real-world single case study"/>
    <s v="RM"/>
    <s v="C"/>
    <s v="OECD_EU15"/>
    <n v="901"/>
  </r>
  <r>
    <n v="259"/>
    <s v="Sweden"/>
    <s v="NA"/>
    <n v="1980"/>
    <n v="1991"/>
    <n v="188"/>
    <m/>
    <m/>
    <m/>
    <n v="15"/>
    <m/>
    <m/>
    <n v="588"/>
    <m/>
    <m/>
    <m/>
    <m/>
    <m/>
    <n v="5"/>
    <m/>
    <m/>
    <m/>
    <m/>
    <m/>
    <m/>
    <m/>
    <m/>
    <n v="3"/>
    <m/>
    <m/>
    <m/>
    <m/>
    <m/>
    <m/>
    <n v="12"/>
    <m/>
    <m/>
    <s v="MFH, Concrete"/>
    <x v="42"/>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1990, Data: https://www.rug.nl/ggdc/historicaldevelopment/maddison/releases/maddison-project-database-2018. GDP: Data: https://esa.un.org/unpd/wup/Download, Urbanization_rate_2018.xls. Human Development Index: Not collected."/>
    <s v="Heeren and Fishman"/>
    <s v="Europe"/>
    <s v="Dfb,Dfc"/>
    <n v="6896"/>
    <n v="4741.3975"/>
    <n v="4332.125"/>
    <n v="62.127497499999997"/>
    <n v="76.347502500000004"/>
    <n v="410335"/>
    <n v="8310"/>
    <s v="NA"/>
    <n v="8618"/>
    <n v="0.83099999999999996"/>
    <n v="0.83099999999999996"/>
    <n v="20491"/>
    <n v="26114"/>
    <s v="NULL"/>
    <s v="NULL"/>
    <s v="R32EU15"/>
    <s v="R5.2OECD"/>
    <x v="8"/>
    <s v="RC_unspecified"/>
    <s v="Standard"/>
    <s v="real-world single case study"/>
    <s v="RM"/>
    <s v="C"/>
    <s v="OECD_EU15"/>
    <n v="588"/>
  </r>
  <r>
    <n v="260"/>
    <s v="Sweden"/>
    <s v="NA"/>
    <n v="1980"/>
    <n v="2001"/>
    <n v="192"/>
    <m/>
    <m/>
    <m/>
    <n v="22"/>
    <m/>
    <m/>
    <n v="893"/>
    <m/>
    <m/>
    <m/>
    <m/>
    <m/>
    <n v="14"/>
    <m/>
    <m/>
    <m/>
    <m/>
    <m/>
    <m/>
    <m/>
    <m/>
    <n v="4"/>
    <m/>
    <n v="1"/>
    <m/>
    <m/>
    <m/>
    <m/>
    <n v="34"/>
    <m/>
    <m/>
    <s v="MFH, Concrete"/>
    <x v="21"/>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80, Urban pop. in 2000, Data: https://www.rug.nl/ggdc/historicaldevelopment/maddison/releases/maddison-project-database-2018. GDP: Data: https://esa.un.org/unpd/wup/Download, Urbanization_rate_2018.xls. Human Development Index: Not collected."/>
    <s v="Heeren and Fishman"/>
    <s v="Europe"/>
    <s v="Dfb,Dfc"/>
    <n v="6896"/>
    <n v="4741.3975"/>
    <n v="4347.2250000000004"/>
    <n v="62.127497499999997"/>
    <n v="94.957497500000002"/>
    <n v="410335"/>
    <n v="8310"/>
    <s v="NA"/>
    <n v="8896"/>
    <n v="0.83099999999999996"/>
    <n v="0.84"/>
    <n v="20491"/>
    <n v="35603"/>
    <s v="NULL"/>
    <s v="NULL"/>
    <s v="R32EU15"/>
    <s v="R5.2OECD"/>
    <x v="8"/>
    <s v="RC_unspecified"/>
    <s v="Standard"/>
    <s v="real-world single case study"/>
    <s v="RM"/>
    <s v="C"/>
    <s v="OECD_EU15"/>
    <n v="893"/>
  </r>
  <r>
    <n v="261"/>
    <s v="Sweden"/>
    <s v="NA"/>
    <n v="2000"/>
    <n v="2011"/>
    <n v="197"/>
    <m/>
    <m/>
    <m/>
    <n v="27.4"/>
    <m/>
    <m/>
    <n v="654"/>
    <m/>
    <m/>
    <m/>
    <m/>
    <m/>
    <n v="18"/>
    <m/>
    <m/>
    <m/>
    <m/>
    <m/>
    <m/>
    <m/>
    <m/>
    <n v="2"/>
    <m/>
    <n v="1"/>
    <m/>
    <m/>
    <m/>
    <m/>
    <n v="44"/>
    <m/>
    <m/>
    <s v="MFH, Concrete"/>
    <x v="25"/>
    <s v="residential"/>
    <s v="MFH"/>
    <s v="NULL"/>
    <s v="NA"/>
    <s v="gross"/>
    <s v="Gontia, Paul; Nägeli, Claudio; Rosado, Leonardo; Kalmykova, Yuliya; Österbring, Magnus"/>
    <n v="2018"/>
    <s v="Material-intensity database of residential buildings: A case-study of Sweden in the international context"/>
    <s v="Resources, Conservation and Recycling"/>
    <s v="Copyright Elsevier"/>
    <s v="10.1016/j.resconrec.2017.11.022"/>
    <x v="26"/>
    <s v="NULL"/>
    <s v="NULL"/>
    <s v="Brick is originally &quot;Ceramics and Bricks&quot;. Minteral fill is sum of peat slag and reed."/>
    <s v="Fig. 2. MICs for the 46 typical buildings: a) &amp; c). "/>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Urban pop. in 2010, Data: https://www.rug.nl/ggdc/historicaldevelopment/maddison/releases/maddison-project-database-2018. GDP: Data: https://esa.un.org/unpd/wup/Download, Urbanization_rate_2018.xls. Human Development Index: Not collected."/>
    <s v="Heeren and Fishman"/>
    <s v="Europe"/>
    <s v="Dfb,Dfc"/>
    <n v="6896"/>
    <n v="3938.7424999999998"/>
    <n v="4048.0875000000001"/>
    <n v="50.544997500000001"/>
    <n v="82.224997500000001"/>
    <n v="410335"/>
    <n v="8872"/>
    <s v="NA"/>
    <n v="9449"/>
    <n v="0.84"/>
    <n v="0.85099999999999998"/>
    <n v="36374"/>
    <n v="42079"/>
    <s v="NULL"/>
    <s v="NULL"/>
    <s v="R32EU15"/>
    <s v="R5.2OECD"/>
    <x v="5"/>
    <s v="RC_unspecified"/>
    <s v="Standard"/>
    <s v="real-world single case study"/>
    <s v="RM"/>
    <s v="C"/>
    <s v="OECD_EU15"/>
    <n v="654"/>
  </r>
  <r>
    <n v="262"/>
    <s v="Switzerland"/>
    <s v="NA"/>
    <m/>
    <m/>
    <m/>
    <m/>
    <m/>
    <n v="0.78000297699999999"/>
    <n v="36.729217499999997"/>
    <m/>
    <m/>
    <n v="636.2282672"/>
    <m/>
    <m/>
    <n v="237.5075143"/>
    <n v="323.17360619999999"/>
    <m/>
    <m/>
    <m/>
    <m/>
    <m/>
    <m/>
    <m/>
    <m/>
    <m/>
    <m/>
    <n v="3.7074708319999998"/>
    <m/>
    <m/>
    <m/>
    <m/>
    <m/>
    <m/>
    <m/>
    <n v="19.35873235"/>
    <n v="1.786867032"/>
    <s v="NA"/>
    <x v="23"/>
    <s v="NA"/>
    <s v="NA"/>
    <s v="country-weighed average"/>
    <s v="NA"/>
    <s v="NA"/>
    <s v="Heeren, Niko; Hellweg, Stefanie"/>
    <n v="2018"/>
    <s v="Tracking Construction Material over Space and Time: Prospective and Geo-referenced Modeling of Building Stocks and Construction Material Flows"/>
    <s v="Journal of Industrial Ecology"/>
    <s v="Copyright Elsevier"/>
    <s v="10.1111/jiec.12739"/>
    <x v="27"/>
    <s v="for use_type or construction_type: 'The initial material input flow is 15.3 Mt/a and more than half are concrete-based materials, followed by minerals (e.g., from screed, gypsum boards, tiles, etc.). In Switzerland, brick construction is common, thus these constitute the third biggest fraction. Insulation materials account for 41% of volume-specific material input, but only 3% (0.5 Mt/a) of mass. Wood material is not only used for wooden buildings, but also as structural material and for coverage in conventional buildings and refurbishments. Its material inflow is 0.4 Mt/a.'"/>
    <s v="NA"/>
    <s v="Measurement_type: Special query acros the country-wide database of residential buildings by the author."/>
    <s v="Data is not published and was provided by the author. It is the result of a database query across the country-wide database of residential buildings Metals largely omitted in study"/>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
    <s v="Heeren and Fishman"/>
    <s v="Europe"/>
    <s v="Dfb"/>
    <n v="5228"/>
    <s v="NA"/>
    <n v="5305.4825000000001"/>
    <s v="NA"/>
    <n v="72.765000000000001"/>
    <n v="39997"/>
    <s v="NA"/>
    <s v="NA"/>
    <n v="8432"/>
    <s v="NA"/>
    <n v="0.73699999999999999"/>
    <s v="NA"/>
    <n v="61476"/>
    <s v="NULL"/>
    <s v="NULL"/>
    <s v="R32EFTA"/>
    <s v="R5.2OECD"/>
    <x v="0"/>
    <s v="M_brick"/>
    <s v="Standard"/>
    <s v="modeled/hypothetical/regulations"/>
    <s v="RU"/>
    <s v="M"/>
    <s v="OECD_EFTA"/>
    <n v="636.2282672"/>
  </r>
  <r>
    <n v="263"/>
    <s v="Taiwan"/>
    <s v="Taipei"/>
    <n v="1965"/>
    <n v="2014"/>
    <n v="92"/>
    <m/>
    <n v="0.65"/>
    <m/>
    <n v="18"/>
    <m/>
    <m/>
    <n v="1442"/>
    <m/>
    <m/>
    <n v="141"/>
    <m/>
    <m/>
    <m/>
    <m/>
    <m/>
    <m/>
    <m/>
    <m/>
    <m/>
    <m/>
    <m/>
    <n v="2"/>
    <m/>
    <m/>
    <m/>
    <m/>
    <m/>
    <m/>
    <m/>
    <m/>
    <m/>
    <s v="Reinforced concrete"/>
    <x v="23"/>
    <s v="residential"/>
    <s v="NA"/>
    <s v="NULL"/>
    <s v="NA"/>
    <s v="gross"/>
    <s v="Cheng, Kuang Ly; Hsu, Shu Chien; Li, Wing Man; Ma, Hwong Wen"/>
    <n v="2018"/>
    <s v="Quantifying potential anthropogenic resources of buildings through hot spot analysis"/>
    <s v="Resources, Conservation and Recycling"/>
    <s v="Copyright Elsevier"/>
    <s v="10.1016/j.resconrec.2018.02.003"/>
    <x v="28"/>
    <s v="NULL"/>
    <s v="use material intensities synthesized from two studies published in 2002"/>
    <s v="NULL"/>
    <s v="Table 1. Material intensity of buildings in Taipei. Use material intensities synthesized from two studies published in 2002."/>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
    <s v="Heeren and Fishman"/>
    <s v="East_Asia"/>
    <s v="Cfa"/>
    <n v="2790"/>
    <s v="NA"/>
    <s v="NA"/>
    <s v="NA"/>
    <s v="NA"/>
    <n v="32260"/>
    <n v="12766"/>
    <s v="NA"/>
    <n v="23171"/>
    <n v="0.33900000000000002"/>
    <n v="0.76900000000000002"/>
    <n v="2949"/>
    <n v="41609"/>
    <s v="NULL"/>
    <s v="NULL"/>
    <s v="R32TWN"/>
    <s v="R5.2ASIA"/>
    <x v="0"/>
    <s v="RC_unspecified"/>
    <s v="Standard"/>
    <s v="sample/average/statistics"/>
    <s v="RU"/>
    <s v="C"/>
    <s v="ASIA_TWN"/>
    <n v="1442"/>
  </r>
  <r>
    <n v="264"/>
    <s v="Taiwan"/>
    <s v="Taipei"/>
    <n v="1965"/>
    <n v="2014"/>
    <n v="90"/>
    <m/>
    <n v="0.59"/>
    <m/>
    <n v="18"/>
    <m/>
    <m/>
    <n v="1286"/>
    <m/>
    <m/>
    <n v="117"/>
    <m/>
    <m/>
    <m/>
    <m/>
    <m/>
    <m/>
    <m/>
    <m/>
    <m/>
    <m/>
    <m/>
    <n v="2.2999999999999998"/>
    <m/>
    <m/>
    <m/>
    <m/>
    <m/>
    <m/>
    <m/>
    <m/>
    <m/>
    <s v="Reinforced concrete"/>
    <x v="23"/>
    <s v="industrial"/>
    <s v="NA"/>
    <s v="NULL"/>
    <s v="NA"/>
    <s v="gross"/>
    <s v="Cheng, Kuang Ly; Hsu, Shu Chien; Li, Wing Man; Ma, Hwong Wen"/>
    <n v="2018"/>
    <s v="Quantifying potential anthropogenic resources of buildings through hot spot analysis"/>
    <s v="Resources, Conservation and Recycling"/>
    <s v="Copyright Elsevier"/>
    <s v="10.1016/j.resconrec.2018.02.003"/>
    <x v="28"/>
    <s v="steel is 903 in the publication, which is an outlyier. Tomer Fishman contacted the study authors, who confirmed that it should be 90 kg/m2"/>
    <s v="use material intensities synthesized from two studies published in 2002"/>
    <s v="NULL"/>
    <s v="Table 1. Material intensity of buildings in Taipei. Use material intensities synthesized from two studies published in 2002."/>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
    <s v="Heeren and Fishman"/>
    <s v="East_Asia"/>
    <s v="Cfa"/>
    <n v="2790"/>
    <s v="NA"/>
    <s v="NA"/>
    <s v="NA"/>
    <s v="NA"/>
    <n v="32260"/>
    <n v="12766"/>
    <s v="NA"/>
    <n v="23171"/>
    <n v="0.33900000000000002"/>
    <n v="0.76900000000000002"/>
    <n v="2949"/>
    <n v="41609"/>
    <s v="NULL"/>
    <s v="NULL"/>
    <s v="R32TWN"/>
    <s v="R5.2ASIA"/>
    <x v="2"/>
    <s v="RC_unspecified"/>
    <s v="Standard"/>
    <s v="sample/average/statistics"/>
    <s v="NR"/>
    <s v="C"/>
    <s v="ASIA_TWN"/>
    <n v="1286"/>
  </r>
  <r>
    <n v="265"/>
    <s v="Taiwan"/>
    <s v="Taipei"/>
    <n v="1965"/>
    <n v="2014"/>
    <n v="125"/>
    <m/>
    <n v="0.46"/>
    <m/>
    <n v="18"/>
    <m/>
    <m/>
    <n v="1526"/>
    <m/>
    <m/>
    <n v="114"/>
    <m/>
    <m/>
    <m/>
    <m/>
    <m/>
    <m/>
    <m/>
    <m/>
    <m/>
    <m/>
    <m/>
    <n v="1.5"/>
    <m/>
    <m/>
    <m/>
    <m/>
    <m/>
    <m/>
    <m/>
    <m/>
    <m/>
    <s v="Reinforced concrete"/>
    <x v="23"/>
    <s v="commercial"/>
    <s v="NA"/>
    <s v="NULL"/>
    <s v="NA"/>
    <s v="gross"/>
    <s v="Cheng, Kuang Ly; Hsu, Shu Chien; Li, Wing Man; Ma, Hwong Wen"/>
    <n v="2018"/>
    <s v="Quantifying potential anthropogenic resources of buildings through hot spot analysis"/>
    <s v="Resources, Conservation and Recycling"/>
    <s v="Copyright Elsevier"/>
    <s v="10.1016/j.resconrec.2018.02.003"/>
    <x v="28"/>
    <s v="NULL"/>
    <s v="use material intensities synthesized from two studies published in 2002"/>
    <s v="NULL"/>
    <s v="Table 1. Material intensity of buildings in Taipei. Use material intensities synthesized from two studies published in 2002."/>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
    <s v="Heeren and Fishman"/>
    <s v="East_Asia"/>
    <s v="Cfa"/>
    <n v="2790"/>
    <s v="NA"/>
    <s v="NA"/>
    <s v="NA"/>
    <s v="NA"/>
    <n v="32260"/>
    <n v="12766"/>
    <s v="NA"/>
    <n v="23171"/>
    <n v="0.33900000000000002"/>
    <n v="0.76900000000000002"/>
    <n v="2949"/>
    <n v="41609"/>
    <s v="NULL"/>
    <s v="NULL"/>
    <s v="R32TWN"/>
    <s v="R5.2ASIA"/>
    <x v="9"/>
    <s v="RC_unspecified"/>
    <s v="Standard"/>
    <s v="sample/average/statistics"/>
    <s v="UN"/>
    <s v="C"/>
    <s v="ASIA_TWN"/>
    <n v="1526"/>
  </r>
  <r>
    <n v="266"/>
    <s v="Taiwan"/>
    <s v="Taipei"/>
    <n v="1965"/>
    <n v="2014"/>
    <n v="106"/>
    <m/>
    <n v="0.65"/>
    <m/>
    <n v="18"/>
    <m/>
    <m/>
    <n v="1601"/>
    <m/>
    <m/>
    <n v="206"/>
    <m/>
    <m/>
    <m/>
    <m/>
    <m/>
    <m/>
    <m/>
    <m/>
    <m/>
    <m/>
    <m/>
    <n v="2"/>
    <m/>
    <m/>
    <m/>
    <m/>
    <m/>
    <m/>
    <m/>
    <m/>
    <m/>
    <s v="Reinforced concrete"/>
    <x v="23"/>
    <s v="School"/>
    <s v="NA"/>
    <s v="NULL"/>
    <s v="NA"/>
    <s v="gross"/>
    <s v="Cheng, Kuang Ly; Hsu, Shu Chien; Li, Wing Man; Ma, Hwong Wen"/>
    <n v="2018"/>
    <s v="Quantifying potential anthropogenic resources of buildings through hot spot analysis"/>
    <s v="Resources, Conservation and Recycling"/>
    <s v="Copyright Elsevier"/>
    <s v="10.1016/j.resconrec.2018.02.003"/>
    <x v="28"/>
    <s v="NULL"/>
    <s v="use material intensities synthesized from two studies published in 2002"/>
    <s v="NULL"/>
    <s v="Table 1. Material intensity of buildings in Taipei. Use material intensities synthesized from two studies published in 2002."/>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
    <s v="Heeren and Fishman"/>
    <s v="East_Asia"/>
    <s v="Cfa"/>
    <n v="2790"/>
    <s v="NA"/>
    <s v="NA"/>
    <s v="NA"/>
    <s v="NA"/>
    <n v="32260"/>
    <n v="12766"/>
    <s v="NA"/>
    <n v="23171"/>
    <n v="0.33900000000000002"/>
    <n v="0.76900000000000002"/>
    <n v="2949"/>
    <n v="41609"/>
    <s v="NULL"/>
    <s v="NULL"/>
    <s v="R32TWN"/>
    <s v="R5.2ASIA"/>
    <x v="11"/>
    <s v="RC_unspecified"/>
    <s v="Standard"/>
    <s v="sample/average/statistics"/>
    <s v="NR"/>
    <s v="C"/>
    <s v="ASIA_TWN"/>
    <n v="1601"/>
  </r>
  <r>
    <n v="267"/>
    <s v="Taiwan"/>
    <s v="Taipei"/>
    <n v="1965"/>
    <n v="2014"/>
    <n v="165"/>
    <m/>
    <n v="0.48"/>
    <m/>
    <n v="18"/>
    <m/>
    <m/>
    <n v="506"/>
    <m/>
    <m/>
    <n v="117"/>
    <m/>
    <m/>
    <m/>
    <m/>
    <m/>
    <m/>
    <m/>
    <m/>
    <m/>
    <m/>
    <m/>
    <n v="2.2999999999999998"/>
    <m/>
    <m/>
    <m/>
    <m/>
    <m/>
    <m/>
    <m/>
    <m/>
    <m/>
    <s v="steel"/>
    <x v="23"/>
    <s v="NA"/>
    <s v="NA"/>
    <s v="NULL"/>
    <s v="NA"/>
    <s v="gross"/>
    <s v="Cheng, Kuang Ly; Hsu, Shu Chien; Li, Wing Man; Ma, Hwong Wen"/>
    <n v="2018"/>
    <s v="Quantifying potential anthropogenic resources of buildings through hot spot analysis"/>
    <s v="Resources, Conservation and Recycling"/>
    <s v="Copyright Elsevier"/>
    <s v="10.1016/j.resconrec.2018.02.003"/>
    <x v="28"/>
    <s v="NULL"/>
    <s v="use material intensities synthesized from two studies published in 2002"/>
    <s v="NULL"/>
    <s v="Table 1. Material intensity of buildings in Taipei. Use material intensities synthesized from two studies published in 2002."/>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
    <s v="Heeren and Fishman"/>
    <s v="East_Asia"/>
    <s v="Cfa"/>
    <n v="2790"/>
    <s v="NA"/>
    <s v="NA"/>
    <s v="NA"/>
    <s v="NA"/>
    <n v="32260"/>
    <n v="12766"/>
    <s v="NA"/>
    <n v="23171"/>
    <n v="0.33900000000000002"/>
    <n v="0.76900000000000002"/>
    <n v="2949"/>
    <n v="41609"/>
    <s v="NULL"/>
    <s v="NULL"/>
    <s v="R32TWN"/>
    <s v="R5.2ASIA"/>
    <x v="9"/>
    <s v="S_unspecified"/>
    <s v="Standard"/>
    <s v="sample/average/statistics"/>
    <s v="UN"/>
    <s v="S"/>
    <s v="ASIA_TWN"/>
    <n v="506"/>
  </r>
  <r>
    <n v="268"/>
    <s v="Taiwan"/>
    <s v="Taipei"/>
    <n v="1965"/>
    <n v="2014"/>
    <n v="195"/>
    <m/>
    <n v="0.48"/>
    <m/>
    <n v="18"/>
    <m/>
    <m/>
    <n v="1416"/>
    <m/>
    <m/>
    <m/>
    <m/>
    <m/>
    <m/>
    <m/>
    <m/>
    <m/>
    <m/>
    <m/>
    <m/>
    <m/>
    <m/>
    <m/>
    <m/>
    <m/>
    <m/>
    <m/>
    <m/>
    <m/>
    <m/>
    <m/>
    <m/>
    <s v="steel reinforced concrete"/>
    <x v="23"/>
    <s v="NA"/>
    <s v="NA"/>
    <s v="NULL"/>
    <s v="NA"/>
    <s v="gross"/>
    <s v="Cheng, Kuang Ly; Hsu, Shu Chien; Li, Wing Man; Ma, Hwong Wen"/>
    <n v="2018"/>
    <s v="Quantifying potential anthropogenic resources of buildings through hot spot analysis"/>
    <s v="Resources, Conservation and Recycling"/>
    <s v="Copyright Elsevier"/>
    <s v="10.1016/j.resconrec.2018.02.003"/>
    <x v="28"/>
    <s v="NULL"/>
    <s v="use material intensities synthesized from two studies published in 2002"/>
    <s v="NULL"/>
    <s v="Table 1. Material intensity of buildings in Taipei. Use material intensities synthesized from two studies published in 2002."/>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
    <s v="Heeren and Fishman"/>
    <s v="East_Asia"/>
    <s v="Cfa"/>
    <n v="2790"/>
    <s v="NA"/>
    <s v="NA"/>
    <s v="NA"/>
    <s v="NA"/>
    <n v="32260"/>
    <n v="12766"/>
    <s v="NA"/>
    <n v="23171"/>
    <n v="0.33900000000000002"/>
    <n v="0.76900000000000002"/>
    <n v="2949"/>
    <n v="41609"/>
    <s v="NULL"/>
    <s v="NULL"/>
    <s v="R32TWN"/>
    <s v="R5.2ASIA"/>
    <x v="9"/>
    <s v="RC_unspecified"/>
    <s v="Standard"/>
    <s v="sample/average/statistics"/>
    <s v="UN"/>
    <s v="C"/>
    <s v="ASIA_TWN"/>
    <n v="1416"/>
  </r>
  <r>
    <n v="269"/>
    <s v="Taiwan"/>
    <s v="Taipei"/>
    <n v="1965"/>
    <n v="2014"/>
    <m/>
    <m/>
    <m/>
    <m/>
    <n v="120"/>
    <m/>
    <m/>
    <m/>
    <m/>
    <m/>
    <n v="960"/>
    <m/>
    <m/>
    <m/>
    <m/>
    <m/>
    <m/>
    <m/>
    <m/>
    <m/>
    <m/>
    <m/>
    <n v="2"/>
    <m/>
    <m/>
    <m/>
    <m/>
    <m/>
    <m/>
    <m/>
    <m/>
    <m/>
    <s v="brick"/>
    <x v="23"/>
    <s v="NA"/>
    <s v="NA"/>
    <s v="NULL"/>
    <s v="NA"/>
    <s v="gross"/>
    <s v="Cheng, Kuang Ly; Hsu, Shu Chien; Li, Wing Man; Ma, Hwong Wen"/>
    <n v="2018"/>
    <s v="Quantifying potential anthropogenic resources of buildings through hot spot analysis"/>
    <s v="Resources, Conservation and Recycling"/>
    <s v="Copyright Elsevier"/>
    <s v="10.1016/j.resconrec.2018.02.003"/>
    <x v="28"/>
    <s v="NULL"/>
    <s v="use material intensities synthesized from two studies published in 2002"/>
    <s v="NULL"/>
    <s v="Table 1. Material intensity of buildings in Taipei. Use material intensities synthesized from two studies published in 2002."/>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
    <s v="Heeren and Fishman"/>
    <s v="East_Asia"/>
    <s v="Cfa"/>
    <n v="2790"/>
    <s v="NA"/>
    <s v="NA"/>
    <s v="NA"/>
    <s v="NA"/>
    <n v="32260"/>
    <n v="12766"/>
    <s v="NA"/>
    <n v="23171"/>
    <n v="0.33900000000000002"/>
    <n v="0.76900000000000002"/>
    <n v="2949"/>
    <n v="41609"/>
    <s v="NULL"/>
    <s v="NULL"/>
    <s v="R32TWN"/>
    <s v="R5.2ASIA"/>
    <x v="9"/>
    <s v="M_brick"/>
    <s v="Standard"/>
    <s v="sample/average/statistics"/>
    <s v="UN"/>
    <s v="M"/>
    <s v="ASIA_TWN"/>
    <s v=""/>
  </r>
  <r>
    <n v="270"/>
    <s v="Taiwan"/>
    <s v="Taipei"/>
    <n v="1965"/>
    <n v="2014"/>
    <n v="21"/>
    <m/>
    <m/>
    <m/>
    <n v="192"/>
    <m/>
    <m/>
    <n v="768"/>
    <m/>
    <m/>
    <n v="800"/>
    <m/>
    <m/>
    <m/>
    <m/>
    <m/>
    <m/>
    <m/>
    <m/>
    <m/>
    <m/>
    <m/>
    <n v="2"/>
    <m/>
    <m/>
    <m/>
    <m/>
    <m/>
    <m/>
    <m/>
    <m/>
    <m/>
    <s v="strength brick"/>
    <x v="23"/>
    <s v="NA"/>
    <s v="NA"/>
    <s v="NULL"/>
    <s v="NA"/>
    <s v="gross"/>
    <s v="Cheng, Kuang Ly; Hsu, Shu Chien; Li, Wing Man; Ma, Hwong Wen"/>
    <n v="2018"/>
    <s v="Quantifying potential anthropogenic resources of buildings through hot spot analysis"/>
    <s v="Resources, Conservation and Recycling"/>
    <s v="Copyright Elsevier"/>
    <s v="10.1016/j.resconrec.2018.02.003"/>
    <x v="28"/>
    <s v="NULL"/>
    <s v="use material intensities synthesized from two studies published in 2002"/>
    <s v="NULL"/>
    <s v="Table 1. Material intensity of buildings in Taipei. Use material intensities synthesized from two studies published in 2002."/>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
    <s v="Heeren and Fishman"/>
    <s v="East_Asia"/>
    <s v="Cfa"/>
    <n v="2790"/>
    <s v="NA"/>
    <s v="NA"/>
    <s v="NA"/>
    <s v="NA"/>
    <n v="32260"/>
    <n v="12766"/>
    <s v="NA"/>
    <n v="23171"/>
    <n v="0.33900000000000002"/>
    <n v="0.76900000000000002"/>
    <n v="2949"/>
    <n v="41609"/>
    <s v="NULL"/>
    <s v="NULL"/>
    <s v="R32TWN"/>
    <s v="R5.2ASIA"/>
    <x v="9"/>
    <s v="M_brick"/>
    <s v="Standard"/>
    <s v="sample/average/statistics"/>
    <s v="UN"/>
    <s v="M"/>
    <s v="ASIA_TWN"/>
    <n v="768"/>
  </r>
  <r>
    <n v="271"/>
    <s v="Taiwan"/>
    <s v="Taipei"/>
    <n v="1965"/>
    <n v="2014"/>
    <m/>
    <m/>
    <m/>
    <m/>
    <n v="480"/>
    <m/>
    <m/>
    <m/>
    <m/>
    <m/>
    <n v="100"/>
    <m/>
    <m/>
    <m/>
    <m/>
    <m/>
    <m/>
    <m/>
    <m/>
    <m/>
    <m/>
    <m/>
    <n v="2"/>
    <m/>
    <m/>
    <m/>
    <m/>
    <m/>
    <m/>
    <m/>
    <m/>
    <m/>
    <s v="wood"/>
    <x v="23"/>
    <s v="NA"/>
    <s v="NA"/>
    <s v="NULL"/>
    <s v="NA"/>
    <s v="gross"/>
    <s v="Cheng, Kuang Ly; Hsu, Shu Chien; Li, Wing Man; Ma, Hwong Wen"/>
    <n v="2018"/>
    <s v="Quantifying potential anthropogenic resources of buildings through hot spot analysis"/>
    <s v="Resources, Conservation and Recycling"/>
    <s v="Copyright Elsevier"/>
    <s v="10.1016/j.resconrec.2018.02.003"/>
    <x v="28"/>
    <s v="Tomer contacted the authors regarding the relatively high wood value. They explained it also includes &quot;decorative components of wood usually refer to non-movable items, such as the floor, ceiling, and cabinets&quot;"/>
    <s v="use material intensities synthesized from two studies published in 2002"/>
    <s v="NULL"/>
    <s v="Table 1. Material intensity of buildings in Taipei. Use material intensities synthesized from two studies published in 2002."/>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
    <s v="Heeren and Fishman"/>
    <s v="East_Asia"/>
    <s v="Cfa"/>
    <n v="2790"/>
    <s v="NA"/>
    <s v="NA"/>
    <s v="NA"/>
    <s v="NA"/>
    <n v="32260"/>
    <n v="12766"/>
    <s v="NA"/>
    <n v="23171"/>
    <n v="0.33900000000000002"/>
    <n v="0.76900000000000002"/>
    <n v="2949"/>
    <n v="41609"/>
    <s v="NULL"/>
    <s v="NULL"/>
    <s v="R32TWN"/>
    <s v="R5.2ASIA"/>
    <x v="9"/>
    <s v="T_traditional"/>
    <s v="Standard"/>
    <s v="sample/average/statistics"/>
    <s v="UN"/>
    <s v="T"/>
    <s v="ASIA_TWN"/>
    <s v=""/>
  </r>
  <r>
    <n v="272"/>
    <s v="Taiwan"/>
    <s v="Taipei"/>
    <n v="1965"/>
    <n v="2014"/>
    <n v="58"/>
    <m/>
    <m/>
    <m/>
    <n v="166"/>
    <m/>
    <m/>
    <n v="547"/>
    <m/>
    <m/>
    <n v="424"/>
    <m/>
    <m/>
    <m/>
    <m/>
    <m/>
    <m/>
    <m/>
    <m/>
    <m/>
    <m/>
    <m/>
    <n v="2"/>
    <m/>
    <m/>
    <m/>
    <m/>
    <m/>
    <m/>
    <m/>
    <m/>
    <m/>
    <s v="others"/>
    <x v="23"/>
    <s v="NA"/>
    <s v="NA"/>
    <s v="NULL"/>
    <s v="NA"/>
    <s v="gross"/>
    <s v="Cheng, Kuang Ly; Hsu, Shu Chien; Li, Wing Man; Ma, Hwong Wen"/>
    <n v="2018"/>
    <s v="Quantifying potential anthropogenic resources of buildings through hot spot analysis"/>
    <s v="Resources, Conservation and Recycling"/>
    <s v="Copyright Elsevier"/>
    <s v="10.1016/j.resconrec.2018.02.003"/>
    <x v="28"/>
    <s v="NULL"/>
    <s v="use material intensities synthesized from two studies published in 2002"/>
    <s v="NULL"/>
    <s v="Table 1. Material intensity of buildings in Taipei. Use material intensities synthesized from two studies published in 2002."/>
    <s v="Heating Degree Days: Data not available for this country in https://www.kapsarc.org/research/projects/global-degree-days-database/.Cooling Degree Days: Data not available for this country in https://www.kapsarc.org/research/projects/global-degree-days-database/. Land area: Data: https://www.cia.gov/library/publications/the-world-factbook/fields/2147.html. Population: Data: https://www.rug.nl/ggdc/historicaldevelopment/maddison/releases/maddison-project-database-2018. Urbanization: Urban pop. in 1965, Urban pop. in 2015, Data: https://www.rug.nl/ggdc/historicaldevelopment/maddison/releases/maddison-project-database-2018. GDP: Data: https://esa.un.org/unpd/wup/Download, Urbanization_rate_2018.xls. Human Development Index: Not collected."/>
    <s v="Heeren and Fishman"/>
    <s v="East_Asia"/>
    <s v="Cfa"/>
    <n v="2790"/>
    <s v="NA"/>
    <s v="NA"/>
    <s v="NA"/>
    <s v="NA"/>
    <n v="32260"/>
    <n v="12766"/>
    <s v="NA"/>
    <n v="23171"/>
    <n v="0.33900000000000002"/>
    <n v="0.76900000000000002"/>
    <n v="2949"/>
    <n v="41609"/>
    <s v="NULL"/>
    <s v="NULL"/>
    <s v="R32TWN"/>
    <s v="R5.2ASIA"/>
    <x v="9"/>
    <s v="Unspecified"/>
    <s v="Standard"/>
    <s v="sample/average/statistics"/>
    <s v="UN"/>
    <s v="U"/>
    <s v="ASIA_TWN"/>
    <n v="547"/>
  </r>
  <r>
    <n v="273"/>
    <s v="UK"/>
    <s v="NA"/>
    <n v="2000"/>
    <n v="2000"/>
    <n v="2"/>
    <m/>
    <m/>
    <m/>
    <n v="46"/>
    <m/>
    <m/>
    <n v="146"/>
    <m/>
    <n v="96"/>
    <n v="338"/>
    <n v="141"/>
    <m/>
    <m/>
    <m/>
    <m/>
    <m/>
    <m/>
    <m/>
    <m/>
    <m/>
    <m/>
    <m/>
    <m/>
    <m/>
    <m/>
    <m/>
    <m/>
    <m/>
    <m/>
    <m/>
    <n v="14"/>
    <s v="Traditional Brick base flat"/>
    <x v="23"/>
    <s v="residential"/>
    <s v="SFH, MFH"/>
    <s v="NULL"/>
    <s v="urban"/>
    <s v="NA"/>
    <s v="Tanikawa, Hiroki; Hashimoto, Seiji"/>
    <n v="2009"/>
    <s v="Urban stock over time: spatial material stock analysis using 4d-GIS"/>
    <s v="Building Research &amp; Information"/>
    <s v="Copyright Elsevier"/>
    <s v="10.1080/09613210903169394"/>
    <x v="18"/>
    <s v="NULL"/>
    <s v="NULL"/>
    <s v="NULL"/>
    <s v="Table 1. Construction material intensity of urban structures in UK and Japan."/>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
    <s v="Heeren and Fishman"/>
    <s v="Europe"/>
    <s v="Cfb"/>
    <n v="6160"/>
    <s v="NA"/>
    <n v="2950.1075000000001"/>
    <s v="NA"/>
    <n v="64.962502499999999"/>
    <n v="241930"/>
    <s v="NA"/>
    <s v="NA"/>
    <n v="59145"/>
    <s v="NA"/>
    <n v="0.78700000000000003"/>
    <s v="NA"/>
    <n v="34390"/>
    <s v="NULL"/>
    <s v="NULL"/>
    <s v="R32EU15"/>
    <s v="R5.2OECD"/>
    <x v="7"/>
    <s v="M_brick"/>
    <s v="Standard"/>
    <s v="sample/average/statistics"/>
    <s v="RM"/>
    <s v="M"/>
    <s v="OECD_EU15"/>
    <n v="146"/>
  </r>
  <r>
    <n v="274"/>
    <s v="UK"/>
    <s v="NA"/>
    <n v="2000"/>
    <n v="2000"/>
    <n v="2"/>
    <m/>
    <m/>
    <m/>
    <n v="46"/>
    <m/>
    <m/>
    <n v="524"/>
    <m/>
    <n v="96"/>
    <n v="122"/>
    <n v="160"/>
    <m/>
    <m/>
    <m/>
    <m/>
    <m/>
    <m/>
    <m/>
    <m/>
    <m/>
    <m/>
    <m/>
    <m/>
    <m/>
    <m/>
    <m/>
    <m/>
    <m/>
    <m/>
    <m/>
    <n v="15"/>
    <s v="Concrete block base flat"/>
    <x v="23"/>
    <s v="residential"/>
    <s v="SFH, MFH"/>
    <s v="NULL"/>
    <s v="urban"/>
    <s v="NA"/>
    <s v="Tanikawa, Hiroki; Hashimoto, Seiji"/>
    <n v="2009"/>
    <s v="Urban stock over time: spatial material stock analysis using 4d-GIS"/>
    <s v="Building Research &amp; Information"/>
    <s v="Copyright Elsevier"/>
    <s v="10.1080/09613210903169394"/>
    <x v="18"/>
    <s v="NULL"/>
    <s v="NULL"/>
    <s v="NULL"/>
    <s v="Table 1. Construction material intensity of urban structures in UK and Japan."/>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
    <s v="Heeren and Fishman"/>
    <s v="Europe"/>
    <s v="Cfb"/>
    <n v="6160"/>
    <s v="NA"/>
    <n v="2950.1075000000001"/>
    <s v="NA"/>
    <n v="64.962502499999999"/>
    <n v="241930"/>
    <s v="NA"/>
    <s v="NA"/>
    <n v="59145"/>
    <s v="NA"/>
    <n v="0.78700000000000003"/>
    <s v="NA"/>
    <n v="34390"/>
    <s v="NULL"/>
    <s v="NULL"/>
    <s v="R32EU15"/>
    <s v="R5.2OECD"/>
    <x v="7"/>
    <s v="M_brick"/>
    <s v="Standard"/>
    <s v="sample/average/statistics"/>
    <s v="RM"/>
    <s v="M"/>
    <s v="OECD_EU15"/>
    <n v="524"/>
  </r>
  <r>
    <n v="275"/>
    <s v="UK"/>
    <s v="NA"/>
    <n v="2000"/>
    <n v="2000"/>
    <n v="22"/>
    <m/>
    <m/>
    <m/>
    <n v="16"/>
    <m/>
    <m/>
    <n v="397"/>
    <m/>
    <n v="38"/>
    <n v="61"/>
    <n v="116"/>
    <m/>
    <m/>
    <m/>
    <m/>
    <m/>
    <m/>
    <m/>
    <m/>
    <m/>
    <m/>
    <m/>
    <m/>
    <m/>
    <m/>
    <m/>
    <m/>
    <m/>
    <m/>
    <m/>
    <n v="84"/>
    <s v="RC building"/>
    <x v="23"/>
    <s v="residential, commercial, industrial, public"/>
    <s v="MFH"/>
    <s v="NULL"/>
    <s v="urban"/>
    <s v="NA"/>
    <s v="Tanikawa, Hiroki; Hashimoto, Seiji"/>
    <n v="2009"/>
    <s v="Urban stock over time: spatial material stock analysis using 4d-GIS"/>
    <s v="Building Research &amp; Information"/>
    <s v="Copyright Elsevier"/>
    <s v="10.1080/09613210903169394"/>
    <x v="18"/>
    <s v="NULL"/>
    <s v="NULL"/>
    <s v="No additional data on others/only estimates"/>
    <s v="Table 1. Construction material intensity of urban structures in UK and Japan."/>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
    <s v="Heeren and Fishman"/>
    <s v="Europe"/>
    <s v="Cfb"/>
    <n v="6160"/>
    <s v="NA"/>
    <n v="2950.1075000000001"/>
    <s v="NA"/>
    <n v="64.962502499999999"/>
    <n v="241930"/>
    <s v="NA"/>
    <s v="NA"/>
    <n v="59145"/>
    <s v="NA"/>
    <n v="0.78700000000000003"/>
    <s v="NA"/>
    <n v="34390"/>
    <s v="NULL"/>
    <s v="NULL"/>
    <s v="R32EU15"/>
    <s v="R5.2OECD"/>
    <x v="7"/>
    <s v="RC_unspecified"/>
    <s v="Standard"/>
    <s v="sample/average/statistics"/>
    <s v="RM"/>
    <s v="C"/>
    <s v="OECD_EU15"/>
    <n v="397"/>
  </r>
  <r>
    <n v="276"/>
    <s v="UK"/>
    <s v="NA"/>
    <n v="2000"/>
    <n v="2000"/>
    <n v="3"/>
    <m/>
    <m/>
    <m/>
    <n v="35"/>
    <m/>
    <m/>
    <n v="219"/>
    <m/>
    <n v="192"/>
    <n v="424"/>
    <n v="165"/>
    <m/>
    <m/>
    <m/>
    <m/>
    <m/>
    <m/>
    <m/>
    <m/>
    <m/>
    <m/>
    <m/>
    <m/>
    <m/>
    <m/>
    <m/>
    <m/>
    <m/>
    <m/>
    <m/>
    <n v="22"/>
    <s v="Brick-Based factory"/>
    <x v="23"/>
    <s v="industrial"/>
    <s v="NA"/>
    <s v="NULL"/>
    <s v="urban"/>
    <s v="NA"/>
    <s v="Tanikawa, Hiroki; Hashimoto, Seiji"/>
    <n v="2009"/>
    <s v="Urban stock over time: spatial material stock analysis using 4d-GIS"/>
    <s v="Building Research &amp; Information"/>
    <s v="Copyright Elsevier"/>
    <s v="10.1080/09613210903169394"/>
    <x v="18"/>
    <s v="NULL"/>
    <s v="NULL"/>
    <s v="NULL"/>
    <s v="Table 1. Construction material intensity of urban structures in UK and Japan."/>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0, Data: https://www.rug.nl/ggdc/historicaldevelopment/maddison/releases/maddison-project-database-2018. GDP: Data: https://esa.un.org/unpd/wup/Download, Urbanization_rate_2018.xls. Human Development Index: Not collected."/>
    <s v="Heeren and Fishman"/>
    <s v="Europe"/>
    <s v="Cfb"/>
    <n v="6160"/>
    <s v="NA"/>
    <n v="2950.1075000000001"/>
    <s v="NA"/>
    <n v="64.962502499999999"/>
    <n v="241930"/>
    <s v="NA"/>
    <s v="NA"/>
    <n v="59145"/>
    <s v="NA"/>
    <n v="0.78700000000000003"/>
    <s v="NA"/>
    <n v="34390"/>
    <s v="NULL"/>
    <s v="NULL"/>
    <s v="R32EU15"/>
    <s v="R5.2OECD"/>
    <x v="2"/>
    <s v="M_brick"/>
    <s v="Standard"/>
    <s v="sample/average/statistics"/>
    <s v="NR"/>
    <s v="M"/>
    <s v="OECD_EU15"/>
    <n v="219"/>
  </r>
  <r>
    <n v="277"/>
    <s v="USA"/>
    <s v="Philadelphia"/>
    <n v="2004"/>
    <n v="2012"/>
    <m/>
    <m/>
    <m/>
    <n v="187.12"/>
    <n v="48.1"/>
    <m/>
    <m/>
    <n v="236.34"/>
    <m/>
    <n v="30.8"/>
    <n v="14.6"/>
    <n v="2.19"/>
    <m/>
    <m/>
    <m/>
    <n v="7.04"/>
    <m/>
    <n v="1.96"/>
    <m/>
    <m/>
    <n v="51"/>
    <m/>
    <m/>
    <m/>
    <m/>
    <m/>
    <m/>
    <m/>
    <m/>
    <m/>
    <m/>
    <n v="29.92"/>
    <n v="0.35"/>
    <x v="23"/>
    <s v="residential"/>
    <s v="NA"/>
    <s v="NULL"/>
    <s v="urban"/>
    <s v="gross"/>
    <s v="Marcellus-Zamora, Kimberlee A.; Gallagher, Patricia M.; Spatari, Sabrina; Tanikawa, Hiroki"/>
    <n v="2016"/>
    <s v="Estimating Materials Stocked by Land-Use Type in Historic Urban Buildings Using Spatio-Temporal Analytical Tools"/>
    <s v="Journal of Industrial Ecology"/>
    <s v="Copyright Elsevier"/>
    <s v="10.1111/jiec.12327"/>
    <x v="29"/>
    <s v="for use_type or construction_type: 'this study assumes that buildings were built with structural steel and metal deck with concrete poured in slabs on deck and grade'"/>
    <s v="Material Intensity(%)*Weight (kg/m2). "/>
    <s v="Considered &quot;metal&quot; and &quot;non-composite deck&quot; as &quot;other metal&quot;, &quot;stucco&quot; as &quot;mortar/plaster&quot;, &quot;brick/stone/stucco&quot;as &quot;brick&quot;."/>
    <s v="SI. Table S5. Residential Land Use Material Intensity Profile."/>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
    <s v="Heeren and Fishman"/>
    <s v="North_America"/>
    <s v="Cfa"/>
    <n v="4444"/>
    <n v="2799.4124999999999"/>
    <n v="2499.9799750000002"/>
    <n v="719.96002499999997"/>
    <n v="866.95252500000004"/>
    <n v="9147593"/>
    <n v="293402"/>
    <s v="NA"/>
    <n v="314743"/>
    <n v="0.79900000000000004"/>
    <n v="0.80800000000000005"/>
    <n v="48493"/>
    <n v="50394"/>
    <s v="NULL"/>
    <s v="NULL"/>
    <s v="R32USA"/>
    <s v="R5.2OECD"/>
    <x v="0"/>
    <s v="S_concretefloor"/>
    <s v="Standard"/>
    <s v="modeled/hypothetical/regulations"/>
    <s v="RU"/>
    <s v="S"/>
    <s v="OECD_USA"/>
    <n v="236.34"/>
  </r>
  <r>
    <n v="278"/>
    <s v="USA"/>
    <s v="Philadelphia"/>
    <n v="2004"/>
    <n v="2012"/>
    <m/>
    <m/>
    <n v="9.18"/>
    <n v="196.86"/>
    <m/>
    <m/>
    <m/>
    <n v="300.69"/>
    <m/>
    <n v="88"/>
    <n v="41.61"/>
    <m/>
    <m/>
    <m/>
    <m/>
    <m/>
    <n v="16.66"/>
    <m/>
    <m/>
    <m/>
    <n v="1.76"/>
    <n v="3.92"/>
    <n v="1.55"/>
    <n v="17.64"/>
    <m/>
    <m/>
    <m/>
    <m/>
    <m/>
    <m/>
    <n v="2.72"/>
    <n v="5.72"/>
    <n v="0.61"/>
    <x v="23"/>
    <s v="commercial"/>
    <s v="NA"/>
    <s v="NULL"/>
    <s v="urban"/>
    <s v="gross"/>
    <s v="Marcellus-Zamora, Kimberlee A.; Gallagher, Patricia M.; Spatari, Sabrina; Tanikawa, Hiroki"/>
    <n v="2016"/>
    <s v="Estimating Materials Stocked by Land-Use Type in Historic Urban Buildings Using Spatio-Temporal Analytical Tools"/>
    <s v="Journal of Industrial Ecology"/>
    <s v="Copyright Elsevier"/>
    <s v="10.1111/jiec.12327"/>
    <x v="29"/>
    <s v="NULL"/>
    <s v="Material Intensity(%)*Weight (kg/m2). 61% of area industrial in all Philadelphia, 30% in 2.5 mi^2 area measured."/>
    <s v="Considered &quot;metal&quot; and &quot;non-composite deck&quot; as &quot;other metal&quot;, &quot;stucco&quot; as &quot;mortar/plaster&quot;, &quot;brick/stone/stucco&quot;as &quot;brick&quot;."/>
    <s v="Table 1. Commercial land-use material intensity proﬁle"/>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
    <s v="Heeren and Fishman"/>
    <s v="North_America"/>
    <s v="Cfa"/>
    <n v="4444"/>
    <n v="2799.4124999999999"/>
    <n v="2499.9799750000002"/>
    <n v="719.96002499999997"/>
    <n v="866.95252500000004"/>
    <n v="9147593"/>
    <n v="293402"/>
    <s v="NA"/>
    <n v="314743"/>
    <n v="0.79900000000000004"/>
    <n v="0.80800000000000005"/>
    <n v="48493"/>
    <n v="50394"/>
    <s v="NULL"/>
    <s v="NULL"/>
    <s v="R32USA"/>
    <s v="R5.2OECD"/>
    <x v="1"/>
    <s v="S_concretefloor"/>
    <s v="Standard"/>
    <s v="modeled/hypothetical/regulations"/>
    <s v="NR"/>
    <s v="S"/>
    <s v="OECD_USA"/>
    <n v="300.69"/>
  </r>
  <r>
    <n v="279"/>
    <s v="USA"/>
    <s v="Philadelphia"/>
    <n v="2004"/>
    <n v="2012"/>
    <m/>
    <m/>
    <m/>
    <n v="192"/>
    <m/>
    <m/>
    <m/>
    <n v="297.18"/>
    <m/>
    <n v="88"/>
    <n v="32.85"/>
    <m/>
    <m/>
    <m/>
    <m/>
    <m/>
    <n v="49"/>
    <m/>
    <m/>
    <m/>
    <m/>
    <m/>
    <n v="8.3699999999999992"/>
    <m/>
    <m/>
    <m/>
    <m/>
    <m/>
    <m/>
    <m/>
    <n v="8"/>
    <m/>
    <n v="0.06"/>
    <x v="23"/>
    <s v="industrial"/>
    <s v="NA"/>
    <s v="NULL"/>
    <s v="urban"/>
    <s v="gross"/>
    <s v="Marcellus-Zamora, Kimberlee A.; Gallagher, Patricia M.; Spatari, Sabrina; Tanikawa, Hiroki"/>
    <n v="2016"/>
    <s v="Estimating Materials Stocked by Land-Use Type in Historic Urban Buildings Using Spatio-Temporal Analytical Tools"/>
    <s v="Journal of Industrial Ecology"/>
    <s v="Copyright Elsevier"/>
    <s v="10.1111/jiec.12327"/>
    <x v="29"/>
    <s v="NULL"/>
    <s v="Material Intensity(%)*Weight (kg/m2).  6% of area industrial in all Philadelphia, % in 2.5 mi^2 area measured. "/>
    <s v="Considered &quot;metal&quot; and &quot;non-composite deck&quot; as &quot;other metal&quot;, &quot;stucco&quot; as &quot;mortar/plaster&quot;, &quot;brick/stone/stucco&quot;as &quot;brick&quot;."/>
    <s v="SI. Table S4. Industrial Land Use Material Intensity Profile."/>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
    <s v="Heeren and Fishman"/>
    <s v="North_America"/>
    <s v="Cfa"/>
    <n v="4444"/>
    <n v="2799.4124999999999"/>
    <n v="2499.9799750000002"/>
    <n v="719.96002499999997"/>
    <n v="866.95252500000004"/>
    <n v="9147593"/>
    <n v="293402"/>
    <s v="NA"/>
    <n v="314743"/>
    <n v="0.79900000000000004"/>
    <n v="0.80800000000000005"/>
    <n v="48493"/>
    <n v="50394"/>
    <s v="NULL"/>
    <s v="NULL"/>
    <s v="R32USA"/>
    <s v="R5.2OECD"/>
    <x v="1"/>
    <s v="S_concretefloor"/>
    <s v="Standard"/>
    <s v="modeled/hypothetical/regulations"/>
    <s v="NR"/>
    <s v="S"/>
    <s v="OECD_USA"/>
    <n v="297.18"/>
  </r>
  <r>
    <n v="280"/>
    <s v="USA"/>
    <s v="Philadelphia"/>
    <n v="2004"/>
    <n v="2012"/>
    <m/>
    <m/>
    <m/>
    <n v="177.33333329999999"/>
    <n v="7.5"/>
    <m/>
    <m/>
    <n v="301.66666670000001"/>
    <m/>
    <n v="10.83333333"/>
    <n v="32.666666669999998"/>
    <n v="0.5"/>
    <m/>
    <m/>
    <m/>
    <n v="0.16666666699999999"/>
    <n v="5"/>
    <n v="0.5"/>
    <m/>
    <m/>
    <n v="9.8333333330000006"/>
    <m/>
    <n v="5.6666666670000003"/>
    <n v="0.5"/>
    <m/>
    <m/>
    <m/>
    <m/>
    <m/>
    <m/>
    <n v="2"/>
    <n v="1.6666666670000001"/>
    <s v="Material Intensity"/>
    <x v="23"/>
    <s v="NA"/>
    <s v="NA"/>
    <s v="NULL"/>
    <s v="urban"/>
    <s v="gross"/>
    <s v="Marcellus-Zamora, Kimberlee A.; Gallagher, Patricia M.; Spatari, Sabrina; Tanikawa, Hiroki"/>
    <n v="2016"/>
    <s v="Estimating Materials Stocked by Land-Use Type in Historic Urban Buildings Using Spatio-Temporal Analytical Tools"/>
    <s v="Journal of Industrial Ecology"/>
    <s v="Copyright Elsevier"/>
    <s v="10.1111/jiec.12327"/>
    <x v="29"/>
    <s v="NULL"/>
    <s v="MI = Material stock (thousands tonnes) / 6 (km^2) (floor area from table 2)"/>
    <s v="Considered &quot;metal&quot; and &quot;non-composite deck&quot; as &quot;other metal&quot;, &quot;stucco&quot; as &quot;mortar/plaster&quot;, &quot;brick/stone/stucco&quot;as &quot;brick&quot;."/>
    <s v="SI. Table S16. Material Fractions in Thousands Tonnes (Percentage)."/>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05, Urban pop. in 2010, Data: https://www.rug.nl/ggdc/historicaldevelopment/maddison/releases/maddison-project-database-2018. GDP: Data: https://esa.un.org/unpd/wup/Download, Urbanization_rate_2018.xls. Human Development Index: Not collected."/>
    <s v="Heeren and Fishman"/>
    <s v="North_America"/>
    <s v="Cfa"/>
    <n v="4444"/>
    <n v="2799.4124999999999"/>
    <n v="2499.9799750000002"/>
    <n v="719.96002499999997"/>
    <n v="866.95252500000004"/>
    <n v="9147593"/>
    <n v="293402"/>
    <s v="NA"/>
    <n v="314743"/>
    <n v="0.79900000000000004"/>
    <n v="0.80800000000000005"/>
    <n v="48493"/>
    <n v="50394"/>
    <s v="NULL"/>
    <s v="NULL"/>
    <s v="R32USA"/>
    <s v="R5.2OECD"/>
    <x v="9"/>
    <s v="S_concretefloor"/>
    <s v="Standard"/>
    <s v="modeled/hypothetical/regulations"/>
    <s v="UN"/>
    <s v="S"/>
    <s v="OECD_USA"/>
    <n v="301.66666670000001"/>
  </r>
  <r>
    <n v="281"/>
    <s v="USA"/>
    <s v="Los Angeles"/>
    <m/>
    <n v="1950"/>
    <n v="8.6114101180000002"/>
    <m/>
    <m/>
    <m/>
    <n v="110.87190529999999"/>
    <m/>
    <m/>
    <n v="360.60279869999999"/>
    <m/>
    <m/>
    <m/>
    <m/>
    <m/>
    <m/>
    <m/>
    <m/>
    <m/>
    <m/>
    <m/>
    <m/>
    <m/>
    <m/>
    <m/>
    <m/>
    <m/>
    <m/>
    <m/>
    <m/>
    <m/>
    <m/>
    <m/>
    <m/>
    <s v="Single Family House"/>
    <x v="23"/>
    <s v="residential"/>
    <s v="SFH"/>
    <s v="NULL"/>
    <s v="urban"/>
    <s v="NA"/>
    <s v="Reyna, Janet L.; Chester, Mikhail V."/>
    <n v="2015"/>
    <s v="The Growth of Urban Building Stock: Unintended Lock-in and Embedded Environmental Effects"/>
    <s v="Journal of Industrial Ecology"/>
    <s v="Copyright Elsevier"/>
    <s v="10.1111/jiec.12211"/>
    <x v="30"/>
    <s v="for use_type or construction_type: '. In California, design of buildings for seismic activities increases the amount of structural materials, such as steel and concrete.'"/>
    <s v="1 SF (square foot) = 0.092903 square meters"/>
    <s v="NULL"/>
    <s v="SI. Table S13. Prototype Factors."/>
    <s v="Heating Degree Days: HDD in 1948, Data: https://www.kapsarc.org/research/projects/global-degree-days-database/ - sheet 'T2m.hdd.18C' and divided by four to obtain daily values. Cooling Degree Days: CDD in 1948,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No data before 1950, Urban pop. in 1950, Data: https://www.rug.nl/ggdc/historicaldevelopment/maddison/releases/maddison-project-database-2018. GDP: Pre-1950, Data: https://esa.un.org/unpd/wup/Download, Urbanization_rate_2018.xls. Human Development Index: Not collected."/>
    <s v="Heeren and Fishman"/>
    <s v="North_America"/>
    <s v="Csa"/>
    <n v="3787"/>
    <n v="2776.53"/>
    <n v="2750"/>
    <n v="770.78747499999997"/>
    <n v="722.34497499999998"/>
    <n v="9147593"/>
    <s v="NA"/>
    <s v="Pre-1950"/>
    <n v="152271"/>
    <s v="NA"/>
    <n v="0.64200000000000002"/>
    <s v="NA"/>
    <n v="15241"/>
    <s v="NULL"/>
    <s v="NULL"/>
    <s v="R32USA"/>
    <s v="R5.2OECD"/>
    <x v="6"/>
    <s v="T_unspecified"/>
    <s v="Standard"/>
    <s v="sample/average/statistics"/>
    <s v="RS"/>
    <s v="T"/>
    <s v="OECD_USA"/>
    <n v="360.60279869999999"/>
  </r>
  <r>
    <n v="282"/>
    <s v="USA"/>
    <s v="Los Angeles"/>
    <n v="1950"/>
    <n v="1991"/>
    <n v="10.764262649999999"/>
    <m/>
    <m/>
    <m/>
    <n v="115.1776103"/>
    <m/>
    <m/>
    <n v="373.51991390000001"/>
    <m/>
    <m/>
    <m/>
    <m/>
    <m/>
    <m/>
    <m/>
    <m/>
    <m/>
    <m/>
    <m/>
    <m/>
    <m/>
    <m/>
    <m/>
    <m/>
    <m/>
    <m/>
    <m/>
    <m/>
    <m/>
    <m/>
    <m/>
    <m/>
    <s v="Single Family House"/>
    <x v="23"/>
    <s v="residential"/>
    <s v="SFH"/>
    <s v="NULL"/>
    <s v="urban"/>
    <s v="NA"/>
    <s v="Reyna, Janet L.; Chester, Mikhail V."/>
    <n v="2015"/>
    <s v="The Growth of Urban Building Stock: Unintended Lock-in and Embedded Environmental Effects"/>
    <s v="Journal of Industrial Ecology"/>
    <s v="Copyright Elsevier"/>
    <s v="10.1111/jiec.12211"/>
    <x v="30"/>
    <s v="NULL"/>
    <s v="1 SF (square foot) = 0.092903 square meters"/>
    <s v="NULL"/>
    <s v="SI. Table S13. Prototype Factors."/>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1950, Urban pop. in 1990, Data: https://www.rug.nl/ggdc/historicaldevelopment/maddison/releases/maddison-project-database-2018. GDP: Data: https://esa.un.org/unpd/wup/Download, Urbanization_rate_2018.xls. Human Development Index: Not collected."/>
    <s v="Heeren and Fishman"/>
    <s v="North_America"/>
    <s v="Csa"/>
    <n v="3787"/>
    <n v="2750"/>
    <n v="2704.7975000000001"/>
    <n v="722.34497499999998"/>
    <n v="807.41247499999997"/>
    <n v="9147593"/>
    <n v="152271"/>
    <s v="NA"/>
    <n v="253497"/>
    <n v="0.64200000000000002"/>
    <n v="0.753"/>
    <n v="15241"/>
    <n v="36464"/>
    <s v="NULL"/>
    <s v="NULL"/>
    <s v="R32USA"/>
    <s v="R5.2OECD"/>
    <x v="6"/>
    <s v="T_unspecified"/>
    <s v="Standard"/>
    <s v="sample/average/statistics"/>
    <s v="RS"/>
    <s v="T"/>
    <s v="OECD_USA"/>
    <n v="373.51991390000001"/>
  </r>
  <r>
    <n v="283"/>
    <s v="USA"/>
    <s v="Los Angeles"/>
    <n v="1990"/>
    <m/>
    <n v="7.534983854"/>
    <m/>
    <m/>
    <m/>
    <n v="82.884822389999997"/>
    <m/>
    <m/>
    <n v="510.22604949999999"/>
    <m/>
    <m/>
    <m/>
    <m/>
    <m/>
    <m/>
    <m/>
    <m/>
    <m/>
    <m/>
    <m/>
    <m/>
    <m/>
    <m/>
    <m/>
    <m/>
    <m/>
    <m/>
    <m/>
    <m/>
    <m/>
    <m/>
    <m/>
    <m/>
    <s v="Single Family House"/>
    <x v="23"/>
    <s v="residential"/>
    <s v="SFH"/>
    <s v="NULL"/>
    <s v="urban"/>
    <s v="NA"/>
    <s v="Reyna, Janet L.; Chester, Mikhail V."/>
    <n v="2015"/>
    <s v="The Growth of Urban Building Stock: Unintended Lock-in and Embedded Environmental Effects"/>
    <s v="Journal of Industrial Ecology"/>
    <s v="Copyright Elsevier"/>
    <s v="10.1111/jiec.12211"/>
    <x v="30"/>
    <s v="NULL"/>
    <s v="1 SF (square foot) = 0.092903 square meters"/>
    <s v="NULL"/>
    <s v="SI. Table S13. Prototype Factors."/>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90, Urban pop. in 2020, Data: https://www.rug.nl/ggdc/historicaldevelopment/maddison/releases/maddison-project-database-2018. GDP: GDP in 2016, Data: https://esa.un.org/unpd/wup/Download, Urbanization_rate_2018.xls. Human Development Index: Not collected."/>
    <s v="Heeren and Fishman"/>
    <s v="North_America"/>
    <s v="Csa"/>
    <n v="3787"/>
    <n v="2607.9025000000001"/>
    <n v="2941.3625000000002"/>
    <n v="797.12750000000005"/>
    <n v="758.10997499999996"/>
    <n v="9147593"/>
    <n v="250132"/>
    <s v="NA"/>
    <n v="324656"/>
    <n v="0.753"/>
    <n v="0.82699999999999996"/>
    <n v="36982"/>
    <n v="53015"/>
    <s v="NULL"/>
    <s v="NULL"/>
    <s v="R32USA"/>
    <s v="R5.2OECD"/>
    <x v="6"/>
    <s v="T_unspecified"/>
    <s v="Standard"/>
    <s v="sample/average/statistics"/>
    <s v="RS"/>
    <s v="T"/>
    <s v="OECD_USA"/>
    <n v="510.22604949999999"/>
  </r>
  <r>
    <n v="284"/>
    <s v="USA"/>
    <s v="Los Angeles"/>
    <m/>
    <m/>
    <n v="62.432723359999997"/>
    <m/>
    <m/>
    <m/>
    <n v="21.528525299999998"/>
    <m/>
    <m/>
    <n v="534.98385359999997"/>
    <m/>
    <m/>
    <m/>
    <m/>
    <m/>
    <m/>
    <m/>
    <m/>
    <m/>
    <m/>
    <m/>
    <m/>
    <m/>
    <m/>
    <m/>
    <m/>
    <m/>
    <m/>
    <m/>
    <m/>
    <m/>
    <m/>
    <m/>
    <m/>
    <s v="Multi-family building (large)"/>
    <x v="23"/>
    <s v="residential"/>
    <s v="MFH"/>
    <s v="NULL"/>
    <s v="urban"/>
    <s v="NA"/>
    <s v="Reyna, Janet L.; Chester, Mikhail V."/>
    <n v="2015"/>
    <s v="The Growth of Urban Building Stock: Unintended Lock-in and Embedded Environmental Effects"/>
    <s v="Journal of Industrial Ecology"/>
    <s v="Copyright Elsevier"/>
    <s v="10.1111/jiec.12211"/>
    <x v="30"/>
    <s v="NULL"/>
    <s v="1 SF (square foot) = 0.092903 square meters"/>
    <s v="NULL"/>
    <s v="SI. Table S13. Prototype Factors."/>
    <s v="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
    <s v="Heeren and Fishman"/>
    <s v="North_America"/>
    <s v="Csa"/>
    <n v="3787"/>
    <n v="2776.53"/>
    <n v="2941.3625000000002"/>
    <n v="770.78747499999997"/>
    <n v="758.10997499999996"/>
    <n v="9147593"/>
    <s v="NA"/>
    <s v="Pre-1950"/>
    <n v="324656"/>
    <n v="0.64200000000000002"/>
    <n v="0.82699999999999996"/>
    <s v="NA"/>
    <n v="53015"/>
    <s v="NULL"/>
    <s v="NULL"/>
    <s v="R32USA"/>
    <s v="R5.2OECD"/>
    <x v="7"/>
    <s v="S_unspecified"/>
    <s v="Standard"/>
    <s v="sample/average/statistics"/>
    <s v="RM"/>
    <s v="S"/>
    <s v="OECD_USA"/>
    <n v="534.98385359999997"/>
  </r>
  <r>
    <n v="285"/>
    <s v="USA"/>
    <s v="Los Angeles"/>
    <m/>
    <m/>
    <n v="4.3057050590000001"/>
    <m/>
    <m/>
    <m/>
    <n v="37.674919269999997"/>
    <m/>
    <m/>
    <n v="146.39397199999999"/>
    <m/>
    <m/>
    <m/>
    <m/>
    <m/>
    <m/>
    <m/>
    <m/>
    <m/>
    <m/>
    <m/>
    <m/>
    <m/>
    <m/>
    <m/>
    <m/>
    <m/>
    <m/>
    <m/>
    <m/>
    <m/>
    <m/>
    <m/>
    <m/>
    <s v="Multi-family building (small)"/>
    <x v="23"/>
    <s v="residential"/>
    <s v="MFH"/>
    <s v="NULL"/>
    <s v="urban"/>
    <s v="NA"/>
    <s v="Reyna, Janet L.; Chester, Mikhail V."/>
    <n v="2015"/>
    <s v="The Growth of Urban Building Stock: Unintended Lock-in and Embedded Environmental Effects"/>
    <s v="Journal of Industrial Ecology"/>
    <s v="Copyright Elsevier"/>
    <s v="10.1111/jiec.12211"/>
    <x v="30"/>
    <s v="NULL"/>
    <s v="1 SF (square foot) = 0.092903 square meters"/>
    <s v="NULL"/>
    <s v="SI. Table S13. Prototype Factors."/>
    <s v="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
    <s v="Heeren and Fishman"/>
    <s v="North_America"/>
    <s v="Csa"/>
    <n v="3787"/>
    <n v="2776.53"/>
    <n v="2941.3625000000002"/>
    <n v="770.78747499999997"/>
    <n v="758.10997499999996"/>
    <n v="9147593"/>
    <s v="NA"/>
    <s v="Pre-1950"/>
    <n v="324656"/>
    <n v="0.64200000000000002"/>
    <n v="0.82699999999999996"/>
    <s v="NA"/>
    <n v="53015"/>
    <s v="NULL"/>
    <s v="NULL"/>
    <s v="R32USA"/>
    <s v="R5.2OECD"/>
    <x v="7"/>
    <s v="T_unspecified"/>
    <s v="Standard"/>
    <s v="sample/average/statistics"/>
    <s v="RM"/>
    <s v="T"/>
    <s v="OECD_USA"/>
    <n v="146.39397199999999"/>
  </r>
  <r>
    <n v="286"/>
    <s v="USA"/>
    <s v="Los Angeles"/>
    <m/>
    <m/>
    <n v="5.3821313240000004"/>
    <m/>
    <m/>
    <m/>
    <n v="82.884822389999997"/>
    <m/>
    <m/>
    <n v="107.64262650000001"/>
    <m/>
    <m/>
    <m/>
    <m/>
    <m/>
    <m/>
    <m/>
    <m/>
    <m/>
    <m/>
    <m/>
    <m/>
    <m/>
    <m/>
    <m/>
    <m/>
    <m/>
    <m/>
    <m/>
    <m/>
    <m/>
    <m/>
    <m/>
    <m/>
    <s v="Condominium"/>
    <x v="23"/>
    <s v="residential"/>
    <s v="MFH"/>
    <s v="NULL"/>
    <s v="urban"/>
    <s v="NA"/>
    <s v="Reyna, Janet L.; Chester, Mikhail V."/>
    <n v="2015"/>
    <s v="The Growth of Urban Building Stock: Unintended Lock-in and Embedded Environmental Effects"/>
    <s v="Journal of Industrial Ecology"/>
    <s v="Copyright Elsevier"/>
    <s v="10.1111/jiec.12211"/>
    <x v="30"/>
    <s v="NULL"/>
    <s v="1 SF (square foot) = 0.092903 square meters"/>
    <s v="NULL"/>
    <s v="SI. Table S13. Prototype Factors."/>
    <s v="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
    <s v="Heeren and Fishman"/>
    <s v="North_America"/>
    <s v="Csa"/>
    <n v="3787"/>
    <n v="2776.53"/>
    <n v="2941.3625000000002"/>
    <n v="770.78747499999997"/>
    <n v="758.10997499999996"/>
    <n v="9147593"/>
    <s v="NA"/>
    <s v="Pre-1950"/>
    <n v="324656"/>
    <n v="0.64200000000000002"/>
    <n v="0.82699999999999996"/>
    <s v="NA"/>
    <n v="53015"/>
    <s v="NULL"/>
    <s v="NULL"/>
    <s v="R32USA"/>
    <s v="R5.2OECD"/>
    <x v="7"/>
    <s v="RC_unspecified"/>
    <s v="Standard"/>
    <s v="sample/average/statistics"/>
    <s v="RM"/>
    <s v="C"/>
    <s v="OECD_USA"/>
    <n v="107.64262650000001"/>
  </r>
  <r>
    <n v="287"/>
    <s v="USA"/>
    <s v="Los Angeles"/>
    <m/>
    <m/>
    <n v="82.884822389999997"/>
    <m/>
    <m/>
    <m/>
    <n v="27.987082879999999"/>
    <m/>
    <m/>
    <n v="132.40043059999999"/>
    <m/>
    <m/>
    <m/>
    <m/>
    <m/>
    <m/>
    <m/>
    <m/>
    <m/>
    <m/>
    <m/>
    <m/>
    <m/>
    <m/>
    <m/>
    <m/>
    <m/>
    <m/>
    <m/>
    <m/>
    <m/>
    <m/>
    <m/>
    <m/>
    <s v="Hotel"/>
    <x v="23"/>
    <s v="commercial"/>
    <s v="NA"/>
    <s v="NULL"/>
    <s v="urban"/>
    <s v="NA"/>
    <s v="Reyna, Janet L.; Chester, Mikhail V."/>
    <n v="2015"/>
    <s v="The Growth of Urban Building Stock: Unintended Lock-in and Embedded Environmental Effects"/>
    <s v="Journal of Industrial Ecology"/>
    <s v="Copyright Elsevier"/>
    <s v="10.1111/jiec.12211"/>
    <x v="30"/>
    <s v="NULL"/>
    <s v="1 SF (square foot) = 0.092903 square meters"/>
    <s v="NULL"/>
    <s v="SI. Table S13. Prototype Factors."/>
    <s v="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
    <s v="Heeren and Fishman"/>
    <s v="North_America"/>
    <s v="Csa"/>
    <n v="3787"/>
    <n v="2776.53"/>
    <n v="2941.3625000000002"/>
    <n v="770.78747499999997"/>
    <n v="758.10997499999996"/>
    <n v="9147593"/>
    <s v="NA"/>
    <s v="Pre-1950"/>
    <n v="324656"/>
    <n v="0.64200000000000002"/>
    <n v="0.82699999999999996"/>
    <s v="NA"/>
    <n v="53015"/>
    <s v="NULL"/>
    <s v="NULL"/>
    <s v="R32USA"/>
    <s v="R5.2OECD"/>
    <x v="1"/>
    <s v="RC_unspecified"/>
    <s v="Standard"/>
    <s v="sample/average/statistics"/>
    <s v="NR"/>
    <s v="C"/>
    <s v="OECD_USA"/>
    <n v="132.40043059999999"/>
  </r>
  <r>
    <n v="288"/>
    <s v="USA"/>
    <s v="Los Angeles"/>
    <m/>
    <m/>
    <n v="1889.0670909999999"/>
    <m/>
    <m/>
    <m/>
    <n v="5.3819575259999999"/>
    <m/>
    <m/>
    <n v="579.09862980000003"/>
    <m/>
    <m/>
    <m/>
    <m/>
    <m/>
    <m/>
    <m/>
    <m/>
    <m/>
    <m/>
    <m/>
    <m/>
    <m/>
    <m/>
    <m/>
    <m/>
    <m/>
    <m/>
    <m/>
    <m/>
    <m/>
    <m/>
    <m/>
    <m/>
    <s v="Low Office"/>
    <x v="23"/>
    <s v="commercial"/>
    <s v="NA"/>
    <s v="NULL"/>
    <s v="urban"/>
    <s v="NA"/>
    <s v="Reyna, Janet L.; Chester, Mikhail V."/>
    <n v="2015"/>
    <s v="The Growth of Urban Building Stock: Unintended Lock-in and Embedded Environmental Effects"/>
    <s v="Journal of Industrial Ecology"/>
    <s v="Copyright Elsevier"/>
    <s v="10.1111/jiec.12211"/>
    <x v="30"/>
    <s v="NULL"/>
    <s v="1 SF (square foot) = 0.092903 square meters. The very high steel MI seems to be a typo in the source material"/>
    <s v="NULL"/>
    <s v="SI. Table S13. Prototype Factors."/>
    <s v="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
    <s v="Heeren and Fishman"/>
    <s v="North_America"/>
    <s v="Csa"/>
    <n v="3787"/>
    <n v="2776.53"/>
    <n v="2941.3625000000002"/>
    <n v="770.78747499999997"/>
    <n v="758.10997499999996"/>
    <n v="9147593"/>
    <s v="NA"/>
    <s v="Pre-1950"/>
    <n v="324656"/>
    <n v="0.64200000000000002"/>
    <n v="0.82699999999999996"/>
    <s v="NA"/>
    <n v="53015"/>
    <s v="NULL"/>
    <s v="NULL"/>
    <s v="R32USA"/>
    <s v="R5.2OECD"/>
    <x v="12"/>
    <s v="RC_unspecified"/>
    <s v="Standard"/>
    <s v="sample/average/statistics"/>
    <s v="NR"/>
    <s v="C"/>
    <s v="OECD_USA"/>
    <n v="579.09862980000003"/>
  </r>
  <r>
    <n v="289"/>
    <s v="USA"/>
    <s v="Los Angeles"/>
    <m/>
    <m/>
    <n v="21.527830099999999"/>
    <m/>
    <m/>
    <m/>
    <n v="0"/>
    <m/>
    <m/>
    <n v="557.57079969999995"/>
    <m/>
    <m/>
    <m/>
    <m/>
    <m/>
    <m/>
    <m/>
    <m/>
    <m/>
    <m/>
    <m/>
    <m/>
    <m/>
    <m/>
    <m/>
    <m/>
    <m/>
    <m/>
    <m/>
    <m/>
    <m/>
    <m/>
    <m/>
    <m/>
    <s v="High Office"/>
    <x v="23"/>
    <s v="commercial"/>
    <s v="NA"/>
    <s v="NULL"/>
    <s v="urban"/>
    <s v="NA"/>
    <s v="Reyna, Janet L.; Chester, Mikhail V."/>
    <n v="2015"/>
    <s v="The Growth of Urban Building Stock: Unintended Lock-in and Embedded Environmental Effects"/>
    <s v="Journal of Industrial Ecology"/>
    <s v="Copyright Elsevier"/>
    <s v="10.1111/jiec.12211"/>
    <x v="30"/>
    <s v="NULL"/>
    <s v="1 SF (square foot) = 0.092903 square meters"/>
    <s v="NULL"/>
    <s v="SI. Table S13. Prototype Factors."/>
    <s v="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
    <s v="Heeren and Fishman"/>
    <s v="North_America"/>
    <s v="Csa"/>
    <n v="3787"/>
    <n v="2776.53"/>
    <n v="2941.3625000000002"/>
    <n v="770.78747499999997"/>
    <n v="758.10997499999996"/>
    <n v="9147593"/>
    <s v="NA"/>
    <s v="Pre-1950"/>
    <n v="324656"/>
    <n v="0.64200000000000002"/>
    <n v="0.82699999999999996"/>
    <s v="NA"/>
    <n v="53015"/>
    <s v="NULL"/>
    <s v="NULL"/>
    <s v="R32USA"/>
    <s v="R5.2OECD"/>
    <x v="13"/>
    <s v="RC_unspecified"/>
    <s v="Standard"/>
    <s v="sample/average/statistics"/>
    <s v="NR"/>
    <s v="C"/>
    <s v="OECD_USA"/>
    <n v="557.57079969999995"/>
  </r>
  <r>
    <n v="290"/>
    <s v="USA"/>
    <s v="Los Angeles"/>
    <m/>
    <m/>
    <n v="130.24337209999999"/>
    <m/>
    <m/>
    <m/>
    <n v="0"/>
    <m/>
    <m/>
    <n v="1190.4890049999999"/>
    <m/>
    <m/>
    <m/>
    <m/>
    <m/>
    <m/>
    <m/>
    <m/>
    <m/>
    <m/>
    <m/>
    <m/>
    <m/>
    <m/>
    <m/>
    <m/>
    <m/>
    <m/>
    <m/>
    <m/>
    <m/>
    <m/>
    <m/>
    <m/>
    <s v="Hospital"/>
    <x v="23"/>
    <s v="NA"/>
    <s v="NA"/>
    <s v="NULL"/>
    <s v="urban"/>
    <s v="NA"/>
    <s v="Reyna, Janet L.; Chester, Mikhail V."/>
    <n v="2015"/>
    <s v="The Growth of Urban Building Stock: Unintended Lock-in and Embedded Environmental Effects"/>
    <s v="Journal of Industrial Ecology"/>
    <s v="Copyright Elsevier"/>
    <s v="10.1111/jiec.12211"/>
    <x v="30"/>
    <s v="NULL"/>
    <s v="1 SF (square foot) = 0.092903 square meters"/>
    <s v="NULL"/>
    <s v="SI. Table S13. Prototype Factors."/>
    <s v="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
    <s v="Heeren and Fishman"/>
    <s v="North_America"/>
    <s v="Csa"/>
    <n v="3787"/>
    <n v="2776.53"/>
    <n v="2941.3625000000002"/>
    <n v="770.78747499999997"/>
    <n v="758.10997499999996"/>
    <n v="9147593"/>
    <s v="NA"/>
    <s v="Pre-1950"/>
    <n v="324656"/>
    <n v="0.64200000000000002"/>
    <n v="0.82699999999999996"/>
    <s v="NA"/>
    <n v="53015"/>
    <s v="NULL"/>
    <s v="NULL"/>
    <s v="R32USA"/>
    <s v="R5.2OECD"/>
    <x v="11"/>
    <s v="RC_unspecified"/>
    <s v="Standard"/>
    <s v="sample/average/statistics"/>
    <s v="NR"/>
    <s v="C"/>
    <s v="OECD_USA"/>
    <n v="1190.4890049999999"/>
  </r>
  <r>
    <n v="291"/>
    <s v="USA"/>
    <s v="Los Angeles"/>
    <m/>
    <m/>
    <n v="110.868325"/>
    <m/>
    <m/>
    <m/>
    <n v="1.0763915049999999"/>
    <m/>
    <m/>
    <n v="989.20379319999995"/>
    <m/>
    <m/>
    <m/>
    <m/>
    <m/>
    <m/>
    <m/>
    <m/>
    <m/>
    <m/>
    <m/>
    <m/>
    <m/>
    <m/>
    <m/>
    <m/>
    <m/>
    <m/>
    <m/>
    <m/>
    <m/>
    <m/>
    <m/>
    <m/>
    <s v="Warehouse"/>
    <x v="23"/>
    <s v="industrial"/>
    <s v="NA"/>
    <s v="NULL"/>
    <s v="urban"/>
    <s v="NA"/>
    <s v="Reyna, Janet L.; Chester, Mikhail V."/>
    <n v="2015"/>
    <s v="The Growth of Urban Building Stock: Unintended Lock-in and Embedded Environmental Effects"/>
    <s v="Journal of Industrial Ecology"/>
    <s v="Copyright Elsevier"/>
    <s v="10.1111/jiec.12211"/>
    <x v="30"/>
    <s v="NULL"/>
    <s v="1 SF (square foot) = 0.092903 square meters"/>
    <s v="NULL"/>
    <s v="SI. Table S13. Prototype Factors."/>
    <s v="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
    <s v="Heeren and Fishman"/>
    <s v="North_America"/>
    <s v="Csa"/>
    <n v="3787"/>
    <n v="2776.53"/>
    <n v="2941.3625000000002"/>
    <n v="770.78747499999997"/>
    <n v="758.10997499999996"/>
    <n v="9147593"/>
    <s v="NA"/>
    <s v="Pre-1950"/>
    <n v="324656"/>
    <n v="0.64200000000000002"/>
    <n v="0.82699999999999996"/>
    <s v="NA"/>
    <n v="53015"/>
    <s v="NULL"/>
    <s v="NULL"/>
    <s v="R32USA"/>
    <s v="R5.2OECD"/>
    <x v="14"/>
    <s v="RC_unspecified"/>
    <s v="Standard"/>
    <s v="sample/average/statistics"/>
    <s v="NR"/>
    <s v="C"/>
    <s v="OECD_USA"/>
    <n v="989.20379319999995"/>
  </r>
  <r>
    <n v="292"/>
    <s v="USA"/>
    <s v="Los Angeles"/>
    <m/>
    <m/>
    <n v="89.340494919999998"/>
    <m/>
    <m/>
    <m/>
    <n v="1.0763915049999999"/>
    <m/>
    <m/>
    <n v="566.18193169999995"/>
    <m/>
    <m/>
    <m/>
    <m/>
    <m/>
    <m/>
    <m/>
    <m/>
    <m/>
    <m/>
    <m/>
    <m/>
    <m/>
    <m/>
    <m/>
    <m/>
    <m/>
    <m/>
    <m/>
    <m/>
    <m/>
    <m/>
    <m/>
    <m/>
    <s v="Heavy Industrial"/>
    <x v="23"/>
    <s v="industrial"/>
    <s v="NA"/>
    <s v="NULL"/>
    <s v="urban"/>
    <s v="NA"/>
    <s v="Reyna, Janet L.; Chester, Mikhail V."/>
    <n v="2015"/>
    <s v="The Growth of Urban Building Stock: Unintended Lock-in and Embedded Environmental Effects"/>
    <s v="Journal of Industrial Ecology"/>
    <s v="Copyright Elsevier"/>
    <s v="10.1111/jiec.12211"/>
    <x v="30"/>
    <s v="NULL"/>
    <s v="1 SF (square foot) = 0.092903 square meters"/>
    <s v="NULL"/>
    <s v="SI. Table S13. Prototype Factors."/>
    <s v="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
    <s v="Heeren and Fishman"/>
    <s v="North_America"/>
    <s v="Csa"/>
    <n v="3787"/>
    <n v="2776.53"/>
    <n v="2941.3625000000002"/>
    <n v="770.78747499999997"/>
    <n v="758.10997499999996"/>
    <n v="9147593"/>
    <s v="NA"/>
    <s v="Pre-1950"/>
    <n v="324656"/>
    <n v="0.64200000000000002"/>
    <n v="0.82699999999999996"/>
    <s v="NA"/>
    <n v="53015"/>
    <s v="NULL"/>
    <s v="NULL"/>
    <s v="R32USA"/>
    <s v="R5.2OECD"/>
    <x v="2"/>
    <s v="RC_unspecified"/>
    <s v="Standard"/>
    <s v="sample/average/statistics"/>
    <s v="NR"/>
    <s v="C"/>
    <s v="OECD_USA"/>
    <n v="566.18193169999995"/>
  </r>
  <r>
    <n v="293"/>
    <s v="USA"/>
    <s v="Los Angeles"/>
    <m/>
    <m/>
    <n v="94.722452450000006"/>
    <m/>
    <m/>
    <m/>
    <n v="39.826485689999998"/>
    <m/>
    <m/>
    <n v="641.52933710000002"/>
    <m/>
    <m/>
    <m/>
    <m/>
    <m/>
    <m/>
    <m/>
    <m/>
    <m/>
    <m/>
    <m/>
    <m/>
    <m/>
    <m/>
    <m/>
    <m/>
    <m/>
    <m/>
    <m/>
    <m/>
    <m/>
    <m/>
    <m/>
    <m/>
    <s v="Church"/>
    <x v="23"/>
    <s v="NA"/>
    <s v="NA"/>
    <s v="NULL"/>
    <s v="urban"/>
    <s v="NA"/>
    <s v="Reyna, Janet L.; Chester, Mikhail V."/>
    <n v="2015"/>
    <s v="The Growth of Urban Building Stock: Unintended Lock-in and Embedded Environmental Effects"/>
    <s v="Journal of Industrial Ecology"/>
    <s v="Copyright Elsevier"/>
    <s v="10.1111/jiec.12211"/>
    <x v="30"/>
    <s v="NULL"/>
    <s v="1 SF (square foot) = 0.092903 square meters"/>
    <s v="NULL"/>
    <s v="SI. Table S13. Prototype Factors."/>
    <s v="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
    <s v="Heeren and Fishman"/>
    <s v="North_America"/>
    <s v="Csa"/>
    <n v="3787"/>
    <n v="2776.53"/>
    <n v="2941.3625000000002"/>
    <n v="770.78747499999997"/>
    <n v="758.10997499999996"/>
    <n v="9147593"/>
    <s v="NA"/>
    <s v="Pre-1950"/>
    <n v="324656"/>
    <n v="0.64200000000000002"/>
    <n v="0.82699999999999996"/>
    <s v="NA"/>
    <n v="53015"/>
    <s v="NULL"/>
    <s v="NULL"/>
    <s v="R32USA"/>
    <s v="R5.2OECD"/>
    <x v="11"/>
    <s v="RC_unspecified"/>
    <s v="Standard"/>
    <s v="sample/average/statistics"/>
    <s v="NR"/>
    <s v="C"/>
    <s v="OECD_USA"/>
    <n v="641.52933710000002"/>
  </r>
  <r>
    <n v="294"/>
    <s v="USA"/>
    <s v="Los Angeles"/>
    <m/>
    <m/>
    <n v="101.1808015"/>
    <m/>
    <m/>
    <m/>
    <n v="1.0763915049999999"/>
    <m/>
    <m/>
    <n v="712.57117640000001"/>
    <m/>
    <m/>
    <m/>
    <m/>
    <m/>
    <m/>
    <m/>
    <m/>
    <m/>
    <m/>
    <m/>
    <m/>
    <m/>
    <m/>
    <m/>
    <m/>
    <m/>
    <m/>
    <m/>
    <m/>
    <m/>
    <m/>
    <m/>
    <m/>
    <s v="School"/>
    <x v="23"/>
    <s v="NA"/>
    <s v="NA"/>
    <s v="NULL"/>
    <s v="urban"/>
    <s v="NA"/>
    <s v="Reyna, Janet L.; Chester, Mikhail V."/>
    <n v="2015"/>
    <s v="The Growth of Urban Building Stock: Unintended Lock-in and Embedded Environmental Effects"/>
    <s v="Journal of Industrial Ecology"/>
    <s v="Copyright Elsevier"/>
    <s v="10.1111/jiec.12211"/>
    <x v="30"/>
    <s v="NULL"/>
    <s v="1 SF (square foot) = 0.092903 square meters"/>
    <s v="NULL"/>
    <s v="SI. Table S13. Prototype Factors."/>
    <s v="Heating Degree Days: HDD in 1948, HDD in 2013, Data: https://www.kapsarc.org/research/projects/global-degree-days-database/ - sheet 'T2m.hdd.18C' and divided by four to obtain daily values. Cooling Degree Days: CDD in 1948, CDD in 2013, Data: https://www.kapsarc.org/research/projects/global-degree-days-database/ - sheet 'T2m.cdd.18C' and divided by four to obtain daily values. Land area: Data: https://www.cia.gov/library/publications/the-world-factbook/fields/2147.html. Population: Population in 2016, Data: https://www.rug.nl/ggdc/historicaldevelopment/maddison/releases/maddison-project-database-2018. Urbanization: Urban pop. in 1950, Urban pop. in 2020, Data: https://www.rug.nl/ggdc/historicaldevelopment/maddison/releases/maddison-project-database-2018. GDP: Pre-1950, GDP in 2016, Data: https://esa.un.org/unpd/wup/Download, Urbanization_rate_2018.xls. Human Development Index: Not collected."/>
    <s v="Heeren and Fishman"/>
    <s v="North_America"/>
    <s v="Csa"/>
    <n v="3787"/>
    <n v="2776.53"/>
    <n v="2941.3625000000002"/>
    <n v="770.78747499999997"/>
    <n v="758.10997499999996"/>
    <n v="9147593"/>
    <s v="NA"/>
    <s v="Pre-1950"/>
    <n v="324656"/>
    <n v="0.64200000000000002"/>
    <n v="0.82699999999999996"/>
    <s v="NA"/>
    <n v="53015"/>
    <s v="NULL"/>
    <s v="NULL"/>
    <s v="R32USA"/>
    <s v="R5.2OECD"/>
    <x v="11"/>
    <s v="RC_unspecified"/>
    <s v="Standard"/>
    <s v="sample/average/statistics"/>
    <s v="NR"/>
    <s v="C"/>
    <s v="OECD_USA"/>
    <n v="712.57117640000001"/>
  </r>
  <r>
    <n v="295"/>
    <s v="Indonesia"/>
    <s v="Jakarta"/>
    <n v="1960"/>
    <m/>
    <n v="16.600000000000001"/>
    <m/>
    <m/>
    <n v="1.2"/>
    <n v="105"/>
    <m/>
    <m/>
    <n v="0"/>
    <n v="142.9"/>
    <n v="717.5"/>
    <n v="0"/>
    <m/>
    <m/>
    <n v="0"/>
    <m/>
    <m/>
    <m/>
    <n v="729.8"/>
    <n v="5.6"/>
    <n v="511.5"/>
    <m/>
    <n v="30.8"/>
    <n v="0.8"/>
    <m/>
    <m/>
    <m/>
    <m/>
    <m/>
    <m/>
    <m/>
    <m/>
    <n v="2"/>
    <s v="residential building, urban, simple"/>
    <x v="23"/>
    <s v="residential"/>
    <s v="SFH"/>
    <s v="NULL"/>
    <s v="urban"/>
    <s v="gross"/>
    <s v="Surahman, Usep; Kubota, Tetsu; Higashi, Osamu"/>
    <n v="2015"/>
    <s v="Life Cycle Assessment of Energy and CO2 Emissions for Residential Buildings in Jakarta and Bandung, Indonesia"/>
    <s v="Buildings"/>
    <s v="Copyright Elsevier"/>
    <s v="10.3390/buildings5041131"/>
    <x v="31"/>
    <s v="for use_type or construction_type: 'Overall, stone accounts for the largest percentage in Jakarta and Bandung (32% and 31%), followed by sand (31% and 30%), clay brick (19% and 19%), cement (8% and 8%), etc'"/>
    <s v="NULL"/>
    <s v="other construction minerals include &quot;clay brick&quot; and &quot;clay roof&quot;; others include &quot;paint&quot;; other metals include &quot;zinc roof&quot;"/>
    <s v="Table 4. Current building material inventory (unit: kg/m2). "/>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
    <s v="Heeren and Fishman"/>
    <s v="South_and_Southeast_Asia"/>
    <s v="Am"/>
    <n v="691"/>
    <n v="7.0000000000000001E-3"/>
    <n v="2E-3"/>
    <n v="2590.5"/>
    <n v="2779.73"/>
    <n v="1811569"/>
    <n v="95961"/>
    <s v="NA"/>
    <n v="250431"/>
    <n v="0.14585999999999999"/>
    <n v="0.53312999999999999"/>
    <n v="1475"/>
    <n v="9720"/>
    <s v="NULL"/>
    <s v="NULL"/>
    <s v="R32IDN"/>
    <s v="R5.2ASIA"/>
    <x v="10"/>
    <s v="M_brick"/>
    <s v="Standard"/>
    <s v="sample/average/statistics"/>
    <s v="RS"/>
    <s v="M"/>
    <s v="ASIA_IDN"/>
    <n v="0"/>
  </r>
  <r>
    <n v="296"/>
    <s v="Indonesia"/>
    <s v="Bandung"/>
    <n v="1960"/>
    <m/>
    <n v="17.3"/>
    <m/>
    <m/>
    <n v="0.8"/>
    <n v="143.1"/>
    <m/>
    <m/>
    <n v="0"/>
    <n v="118.8"/>
    <n v="561"/>
    <n v="7.5"/>
    <m/>
    <m/>
    <n v="0.3"/>
    <m/>
    <m/>
    <m/>
    <n v="623.1"/>
    <n v="0.6"/>
    <n v="392.4"/>
    <m/>
    <n v="15.5"/>
    <n v="1.2"/>
    <m/>
    <m/>
    <m/>
    <m/>
    <m/>
    <m/>
    <m/>
    <m/>
    <n v="1.6"/>
    <s v="residential building, urban, simple"/>
    <x v="23"/>
    <s v="residential"/>
    <s v="SFH"/>
    <s v="NULL"/>
    <s v="urban"/>
    <s v="gross"/>
    <s v="Surahman, Usep; Kubota, Tetsu; Higashi, Osamu"/>
    <n v="2015"/>
    <s v="Life Cycle Assessment of Energy and CO2 Emissions for Residential Buildings in Jakarta and Bandung, Indonesia"/>
    <s v="Buildings"/>
    <s v="Copyright Elsevier"/>
    <s v="10.3390/buildings5041131"/>
    <x v="31"/>
    <s v="NULL"/>
    <s v="NULL"/>
    <s v="other construction minerals include &quot;clay brick&quot; and &quot;clay roof&quot;; others include &quot;paint&quot;; other metals include &quot;zinc roof&quot;"/>
    <s v="Table 4. Current building material inventory (unit: kg/m2). "/>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
    <s v="Heeren and Fishman"/>
    <s v="South_and_Southeast_Asia"/>
    <s v="Af"/>
    <n v="771"/>
    <n v="7.0000000000000001E-3"/>
    <n v="2E-3"/>
    <n v="2590.5"/>
    <n v="2779.73"/>
    <n v="1811569"/>
    <n v="95961"/>
    <s v="NA"/>
    <n v="250431"/>
    <n v="0.14585999999999999"/>
    <n v="0.53312999999999999"/>
    <n v="1475"/>
    <n v="9720"/>
    <s v="NULL"/>
    <s v="NULL"/>
    <s v="R32IDN"/>
    <s v="R5.2ASIA"/>
    <x v="10"/>
    <s v="M_brick"/>
    <s v="Standard"/>
    <s v="sample/average/statistics"/>
    <s v="RS"/>
    <s v="M"/>
    <s v="ASIA_IDN"/>
    <n v="0"/>
  </r>
  <r>
    <n v="297"/>
    <s v="Indonesia"/>
    <s v="Jakarta"/>
    <n v="1960"/>
    <m/>
    <n v="36.6"/>
    <m/>
    <m/>
    <n v="0.1"/>
    <n v="131"/>
    <m/>
    <m/>
    <n v="0"/>
    <n v="175.7"/>
    <n v="623.1"/>
    <n v="0"/>
    <m/>
    <m/>
    <n v="7"/>
    <m/>
    <m/>
    <m/>
    <n v="696.5"/>
    <n v="2.1"/>
    <n v="350.1"/>
    <m/>
    <n v="33.9"/>
    <n v="0.8"/>
    <m/>
    <m/>
    <m/>
    <m/>
    <m/>
    <m/>
    <m/>
    <m/>
    <n v="5.4"/>
    <s v="residential building, urban, medium"/>
    <x v="23"/>
    <s v="residential"/>
    <s v="SFH"/>
    <s v="NULL"/>
    <s v="urban"/>
    <s v="gross"/>
    <s v="Surahman, Usep; Kubota, Tetsu; Higashi, Osamu"/>
    <n v="2015"/>
    <s v="Life Cycle Assessment of Energy and CO2 Emissions for Residential Buildings in Jakarta and Bandung, Indonesia"/>
    <s v="Buildings"/>
    <s v="Copyright Elsevier"/>
    <s v="10.3390/buildings5041131"/>
    <x v="31"/>
    <s v="NULL"/>
    <s v="NULL"/>
    <s v="other construction minerals include &quot;clay brick&quot; and &quot;clay roof&quot;; others include &quot;paint&quot;; other metals include &quot;zinc roof&quot;"/>
    <s v="Table 4. Current building material inventory (unit: kg/m2). "/>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
    <s v="Heeren and Fishman"/>
    <s v="South_and_Southeast_Asia"/>
    <s v="Am"/>
    <n v="691"/>
    <n v="7.0000000000000001E-3"/>
    <n v="2E-3"/>
    <n v="2590.5"/>
    <n v="2779.73"/>
    <n v="1811569"/>
    <n v="95961"/>
    <s v="NA"/>
    <n v="250431"/>
    <n v="0.14585999999999999"/>
    <n v="0.53312999999999999"/>
    <n v="1475"/>
    <n v="9720"/>
    <s v="NULL"/>
    <s v="NULL"/>
    <s v="R32IDN"/>
    <s v="R5.2ASIA"/>
    <x v="3"/>
    <s v="M_brick"/>
    <s v="Standard"/>
    <s v="sample/average/statistics"/>
    <s v="RS"/>
    <s v="M"/>
    <s v="ASIA_IDN"/>
    <n v="0"/>
  </r>
  <r>
    <n v="298"/>
    <s v="Indonesia"/>
    <s v="Bandung"/>
    <n v="1960"/>
    <m/>
    <n v="37.700000000000003"/>
    <m/>
    <m/>
    <n v="0.1"/>
    <n v="161.5"/>
    <m/>
    <m/>
    <n v="0"/>
    <n v="185"/>
    <n v="674.4"/>
    <n v="0"/>
    <m/>
    <m/>
    <n v="1.3"/>
    <m/>
    <m/>
    <m/>
    <n v="682.6"/>
    <n v="0.3"/>
    <n v="444.2"/>
    <m/>
    <n v="34.200000000000003"/>
    <n v="1.3"/>
    <m/>
    <m/>
    <m/>
    <m/>
    <m/>
    <m/>
    <m/>
    <m/>
    <n v="4.4000000000000004"/>
    <s v="residential building, urban, medium"/>
    <x v="23"/>
    <s v="residential"/>
    <s v="SFH"/>
    <s v="NULL"/>
    <s v="urban"/>
    <s v="gross"/>
    <s v="Surahman, Usep; Kubota, Tetsu; Higashi, Osamu"/>
    <n v="2015"/>
    <s v="Life Cycle Assessment of Energy and CO2 Emissions for Residential Buildings in Jakarta and Bandung, Indonesia"/>
    <s v="Buildings"/>
    <s v="Copyright Elsevier"/>
    <s v="10.3390/buildings5041131"/>
    <x v="31"/>
    <s v="NULL"/>
    <s v="NULL"/>
    <s v="other construction minerals include &quot;clay brick&quot; and &quot;clay roof&quot;; others include &quot;paint&quot;; other metals include &quot;zinc roof&quot;"/>
    <s v="Table 4. Current building material inventory (unit: kg/m2). "/>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
    <s v="Heeren and Fishman"/>
    <s v="South_and_Southeast_Asia"/>
    <s v="Af"/>
    <n v="771"/>
    <n v="7.0000000000000001E-3"/>
    <n v="2E-3"/>
    <n v="2590.5"/>
    <n v="2779.73"/>
    <n v="1811569"/>
    <n v="95961"/>
    <s v="NA"/>
    <n v="250431"/>
    <n v="0.14585999999999999"/>
    <n v="0.53312999999999999"/>
    <n v="1475"/>
    <n v="9720"/>
    <s v="NULL"/>
    <s v="NULL"/>
    <s v="R32IDN"/>
    <s v="R5.2ASIA"/>
    <x v="3"/>
    <s v="M_brick"/>
    <s v="Standard"/>
    <s v="sample/average/statistics"/>
    <s v="RS"/>
    <s v="M"/>
    <s v="ASIA_IDN"/>
    <n v="0"/>
  </r>
  <r>
    <n v="299"/>
    <s v="Indonesia"/>
    <s v="Jakarta"/>
    <n v="1960"/>
    <m/>
    <n v="30.5"/>
    <m/>
    <m/>
    <n v="0"/>
    <n v="159.80000000000001"/>
    <m/>
    <m/>
    <n v="49.9"/>
    <n v="187.4"/>
    <n v="583.79999999999995"/>
    <n v="0"/>
    <m/>
    <m/>
    <n v="23"/>
    <m/>
    <m/>
    <m/>
    <n v="529"/>
    <n v="0.3"/>
    <n v="413.3"/>
    <m/>
    <n v="59.5"/>
    <n v="1.3"/>
    <m/>
    <m/>
    <m/>
    <m/>
    <m/>
    <m/>
    <m/>
    <m/>
    <n v="10"/>
    <s v="residential building, urban, luxurious"/>
    <x v="23"/>
    <s v="residential"/>
    <s v="SFH"/>
    <s v="NULL"/>
    <s v="urban"/>
    <s v="gross"/>
    <s v="Surahman, Usep; Kubota, Tetsu; Higashi, Osamu"/>
    <n v="2015"/>
    <s v="Life Cycle Assessment of Energy and CO2 Emissions for Residential Buildings in Jakarta and Bandung, Indonesia"/>
    <s v="Buildings"/>
    <s v="Copyright Elsevier"/>
    <s v="10.3390/buildings5041131"/>
    <x v="31"/>
    <s v="NULL"/>
    <s v="NULL"/>
    <s v="other construction minerals include &quot;clay brick&quot; and &quot;clay roof&quot;; concrete includes &quot;concrete roof&quot;; others include &quot;paint&quot;"/>
    <s v="Table 4. Current building material inventory (unit: kg/m2). "/>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
    <s v="Heeren and Fishman"/>
    <s v="South_and_Southeast_Asia"/>
    <s v="Am"/>
    <n v="691"/>
    <n v="7.0000000000000001E-3"/>
    <n v="2E-3"/>
    <n v="2590.5"/>
    <n v="2779.73"/>
    <n v="1811569"/>
    <n v="95961"/>
    <s v="NA"/>
    <n v="250431"/>
    <n v="0.14585999999999999"/>
    <n v="0.53312999999999999"/>
    <n v="1475"/>
    <n v="9720"/>
    <s v="NULL"/>
    <s v="NULL"/>
    <s v="R32IDN"/>
    <s v="R5.2ASIA"/>
    <x v="3"/>
    <s v="M_brick"/>
    <s v="Standard"/>
    <s v="sample/average/statistics"/>
    <s v="RS"/>
    <s v="M"/>
    <s v="ASIA_IDN"/>
    <n v="49.9"/>
  </r>
  <r>
    <n v="300"/>
    <s v="Indonesia"/>
    <s v="Bandung"/>
    <n v="1960"/>
    <m/>
    <n v="34"/>
    <m/>
    <m/>
    <n v="0"/>
    <n v="43.2"/>
    <m/>
    <m/>
    <n v="39.200000000000003"/>
    <n v="227.2"/>
    <n v="740.2"/>
    <n v="0"/>
    <m/>
    <m/>
    <n v="24.4"/>
    <m/>
    <m/>
    <m/>
    <n v="603.9"/>
    <n v="0"/>
    <n v="451.2"/>
    <m/>
    <n v="77.400000000000006"/>
    <n v="6.2"/>
    <m/>
    <m/>
    <m/>
    <m/>
    <m/>
    <m/>
    <m/>
    <m/>
    <n v="12.4"/>
    <s v="residential building, urban, luxurious"/>
    <x v="23"/>
    <s v="residential"/>
    <s v="SFH"/>
    <s v="NULL"/>
    <s v="urban"/>
    <s v="gross"/>
    <s v="Surahman, Usep; Kubota, Tetsu; Higashi, Osamu"/>
    <n v="2015"/>
    <s v="Life Cycle Assessment of Energy and CO2 Emissions for Residential Buildings in Jakarta and Bandung, Indonesia"/>
    <s v="Buildings"/>
    <s v="Copyright Elsevier"/>
    <s v="10.3390/buildings5041131"/>
    <x v="31"/>
    <s v="NULL"/>
    <s v="NULL"/>
    <s v="other construction minerals include &quot;clay brick&quot; and &quot;clay roof&quot;; concrete includes &quot;concrete roof&quot;; others include &quot;paint&quot;"/>
    <s v="Table 4. Current building material inventory (unit: kg/m2). "/>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
    <s v="Heeren and Fishman"/>
    <s v="South_and_Southeast_Asia"/>
    <s v="Af"/>
    <n v="771"/>
    <n v="7.0000000000000001E-3"/>
    <n v="2E-3"/>
    <n v="2590.5"/>
    <n v="2779.73"/>
    <n v="1811569"/>
    <n v="95961"/>
    <s v="NA"/>
    <n v="250431"/>
    <n v="0.14585999999999999"/>
    <n v="0.53312999999999999"/>
    <n v="1475"/>
    <n v="9720"/>
    <s v="NULL"/>
    <s v="NULL"/>
    <s v="R32IDN"/>
    <s v="R5.2ASIA"/>
    <x v="3"/>
    <s v="M_brick"/>
    <s v="Standard"/>
    <s v="sample/average/statistics"/>
    <s v="RS"/>
    <s v="M"/>
    <s v="ASIA_IDN"/>
    <n v="39.200000000000003"/>
  </r>
  <r>
    <n v="301"/>
    <s v="Indonesia"/>
    <s v="Jakarta"/>
    <n v="1960"/>
    <m/>
    <n v="27"/>
    <m/>
    <m/>
    <n v="0.5"/>
    <n v="125.6"/>
    <m/>
    <m/>
    <n v="9.6"/>
    <n v="164.1"/>
    <n v="655.29999999999995"/>
    <n v="0"/>
    <m/>
    <m/>
    <n v="7.1"/>
    <m/>
    <m/>
    <m/>
    <n v="678.4"/>
    <n v="3.2"/>
    <n v="430.2"/>
    <m/>
    <n v="37.5"/>
    <n v="0.9"/>
    <m/>
    <m/>
    <m/>
    <m/>
    <m/>
    <m/>
    <m/>
    <m/>
    <n v="4.9000000000000004"/>
    <s v="residential building, urban"/>
    <x v="23"/>
    <s v="residential"/>
    <s v="SFH"/>
    <s v="NULL"/>
    <s v="urban"/>
    <s v="gross"/>
    <s v="Surahman, Usep; Kubota, Tetsu; Higashi, Osamu"/>
    <n v="2015"/>
    <s v="Life Cycle Assessment of Energy and CO2 Emissions for Residential Buildings in Jakarta and Bandung, Indonesia"/>
    <s v="Buildings"/>
    <s v="Copyright Elsevier"/>
    <s v="10.3390/buildings5041131"/>
    <x v="31"/>
    <s v="NULL"/>
    <s v="NULL"/>
    <s v=" other construction minerals include &quot;clay brick&quot; and &quot;clay roof&quot;; concrete includes &quot;concrete roof&quot;; other metals include &quot;zinc roof&quot;; others include &quot;paint&quot;"/>
    <s v="Table 4. Current building material inventory (unit: kg/m2). "/>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
    <s v="Heeren and Fishman"/>
    <s v="South_and_Southeast_Asia"/>
    <s v="Am"/>
    <n v="691"/>
    <n v="7.0000000000000001E-3"/>
    <n v="2E-3"/>
    <n v="2590.5"/>
    <n v="2779.73"/>
    <n v="1811569"/>
    <n v="95961"/>
    <s v="NA"/>
    <n v="250431"/>
    <n v="0.14585999999999999"/>
    <n v="0.53312999999999999"/>
    <n v="1475"/>
    <n v="9720"/>
    <s v="NULL"/>
    <s v="NULL"/>
    <s v="R32IDN"/>
    <s v="R5.2ASIA"/>
    <x v="3"/>
    <s v="M_brick"/>
    <s v="Standard"/>
    <s v="sample/average/statistics"/>
    <s v="RS"/>
    <s v="M"/>
    <s v="ASIA_IDN"/>
    <n v="9.6"/>
  </r>
  <r>
    <n v="302"/>
    <s v="Indonesia"/>
    <s v="Bandung"/>
    <n v="1980"/>
    <m/>
    <n v="27.4"/>
    <m/>
    <m/>
    <n v="0.4"/>
    <n v="139.19999999999999"/>
    <m/>
    <m/>
    <n v="4.4000000000000004"/>
    <n v="157.6"/>
    <n v="626.79999999999995"/>
    <n v="3.6"/>
    <m/>
    <m/>
    <n v="3.4"/>
    <m/>
    <m/>
    <m/>
    <n v="644.70000000000005"/>
    <n v="0.4"/>
    <n v="419.9"/>
    <m/>
    <n v="30"/>
    <n v="1.8"/>
    <m/>
    <m/>
    <m/>
    <m/>
    <m/>
    <m/>
    <m/>
    <m/>
    <n v="4"/>
    <s v="residential building, urban"/>
    <x v="23"/>
    <s v="residential"/>
    <s v="SFH"/>
    <s v="NULL"/>
    <s v="urban"/>
    <s v="gross"/>
    <s v="Surahman, Usep; Kubota, Tetsu; Higashi, Osamu"/>
    <n v="2015"/>
    <s v="Life Cycle Assessment of Energy and CO2 Emissions for Residential Buildings in Jakarta and Bandung, Indonesia"/>
    <s v="Buildings"/>
    <s v="Copyright Elsevier"/>
    <s v="10.3390/buildings5041131"/>
    <x v="31"/>
    <s v="NULL"/>
    <s v="NULL"/>
    <s v="other construction minerals include &quot;clay brick&quot; and &quot;clay roof&quot;; concrete includes &quot;concrete roof&quot;; other metals include &quot;zinc roof&quot;; others include &quot;paint&quot;"/>
    <s v="Table 4. Current building material inventory (unit: kg/m2). "/>
    <s v="Heating Degree Days: HDD in 2013, Data: https://www.kapsarc.org/research/projects/global-degree-days-database/ - sheet 'T2m.hdd.18C' and divided by four to obtain daily values. Cooling Degree Days: CDD in 2013,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5, Data: https://www.rug.nl/ggdc/historicaldevelopment/maddison/releases/maddison-project-database-2018. GDP: Data: https://esa.un.org/unpd/wup/Download, Urbanization_rate_2018.xls. Human Development Index: Not collected."/>
    <s v="Heeren and Fishman"/>
    <s v="South_and_Southeast_Asia"/>
    <s v="Af"/>
    <n v="771"/>
    <n v="2.5000000000000001E-2"/>
    <n v="2E-3"/>
    <n v="2637.2"/>
    <n v="2779.73"/>
    <n v="1811569"/>
    <n v="147490"/>
    <s v="NA"/>
    <n v="250431"/>
    <n v="0.22103999999999999"/>
    <n v="0.53312999999999999"/>
    <n v="2578"/>
    <n v="9720"/>
    <s v="NULL"/>
    <s v="NULL"/>
    <s v="R32IDN"/>
    <s v="R5.2ASIA"/>
    <x v="3"/>
    <s v="M_brick"/>
    <s v="Standard"/>
    <s v="sample/average/statistics"/>
    <s v="RS"/>
    <s v="M"/>
    <s v="ASIA_IDN"/>
    <n v="4.4000000000000004"/>
  </r>
  <r>
    <n v="303"/>
    <s v="Thailand"/>
    <s v="Bangkok"/>
    <n v="2009"/>
    <n v="2009"/>
    <n v="230.1166667"/>
    <m/>
    <n v="0.25"/>
    <m/>
    <n v="1.3333333329999999"/>
    <m/>
    <m/>
    <n v="1905.8"/>
    <m/>
    <m/>
    <n v="312.10000000000002"/>
    <n v="7.85"/>
    <m/>
    <m/>
    <m/>
    <m/>
    <m/>
    <n v="8.6833333330000002"/>
    <m/>
    <m/>
    <m/>
    <n v="20.966666669999999"/>
    <n v="8.65"/>
    <m/>
    <m/>
    <m/>
    <m/>
    <m/>
    <m/>
    <m/>
    <m/>
    <m/>
    <s v="Office tower"/>
    <x v="44"/>
    <s v="commercial"/>
    <s v="NA"/>
    <s v="NULL"/>
    <s v="urban"/>
    <s v="gross"/>
    <s v="Kofoworola, Oyeshola F.; Gheewala, Shabbir H."/>
    <n v="2009"/>
    <s v="Life cycle energy assessment of a typical office building in Thailand"/>
    <s v="Energy and Buildings"/>
    <s v="Copyright Elsevier"/>
    <s v="10.1016/j.enbuild.2009.06.002"/>
    <x v="32"/>
    <s v="for use_type or construction_type: 'reinforced concrete and curtain wall; curtain wall = glass windows; we keep it in the RC-CF category to show the variance of this category'"/>
    <s v="From table 3, divided by 60,000 of floor space (table 1)."/>
    <s v="Steel consists of steel reinforcement, structural steel, and steel wire"/>
    <s v="Table 3. Amounts of main materials used for construction."/>
    <s v="Heating Degree Days: Data: https://www.kapsarc.org/research/projects/global-degree-days-database/ - sheet 'T2m.hdd.18C' and divided by four to obtain daily values. Cooling Degree Days: Data: https://www.kapsarc.org/research/projects/global-degree-days-database/ - sheet 'T2m.cdd.18C' and divided by four to obtain daily values.  Land area: Data: https://www.cia.gov/library/publications/the-world-factbook/fields/2147.html. Population: Data: https://www.rug.nl/ggdc/historicaldevelopment/maddison/releases/maddison-project-database-2018. Urbanization: Urban pop. in 2010, Data: https://www.rug.nl/ggdc/historicaldevelopment/maddison/releases/maddison-project-database-2018. GDP: Data: https://esa.un.org/unpd/wup/Download, Urbanization_rate_2018.xls. Human Development Index: Not collected."/>
    <s v="Heeren and Fishman"/>
    <s v="South_and_Southeast_Asia"/>
    <s v="Aw"/>
    <n v="1530"/>
    <s v="NA"/>
    <n v="79.397499999999994"/>
    <s v="NA"/>
    <n v="2509.6174999999998"/>
    <n v="510890"/>
    <s v="NA"/>
    <s v="NA"/>
    <n v="65376"/>
    <s v="NA"/>
    <n v="0.43856000000000001"/>
    <s v="NA"/>
    <n v="11168"/>
    <s v="NULL"/>
    <s v="NULL"/>
    <s v="R32OAS-M"/>
    <s v="R5.2ASIA"/>
    <x v="13"/>
    <s v="RC_unspecified"/>
    <s v="Efficient"/>
    <s v="real-world single case study"/>
    <s v="NR"/>
    <s v="C"/>
    <s v="ASIA_OAS-M"/>
    <n v="1905.8"/>
  </r>
  <r>
    <n v="304"/>
    <s v="Austria"/>
    <s v="Vienna"/>
    <m/>
    <n v="1870"/>
    <n v="23.59701493"/>
    <n v="0.69402985100000003"/>
    <n v="0.226716418"/>
    <m/>
    <n v="19.89552239"/>
    <m/>
    <m/>
    <m/>
    <m/>
    <m/>
    <n v="1943.283582"/>
    <m/>
    <m/>
    <m/>
    <m/>
    <m/>
    <m/>
    <m/>
    <n v="0.18507462699999999"/>
    <m/>
    <m/>
    <m/>
    <m/>
    <n v="0.74029850699999999"/>
    <m/>
    <n v="0.87910447800000002"/>
    <m/>
    <m/>
    <m/>
    <m/>
    <m/>
    <n v="2.4985074630000002"/>
    <s v="NA"/>
    <x v="23"/>
    <s v="non-residential"/>
    <s v="hospital"/>
    <s v="case study"/>
    <s v="urban"/>
    <s v="gross "/>
    <s v="Klemann, Fritz; Lederer, Jakob; Aschenbrenner, Philipp; Rechberger, Helmut; Fellner, Johann"/>
    <n v="2014"/>
    <s v="A method for determining buildings’ material composition prior to demolition"/>
    <s v="Building research and information "/>
    <s v="Copyright Elsevier"/>
    <s v="10.1080/09613218.2014.979029"/>
    <x v="33"/>
    <s v="for use_type or construction_type: 'Brickwork'"/>
    <s v="multiplied gross volume by material intensity per volume and divided by floor area"/>
    <s v="Brick building. Minerals are defined as &quot;brick&quot;. Cement asbestos as &quot;cement&quot;. "/>
    <s v="NULL"/>
    <s v="NULL"/>
    <s v="Nistad (Heeren)"/>
    <s v="Europe"/>
    <s v="NULL"/>
    <s v="NULL"/>
    <s v="NULL"/>
    <s v="NULL"/>
    <s v="NULL"/>
    <s v="NULL"/>
    <s v="NULL"/>
    <s v="NULL"/>
    <s v="NULL"/>
    <s v="NULL"/>
    <s v="NULL"/>
    <s v="NULL"/>
    <s v="NULL"/>
    <s v="NULL"/>
    <s v="NULL"/>
    <s v="NULL"/>
    <s v="R32EU15"/>
    <s v="R5.2OECD"/>
    <x v="11"/>
    <s v="M_brick"/>
    <s v="Standard"/>
    <s v="real-world single case study"/>
    <s v="NR"/>
    <s v="M"/>
    <s v="OECD_EU15"/>
    <s v=""/>
  </r>
  <r>
    <n v="305"/>
    <s v="Austria"/>
    <s v="Vienna"/>
    <m/>
    <n v="1970"/>
    <n v="25.333333329999999"/>
    <n v="0.366666667"/>
    <n v="0.73333333300000003"/>
    <m/>
    <n v="7.6666666670000003"/>
    <m/>
    <m/>
    <n v="1433.333333"/>
    <n v="5"/>
    <m/>
    <m/>
    <m/>
    <m/>
    <m/>
    <m/>
    <m/>
    <m/>
    <m/>
    <m/>
    <m/>
    <m/>
    <m/>
    <m/>
    <n v="4.3333333329999997"/>
    <m/>
    <n v="1.733333333"/>
    <m/>
    <m/>
    <m/>
    <m/>
    <m/>
    <n v="3.6666666669999999"/>
    <s v="NA"/>
    <x v="23"/>
    <s v="residential "/>
    <s v="MFH"/>
    <s v="case study"/>
    <s v="urban"/>
    <s v="gross "/>
    <s v="Klemann, Fritz; Lederer, Jakob; Aschenbrenner, Philipp; Rechberger, Helmut; Fellner, Johann"/>
    <n v="2014"/>
    <s v="A method for determining buildings’ material composition prior to demolition"/>
    <s v="Building research and information "/>
    <s v="Copyright Elsevier"/>
    <s v="10.1080/09613218.2014.979029"/>
    <x v="33"/>
    <s v="NULL"/>
    <s v="multiplied gross volume by material intensity per volume and divided by floor area"/>
    <s v="reinforced concrete building. Minerals defined as &quot;concrete&quot;."/>
    <s v="NULL"/>
    <s v="NULL"/>
    <s v="Nistad (Heeren)"/>
    <s v="Europe"/>
    <s v="NULL"/>
    <s v="NULL"/>
    <s v="NULL"/>
    <s v="NULL"/>
    <s v="NULL"/>
    <s v="NULL"/>
    <s v="NULL"/>
    <s v="NULL"/>
    <s v="NULL"/>
    <s v="NULL"/>
    <s v="NULL"/>
    <s v="NULL"/>
    <s v="NULL"/>
    <s v="NULL"/>
    <s v="NULL"/>
    <s v="NULL"/>
    <s v="R32EU15"/>
    <s v="R5.2OECD"/>
    <x v="7"/>
    <s v="RC_unspecified"/>
    <s v="Standard"/>
    <s v="real-world single case study"/>
    <s v="RM"/>
    <s v="C"/>
    <s v="OECD_EU15"/>
    <n v="1433.333333"/>
  </r>
  <r>
    <n v="306"/>
    <s v="Austria"/>
    <s v="Vienna"/>
    <m/>
    <n v="2003"/>
    <n v="41.8"/>
    <n v="1.056"/>
    <n v="0.96799999999999997"/>
    <m/>
    <n v="2.7280000000000002"/>
    <m/>
    <m/>
    <n v="1408"/>
    <m/>
    <m/>
    <m/>
    <m/>
    <m/>
    <m/>
    <m/>
    <m/>
    <m/>
    <m/>
    <m/>
    <m/>
    <m/>
    <m/>
    <m/>
    <n v="21.56"/>
    <m/>
    <n v="0.79200000000000004"/>
    <m/>
    <m/>
    <m/>
    <m/>
    <m/>
    <n v="2.3759999999999999"/>
    <s v="NA"/>
    <x v="23"/>
    <s v="non-residential"/>
    <s v="hospital"/>
    <s v="case study"/>
    <s v="urban"/>
    <s v="gross "/>
    <s v="Klemann, Fritz; Lederer, Jakob; Aschenbrenner, Philipp; Rechberger, Helmut; Fellner, Johann"/>
    <n v="2014"/>
    <s v="A method for determining buildings’ material composition prior to demolition"/>
    <s v="Building research and information "/>
    <s v="Copyright Elsevier"/>
    <s v="10.1080/09613218.2014.979029"/>
    <x v="33"/>
    <s v="NULL"/>
    <s v="multiplied gross volume by material intensity per volume and divided by floor area"/>
    <s v="reinforced concrete building. Minerals defined as &quot;concrete&quot;."/>
    <s v="NULL"/>
    <s v="NULL"/>
    <s v="Nistad (Heeren)"/>
    <s v="Europe"/>
    <s v="NULL"/>
    <s v="NULL"/>
    <s v="NULL"/>
    <s v="NULL"/>
    <s v="NULL"/>
    <s v="NULL"/>
    <s v="NULL"/>
    <s v="NULL"/>
    <s v="NULL"/>
    <s v="NULL"/>
    <s v="NULL"/>
    <s v="NULL"/>
    <s v="NULL"/>
    <s v="NULL"/>
    <s v="NULL"/>
    <s v="NULL"/>
    <s v="R32EU15"/>
    <s v="R5.2OECD"/>
    <x v="11"/>
    <s v="RC_unspecified"/>
    <s v="Standard"/>
    <s v="real-world single case study"/>
    <s v="NR"/>
    <s v="C"/>
    <s v="OECD_EU15"/>
    <n v="1408"/>
  </r>
  <r>
    <n v="307"/>
    <s v="Austria"/>
    <s v="Vienna"/>
    <m/>
    <n v="1900"/>
    <n v="31.23076923"/>
    <n v="1.0230769000000001E-2"/>
    <n v="0.16153846199999999"/>
    <m/>
    <n v="19.38461538"/>
    <m/>
    <m/>
    <m/>
    <m/>
    <m/>
    <n v="1400"/>
    <m/>
    <m/>
    <m/>
    <m/>
    <m/>
    <m/>
    <m/>
    <n v="0.75384615399999999"/>
    <m/>
    <m/>
    <m/>
    <m/>
    <n v="0.75384615399999999"/>
    <m/>
    <n v="5.0076923000000002E-2"/>
    <m/>
    <m/>
    <m/>
    <m/>
    <m/>
    <n v="2.3153846150000001"/>
    <s v="NA"/>
    <x v="23"/>
    <s v="non-residential"/>
    <s v="industrial"/>
    <s v="case study"/>
    <s v="urban"/>
    <s v="gross "/>
    <s v="Klemann, Fritz; Lederer, Jakob; Aschenbrenner, Philipp; Rechberger, Helmut; Fellner, Johann"/>
    <n v="2014"/>
    <s v="A method for determining buildings’ material composition prior to demolition"/>
    <s v="Building research and information "/>
    <s v="Copyright Elsevier"/>
    <s v="10.1080/09613218.2014.979029"/>
    <x v="33"/>
    <s v="for use_type or construction_type: 'Industrial Production / Steel, Brickwork'"/>
    <s v="multiplied gross volume by material intensity per volume and divided by floor area"/>
    <s v="brick building. Minerals defined as brick. Cement asbestos as &quot;cement&quot;."/>
    <s v="NULL"/>
    <s v="NULL"/>
    <s v="Nistad (Heeren)"/>
    <s v="Europe"/>
    <s v="NULL"/>
    <s v="NULL"/>
    <s v="NULL"/>
    <s v="NULL"/>
    <s v="NULL"/>
    <s v="NULL"/>
    <s v="NULL"/>
    <s v="NULL"/>
    <s v="NULL"/>
    <s v="NULL"/>
    <s v="NULL"/>
    <s v="NULL"/>
    <s v="NULL"/>
    <s v="NULL"/>
    <s v="NULL"/>
    <s v="NULL"/>
    <s v="R32EU15"/>
    <s v="R5.2OECD"/>
    <x v="2"/>
    <s v="M_brick"/>
    <s v="Standard"/>
    <s v="real-world single case study"/>
    <s v="NR"/>
    <s v="M"/>
    <s v="OECD_EU15"/>
    <s v=""/>
  </r>
  <r>
    <n v="308"/>
    <s v="Austria"/>
    <s v="Vienna"/>
    <m/>
    <n v="1859"/>
    <n v="3.2627272729999999"/>
    <n v="0.20854545499999999"/>
    <n v="0.53818181799999998"/>
    <m/>
    <n v="67.272727270000004"/>
    <m/>
    <m/>
    <m/>
    <m/>
    <m/>
    <n v="1513.636364"/>
    <m/>
    <m/>
    <m/>
    <m/>
    <m/>
    <m/>
    <m/>
    <m/>
    <m/>
    <m/>
    <m/>
    <m/>
    <n v="1.547272727"/>
    <m/>
    <n v="0.67272727300000001"/>
    <m/>
    <m/>
    <m/>
    <m/>
    <m/>
    <n v="0.43727272700000003"/>
    <s v="NA"/>
    <x v="23"/>
    <s v="&quot;commercial, residential&quot;"/>
    <s v="&quot;commercial, MFH&quot;"/>
    <s v="case study"/>
    <s v="urban"/>
    <s v="gross "/>
    <s v="Klemann, Fritz; Lederer, Jakob; Aschenbrenner, Philipp; Rechberger, Helmut; Fellner, Johann"/>
    <n v="2014"/>
    <s v="A method for determining buildings’ material composition prior to demolition"/>
    <s v="Building research and information "/>
    <s v="Copyright Elsevier"/>
    <s v="10.1080/09613218.2014.979029"/>
    <x v="33"/>
    <s v="for use_type or construction_type: 'Commercial residential / Brickwork'"/>
    <s v="multiplied gross volume by material intensity per volume and divided by floor area"/>
    <s v="brick building. Minerals defined as &quot;brick&quot;. "/>
    <s v="NULL"/>
    <s v="NULL"/>
    <s v="Nistad (Heeren)"/>
    <s v="Europe"/>
    <s v="NULL"/>
    <s v="NULL"/>
    <s v="NULL"/>
    <s v="NULL"/>
    <s v="NULL"/>
    <s v="NULL"/>
    <s v="NULL"/>
    <s v="NULL"/>
    <s v="NULL"/>
    <s v="NULL"/>
    <s v="NULL"/>
    <s v="NULL"/>
    <s v="NULL"/>
    <s v="NULL"/>
    <s v="NULL"/>
    <s v="NULL"/>
    <s v="R32EU15"/>
    <s v="R5.2OECD"/>
    <x v="9"/>
    <s v="M_brick"/>
    <s v="Standard"/>
    <s v="real-world single case study"/>
    <s v="UN"/>
    <s v="M"/>
    <s v="OECD_EU15"/>
    <s v=""/>
  </r>
  <r>
    <n v="309"/>
    <s v="Hong Kong/China"/>
    <s v="Hong Kong"/>
    <n v="2001"/>
    <n v="2003"/>
    <n v="141.7634807"/>
    <m/>
    <n v="1.5436241610000001"/>
    <m/>
    <n v="2.2263364960000001"/>
    <m/>
    <m/>
    <n v="1413.420505"/>
    <n v="6.2485536000000001E-2"/>
    <n v="455.3135848"/>
    <m/>
    <m/>
    <m/>
    <m/>
    <m/>
    <m/>
    <m/>
    <m/>
    <m/>
    <m/>
    <m/>
    <m/>
    <n v="4.4087016889999999"/>
    <m/>
    <m/>
    <m/>
    <m/>
    <m/>
    <m/>
    <m/>
    <m/>
    <n v="0.81231196500000002"/>
    <s v="One Peking, a commercial building"/>
    <x v="45"/>
    <s v="commercial "/>
    <s v="&quot;office, retail&quot;"/>
    <s v="case study"/>
    <s v="urban "/>
    <s v="gross "/>
    <s v="Yan, Hui; Shen Qiping; Fan, Linda C.H.; Wang, Yaowu; Zhang, Lei"/>
    <n v="2010"/>
    <s v="Greenhouse gas emissions in building construction: A case study of One Peking in Hong Kong"/>
    <s v="Building and Environment"/>
    <s v="Copyright Elsevier"/>
    <s v="10.1016/j.buildenv.2009.09.014"/>
    <x v="34"/>
    <s v="for use_type or construction_type: 'Office + Retail'"/>
    <s v="divided material mass by floor area"/>
    <s v="NULL"/>
    <s v="NULL"/>
    <s v="NULL"/>
    <s v="Nistad (Heeren)"/>
    <s v="China"/>
    <s v="NULL"/>
    <s v="NULL"/>
    <s v="NULL"/>
    <s v="NULL"/>
    <s v="NULL"/>
    <s v="NULL"/>
    <s v="NULL"/>
    <s v="NULL"/>
    <s v="NULL"/>
    <s v="NULL"/>
    <s v="NULL"/>
    <s v="NULL"/>
    <s v="NULL"/>
    <s v="NULL"/>
    <s v="NULL"/>
    <s v="NULL"/>
    <s v="R32CHN"/>
    <s v="R5.2ASIA"/>
    <x v="13"/>
    <s v="RC_unspecified"/>
    <s v="Standard"/>
    <s v="real-world single case study"/>
    <s v="NR"/>
    <s v="C"/>
    <s v="ASIA_CHN"/>
    <n v="1413.420505"/>
  </r>
  <r>
    <n v="310"/>
    <s v="Greece"/>
    <s v="Athens "/>
    <m/>
    <m/>
    <n v="47.340560549999999"/>
    <m/>
    <m/>
    <m/>
    <m/>
    <m/>
    <m/>
    <n v="1181.336859"/>
    <n v="11.470650450000001"/>
    <m/>
    <n v="76.430460069999995"/>
    <n v="27.75092544"/>
    <m/>
    <m/>
    <m/>
    <m/>
    <m/>
    <m/>
    <m/>
    <m/>
    <m/>
    <n v="32.569011109999998"/>
    <m/>
    <n v="1.2501322050000001"/>
    <m/>
    <n v="1.3569539930000001"/>
    <m/>
    <m/>
    <m/>
    <m/>
    <m/>
    <n v="102.1544157"/>
    <s v="Contemporary office building. Five-storey, office building with 2 basements and a flat roof"/>
    <x v="21"/>
    <s v="non-residential"/>
    <s v="office"/>
    <s v="case study"/>
    <s v="urban"/>
    <s v="gross "/>
    <s v="Dimoudi, A; Tompa, C"/>
    <n v="2008"/>
    <s v="Energy and environmental indicators related to construction of office buildings"/>
    <s v="Resources, Conservation and Recycling"/>
    <s v="Copyright Elsevier"/>
    <s v="10.1016/j.resconrec.2008.09.008"/>
    <x v="35"/>
    <s v="for use_type or construction_type: 'The flooring material is ceramic tiles in the office spaces and marble in the corridors and staircases.'"/>
    <s v="divided material mass by floor area"/>
    <s v="NULL"/>
    <s v="NULL"/>
    <s v="NULL"/>
    <s v="Nistad (Heeren)"/>
    <s v="Europe"/>
    <s v="NULL"/>
    <s v="NULL"/>
    <s v="NULL"/>
    <s v="NULL"/>
    <s v="NULL"/>
    <s v="NULL"/>
    <s v="NULL"/>
    <s v="NULL"/>
    <s v="NULL"/>
    <s v="NULL"/>
    <s v="NULL"/>
    <s v="NULL"/>
    <s v="NULL"/>
    <s v="NULL"/>
    <s v="NULL"/>
    <s v="NULL"/>
    <s v="R32EU15"/>
    <s v="R5.2OECD"/>
    <x v="12"/>
    <s v="RC_unspecified"/>
    <s v="Standard"/>
    <s v="real-world single case study"/>
    <s v="NR"/>
    <s v="C"/>
    <s v="OECD_EU15"/>
    <n v="1181.336859"/>
  </r>
  <r>
    <n v="311"/>
    <s v="Greece"/>
    <s v="Athens "/>
    <m/>
    <m/>
    <n v="78.605000000000004"/>
    <m/>
    <n v="1.8025"/>
    <m/>
    <m/>
    <m/>
    <m/>
    <n v="1701.4375"/>
    <n v="26.765000000000001"/>
    <m/>
    <n v="85.575000000000003"/>
    <n v="10.0375"/>
    <m/>
    <m/>
    <m/>
    <m/>
    <m/>
    <m/>
    <m/>
    <m/>
    <m/>
    <m/>
    <m/>
    <n v="1.5525"/>
    <m/>
    <n v="6.2"/>
    <m/>
    <m/>
    <m/>
    <n v="1.3674999999999999"/>
    <m/>
    <n v="95.084999999999994"/>
    <s v="Contemporary office building. Three-storey, office building with a basement and a flat roof"/>
    <x v="13"/>
    <s v="non-residential"/>
    <s v="office"/>
    <s v="case study"/>
    <s v="urban"/>
    <s v="gross "/>
    <s v="Dimoudi, A; Tompa, C"/>
    <n v="2008"/>
    <s v="Energy and environmental indicators related to construction of office buildings"/>
    <s v="Resources, Conservation and Recycling"/>
    <s v="Copyright Elsevier"/>
    <s v="10.1016/j.resconrec.2008.09.008"/>
    <x v="35"/>
    <s v="NULL"/>
    <s v="divided material mass by floor area"/>
    <s v="Vinyl tiles added to &quot;PVC&quot;."/>
    <s v="NULL"/>
    <s v="NULL"/>
    <s v="Nistad (Heeren)"/>
    <s v="Europe"/>
    <s v="NULL"/>
    <s v="NULL"/>
    <s v="NULL"/>
    <s v="NULL"/>
    <s v="NULL"/>
    <s v="NULL"/>
    <s v="NULL"/>
    <s v="NULL"/>
    <s v="NULL"/>
    <s v="NULL"/>
    <s v="NULL"/>
    <s v="NULL"/>
    <s v="NULL"/>
    <s v="NULL"/>
    <s v="NULL"/>
    <s v="NULL"/>
    <s v="R32EU15"/>
    <s v="R5.2OECD"/>
    <x v="12"/>
    <s v="RC_unspecified"/>
    <s v="Standard"/>
    <s v="real-world single case study"/>
    <s v="NR"/>
    <s v="C"/>
    <s v="OECD_EU15"/>
    <n v="1701.4375"/>
  </r>
  <r>
    <n v="312"/>
    <s v="Iceland "/>
    <s v="Reykjavik"/>
    <m/>
    <n v="1996"/>
    <n v="38.439399999999999"/>
    <m/>
    <m/>
    <m/>
    <n v="1.58826"/>
    <m/>
    <m/>
    <n v="1196.634"/>
    <m/>
    <m/>
    <m/>
    <n v="59.44"/>
    <m/>
    <m/>
    <m/>
    <m/>
    <m/>
    <m/>
    <m/>
    <m/>
    <m/>
    <m/>
    <m/>
    <m/>
    <m/>
    <m/>
    <m/>
    <m/>
    <m/>
    <m/>
    <n v="6.6543200000000002"/>
    <n v="0.56699999999999995"/>
    <s v="Typical school building. The Vættaskóli-Engi school building is located in Reykjavik"/>
    <x v="37"/>
    <s v="non-residential"/>
    <s v="education"/>
    <s v="case study"/>
    <s v="urban"/>
    <s v="gross "/>
    <s v="Emami, Nargessadat; Marteinsson, Björn; Heinonen, Jukka"/>
    <n v="2016"/>
    <s v="Environmental Impact Assessment of a School Building in Iceland Using LCA-Including the Effect of Long Distance Transport of Materials"/>
    <s v="Buildings"/>
    <s v="Copyright Elsevier"/>
    <s v="10.3390/buildings6040046"/>
    <x v="36"/>
    <s v="NULL"/>
    <s v="divided material mass by floor area"/>
    <s v="&quot;Insulation_unspecified&quot; is stone wool."/>
    <s v="NULL"/>
    <s v="NULL"/>
    <s v="Nistad (Heeren)"/>
    <s v="Europe"/>
    <s v="NULL"/>
    <s v="NULL"/>
    <s v="NULL"/>
    <s v="NULL"/>
    <s v="NULL"/>
    <s v="NULL"/>
    <s v="NULL"/>
    <s v="NULL"/>
    <s v="NULL"/>
    <s v="NULL"/>
    <s v="NULL"/>
    <s v="NULL"/>
    <s v="NULL"/>
    <s v="NULL"/>
    <s v="NULL"/>
    <s v="NULL"/>
    <s v="R32EFTA"/>
    <s v="R5.2OECD"/>
    <x v="11"/>
    <s v="RC_concretefloor"/>
    <s v="Efficient"/>
    <s v="real-world single case study"/>
    <s v="NR"/>
    <s v="C"/>
    <s v="OECD_EFTA"/>
    <n v="1196.634"/>
  </r>
  <r>
    <n v="313"/>
    <s v="USA"/>
    <s v="Pittsburgh "/>
    <m/>
    <n v="1971"/>
    <n v="117"/>
    <n v="4.5"/>
    <n v="0.49"/>
    <m/>
    <m/>
    <m/>
    <m/>
    <n v="117"/>
    <m/>
    <m/>
    <m/>
    <m/>
    <m/>
    <n v="5.2"/>
    <m/>
    <m/>
    <m/>
    <m/>
    <m/>
    <m/>
    <n v="86"/>
    <n v="3.2"/>
    <n v="5.5"/>
    <n v="0.2"/>
    <n v="0.19"/>
    <m/>
    <m/>
    <m/>
    <m/>
    <m/>
    <n v="0.45"/>
    <n v="6.74"/>
    <s v="An existing institutioNAl building—Benedum Hall at Upitt"/>
    <x v="46"/>
    <s v="non-residential"/>
    <s v="education"/>
    <s v="case study"/>
    <s v="urban"/>
    <s v="NA"/>
    <s v="Collinge, William O.; Landis, Amy E.; Alex, Jones K.; Schaefer, Laura A.; Bilec, Melissa M."/>
    <n v="2012"/>
    <s v="Dynamic life cycle assessment: framework and application to an institutional building"/>
    <s v="The International Journal of Life Cycle Assessment "/>
    <s v="Copyright Elsevier"/>
    <s v="10.1007/s11367-012-0528-2"/>
    <x v="37"/>
    <s v="NULL"/>
    <s v="no conversion needed"/>
    <s v="&quot;Siding unspecified&quot; is exterior masonry. Resilient floor tiles is assigned to &quot;ceramics&quot;. &quot;Insulation_unspecified&quot; is fiberglass and &quot;other unspecified&quot; is cast iron piping and glass fiber reinforced concrete.&quot;"/>
    <s v="NULL"/>
    <s v="NULL"/>
    <s v="Nistad (Heeren)"/>
    <s v="US"/>
    <s v="NULL"/>
    <s v="NULL"/>
    <s v="NULL"/>
    <s v="NULL"/>
    <s v="NULL"/>
    <s v="NULL"/>
    <s v="NULL"/>
    <s v="NULL"/>
    <s v="NULL"/>
    <s v="NULL"/>
    <s v="NULL"/>
    <s v="NULL"/>
    <s v="NULL"/>
    <s v="NULL"/>
    <s v="NULL"/>
    <s v="NULL"/>
    <s v="R32USA"/>
    <s v="R5.2OECD"/>
    <x v="11"/>
    <s v="Unspecified"/>
    <s v="Standard"/>
    <s v="real-world single case study"/>
    <s v="NR"/>
    <s v="U"/>
    <s v="OECD_USA"/>
    <n v="117"/>
  </r>
  <r>
    <n v="314"/>
    <s v="China"/>
    <s v="Dalian "/>
    <m/>
    <m/>
    <n v="108.43"/>
    <m/>
    <m/>
    <m/>
    <n v="7.5"/>
    <m/>
    <m/>
    <n v="2623.66"/>
    <n v="74.19"/>
    <m/>
    <n v="70.83"/>
    <m/>
    <m/>
    <m/>
    <m/>
    <m/>
    <m/>
    <m/>
    <m/>
    <m/>
    <m/>
    <m/>
    <n v="6.86"/>
    <n v="2.74"/>
    <m/>
    <m/>
    <m/>
    <m/>
    <m/>
    <m/>
    <m/>
    <m/>
    <s v="Typical university office building in ChiNA. The case study building is the Innovation Park of Dalian University of Technology"/>
    <x v="47"/>
    <s v="non-residential"/>
    <s v="education"/>
    <s v="case study"/>
    <s v="urban "/>
    <s v="NA"/>
    <s v="Wu, Huijun W.; Yuan, Zengwei W., Zhang, Ling; Bi, Jun"/>
    <n v="2011"/>
    <s v="Life cycle energy consumption and CO2 emission of an office building in China"/>
    <s v="The International Journal of Life Cycle Assessment "/>
    <s v="Copyright Elsevier"/>
    <s v="10.1007/s11367-011-0342-2"/>
    <x v="38"/>
    <s v="NULL"/>
    <s v="no conversion needed"/>
    <s v="NULL"/>
    <s v="NULL"/>
    <s v="NULL"/>
    <s v="Nistad (Heeren)"/>
    <s v="China"/>
    <s v="NULL"/>
    <s v="NULL"/>
    <s v="NULL"/>
    <s v="NULL"/>
    <s v="NULL"/>
    <s v="NULL"/>
    <s v="NULL"/>
    <s v="NULL"/>
    <s v="NULL"/>
    <s v="NULL"/>
    <s v="NULL"/>
    <s v="NULL"/>
    <s v="NULL"/>
    <s v="NULL"/>
    <s v="NULL"/>
    <s v="NULL"/>
    <s v="R32CHN"/>
    <s v="R5.2ASIA"/>
    <x v="11"/>
    <s v="RC_unspecified"/>
    <s v="Standard"/>
    <s v="real-world single case study"/>
    <s v="NR"/>
    <s v="C"/>
    <s v="ASIA_CHN"/>
    <n v="2623.66"/>
  </r>
  <r>
    <n v="315"/>
    <s v="Australia"/>
    <s v="Perth"/>
    <m/>
    <m/>
    <n v="136.85624910000001"/>
    <m/>
    <m/>
    <n v="238.56787489999999"/>
    <n v="1.031606673"/>
    <m/>
    <m/>
    <n v="1317.4689049999999"/>
    <n v="0.89054726399999995"/>
    <n v="2.6776119399999998"/>
    <n v="12.45074627"/>
    <m/>
    <m/>
    <n v="0.45190713100000002"/>
    <m/>
    <m/>
    <m/>
    <m/>
    <m/>
    <m/>
    <m/>
    <m/>
    <n v="1.3103401910000001"/>
    <m/>
    <m/>
    <n v="1.9022534000000001E-2"/>
    <m/>
    <n v="1.0725782850000001"/>
    <m/>
    <m/>
    <n v="16.422056380000001"/>
    <n v="16.97225637"/>
    <s v="The new Building 216 “Engineering Pavilion Complex” at Curtin University in Western Australia comprises two building wings located around an exhibition plaza"/>
    <x v="23"/>
    <s v="non-residential"/>
    <s v="education"/>
    <s v="case study"/>
    <s v="urban"/>
    <s v="gross "/>
    <s v="Biswas, Wahidul"/>
    <n v="2014"/>
    <s v="Carbon footprint and embodied energy consumption assessment of building construction works in Western Australia"/>
    <s v="International Journal of Sustainable Built Environment"/>
    <s v="Copyright Elsevier"/>
    <s v="10.1016/j.ijsbe.2014.11.004"/>
    <x v="39"/>
    <s v="NULL"/>
    <s v="convert to material mass by dividing tkm by km in Table 1"/>
    <s v="Plasterboard (Boral) assigned to &quot;plaster board gypsum&quot;."/>
    <s v="NULL"/>
    <s v="NULL"/>
    <s v="Nistad (Heeren)"/>
    <s v="Oceania"/>
    <s v="NULL"/>
    <s v="NULL"/>
    <s v="NULL"/>
    <s v="NULL"/>
    <s v="NULL"/>
    <s v="NULL"/>
    <s v="NULL"/>
    <s v="NULL"/>
    <s v="NULL"/>
    <s v="NULL"/>
    <s v="NULL"/>
    <s v="NULL"/>
    <s v="NULL"/>
    <s v="NULL"/>
    <s v="NULL"/>
    <s v="NULL"/>
    <s v="R32AUNZ"/>
    <s v="R5.2OECD"/>
    <x v="11"/>
    <s v="RC_prefab"/>
    <s v="Efficient"/>
    <s v="real-world single case study"/>
    <s v="NR"/>
    <s v="C"/>
    <s v="OECD_AUNZ"/>
    <n v="1317.4689049999999"/>
  </r>
  <r>
    <n v="316"/>
    <s v="China"/>
    <s v="avg"/>
    <n v="1950"/>
    <n v="1959"/>
    <n v="14"/>
    <m/>
    <m/>
    <m/>
    <n v="20"/>
    <m/>
    <m/>
    <m/>
    <n v="148"/>
    <n v="1038"/>
    <n v="638"/>
    <m/>
    <m/>
    <m/>
    <m/>
    <n v="1"/>
    <m/>
    <m/>
    <m/>
    <m/>
    <m/>
    <m/>
    <n v="1"/>
    <m/>
    <m/>
    <m/>
    <m/>
    <m/>
    <m/>
    <m/>
    <m/>
    <n v="32"/>
    <s v="brick-concrete building"/>
    <x v="23"/>
    <s v="residential "/>
    <s v="NA"/>
    <s v="averaged "/>
    <s v="urban"/>
    <s v="NA"/>
    <s v="Shi, Feng; Huang, Tao; Tanikawa, Hiroki; Han, Ji; Hasimoto, Seiji, Moriguchi, Yuichi"/>
    <n v="2012"/>
    <s v="Toward a Low Carbon–Dematerialization Society"/>
    <s v="Journal of Industrial Ecology"/>
    <s v="Copyright Elsevier"/>
    <s v="10.1111/j.1530-9290.2012.00523.x"/>
    <x v="40"/>
    <s v="for use_type or construction_type: 'For rural areas we investigated material consumption of adobe-wood and brick–wood buildings and obtained the material intensity. For rural brick–concrete and reinforced-concrete buildings, we assumed that the material intensity is the same as in the urban areas.'"/>
    <s v="no conversion needed"/>
    <s v="&quot;Other unspecified material&quot; is lime."/>
    <s v="NULL"/>
    <s v="NULL"/>
    <s v="Nistad (Heeren)"/>
    <s v="China"/>
    <s v="NULL"/>
    <s v="NULL"/>
    <s v="NULL"/>
    <s v="NULL"/>
    <s v="NULL"/>
    <s v="NULL"/>
    <s v="NULL"/>
    <s v="NULL"/>
    <s v="NULL"/>
    <s v="NULL"/>
    <s v="NULL"/>
    <s v="NULL"/>
    <s v="NULL"/>
    <s v="NULL"/>
    <s v="NULL"/>
    <s v="NULL"/>
    <s v="R32CHN"/>
    <s v="R5.2ASIA"/>
    <x v="0"/>
    <s v="M_brick"/>
    <s v="Standard"/>
    <s v="sample/average/statistics"/>
    <s v="RU"/>
    <s v="M"/>
    <s v="ASIA_CHN"/>
    <n v="1186"/>
  </r>
  <r>
    <n v="317"/>
    <s v="China"/>
    <s v="avg"/>
    <n v="1960"/>
    <n v="1979"/>
    <n v="16"/>
    <m/>
    <m/>
    <m/>
    <n v="22"/>
    <m/>
    <m/>
    <m/>
    <n v="157"/>
    <n v="1189"/>
    <n v="674"/>
    <m/>
    <m/>
    <m/>
    <m/>
    <n v="1"/>
    <m/>
    <m/>
    <m/>
    <m/>
    <m/>
    <m/>
    <n v="2"/>
    <m/>
    <m/>
    <m/>
    <m/>
    <m/>
    <m/>
    <m/>
    <m/>
    <n v="32"/>
    <s v="brick-concrete building"/>
    <x v="23"/>
    <s v="residential "/>
    <s v="NA"/>
    <s v="averaged "/>
    <s v="urban"/>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0"/>
    <s v="M_brick"/>
    <s v="Standard"/>
    <s v="sample/average/statistics"/>
    <s v="RU"/>
    <s v="M"/>
    <s v="ASIA_CHN"/>
    <n v="1346"/>
  </r>
  <r>
    <n v="318"/>
    <s v="China"/>
    <s v="avg"/>
    <n v="1980"/>
    <n v="2010"/>
    <n v="21"/>
    <m/>
    <m/>
    <m/>
    <n v="24"/>
    <m/>
    <m/>
    <m/>
    <n v="172"/>
    <n v="1345"/>
    <n v="705"/>
    <m/>
    <m/>
    <m/>
    <m/>
    <n v="2"/>
    <m/>
    <m/>
    <m/>
    <m/>
    <m/>
    <m/>
    <n v="2"/>
    <m/>
    <m/>
    <m/>
    <m/>
    <m/>
    <m/>
    <m/>
    <m/>
    <n v="32"/>
    <s v="brick-concrete building"/>
    <x v="23"/>
    <s v="residential "/>
    <s v="NA"/>
    <s v="averaged "/>
    <s v="urban "/>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0"/>
    <s v="M_brick"/>
    <s v="Standard"/>
    <s v="sample/average/statistics"/>
    <s v="RU"/>
    <s v="M"/>
    <s v="ASIA_CHN"/>
    <n v="1517"/>
  </r>
  <r>
    <n v="319"/>
    <s v="China"/>
    <s v="avg"/>
    <n v="1975"/>
    <n v="1979"/>
    <n v="17"/>
    <m/>
    <m/>
    <m/>
    <n v="22"/>
    <m/>
    <m/>
    <m/>
    <n v="153"/>
    <n v="1066"/>
    <n v="107"/>
    <m/>
    <m/>
    <m/>
    <m/>
    <n v="2"/>
    <m/>
    <m/>
    <m/>
    <m/>
    <m/>
    <m/>
    <n v="2"/>
    <m/>
    <m/>
    <m/>
    <m/>
    <m/>
    <m/>
    <m/>
    <m/>
    <n v="19"/>
    <s v="steel-concrete building"/>
    <x v="23"/>
    <s v="residential "/>
    <s v="NA"/>
    <s v="averaged "/>
    <s v="urban "/>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0"/>
    <s v="S_concretefloor"/>
    <s v="Standard"/>
    <s v="sample/average/statistics"/>
    <s v="RU"/>
    <s v="S"/>
    <s v="ASIA_CHN"/>
    <n v="1219"/>
  </r>
  <r>
    <n v="320"/>
    <s v="China"/>
    <s v="avg"/>
    <n v="1980"/>
    <n v="1989"/>
    <n v="32"/>
    <m/>
    <m/>
    <m/>
    <n v="22"/>
    <m/>
    <m/>
    <m/>
    <n v="181"/>
    <n v="1113"/>
    <n v="174"/>
    <m/>
    <m/>
    <m/>
    <m/>
    <n v="2"/>
    <m/>
    <m/>
    <m/>
    <m/>
    <m/>
    <m/>
    <n v="2"/>
    <m/>
    <m/>
    <m/>
    <m/>
    <m/>
    <m/>
    <m/>
    <m/>
    <n v="27"/>
    <s v="steel-concrete building"/>
    <x v="23"/>
    <s v="residential "/>
    <s v="NA"/>
    <s v="averaged "/>
    <s v="urban "/>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0"/>
    <s v="S_concretefloor"/>
    <s v="Standard"/>
    <s v="sample/average/statistics"/>
    <s v="RU"/>
    <s v="S"/>
    <s v="ASIA_CHN"/>
    <n v="1294"/>
  </r>
  <r>
    <n v="321"/>
    <s v="China"/>
    <s v="avg"/>
    <n v="1990"/>
    <n v="2010"/>
    <n v="75"/>
    <m/>
    <m/>
    <m/>
    <n v="26"/>
    <m/>
    <m/>
    <m/>
    <n v="238"/>
    <n v="1451"/>
    <n v="16"/>
    <m/>
    <m/>
    <m/>
    <m/>
    <n v="2"/>
    <m/>
    <m/>
    <m/>
    <m/>
    <m/>
    <m/>
    <n v="2"/>
    <m/>
    <m/>
    <m/>
    <m/>
    <m/>
    <m/>
    <m/>
    <m/>
    <n v="33"/>
    <s v="steel-concrete building"/>
    <x v="23"/>
    <s v="residential "/>
    <s v="NA"/>
    <s v="averaged "/>
    <s v="urban "/>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0"/>
    <s v="S_concretefloor"/>
    <s v="Standard"/>
    <s v="sample/average/statistics"/>
    <s v="RU"/>
    <s v="S"/>
    <s v="ASIA_CHN"/>
    <n v="1689"/>
  </r>
  <r>
    <n v="322"/>
    <s v="China"/>
    <s v="avg"/>
    <n v="1950"/>
    <n v="2010"/>
    <n v="10"/>
    <m/>
    <m/>
    <m/>
    <n v="107"/>
    <m/>
    <m/>
    <m/>
    <n v="112"/>
    <n v="977"/>
    <n v="855"/>
    <m/>
    <m/>
    <m/>
    <m/>
    <m/>
    <m/>
    <m/>
    <m/>
    <m/>
    <m/>
    <m/>
    <n v="0.25"/>
    <m/>
    <m/>
    <m/>
    <m/>
    <m/>
    <m/>
    <m/>
    <m/>
    <n v="18"/>
    <s v="brick-wood building"/>
    <x v="23"/>
    <s v="residential "/>
    <s v="NA"/>
    <s v="averaged "/>
    <s v="rural"/>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0"/>
    <s v="M_brick"/>
    <s v="Standard"/>
    <s v="sample/average/statistics"/>
    <s v="RU"/>
    <s v="M"/>
    <s v="ASIA_CHN"/>
    <n v="1089"/>
  </r>
  <r>
    <n v="323"/>
    <s v="China"/>
    <s v="avg"/>
    <n v="1980"/>
    <n v="2010"/>
    <n v="21"/>
    <m/>
    <m/>
    <m/>
    <n v="24"/>
    <m/>
    <m/>
    <m/>
    <n v="172"/>
    <n v="1345"/>
    <n v="705"/>
    <m/>
    <m/>
    <m/>
    <m/>
    <n v="2"/>
    <m/>
    <m/>
    <m/>
    <m/>
    <m/>
    <m/>
    <n v="2"/>
    <m/>
    <m/>
    <m/>
    <m/>
    <m/>
    <m/>
    <m/>
    <m/>
    <n v="32"/>
    <s v="brick-wood building"/>
    <x v="23"/>
    <s v="residential "/>
    <s v="NA"/>
    <s v="averaged "/>
    <s v="rural"/>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0"/>
    <s v="M_brick"/>
    <s v="Standard"/>
    <s v="sample/average/statistics"/>
    <s v="RU"/>
    <s v="M"/>
    <s v="ASIA_CHN"/>
    <n v="1517"/>
  </r>
  <r>
    <n v="324"/>
    <s v="China"/>
    <s v="avg"/>
    <n v="1990"/>
    <n v="2010"/>
    <n v="75"/>
    <m/>
    <m/>
    <m/>
    <n v="26"/>
    <m/>
    <m/>
    <m/>
    <n v="238"/>
    <n v="1451"/>
    <n v="16"/>
    <m/>
    <m/>
    <m/>
    <m/>
    <n v="2"/>
    <m/>
    <m/>
    <m/>
    <m/>
    <m/>
    <m/>
    <n v="2"/>
    <m/>
    <m/>
    <m/>
    <m/>
    <m/>
    <m/>
    <m/>
    <m/>
    <n v="33"/>
    <s v="reinforced-concrete building"/>
    <x v="23"/>
    <s v="residential "/>
    <s v="NA"/>
    <s v="averaged "/>
    <s v="rural"/>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0"/>
    <s v="RC_unspecified"/>
    <s v="Standard"/>
    <s v="sample/average/statistics"/>
    <s v="RU"/>
    <s v="C"/>
    <s v="ASIA_CHN"/>
    <n v="1689"/>
  </r>
  <r>
    <n v="325"/>
    <s v="China"/>
    <s v="avg"/>
    <n v="1950"/>
    <n v="1959"/>
    <n v="26"/>
    <m/>
    <m/>
    <m/>
    <n v="14"/>
    <m/>
    <m/>
    <m/>
    <n v="168"/>
    <n v="994"/>
    <n v="615"/>
    <m/>
    <m/>
    <m/>
    <m/>
    <n v="2"/>
    <m/>
    <m/>
    <m/>
    <m/>
    <m/>
    <m/>
    <n v="2"/>
    <m/>
    <m/>
    <m/>
    <m/>
    <m/>
    <m/>
    <m/>
    <m/>
    <n v="40"/>
    <s v="brick-concrete building"/>
    <x v="23"/>
    <s v="non-residential"/>
    <s v="NA"/>
    <s v="averaged "/>
    <s v="urban"/>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1"/>
    <s v="M_brick"/>
    <s v="Standard"/>
    <s v="sample/average/statistics"/>
    <s v="NR"/>
    <s v="M"/>
    <s v="ASIA_CHN"/>
    <n v="1162"/>
  </r>
  <r>
    <n v="326"/>
    <s v="China"/>
    <s v="avg"/>
    <n v="1960"/>
    <n v="1979"/>
    <n v="26"/>
    <m/>
    <m/>
    <m/>
    <n v="15"/>
    <m/>
    <m/>
    <m/>
    <n v="183"/>
    <n v="1081"/>
    <n v="570"/>
    <m/>
    <m/>
    <m/>
    <m/>
    <n v="2"/>
    <m/>
    <m/>
    <m/>
    <m/>
    <m/>
    <m/>
    <n v="2"/>
    <m/>
    <m/>
    <m/>
    <m/>
    <m/>
    <m/>
    <m/>
    <m/>
    <n v="48"/>
    <s v="brick-concrete building"/>
    <x v="23"/>
    <s v="non-residential"/>
    <s v="NA"/>
    <s v="averaged "/>
    <s v="urban"/>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1"/>
    <s v="M_brick"/>
    <s v="Standard"/>
    <s v="sample/average/statistics"/>
    <s v="NR"/>
    <s v="M"/>
    <s v="ASIA_CHN"/>
    <n v="1264"/>
  </r>
  <r>
    <n v="327"/>
    <s v="China"/>
    <s v="avg"/>
    <n v="1980"/>
    <n v="2010"/>
    <n v="28"/>
    <m/>
    <m/>
    <m/>
    <n v="34"/>
    <m/>
    <m/>
    <m/>
    <n v="215"/>
    <n v="1216"/>
    <n v="541"/>
    <m/>
    <m/>
    <m/>
    <m/>
    <n v="2"/>
    <m/>
    <m/>
    <m/>
    <m/>
    <m/>
    <m/>
    <n v="2"/>
    <m/>
    <m/>
    <m/>
    <m/>
    <m/>
    <m/>
    <m/>
    <m/>
    <n v="48"/>
    <s v="brick-concrete building"/>
    <x v="23"/>
    <s v="non-residential"/>
    <s v="NA"/>
    <s v="averaged "/>
    <s v="urban"/>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1"/>
    <s v="M_brick"/>
    <s v="Standard"/>
    <s v="sample/average/statistics"/>
    <s v="NR"/>
    <s v="M"/>
    <s v="ASIA_CHN"/>
    <n v="1431"/>
  </r>
  <r>
    <n v="328"/>
    <s v="China"/>
    <s v="avg"/>
    <n v="1975"/>
    <n v="1979"/>
    <n v="24"/>
    <m/>
    <m/>
    <m/>
    <n v="17"/>
    <m/>
    <m/>
    <m/>
    <n v="271"/>
    <n v="1231"/>
    <n v="36"/>
    <m/>
    <m/>
    <m/>
    <m/>
    <n v="1"/>
    <m/>
    <m/>
    <m/>
    <m/>
    <m/>
    <m/>
    <n v="2"/>
    <m/>
    <m/>
    <m/>
    <m/>
    <m/>
    <m/>
    <m/>
    <m/>
    <n v="6"/>
    <s v="reinforced-concrete building"/>
    <x v="23"/>
    <s v="non-residential"/>
    <s v="NA"/>
    <s v="averaged "/>
    <s v="urban"/>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1"/>
    <s v="RC_unspecified"/>
    <s v="Standard"/>
    <s v="sample/average/statistics"/>
    <s v="NR"/>
    <s v="C"/>
    <s v="ASIA_CHN"/>
    <n v="1502"/>
  </r>
  <r>
    <n v="329"/>
    <s v="China"/>
    <s v="avg"/>
    <n v="1980"/>
    <n v="1989"/>
    <n v="43"/>
    <m/>
    <m/>
    <m/>
    <n v="22"/>
    <m/>
    <m/>
    <m/>
    <n v="320"/>
    <n v="1314"/>
    <n v="319"/>
    <m/>
    <m/>
    <m/>
    <m/>
    <n v="2"/>
    <m/>
    <m/>
    <m/>
    <m/>
    <m/>
    <m/>
    <n v="2"/>
    <m/>
    <m/>
    <m/>
    <m/>
    <m/>
    <m/>
    <m/>
    <m/>
    <n v="28"/>
    <s v="reinforced-concrete building"/>
    <x v="23"/>
    <s v="non-residential"/>
    <s v="NA"/>
    <s v="averaged "/>
    <s v="urban"/>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1"/>
    <s v="RC_unspecified"/>
    <s v="Standard"/>
    <s v="sample/average/statistics"/>
    <s v="NR"/>
    <s v="C"/>
    <s v="ASIA_CHN"/>
    <n v="1634"/>
  </r>
  <r>
    <n v="330"/>
    <s v="China"/>
    <s v="avg"/>
    <n v="1990"/>
    <n v="2010"/>
    <n v="80"/>
    <m/>
    <m/>
    <m/>
    <n v="27"/>
    <m/>
    <m/>
    <m/>
    <n v="418"/>
    <n v="1438"/>
    <n v="234"/>
    <m/>
    <m/>
    <m/>
    <m/>
    <n v="2"/>
    <m/>
    <m/>
    <m/>
    <m/>
    <m/>
    <m/>
    <n v="2"/>
    <m/>
    <m/>
    <m/>
    <m/>
    <m/>
    <m/>
    <m/>
    <m/>
    <n v="28"/>
    <s v="reinforced-concrete building"/>
    <x v="23"/>
    <s v="non-residential"/>
    <s v="NA"/>
    <s v="averaged "/>
    <s v="urban"/>
    <s v="NA"/>
    <s v="Shi, Feng; Huang, Tao; Tanikawa, Hiroki; Han, Ji; Hasimoto, Seiji, Moriguchi, Yuichi"/>
    <n v="2012"/>
    <s v="Toward a Low Carbon–Dematerialization Society"/>
    <s v="Journal of Industrial Ecology"/>
    <s v="Copyright Elsevier"/>
    <s v="10.1111/j.1530-9290.2012.00523.x"/>
    <x v="40"/>
    <s v="NULL"/>
    <s v="no conversion needed"/>
    <s v="&quot;Other unspecified material&quot; is lime."/>
    <s v="NULL"/>
    <s v="NULL"/>
    <s v="Nistad (Heeren)"/>
    <s v="China"/>
    <s v="NULL"/>
    <s v="NULL"/>
    <s v="NULL"/>
    <s v="NULL"/>
    <s v="NULL"/>
    <s v="NULL"/>
    <s v="NULL"/>
    <s v="NULL"/>
    <s v="NULL"/>
    <s v="NULL"/>
    <s v="NULL"/>
    <s v="NULL"/>
    <s v="NULL"/>
    <s v="NULL"/>
    <s v="NULL"/>
    <s v="NULL"/>
    <s v="R32CHN"/>
    <s v="R5.2ASIA"/>
    <x v="1"/>
    <s v="RC_unspecified"/>
    <s v="Standard"/>
    <s v="sample/average/statistics"/>
    <s v="NR"/>
    <s v="C"/>
    <s v="ASIA_CHN"/>
    <n v="1856"/>
  </r>
  <r>
    <n v="331"/>
    <s v="China"/>
    <s v="avg"/>
    <m/>
    <m/>
    <n v="56"/>
    <m/>
    <m/>
    <m/>
    <n v="18"/>
    <m/>
    <m/>
    <n v="708"/>
    <n v="199"/>
    <n v="862"/>
    <n v="330"/>
    <m/>
    <m/>
    <m/>
    <m/>
    <m/>
    <m/>
    <m/>
    <m/>
    <m/>
    <m/>
    <n v="9"/>
    <n v="2"/>
    <m/>
    <m/>
    <m/>
    <m/>
    <m/>
    <m/>
    <m/>
    <m/>
    <n v="57"/>
    <s v="average"/>
    <x v="23"/>
    <s v="residential "/>
    <s v="NA"/>
    <s v="averaged "/>
    <s v="urban, rural"/>
    <s v="NA"/>
    <s v="Huang, Beijia; Zhao, Feng; Fishman, Tomer; Chen, Wei-Qiang; Heeren, Niko; Hertwich, Edgar G."/>
    <n v="2018"/>
    <s v="Building Material Use and Associated Environmental Impacts in China 2000-2015"/>
    <s v="Environmental Science and Technology"/>
    <s v="Copyright Elsevier"/>
    <s v="10.1021/acs.est.8b04104"/>
    <x v="41"/>
    <s v="NULL"/>
    <s v="no conversion needed"/>
    <s v="&quot;Other unspecified material&quot; is lime."/>
    <s v="NULL"/>
    <s v="NULL"/>
    <s v="Nistad (Heeren)"/>
    <s v="China"/>
    <s v="NULL"/>
    <s v="NULL"/>
    <s v="NULL"/>
    <s v="NULL"/>
    <s v="NULL"/>
    <s v="NULL"/>
    <s v="NULL"/>
    <s v="NULL"/>
    <s v="NULL"/>
    <s v="NULL"/>
    <s v="NULL"/>
    <s v="NULL"/>
    <s v="NULL"/>
    <s v="NULL"/>
    <s v="NULL"/>
    <s v="NULL"/>
    <s v="R32CHN"/>
    <s v="R5.2ASIA"/>
    <x v="0"/>
    <s v="RC_unspecified"/>
    <s v="Standard"/>
    <s v="sample/average/statistics"/>
    <s v="RU"/>
    <s v="C"/>
    <s v="ASIA_CHN"/>
    <n v="708"/>
  </r>
  <r>
    <n v="332"/>
    <s v="China"/>
    <s v="avg"/>
    <m/>
    <m/>
    <n v="37"/>
    <m/>
    <m/>
    <m/>
    <n v="20"/>
    <m/>
    <m/>
    <n v="875"/>
    <n v="209"/>
    <n v="1382"/>
    <n v="393"/>
    <m/>
    <m/>
    <m/>
    <m/>
    <m/>
    <m/>
    <m/>
    <m/>
    <m/>
    <m/>
    <n v="8"/>
    <n v="2"/>
    <m/>
    <m/>
    <m/>
    <m/>
    <m/>
    <m/>
    <m/>
    <m/>
    <n v="39"/>
    <s v="average"/>
    <x v="23"/>
    <s v="non-residential"/>
    <s v="warehouse"/>
    <s v="averaged "/>
    <s v="urban, rural"/>
    <s v="NA"/>
    <s v="Huang, Beijia; Zhao, Feng; Fishman, Tomer; Chen, Wei-Qiang; Heeren, Niko; Hertwich, Edgar G."/>
    <n v="2018"/>
    <s v="Building Material Use and Associated Environmental Impacts in China 2000-2015"/>
    <s v="Environmental Science and Technology"/>
    <s v="Copyright Elsevier"/>
    <s v="10.1021/acs.est.8b04104"/>
    <x v="41"/>
    <s v="NULL"/>
    <s v="no conversion needed"/>
    <s v="&quot;Other unspecified material&quot; is lime."/>
    <s v="NULL"/>
    <s v="NULL"/>
    <s v="Nistad (Heeren)"/>
    <s v="China"/>
    <s v="NULL"/>
    <s v="NULL"/>
    <s v="NULL"/>
    <s v="NULL"/>
    <s v="NULL"/>
    <s v="NULL"/>
    <s v="NULL"/>
    <s v="NULL"/>
    <s v="NULL"/>
    <s v="NULL"/>
    <s v="NULL"/>
    <s v="NULL"/>
    <s v="NULL"/>
    <s v="NULL"/>
    <s v="NULL"/>
    <s v="NULL"/>
    <s v="R32CHN"/>
    <s v="R5.2ASIA"/>
    <x v="14"/>
    <s v="RC_unspecified"/>
    <s v="Standard"/>
    <s v="sample/average/statistics"/>
    <s v="NR"/>
    <s v="C"/>
    <s v="ASIA_CHN"/>
    <n v="875"/>
  </r>
  <r>
    <n v="333"/>
    <s v="China"/>
    <s v="avg"/>
    <m/>
    <m/>
    <n v="86"/>
    <m/>
    <m/>
    <m/>
    <n v="30"/>
    <m/>
    <m/>
    <n v="717"/>
    <n v="219"/>
    <n v="612"/>
    <n v="326"/>
    <m/>
    <m/>
    <m/>
    <m/>
    <m/>
    <m/>
    <m/>
    <m/>
    <m/>
    <m/>
    <n v="7"/>
    <n v="3"/>
    <m/>
    <m/>
    <m/>
    <m/>
    <m/>
    <m/>
    <m/>
    <m/>
    <n v="27"/>
    <s v="average"/>
    <x v="23"/>
    <s v="non-residential"/>
    <s v="office "/>
    <s v="averaged "/>
    <s v="urban, rural"/>
    <s v="NA"/>
    <s v="Huang, Beijia; Zhao, Feng; Fishman, Tomer; Chen, Wei-Qiang; Heeren, Niko; Hertwich, Edgar G."/>
    <n v="2018"/>
    <s v="Building Material Use and Associated Environmental Impacts in China 2000-2015"/>
    <s v="Environmental Science and Technology"/>
    <s v="Copyright Elsevier"/>
    <s v="10.1021/acs.est.8b04104"/>
    <x v="41"/>
    <s v="NULL"/>
    <s v="no conversion needed"/>
    <s v="&quot;Other unspecified material&quot; is lime."/>
    <s v="NULL"/>
    <s v="NULL"/>
    <s v="Nistad (Heeren)"/>
    <s v="China"/>
    <s v="NULL"/>
    <s v="NULL"/>
    <s v="NULL"/>
    <s v="NULL"/>
    <s v="NULL"/>
    <s v="NULL"/>
    <s v="NULL"/>
    <s v="NULL"/>
    <s v="NULL"/>
    <s v="NULL"/>
    <s v="NULL"/>
    <s v="NULL"/>
    <s v="NULL"/>
    <s v="NULL"/>
    <s v="NULL"/>
    <s v="NULL"/>
    <s v="R32CHN"/>
    <s v="R5.2ASIA"/>
    <x v="13"/>
    <s v="RC_unspecified"/>
    <s v="Standard"/>
    <s v="sample/average/statistics"/>
    <s v="NR"/>
    <s v="C"/>
    <s v="ASIA_CHN"/>
    <n v="717"/>
  </r>
  <r>
    <n v="334"/>
    <s v="China"/>
    <s v="avg"/>
    <m/>
    <m/>
    <n v="103"/>
    <m/>
    <m/>
    <m/>
    <n v="31"/>
    <m/>
    <m/>
    <n v="861"/>
    <n v="239"/>
    <n v="725"/>
    <n v="389"/>
    <m/>
    <m/>
    <m/>
    <m/>
    <m/>
    <m/>
    <m/>
    <m/>
    <m/>
    <m/>
    <n v="8"/>
    <n v="2"/>
    <m/>
    <m/>
    <m/>
    <m/>
    <m/>
    <m/>
    <m/>
    <m/>
    <n v="27"/>
    <s v="average"/>
    <x v="23"/>
    <s v="non-residential"/>
    <s v="commercial"/>
    <s v="averaged "/>
    <s v="urban, rural"/>
    <s v="NA"/>
    <s v="Huang, Beijia; Zhao, Feng; Fishman, Tomer; Chen, Wei-Qiang; Heeren, Niko; Hertwich, Edgar G."/>
    <n v="2018"/>
    <s v="Building Material Use and Associated Environmental Impacts in China 2000-2015"/>
    <s v="Environmental Science and Technology"/>
    <s v="Copyright Elsevier"/>
    <s v="10.1021/acs.est.8b04104"/>
    <x v="41"/>
    <s v="NULL"/>
    <s v="no conversion needed"/>
    <s v="&quot;Other unspecified material&quot; is lime."/>
    <s v="NULL"/>
    <s v="NULL"/>
    <s v="Nistad (Heeren)"/>
    <s v="China"/>
    <s v="NULL"/>
    <s v="NULL"/>
    <s v="NULL"/>
    <s v="NULL"/>
    <s v="NULL"/>
    <s v="NULL"/>
    <s v="NULL"/>
    <s v="NULL"/>
    <s v="NULL"/>
    <s v="NULL"/>
    <s v="NULL"/>
    <s v="NULL"/>
    <s v="NULL"/>
    <s v="NULL"/>
    <s v="NULL"/>
    <s v="NULL"/>
    <s v="R32CHN"/>
    <s v="R5.2ASIA"/>
    <x v="15"/>
    <s v="RC_unspecified"/>
    <s v="Standard"/>
    <s v="sample/average/statistics"/>
    <s v="NR"/>
    <s v="C"/>
    <s v="ASIA_CHN"/>
    <n v="861"/>
  </r>
  <r>
    <n v="335"/>
    <s v="China"/>
    <s v="avg"/>
    <m/>
    <m/>
    <n v="66"/>
    <m/>
    <m/>
    <m/>
    <n v="21"/>
    <m/>
    <m/>
    <n v="869"/>
    <n v="214"/>
    <n v="669"/>
    <n v="279"/>
    <m/>
    <m/>
    <m/>
    <m/>
    <m/>
    <m/>
    <m/>
    <m/>
    <m/>
    <m/>
    <n v="6"/>
    <n v="3"/>
    <m/>
    <m/>
    <m/>
    <m/>
    <m/>
    <m/>
    <m/>
    <m/>
    <n v="33"/>
    <s v="average"/>
    <x v="23"/>
    <s v="non-residential"/>
    <s v="education"/>
    <s v="averaged "/>
    <s v="urban, rural"/>
    <s v="NA"/>
    <s v="Huang, Beijia; Zhao, Feng; Fishman, Tomer; Chen, Wei-Qiang; Heeren, Niko; Hertwich, Edgar G."/>
    <n v="2018"/>
    <s v="Building Material Use and Associated Environmental Impacts in China 2000-2015"/>
    <s v="Environmental Science and Technology"/>
    <s v="Copyright Elsevier"/>
    <s v="10.1021/acs.est.8b04104"/>
    <x v="41"/>
    <s v="NULL"/>
    <s v="no conversion needed"/>
    <s v="&quot;Other unspecified material&quot; is lime."/>
    <s v="NULL"/>
    <s v="NULL"/>
    <s v="Nistad (Heeren)"/>
    <s v="China"/>
    <s v="NULL"/>
    <s v="NULL"/>
    <s v="NULL"/>
    <s v="NULL"/>
    <s v="NULL"/>
    <s v="NULL"/>
    <s v="NULL"/>
    <s v="NULL"/>
    <s v="NULL"/>
    <s v="NULL"/>
    <s v="NULL"/>
    <s v="NULL"/>
    <s v="NULL"/>
    <s v="NULL"/>
    <s v="NULL"/>
    <s v="NULL"/>
    <s v="R32CHN"/>
    <s v="R5.2ASIA"/>
    <x v="11"/>
    <s v="RC_unspecified"/>
    <s v="Standard"/>
    <s v="sample/average/statistics"/>
    <s v="NR"/>
    <s v="C"/>
    <s v="ASIA_CHN"/>
    <n v="869"/>
  </r>
  <r>
    <n v="336"/>
    <s v="China"/>
    <s v="avg"/>
    <m/>
    <m/>
    <n v="92"/>
    <m/>
    <m/>
    <m/>
    <n v="25"/>
    <m/>
    <m/>
    <n v="623"/>
    <n v="201"/>
    <n v="847"/>
    <n v="352"/>
    <m/>
    <m/>
    <m/>
    <m/>
    <m/>
    <m/>
    <m/>
    <m/>
    <m/>
    <m/>
    <n v="6"/>
    <n v="2"/>
    <m/>
    <m/>
    <m/>
    <m/>
    <m/>
    <m/>
    <m/>
    <m/>
    <n v="32"/>
    <s v="average"/>
    <x v="23"/>
    <s v="non-residential"/>
    <s v="healthcare"/>
    <s v="averaged "/>
    <s v="urban, rural"/>
    <s v="NA"/>
    <s v="Huang, Beijia; Zhao, Feng; Fishman, Tomer; Chen, Wei-Qiang; Heeren, Niko; Hertwich, Edgar G."/>
    <n v="2018"/>
    <s v="Building Material Use and Associated Environmental Impacts in China 2000-2015"/>
    <s v="Environmental Science and Technology"/>
    <s v="Copyright Elsevier"/>
    <s v="10.1021/acs.est.8b04104"/>
    <x v="41"/>
    <s v="NULL"/>
    <s v="no conversion needed"/>
    <s v="&quot;Other unspecified material&quot; is lime."/>
    <s v="NULL"/>
    <s v="NULL"/>
    <s v="Nistad (Heeren)"/>
    <s v="China"/>
    <s v="NULL"/>
    <s v="NULL"/>
    <s v="NULL"/>
    <s v="NULL"/>
    <s v="NULL"/>
    <s v="NULL"/>
    <s v="NULL"/>
    <s v="NULL"/>
    <s v="NULL"/>
    <s v="NULL"/>
    <s v="NULL"/>
    <s v="NULL"/>
    <s v="NULL"/>
    <s v="NULL"/>
    <s v="NULL"/>
    <s v="NULL"/>
    <s v="R32CHN"/>
    <s v="R5.2ASIA"/>
    <x v="11"/>
    <s v="RC_unspecified"/>
    <s v="Standard"/>
    <s v="sample/average/statistics"/>
    <s v="NR"/>
    <s v="C"/>
    <s v="ASIA_CHN"/>
    <n v="623"/>
  </r>
  <r>
    <n v="337"/>
    <s v="China"/>
    <s v="avg"/>
    <m/>
    <m/>
    <n v="19"/>
    <m/>
    <m/>
    <m/>
    <n v="5"/>
    <m/>
    <m/>
    <n v="307"/>
    <n v="56"/>
    <n v="416"/>
    <n v="207"/>
    <m/>
    <m/>
    <m/>
    <m/>
    <m/>
    <m/>
    <m/>
    <m/>
    <m/>
    <m/>
    <n v="3"/>
    <n v="1"/>
    <m/>
    <m/>
    <m/>
    <m/>
    <m/>
    <m/>
    <m/>
    <m/>
    <n v="9"/>
    <s v="average"/>
    <x v="23"/>
    <s v="non-residential"/>
    <s v="research"/>
    <s v="averaged "/>
    <s v="urban, rural"/>
    <s v="NA"/>
    <s v="Huang, Beijia; Zhao, Feng; Fishman, Tomer; Chen, Wei-Qiang; Heeren, Niko; Hertwich, Edgar G."/>
    <n v="2018"/>
    <s v="Building Material Use and Associated Environmental Impacts in China 2000-2015"/>
    <s v="Environmental Science and Technology"/>
    <s v="Copyright Elsevier"/>
    <s v="10.1021/acs.est.8b04104"/>
    <x v="41"/>
    <s v="NULL"/>
    <s v="no conversion needed"/>
    <s v="&quot;Other unspecified material&quot; is lime."/>
    <s v="NULL"/>
    <s v="NULL"/>
    <s v="Nistad (Heeren)"/>
    <s v="China"/>
    <s v="NULL"/>
    <s v="NULL"/>
    <s v="NULL"/>
    <s v="NULL"/>
    <s v="NULL"/>
    <s v="NULL"/>
    <s v="NULL"/>
    <s v="NULL"/>
    <s v="NULL"/>
    <s v="NULL"/>
    <s v="NULL"/>
    <s v="NULL"/>
    <s v="NULL"/>
    <s v="NULL"/>
    <s v="NULL"/>
    <s v="NULL"/>
    <s v="R32CHN"/>
    <s v="R5.2ASIA"/>
    <x v="11"/>
    <s v="RC_unspecified"/>
    <s v="Standard"/>
    <s v="sample/average/statistics"/>
    <s v="NR"/>
    <s v="C"/>
    <s v="ASIA_CHN"/>
    <n v="307"/>
  </r>
  <r>
    <n v="338"/>
    <s v="China"/>
    <s v="avg"/>
    <m/>
    <m/>
    <n v="66"/>
    <m/>
    <m/>
    <m/>
    <n v="21"/>
    <m/>
    <m/>
    <n v="709"/>
    <n v="191"/>
    <n v="788"/>
    <n v="325"/>
    <m/>
    <m/>
    <m/>
    <m/>
    <m/>
    <m/>
    <m/>
    <m/>
    <m/>
    <m/>
    <n v="7"/>
    <n v="2"/>
    <m/>
    <m/>
    <m/>
    <m/>
    <m/>
    <m/>
    <m/>
    <m/>
    <n v="32"/>
    <s v="average"/>
    <x v="23"/>
    <s v="non-residential"/>
    <s v="other non-residential"/>
    <s v="averaged "/>
    <s v="urban, rural"/>
    <s v="NA"/>
    <s v="Huang, Beijia; Zhao, Feng; Fishman, Tomer; Chen, Wei-Qiang; Heeren, Niko; Hertwich, Edgar G."/>
    <n v="2018"/>
    <s v="Building Material Use and Associated Environmental Impacts in China 2000-2015"/>
    <s v="Environmental Science and Technology"/>
    <s v="Copyright Elsevier"/>
    <s v="10.1021/acs.est.8b04104"/>
    <x v="41"/>
    <s v="NULL"/>
    <s v="no conversion needed"/>
    <s v="&quot;Other unspecified material&quot; is lime."/>
    <s v="NULL"/>
    <s v="NULL"/>
    <s v="Nistad (Heeren)"/>
    <s v="China"/>
    <s v="NULL"/>
    <s v="NULL"/>
    <s v="NULL"/>
    <s v="NULL"/>
    <s v="NULL"/>
    <s v="NULL"/>
    <s v="NULL"/>
    <s v="NULL"/>
    <s v="NULL"/>
    <s v="NULL"/>
    <s v="NULL"/>
    <s v="NULL"/>
    <s v="NULL"/>
    <s v="NULL"/>
    <s v="NULL"/>
    <s v="NULL"/>
    <s v="R32CHN"/>
    <s v="R5.2ASIA"/>
    <x v="1"/>
    <s v="RC_unspecified"/>
    <s v="Standard"/>
    <s v="sample/average/statistics"/>
    <s v="NR"/>
    <s v="C"/>
    <s v="ASIA_CHN"/>
    <n v="709"/>
  </r>
  <r>
    <n v="339"/>
    <s v="Canada"/>
    <s v="Vancouver"/>
    <m/>
    <m/>
    <n v="40.26682692"/>
    <m/>
    <m/>
    <n v="0.9375"/>
    <n v="25.17067308"/>
    <m/>
    <m/>
    <n v="936.3125"/>
    <n v="7.983173077"/>
    <n v="35.95192308"/>
    <m/>
    <m/>
    <m/>
    <n v="21.90625"/>
    <m/>
    <m/>
    <m/>
    <m/>
    <m/>
    <m/>
    <m/>
    <m/>
    <n v="1.230769231"/>
    <n v="0.25480769199999997"/>
    <n v="0.72836538500000003"/>
    <n v="3.295673077"/>
    <m/>
    <m/>
    <m/>
    <m/>
    <m/>
    <n v="16.51442308"/>
    <s v="residential building"/>
    <x v="25"/>
    <s v="residential "/>
    <s v="MFH"/>
    <s v="case study"/>
    <s v="urban"/>
    <s v="gross "/>
    <s v="Kumar, Venkatesh; Hewage, Kasun; Safiq, Rehan"/>
    <n v="2015"/>
    <s v="Life Cycle Assessment of Residential Buildings: A Case Study in Canada"/>
    <s v="International Journal of Civil, Environmental, Structural, Construction and Architectural Engineering "/>
    <s v="Copyright Elsevier"/>
    <s v="NA"/>
    <x v="42"/>
    <s v="NULL"/>
    <s v="divided material mass by floor area"/>
    <s v="&quot;Wood&quot; is oriented strand boards and small dimension softwood lumber. &quot;Polystrene&quot; sums expanded and extruded polystrene. &quot;Plastic&quot; includes polyester felt and polyethylene filter fabric. &quot;&quot;Other metal&quot;&quot; is galvanised sheet. &quot;&quot;Other materials&quot;&quot; is sum of the rest of the materials in Table 3.&quot;"/>
    <s v="NULL"/>
    <s v="NULL"/>
    <s v="Nistad (Heeren)"/>
    <s v="North-America "/>
    <s v="NULL"/>
    <s v="NULL"/>
    <s v="NULL"/>
    <s v="NULL"/>
    <s v="NULL"/>
    <s v="NULL"/>
    <s v="NULL"/>
    <s v="NULL"/>
    <s v="NULL"/>
    <s v="NULL"/>
    <s v="NULL"/>
    <s v="NULL"/>
    <s v="NULL"/>
    <s v="NULL"/>
    <s v="NULL"/>
    <s v="NULL"/>
    <s v="R32CAN"/>
    <s v="R5.2OECD"/>
    <x v="5"/>
    <s v="RC_unspecified"/>
    <s v="Efficient"/>
    <s v="real-world single case study"/>
    <s v="RM"/>
    <s v="C"/>
    <s v="OECD_CAN"/>
    <n v="936.3125"/>
  </r>
  <r>
    <n v="340"/>
    <s v="Iran"/>
    <s v="Teheran"/>
    <m/>
    <m/>
    <n v="14.733333330000001"/>
    <m/>
    <m/>
    <m/>
    <m/>
    <m/>
    <m/>
    <n v="986.31666670000004"/>
    <m/>
    <m/>
    <m/>
    <n v="20.64993333"/>
    <m/>
    <m/>
    <m/>
    <m/>
    <m/>
    <m/>
    <m/>
    <m/>
    <m/>
    <n v="5.5"/>
    <n v="0.21333333300000001"/>
    <m/>
    <m/>
    <n v="0.41626666699999998"/>
    <m/>
    <m/>
    <m/>
    <m/>
    <m/>
    <m/>
    <s v="garden tower, with a steel-concrete structure"/>
    <x v="48"/>
    <s v="residential "/>
    <s v="MFH"/>
    <s v="case study"/>
    <s v="urban"/>
    <s v="gross "/>
    <s v="Nasab, Jafary T.; Monavari, S.M; Jozi, S.A.; Majedi, H."/>
    <n v="2019"/>
    <s v="Assessment of carbon footprint in the construction phase of high-rise constructions in Teheran"/>
    <s v="International Journal of Environmental Science and Technology"/>
    <s v="Copyright Elsevier"/>
    <s v="10.1007/s13762-019-02557-3"/>
    <x v="43"/>
    <s v="for use_type or construction_type: 'This building has a dual system with a bending frame structure, particular to the steel and concrete structures. The roof of the structure has a shear-wall core, and the rest of the building is made of concrete slab. The walls are of the type of light block.'"/>
    <s v="divided material mass by floor area"/>
    <s v="NULL"/>
    <s v="NULL"/>
    <s v="NULL"/>
    <s v="Nistad (Heeren)"/>
    <s v="Middle-East"/>
    <s v="NULL"/>
    <s v="NULL"/>
    <s v="NULL"/>
    <s v="NULL"/>
    <s v="NULL"/>
    <s v="NULL"/>
    <s v="NULL"/>
    <s v="NULL"/>
    <s v="NULL"/>
    <s v="NULL"/>
    <s v="NULL"/>
    <s v="NULL"/>
    <s v="NULL"/>
    <s v="NULL"/>
    <s v="NULL"/>
    <s v="NULL"/>
    <s v="R32MEA-M"/>
    <s v="R5.2MAF"/>
    <x v="5"/>
    <s v="S_concretefloor"/>
    <s v="Standard"/>
    <s v="real-world single case study"/>
    <s v="RM"/>
    <s v="S"/>
    <s v="MAF_MEA-M"/>
    <n v="986.31666670000004"/>
  </r>
  <r>
    <n v="341"/>
    <s v="China"/>
    <s v="Sichunan"/>
    <n v="2008"/>
    <m/>
    <n v="96.36133237"/>
    <m/>
    <m/>
    <m/>
    <m/>
    <m/>
    <m/>
    <n v="746.19840699999997"/>
    <n v="253.0774801"/>
    <n v="487.32802320000002"/>
    <m/>
    <m/>
    <m/>
    <m/>
    <m/>
    <m/>
    <m/>
    <m/>
    <m/>
    <m/>
    <m/>
    <m/>
    <m/>
    <m/>
    <m/>
    <m/>
    <m/>
    <m/>
    <m/>
    <m/>
    <m/>
    <n v="140.47791459999999"/>
    <s v="steel-construction residential buildings"/>
    <x v="42"/>
    <s v="residential "/>
    <s v="MFH"/>
    <s v="case study"/>
    <s v="urban"/>
    <s v="gross "/>
    <s v="Su, Xing; Zhang, Xu"/>
    <n v="2016"/>
    <s v="A detailed analysis of the embodied energy and carbon emissions ofsteel-construction residential buildings in China"/>
    <s v="Energy and Buildings"/>
    <s v="Copyright Elsevier"/>
    <s v="10.1016/j.enbuild.2016.03.070"/>
    <x v="44"/>
    <s v="NULL"/>
    <s v="divided material mass by floor area"/>
    <s v="&quot;Other unspecified material&quot; is lime."/>
    <s v="NULL"/>
    <s v="NULL"/>
    <s v="Nistad (Heeren)"/>
    <s v="Chiina"/>
    <s v="NULL"/>
    <s v="NULL"/>
    <s v="NULL"/>
    <s v="NULL"/>
    <s v="NULL"/>
    <s v="NULL"/>
    <s v="NULL"/>
    <s v="NULL"/>
    <s v="NULL"/>
    <s v="NULL"/>
    <s v="NULL"/>
    <s v="NULL"/>
    <s v="NULL"/>
    <s v="NULL"/>
    <s v="NULL"/>
    <s v="NULL"/>
    <s v="R32CHN"/>
    <s v="R5.2ASIA"/>
    <x v="8"/>
    <s v="S_concretefloor"/>
    <s v="Standard"/>
    <s v="real-world single case study"/>
    <s v="RM"/>
    <s v="S"/>
    <s v="ASIA_CHN"/>
    <n v="746.19840699999997"/>
  </r>
  <r>
    <n v="342"/>
    <s v="China"/>
    <s v="Sichunan"/>
    <n v="2008"/>
    <m/>
    <n v="107.5036075"/>
    <m/>
    <m/>
    <m/>
    <m/>
    <m/>
    <m/>
    <n v="723.51190480000002"/>
    <n v="222.40259739999999"/>
    <n v="458.51370850000001"/>
    <m/>
    <m/>
    <m/>
    <m/>
    <m/>
    <m/>
    <m/>
    <m/>
    <m/>
    <m/>
    <m/>
    <m/>
    <m/>
    <m/>
    <m/>
    <m/>
    <m/>
    <m/>
    <m/>
    <m/>
    <m/>
    <n v="123.5569986"/>
    <s v="steel-construction residential buildings"/>
    <x v="31"/>
    <s v="residential "/>
    <s v="MFH"/>
    <s v="case study"/>
    <s v="urban"/>
    <s v="gross "/>
    <s v="Su, Xing; Zhang, Xu"/>
    <n v="2016"/>
    <s v="A detailed analysis of the embodied energy and carbon emissions ofsteel-construction residential buildings in China"/>
    <s v="Energy and Buildings"/>
    <s v="Copyright Elsevier"/>
    <s v="10.1016/j.enbuild.2016.03.070"/>
    <x v="44"/>
    <s v="NULL"/>
    <s v="divided material mass by floor area"/>
    <s v="&quot;Other unspecified material&quot; is lime."/>
    <s v="NULL"/>
    <s v="NULL"/>
    <s v="Nistad (Heeren)"/>
    <s v="Chiina"/>
    <s v="NULL"/>
    <s v="NULL"/>
    <s v="NULL"/>
    <s v="NULL"/>
    <s v="NULL"/>
    <s v="NULL"/>
    <s v="NULL"/>
    <s v="NULL"/>
    <s v="NULL"/>
    <s v="NULL"/>
    <s v="NULL"/>
    <s v="NULL"/>
    <s v="NULL"/>
    <s v="NULL"/>
    <s v="NULL"/>
    <s v="NULL"/>
    <s v="R32CHN"/>
    <s v="R5.2ASIA"/>
    <x v="5"/>
    <s v="S_concretefloor"/>
    <s v="Standard"/>
    <s v="real-world single case study"/>
    <s v="RM"/>
    <s v="S"/>
    <s v="ASIA_CHN"/>
    <n v="723.51190480000002"/>
  </r>
  <r>
    <n v="343"/>
    <s v="China"/>
    <s v="Sichunan"/>
    <n v="2008"/>
    <m/>
    <n v="120.9421349"/>
    <m/>
    <m/>
    <m/>
    <m/>
    <m/>
    <m/>
    <n v="677.16732820000004"/>
    <n v="244.09860040000001"/>
    <n v="489.34614579999999"/>
    <m/>
    <m/>
    <m/>
    <m/>
    <m/>
    <m/>
    <m/>
    <m/>
    <m/>
    <m/>
    <m/>
    <m/>
    <m/>
    <m/>
    <m/>
    <m/>
    <m/>
    <m/>
    <m/>
    <m/>
    <m/>
    <n v="135.57551699999999"/>
    <s v="steel-construction residential buildings"/>
    <x v="32"/>
    <s v="residential "/>
    <s v="MFH"/>
    <s v="case study"/>
    <s v="urban"/>
    <s v="gross "/>
    <s v="Su, Xing; Zhang, Xu"/>
    <n v="2016"/>
    <s v="A detailed analysis of the embodied energy and carbon emissions ofsteel-construction residential buildings in China"/>
    <s v="Energy and Buildings"/>
    <s v="Copyright Elsevier"/>
    <s v="10.1016/j.enbuild.2016.03.070"/>
    <x v="44"/>
    <s v="NULL"/>
    <s v="divided material mass by floor area"/>
    <s v="&quot;Other unspecified material&quot; is lime."/>
    <s v="NULL"/>
    <s v="NULL"/>
    <s v="Nistad (Heeren)"/>
    <s v="Chiina"/>
    <s v="NULL"/>
    <s v="NULL"/>
    <s v="NULL"/>
    <s v="NULL"/>
    <s v="NULL"/>
    <s v="NULL"/>
    <s v="NULL"/>
    <s v="NULL"/>
    <s v="NULL"/>
    <s v="NULL"/>
    <s v="NULL"/>
    <s v="NULL"/>
    <s v="NULL"/>
    <s v="NULL"/>
    <s v="NULL"/>
    <s v="NULL"/>
    <s v="R32CHN"/>
    <s v="R5.2ASIA"/>
    <x v="5"/>
    <s v="S_concretefloor"/>
    <s v="Standard"/>
    <s v="real-world single case study"/>
    <s v="RM"/>
    <s v="S"/>
    <s v="ASIA_CHN"/>
    <n v="677.16732820000004"/>
  </r>
  <r>
    <n v="344"/>
    <s v="China"/>
    <s v="Nanjing"/>
    <n v="2000"/>
    <m/>
    <n v="31.240561840000002"/>
    <n v="1.2090322000000001E-2"/>
    <n v="6.9255615000000006E-2"/>
    <m/>
    <n v="1.741243407"/>
    <m/>
    <m/>
    <n v="708.88377879999996"/>
    <m/>
    <n v="48.877200260000002"/>
    <n v="677.05802170000004"/>
    <n v="112.3658863"/>
    <m/>
    <m/>
    <m/>
    <m/>
    <m/>
    <m/>
    <n v="45.217228710000001"/>
    <m/>
    <n v="3.815296628"/>
    <n v="10.0211877"/>
    <n v="2.875896403"/>
    <m/>
    <m/>
    <m/>
    <m/>
    <m/>
    <m/>
    <m/>
    <m/>
    <n v="8.2590588510000007"/>
    <s v="office building composed of reinforced concrete"/>
    <x v="49"/>
    <s v="non-residential"/>
    <s v="office"/>
    <s v="case study"/>
    <s v="urban"/>
    <s v="gross "/>
    <s v="Peng, Changhai"/>
    <n v="2016"/>
    <s v="Calculation of a building's life cycle carbon emissions based on Ecotect and building information modeling"/>
    <s v="Journal of Cleaner Production"/>
    <s v="Copyright Elsevier"/>
    <s v="10.1016/j.jclepro.2015.08.078"/>
    <x v="45"/>
    <s v="for use_type or construction_type: 'It is an office building composed of reinforced concrete... There are 15 floors above the ground floor in the main building…'"/>
    <s v="divided material mass by floor area"/>
    <s v="&quot;Other unspecified material&quot; is lime."/>
    <s v="NULL"/>
    <s v="NULL"/>
    <s v="Nistad (Heeren)"/>
    <s v="Chiina"/>
    <s v="NULL"/>
    <s v="NULL"/>
    <s v="NULL"/>
    <s v="NULL"/>
    <s v="NULL"/>
    <s v="NULL"/>
    <s v="NULL"/>
    <s v="NULL"/>
    <s v="NULL"/>
    <s v="NULL"/>
    <s v="NULL"/>
    <s v="NULL"/>
    <s v="NULL"/>
    <s v="NULL"/>
    <s v="NULL"/>
    <s v="NULL"/>
    <s v="R32CHN"/>
    <s v="R5.2ASIA"/>
    <x v="13"/>
    <s v="RC_concretefloor"/>
    <s v="Standard"/>
    <s v="real-world single case study"/>
    <s v="NR"/>
    <s v="C"/>
    <s v="ASIA_CHN"/>
    <n v="708.88377879999996"/>
  </r>
  <r>
    <n v="345"/>
    <s v="China"/>
    <s v="Chongqing"/>
    <m/>
    <m/>
    <n v="76.085989620000007"/>
    <m/>
    <m/>
    <m/>
    <m/>
    <m/>
    <m/>
    <n v="1255.8042989999999"/>
    <n v="54.707190509999997"/>
    <n v="362.7279466"/>
    <n v="179.86656780000001"/>
    <m/>
    <m/>
    <m/>
    <m/>
    <m/>
    <m/>
    <m/>
    <m/>
    <m/>
    <m/>
    <m/>
    <n v="2.253521127"/>
    <m/>
    <m/>
    <m/>
    <m/>
    <m/>
    <m/>
    <m/>
    <m/>
    <m/>
    <s v="residential project, prefabrication construction"/>
    <x v="50"/>
    <s v="residential "/>
    <s v="MFH"/>
    <s v="case study"/>
    <s v="urban"/>
    <s v="gross "/>
    <s v="Ji, Yingbo; Li, Kaijian; Liu, Guiwen; Shresta, Asheem; Jing, Jinxi"/>
    <n v="2018"/>
    <s v="Comparing greenhouse gas emissions of precast in-situ and conventional construction methods"/>
    <s v="Journal of Cleaner Production "/>
    <s v="Copyright Elsevier"/>
    <s v="10.1016/j.jclepro.2016.07.143"/>
    <x v="46"/>
    <s v="NULL"/>
    <s v="divided material mass by floor area"/>
    <s v="NULL"/>
    <s v="NULL"/>
    <s v="NULL"/>
    <s v="Nistad (Heeren)"/>
    <s v="Chiina"/>
    <s v="NULL"/>
    <s v="NULL"/>
    <s v="NULL"/>
    <s v="NULL"/>
    <s v="NULL"/>
    <s v="NULL"/>
    <s v="NULL"/>
    <s v="NULL"/>
    <s v="NULL"/>
    <s v="NULL"/>
    <s v="NULL"/>
    <s v="NULL"/>
    <s v="NULL"/>
    <s v="NULL"/>
    <s v="NULL"/>
    <s v="NULL"/>
    <s v="R32CHN"/>
    <s v="R5.2ASIA"/>
    <x v="5"/>
    <s v="RC_prefab"/>
    <s v="Standard"/>
    <s v="real-world single case study"/>
    <s v="RM"/>
    <s v="C"/>
    <s v="ASIA_CHN"/>
    <n v="1255.8042989999999"/>
  </r>
  <r>
    <n v="346"/>
    <s v="China"/>
    <s v="Chongqing"/>
    <m/>
    <m/>
    <n v="72.082481560000005"/>
    <m/>
    <m/>
    <m/>
    <m/>
    <m/>
    <m/>
    <n v="1287.381862"/>
    <n v="59.757651170000003"/>
    <n v="385.83237050000002"/>
    <n v="191.18300600000001"/>
    <m/>
    <m/>
    <m/>
    <m/>
    <m/>
    <m/>
    <m/>
    <m/>
    <m/>
    <m/>
    <m/>
    <n v="2.251651705"/>
    <m/>
    <m/>
    <m/>
    <m/>
    <m/>
    <m/>
    <m/>
    <m/>
    <m/>
    <s v="residential project, conventioNAl construction"/>
    <x v="50"/>
    <s v="residential "/>
    <s v="MFH"/>
    <s v="case study"/>
    <s v="urban"/>
    <s v="gross "/>
    <s v="Ji, Yingbo; Li, Kaijian; Liu, Guiwen; Shresta, Asheem; Jing, Jinxi"/>
    <n v="2018"/>
    <s v="Comparing greenhouse gas emissions of precast in-situ and conventional construction methods"/>
    <s v="Journal of Cleaner Production "/>
    <s v="Copyright Elsevier"/>
    <s v="10.1016/j.jclepro.2016.07.143"/>
    <x v="46"/>
    <s v="NULL"/>
    <s v="divided material mass by floor area"/>
    <s v="NULL"/>
    <s v="NULL"/>
    <s v="NULL"/>
    <s v="Nistad (Heeren)"/>
    <s v="Chiina"/>
    <s v="NULL"/>
    <s v="NULL"/>
    <s v="NULL"/>
    <s v="NULL"/>
    <s v="NULL"/>
    <s v="NULL"/>
    <s v="NULL"/>
    <s v="NULL"/>
    <s v="NULL"/>
    <s v="NULL"/>
    <s v="NULL"/>
    <s v="NULL"/>
    <s v="NULL"/>
    <s v="NULL"/>
    <s v="NULL"/>
    <s v="NULL"/>
    <s v="R32CHN"/>
    <s v="R5.2ASIA"/>
    <x v="5"/>
    <s v="RC_concretefloor"/>
    <s v="Standard"/>
    <s v="real-world single case study"/>
    <s v="RM"/>
    <s v="C"/>
    <s v="ASIA_CHN"/>
    <n v="1287.381862"/>
  </r>
  <r>
    <n v="347"/>
    <s v="China"/>
    <s v="Schenzen"/>
    <m/>
    <m/>
    <n v="52.685185189999999"/>
    <m/>
    <m/>
    <m/>
    <m/>
    <m/>
    <m/>
    <n v="1236.6203700000001"/>
    <n v="60.495370370000003"/>
    <n v="357.27777780000002"/>
    <m/>
    <m/>
    <m/>
    <m/>
    <m/>
    <m/>
    <m/>
    <m/>
    <m/>
    <m/>
    <m/>
    <m/>
    <n v="2.032407407"/>
    <m/>
    <m/>
    <m/>
    <m/>
    <m/>
    <m/>
    <m/>
    <m/>
    <m/>
    <s v="public rental housing project, semi-prefabrication"/>
    <x v="51"/>
    <s v="residential "/>
    <s v="MFH"/>
    <s v="case study"/>
    <s v="urban"/>
    <s v="construction"/>
    <s v="Mao, Chao; Shen, Qiping; Shen, Liyin; Liyaning, Tang"/>
    <n v="2013"/>
    <s v="Comparative study of greenhouse gas emissions between off-site prefabrication and conventional construction methods: Two case studies of residential projects"/>
    <s v="NA"/>
    <s v="Copyright Elsevier"/>
    <s v="10.1016/j.enbuild.2013.07.033"/>
    <x v="47"/>
    <s v="NULL"/>
    <s v="divided material mass by floor area"/>
    <s v="NULL"/>
    <s v="NULL"/>
    <s v="NULL"/>
    <s v="Nistad (Heeren)"/>
    <s v="Chiina"/>
    <s v="NULL"/>
    <s v="NULL"/>
    <s v="NULL"/>
    <s v="NULL"/>
    <s v="NULL"/>
    <s v="NULL"/>
    <s v="NULL"/>
    <s v="NULL"/>
    <s v="NULL"/>
    <s v="NULL"/>
    <s v="NULL"/>
    <s v="NULL"/>
    <s v="NULL"/>
    <s v="NULL"/>
    <s v="NULL"/>
    <s v="NULL"/>
    <s v="R32CHN"/>
    <s v="R5.2ASIA"/>
    <x v="5"/>
    <s v="RC_prefab"/>
    <s v="Standard"/>
    <s v="real-world single case study"/>
    <s v="RM"/>
    <s v="C"/>
    <s v="ASIA_CHN"/>
    <n v="1236.6203700000001"/>
  </r>
  <r>
    <n v="348"/>
    <s v="China"/>
    <s v="Schenzen"/>
    <m/>
    <m/>
    <n v="65.546558050000002"/>
    <m/>
    <m/>
    <m/>
    <m/>
    <m/>
    <m/>
    <n v="1366.1282619999999"/>
    <n v="78.371579030000007"/>
    <n v="465.10798390000002"/>
    <m/>
    <m/>
    <m/>
    <m/>
    <m/>
    <m/>
    <m/>
    <m/>
    <m/>
    <m/>
    <m/>
    <m/>
    <n v="2.3371457910000002"/>
    <m/>
    <m/>
    <m/>
    <m/>
    <m/>
    <m/>
    <m/>
    <m/>
    <m/>
    <s v="general residential project associated with conventioNAl construction method"/>
    <x v="51"/>
    <s v="residential "/>
    <s v="MFH"/>
    <s v="case study"/>
    <s v="urban"/>
    <s v="construction"/>
    <s v="Mao, Chao; Shen, Qiping; Shen, Liyin; Liyaning, Tang"/>
    <n v="2013"/>
    <s v="Comparative study of greenhouse gas emissions between off-site prefabrication and conventional construction methods: Two case studies of residential projects"/>
    <s v="NA"/>
    <s v="Copyright Elsevier"/>
    <s v="10.1016/j.enbuild.2013.07.033"/>
    <x v="47"/>
    <s v="NULL"/>
    <s v="divided material mass by floor area"/>
    <s v="NULL"/>
    <s v="NULL"/>
    <s v="NULL"/>
    <s v="Nistad (Heeren)"/>
    <s v="Chiina"/>
    <s v="NULL"/>
    <s v="NULL"/>
    <s v="NULL"/>
    <s v="NULL"/>
    <s v="NULL"/>
    <s v="NULL"/>
    <s v="NULL"/>
    <s v="NULL"/>
    <s v="NULL"/>
    <s v="NULL"/>
    <s v="NULL"/>
    <s v="NULL"/>
    <s v="NULL"/>
    <s v="NULL"/>
    <s v="NULL"/>
    <s v="NULL"/>
    <s v="R32CHN"/>
    <s v="R5.2ASIA"/>
    <x v="5"/>
    <s v="RC_concretefloor"/>
    <s v="Standard"/>
    <s v="real-world single case study"/>
    <s v="RM"/>
    <s v="C"/>
    <s v="ASIA_CHN"/>
    <n v="1366.1282619999999"/>
  </r>
  <r>
    <n v="349"/>
    <s v="Canada"/>
    <s v="Vancouver"/>
    <n v="1980"/>
    <m/>
    <n v="13.43385104"/>
    <m/>
    <n v="14.454143520000001"/>
    <m/>
    <n v="54.381589390000002"/>
    <m/>
    <m/>
    <n v="230.13263799999999"/>
    <m/>
    <m/>
    <m/>
    <m/>
    <m/>
    <m/>
    <m/>
    <m/>
    <m/>
    <m/>
    <m/>
    <m/>
    <m/>
    <m/>
    <m/>
    <m/>
    <m/>
    <m/>
    <m/>
    <m/>
    <m/>
    <m/>
    <m/>
    <m/>
    <s v="Two-story dwelling house with low-pitched roof with rain screen stones on the ground-floor facades and stucco on the second floor"/>
    <x v="37"/>
    <s v="residential"/>
    <s v="SFH"/>
    <s v="case study"/>
    <s v="urban"/>
    <s v="NULL"/>
    <s v="Zhang, W., Tan, S., Lei, Y., &amp; Wang, S. "/>
    <n v="2014"/>
    <s v="Life cycle assessment of a single-family residential building in Canada: A case study"/>
    <s v="Building Simulation"/>
    <s v="Copyright Elsevier"/>
    <s v="10.1007/s12273-013-0159-y"/>
    <x v="48"/>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CAN"/>
    <s v="R5.2OECD"/>
    <x v="3"/>
    <s v="T_traditional"/>
    <s v="Standard"/>
    <s v="real-world single case study"/>
    <s v="RS"/>
    <s v="T"/>
    <s v="OECD_CAN"/>
    <n v="230.13263799999999"/>
  </r>
  <r>
    <n v="350"/>
    <s v="Canada"/>
    <s v="Vancouver"/>
    <m/>
    <m/>
    <n v="14.385"/>
    <m/>
    <n v="4.7675000000000001"/>
    <m/>
    <n v="43.127099999999999"/>
    <m/>
    <m/>
    <n v="576.74735999999996"/>
    <m/>
    <m/>
    <m/>
    <m/>
    <m/>
    <m/>
    <m/>
    <m/>
    <m/>
    <m/>
    <m/>
    <m/>
    <m/>
    <m/>
    <m/>
    <m/>
    <m/>
    <m/>
    <m/>
    <m/>
    <m/>
    <m/>
    <m/>
    <m/>
    <s v="NULL"/>
    <x v="37"/>
    <s v="residential"/>
    <s v="SFH"/>
    <s v="case study"/>
    <s v="urban"/>
    <s v="NULL"/>
    <s v="Reza, B., Sadiq, R., &amp; Hewage, K."/>
    <n v="2014"/>
    <s v="Emergy-based life cycle assessment (Em-LCA) of multi-unit and single-family residential buildings in Canada"/>
    <s v="International Journal of Sustainable Built Environment"/>
    <s v="Copyright Elsevier"/>
    <s v="10.1016/j.ijsbe.2014.09.001"/>
    <x v="49"/>
    <s v="for use_type or construction_type: 'In this study, a typical 200 square metre single-family house was designed based on BC building code (under part 9) and Vancouver seismic load. A 2-level wood-frame structural system has been selected based on common practices for single family houses in BC and Canada. In addition a typical 4000 square metre, multi-unit condominium residential was designed based on BC building code (under part 4) and Vancouver seismic load. A 7-storey plus one underground parking concrete-frame structural system has been chosen according to the common practices for multi-unit residential buildings in BC and Canada.'"/>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CAN"/>
    <s v="R5.2OECD"/>
    <x v="3"/>
    <s v="T_traditional"/>
    <s v="Standard"/>
    <s v="real-world single case study"/>
    <s v="RS"/>
    <s v="T"/>
    <s v="OECD_CAN"/>
    <n v="576.74735999999996"/>
  </r>
  <r>
    <n v="351"/>
    <s v="Canada"/>
    <s v="Vancouver"/>
    <m/>
    <m/>
    <n v="69.099774999999994"/>
    <m/>
    <n v="8.5988500000000005"/>
    <m/>
    <m/>
    <m/>
    <m/>
    <n v="1823.2381780000001"/>
    <m/>
    <m/>
    <m/>
    <m/>
    <m/>
    <m/>
    <m/>
    <m/>
    <m/>
    <m/>
    <m/>
    <m/>
    <m/>
    <m/>
    <m/>
    <m/>
    <m/>
    <m/>
    <m/>
    <m/>
    <m/>
    <m/>
    <m/>
    <m/>
    <s v="NULL"/>
    <x v="25"/>
    <s v="residential"/>
    <s v="MFH"/>
    <s v="case study"/>
    <s v="urban"/>
    <s v="NULL"/>
    <s v="Reza, B., Sadiq, R., &amp; Hewage, K."/>
    <n v="2014"/>
    <s v="Emergy-based life cycle assessment (Em-LCA) of multi-unit and single-family residential buildings in Canada"/>
    <s v="International Journal of Sustainable Built Environment"/>
    <s v="Copyright Elsevier"/>
    <s v="10.1016/j.ijsbe.2014.09.001"/>
    <x v="49"/>
    <s v="for use_type or construction_type: 'In this study, a typical 200 square metre single-family house was designed based on BC building code (under part 9) and Vancouver seismic load. A 2-level wood-frame structural system has been selected based on common practices for single family houses in BC and Canada. In addition a typical 4000 square metre, multi-unit condominium residential was designed based on BC building code (under part 4) and Vancouver seismic load. A 7-storey plus one underground parking concrete-frame structural system has been chosen according to the common practices for multi-unit residential buildings in BC and Canada.'"/>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CAN"/>
    <s v="R5.2OECD"/>
    <x v="5"/>
    <s v="RC_concretefloor"/>
    <s v="Standard"/>
    <s v="real-world single case study"/>
    <s v="RM"/>
    <s v="C"/>
    <s v="OECD_CAN"/>
    <n v="1823.2381780000001"/>
  </r>
  <r>
    <n v="352"/>
    <s v="USA"/>
    <s v="Michigan area, Ann Arbor"/>
    <m/>
    <n v="2008"/>
    <n v="17.203807879999999"/>
    <m/>
    <n v="0.35718616399999997"/>
    <m/>
    <n v="67.324100090000002"/>
    <m/>
    <m/>
    <n v="795.39647219999995"/>
    <m/>
    <m/>
    <m/>
    <m/>
    <m/>
    <m/>
    <m/>
    <m/>
    <m/>
    <m/>
    <m/>
    <m/>
    <m/>
    <m/>
    <n v="4.4461549549999999"/>
    <m/>
    <m/>
    <m/>
    <m/>
    <m/>
    <m/>
    <m/>
    <m/>
    <m/>
    <s v="NULL"/>
    <x v="37"/>
    <s v="residential"/>
    <s v="SFH"/>
    <s v="case study"/>
    <s v="urban"/>
    <s v="NULL"/>
    <s v="Blanchard, S., &amp; Reppe, P."/>
    <n v="1998"/>
    <s v="Life Cycle Analysis of a Residential Home in Michigan"/>
    <s v="Center for Sustainable Systems, University of Michigan"/>
    <s v="Copyright Elsevier"/>
    <s v="NA"/>
    <x v="50"/>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USA"/>
    <s v="R5.2OECD"/>
    <x v="3"/>
    <s v="T_traditional"/>
    <s v="Standard"/>
    <s v="real-world single case study"/>
    <s v="RS"/>
    <s v="T"/>
    <s v="OECD_USA"/>
    <n v="795.39647219999995"/>
  </r>
  <r>
    <n v="353"/>
    <s v="USA"/>
    <s v="New Jersey, Monmouth County"/>
    <m/>
    <m/>
    <m/>
    <m/>
    <n v="1.363636364"/>
    <m/>
    <n v="29.569930070000002"/>
    <m/>
    <m/>
    <n v="551.75174830000003"/>
    <m/>
    <m/>
    <m/>
    <m/>
    <m/>
    <m/>
    <m/>
    <m/>
    <m/>
    <m/>
    <m/>
    <m/>
    <m/>
    <m/>
    <n v="2.1958041960000001"/>
    <m/>
    <m/>
    <m/>
    <m/>
    <m/>
    <m/>
    <m/>
    <m/>
    <m/>
    <s v="NULL"/>
    <x v="37"/>
    <s v="residential"/>
    <s v="SFH"/>
    <s v="case study"/>
    <s v="urban"/>
    <s v="NULL"/>
    <s v="Mosteiro-Romero, M., Krogmann, U., Wallbaum, H., Ostermeyer, Y., Senick, J. S., &amp; Andrews, C. J. "/>
    <n v="2014"/>
    <s v="Relative importance of electricity sources and construction practices in residential buildings: A Swiss-US comparison of energy relatedlife-cycle impacts"/>
    <s v="Energy and Buildings "/>
    <s v="Copyright Elsevier"/>
    <s v="10.1016/j.enbuild.2013.09.046"/>
    <x v="51"/>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USA"/>
    <s v="R5.2OECD"/>
    <x v="3"/>
    <s v="T_traditional"/>
    <s v="Efficient"/>
    <s v="real-world single case study"/>
    <s v="RS"/>
    <s v="T"/>
    <s v="OECD_USA"/>
    <n v="551.75174830000003"/>
  </r>
  <r>
    <n v="354"/>
    <s v="Brazil"/>
    <s v="Salvador"/>
    <m/>
    <m/>
    <m/>
    <m/>
    <m/>
    <m/>
    <m/>
    <m/>
    <m/>
    <n v="496.39782609999997"/>
    <m/>
    <m/>
    <m/>
    <m/>
    <m/>
    <m/>
    <m/>
    <m/>
    <m/>
    <m/>
    <m/>
    <m/>
    <m/>
    <m/>
    <m/>
    <m/>
    <m/>
    <m/>
    <m/>
    <m/>
    <m/>
    <m/>
    <m/>
    <m/>
    <s v="Metal piles foundation, conventional structure in reinforced concrete, masonry in concrete blocks, walls and ceilings coated with PVA paint, floors and facade in ceramic tiles and gypsum ceilings, concrete gutter and metal roof tile."/>
    <x v="26"/>
    <s v="residential"/>
    <s v="MFH"/>
    <s v="case study"/>
    <s v="urban"/>
    <s v="NULL"/>
    <s v="Evangelista, P. P. A., Kiperstok, A., Torres, E. A., &amp; Gonçalves, J. P. "/>
    <n v="2018"/>
    <s v="Environmental performance analysis of residential buildings in Brazil _x000a_using LCA"/>
    <s v="Construction and Building Materials"/>
    <s v="Copyright Elsevier"/>
    <s v="10.1016/j.conbuildmat.2018.02.045"/>
    <x v="52"/>
    <s v="NULL"/>
    <s v="Extracted from Marinova et al. (2020). Refer to the authors for further information "/>
    <s v="Extracted from Marinova et al. (2020). Refer to the authors for further information "/>
    <s v="The houses are classified by income class and building type"/>
    <s v="NULL"/>
    <s v="Nistad (Heeren)"/>
    <s v="NULL"/>
    <s v="NULL"/>
    <s v="NULL"/>
    <s v="NULL"/>
    <s v="NULL"/>
    <s v="NULL"/>
    <s v="NULL"/>
    <s v="NULL"/>
    <s v="NULL"/>
    <s v="NULL"/>
    <s v="NULL"/>
    <s v="NULL"/>
    <s v="NULL"/>
    <s v="NULL"/>
    <s v="NULL"/>
    <s v="NULL"/>
    <s v="NULL"/>
    <s v="R32BRA"/>
    <s v="R5.2LAM"/>
    <x v="5"/>
    <s v="RC_unspecified"/>
    <s v="Standard"/>
    <s v="real-world single case study"/>
    <s v="RM"/>
    <s v="C"/>
    <s v="LAM_BRA"/>
    <n v="496.39782609999997"/>
  </r>
  <r>
    <n v="355"/>
    <s v="Brazil"/>
    <s v="Camaçari"/>
    <m/>
    <m/>
    <m/>
    <m/>
    <m/>
    <m/>
    <m/>
    <m/>
    <m/>
    <n v="965.29592660000003"/>
    <m/>
    <m/>
    <m/>
    <m/>
    <m/>
    <m/>
    <m/>
    <m/>
    <m/>
    <m/>
    <m/>
    <m/>
    <m/>
    <m/>
    <m/>
    <m/>
    <m/>
    <m/>
    <m/>
    <m/>
    <m/>
    <m/>
    <m/>
    <m/>
    <s v="Shallow foundation, self-supporting reinforced concrete wall. EPS panel shafts and ceramic blocks in support buildings. Walls coated with gypsum plaster and PVA paint, PVC ceiling cladding and wood structure and ceramic roof tile"/>
    <x v="21"/>
    <s v="residential"/>
    <s v="MFH"/>
    <s v="case study"/>
    <s v="urban"/>
    <s v="NULL"/>
    <s v="Evangelista, P. P. A., Kiperstok, A., Torres, E. A., &amp; Gonçalves, J. P. "/>
    <n v="2018"/>
    <s v="Environmental performance analysis of residential buildings in Brazil _x000a_using LCA"/>
    <s v="Construction and Building Materials"/>
    <s v="Copyright Elsevier"/>
    <s v="10.1016/j.conbuildmat.2018.02.045"/>
    <x v="52"/>
    <s v="NULL"/>
    <s v="Extracted from Marinova et al. (2020). Refer to the authors for further information "/>
    <s v="Extracted from Marinova et al. (2020). Refer to the authors for further information "/>
    <s v="The houses are classified by income class and building type"/>
    <s v="NULL"/>
    <s v="Nistad (Heeren)"/>
    <s v="NULL"/>
    <s v="NULL"/>
    <s v="NULL"/>
    <s v="NULL"/>
    <s v="NULL"/>
    <s v="NULL"/>
    <s v="NULL"/>
    <s v="NULL"/>
    <s v="NULL"/>
    <s v="NULL"/>
    <s v="NULL"/>
    <s v="NULL"/>
    <s v="NULL"/>
    <s v="NULL"/>
    <s v="NULL"/>
    <s v="NULL"/>
    <s v="NULL"/>
    <s v="R32BRA"/>
    <s v="R5.2LAM"/>
    <x v="8"/>
    <s v="RC_unspecified"/>
    <s v="Standard"/>
    <s v="real-world single case study"/>
    <s v="RM"/>
    <s v="C"/>
    <s v="LAM_BRA"/>
    <n v="965.29592660000003"/>
  </r>
  <r>
    <n v="356"/>
    <s v="Brazil"/>
    <s v="Salvador"/>
    <m/>
    <m/>
    <m/>
    <m/>
    <m/>
    <m/>
    <m/>
    <m/>
    <m/>
    <n v="782.57829179999999"/>
    <m/>
    <m/>
    <m/>
    <m/>
    <m/>
    <m/>
    <m/>
    <m/>
    <m/>
    <m/>
    <m/>
    <m/>
    <m/>
    <m/>
    <m/>
    <m/>
    <m/>
    <m/>
    <m/>
    <m/>
    <m/>
    <m/>
    <m/>
    <m/>
    <s v="Shallow foundation, conventional structure in reinforced concrete, masonry in ceramic blocks. Walls and ceilings coated with PVA paint, floors and facade – granite, natural rocks and ceramic tiles and gypsum ceilings cladding. Wood structure and fiber  roof tiles "/>
    <x v="24"/>
    <s v="residential"/>
    <s v="SFH"/>
    <s v="case study"/>
    <s v="urban"/>
    <s v="NULL"/>
    <s v="Evangelista, P. P. A., Kiperstok, A., Torres, E. A., &amp; Gonçalves, J. P. "/>
    <n v="2018"/>
    <s v="Environmental performance analysis of residential buildings in Brazil _x000a_using LCA"/>
    <s v="Construction and Building Materials"/>
    <s v="Copyright Elsevier"/>
    <s v="10.1016/j.conbuildmat.2018.02.045"/>
    <x v="52"/>
    <s v="NULL"/>
    <s v="Extracted from Marinova et al. (2020). Refer to the authors for further information "/>
    <s v="Extracted from Marinova et al. (2020). Refer to the authors for further information "/>
    <s v="The houses are classified by income class and building type"/>
    <s v="NULL"/>
    <s v="Nistad (Heeren)"/>
    <s v="NULL"/>
    <s v="NULL"/>
    <s v="NULL"/>
    <s v="NULL"/>
    <s v="NULL"/>
    <s v="NULL"/>
    <s v="NULL"/>
    <s v="NULL"/>
    <s v="NULL"/>
    <s v="NULL"/>
    <s v="NULL"/>
    <s v="NULL"/>
    <s v="NULL"/>
    <s v="NULL"/>
    <s v="NULL"/>
    <s v="NULL"/>
    <s v="NULL"/>
    <s v="R32BRA"/>
    <s v="R5.2LAM"/>
    <x v="6"/>
    <s v="RC_unspecified"/>
    <s v="Standard"/>
    <s v="real-world single case study"/>
    <s v="RS"/>
    <s v="C"/>
    <s v="LAM_BRA"/>
    <n v="782.57829179999999"/>
  </r>
  <r>
    <n v="357"/>
    <s v="Brazil"/>
    <s v="Feira de Santana"/>
    <m/>
    <m/>
    <m/>
    <m/>
    <m/>
    <m/>
    <m/>
    <m/>
    <m/>
    <n v="1065.0892859999999"/>
    <m/>
    <m/>
    <m/>
    <m/>
    <m/>
    <m/>
    <m/>
    <m/>
    <m/>
    <m/>
    <m/>
    <m/>
    <m/>
    <m/>
    <m/>
    <m/>
    <m/>
    <m/>
    <m/>
    <m/>
    <m/>
    <m/>
    <m/>
    <m/>
    <s v="Shallow foundation, conventional structure in reinforced concrete, masonry in concrete blocks. Walls and ceilings coated with PVA paint, ceramic tile floors and gypsum ceilings cladding. Wood structure and ceramic roof tiles"/>
    <x v="30"/>
    <s v="residential"/>
    <s v="SFH"/>
    <s v="case study"/>
    <s v="urban"/>
    <s v="NULL"/>
    <s v="Evangelista, P. P. A., Kiperstok, A., Torres, E. A., &amp; Gonçalves, J. P. "/>
    <n v="2018"/>
    <s v="Environmental performance analysis of residential buildings in Brazil _x000a_using LCA"/>
    <s v="Construction and Building Materials"/>
    <s v="Copyright Elsevier"/>
    <s v="10.1016/j.conbuildmat.2018.02.045"/>
    <x v="52"/>
    <s v="NULL"/>
    <s v="Extracted from Marinova et al. (2020). Refer to the authors for further information "/>
    <s v="Extracted from Marinova et al. (2020). Refer to the authors for further information "/>
    <s v="The houses are classified by income class and building type"/>
    <s v="NULL"/>
    <s v="Nistad (Heeren)"/>
    <s v="NULL"/>
    <s v="NULL"/>
    <s v="NULL"/>
    <s v="NULL"/>
    <s v="NULL"/>
    <s v="NULL"/>
    <s v="NULL"/>
    <s v="NULL"/>
    <s v="NULL"/>
    <s v="NULL"/>
    <s v="NULL"/>
    <s v="NULL"/>
    <s v="NULL"/>
    <s v="NULL"/>
    <s v="NULL"/>
    <s v="NULL"/>
    <s v="NULL"/>
    <s v="R32BRA"/>
    <s v="R5.2LAM"/>
    <x v="6"/>
    <s v="RC_unspecified"/>
    <s v="Standard"/>
    <s v="real-world single case study"/>
    <s v="RS"/>
    <s v="C"/>
    <s v="LAM_BRA"/>
    <n v="1065.0892859999999"/>
  </r>
  <r>
    <n v="358"/>
    <s v="Chile"/>
    <s v="Punta Arenas City"/>
    <m/>
    <m/>
    <n v="35.5"/>
    <m/>
    <m/>
    <m/>
    <n v="24.75"/>
    <m/>
    <m/>
    <n v="225.90625"/>
    <m/>
    <m/>
    <m/>
    <m/>
    <m/>
    <m/>
    <m/>
    <m/>
    <m/>
    <m/>
    <m/>
    <m/>
    <m/>
    <m/>
    <m/>
    <m/>
    <m/>
    <m/>
    <m/>
    <m/>
    <m/>
    <m/>
    <m/>
    <m/>
    <s v="Floor: 8 cm gravel or sand, 0,2 cm polyurethane, 7 cm concrete. Ceiling: 0,1 cm corrugated iron, 5 cm expanded polystyrene, timber structure 45x70 mm, 1 cm vulcanite board. Interior walls: 1 cm vulcanite board, timber structure 45x70 mm, 1 cm vulcanite board. Exterior walls: 0,5 cm zinc, 0,1 cm felt, timber structure 45x70 mm, 5 cm glass wool, 1 cm vulcanite board"/>
    <x v="30"/>
    <s v="residential"/>
    <s v="SFH"/>
    <s v="averaged"/>
    <s v="urban"/>
    <s v="NULL"/>
    <s v="Oyarzo, J., &amp; Peuportier, B. "/>
    <n v="2014"/>
    <s v="Life cycle assessment model applied to housing in Chile"/>
    <s v="Journal of Cleaner Production"/>
    <s v="Copyright Elsevier"/>
    <s v="10.1016/j.jclepro.2014.01.090"/>
    <x v="53"/>
    <s v="NULL"/>
    <s v="Extracted from Marinova et al. (2020). Refer to the authors for further information "/>
    <s v="Extracted from Marinova et al. (2020). Refer to the authors for further information "/>
    <s v="Building types available in the city, size, material_x000a_composition, year of construction"/>
    <s v="NULL"/>
    <s v="Nistad (Heeren)"/>
    <s v="NULL"/>
    <s v="NULL"/>
    <s v="NULL"/>
    <s v="NULL"/>
    <s v="NULL"/>
    <s v="NULL"/>
    <s v="NULL"/>
    <s v="NULL"/>
    <s v="NULL"/>
    <s v="NULL"/>
    <s v="NULL"/>
    <s v="NULL"/>
    <s v="NULL"/>
    <s v="NULL"/>
    <s v="NULL"/>
    <s v="NULL"/>
    <s v="NULL"/>
    <s v="R32LAM-M"/>
    <s v="R5.2LAM"/>
    <x v="6"/>
    <s v="T_traditional"/>
    <s v="Standard"/>
    <s v="sample/average/statistics"/>
    <s v="RS"/>
    <s v="T"/>
    <s v="LAM_LAM-M"/>
    <n v="225.90625"/>
  </r>
  <r>
    <n v="359"/>
    <s v="Colombia"/>
    <s v="Pamplona city"/>
    <m/>
    <m/>
    <n v="39.285714290000001"/>
    <m/>
    <n v="0.39285714300000002"/>
    <m/>
    <n v="17.678571430000002"/>
    <m/>
    <m/>
    <n v="894.85714289999999"/>
    <m/>
    <m/>
    <m/>
    <m/>
    <m/>
    <m/>
    <m/>
    <m/>
    <m/>
    <m/>
    <m/>
    <m/>
    <m/>
    <m/>
    <n v="1.071428571"/>
    <m/>
    <m/>
    <m/>
    <m/>
    <m/>
    <m/>
    <m/>
    <m/>
    <m/>
    <s v="Dwelling, part of an existing semidetached house_x000a_divided into two storey. The main construction materials are brick, concrete and steel, and the upper ceiling is covered in roof tiles"/>
    <x v="37"/>
    <s v="residential"/>
    <s v="MFH"/>
    <s v="case study"/>
    <s v="urban"/>
    <s v="NULL"/>
    <s v="Ortiz-Rodríguez, O., Castells, F., &amp; Sonnemann, G."/>
    <n v="2010"/>
    <s v="Life cycle assessment of two dwellings: One in Spain, a developed country, and one in Colombia, a country under development"/>
    <s v="Science of the Total Environment"/>
    <s v="Copyright Elsevier"/>
    <s v="10.1016/j.scitotenv.2010.02.021"/>
    <x v="54"/>
    <s v="NULL"/>
    <s v="Extracted from Marinova et al. (2020). Refer to the authors for further information "/>
    <s v="Extracted from Marinova et al. (2020). Refer to the authors for further information "/>
    <s v="Region "/>
    <s v="NULL"/>
    <s v="Nistad (Heeren)"/>
    <s v="NULL"/>
    <s v="NULL"/>
    <s v="NULL"/>
    <s v="NULL"/>
    <s v="NULL"/>
    <s v="NULL"/>
    <s v="NULL"/>
    <s v="NULL"/>
    <s v="NULL"/>
    <s v="NULL"/>
    <s v="NULL"/>
    <s v="NULL"/>
    <s v="NULL"/>
    <s v="NULL"/>
    <s v="NULL"/>
    <s v="NULL"/>
    <s v="NULL"/>
    <s v="R32LAM-M"/>
    <s v="R5.2LAM"/>
    <x v="4"/>
    <s v="M_brick"/>
    <s v="Efficient"/>
    <s v="real-world single case study"/>
    <s v="RM"/>
    <s v="M"/>
    <s v="LAM_LAM-M"/>
    <n v="894.85714289999999"/>
  </r>
  <r>
    <n v="360"/>
    <s v="Cameroon"/>
    <s v="NA"/>
    <m/>
    <m/>
    <n v="9.4715250970000007"/>
    <m/>
    <n v="3.0662805660000001"/>
    <m/>
    <n v="7.4485199489999996"/>
    <m/>
    <m/>
    <n v="711.969112"/>
    <m/>
    <m/>
    <m/>
    <m/>
    <m/>
    <m/>
    <m/>
    <m/>
    <m/>
    <m/>
    <m/>
    <m/>
    <m/>
    <m/>
    <n v="3.6196910999999998E-2"/>
    <m/>
    <m/>
    <m/>
    <m/>
    <m/>
    <m/>
    <m/>
    <m/>
    <m/>
    <s v="Mud-brick house"/>
    <x v="30"/>
    <s v="residential"/>
    <s v="SFH"/>
    <s v="case study"/>
    <s v="urban"/>
    <s v="NULL"/>
    <s v="F.Henry, A., G.Elambo, N., J.H.M., T., E.N.Fabrice, O., &amp; M.Blanche, M."/>
    <n v="2014"/>
    <s v="Embodied energy and CO2 analyses of mud-brick and cement-block houses"/>
    <s v="AIMS Energy"/>
    <s v="Copyright Elsevier"/>
    <s v="10.3934/energy.2014.1.18"/>
    <x v="55"/>
    <s v="NULL"/>
    <s v="Extracted from Marinova et al. (2020). Refer to the authors for further information "/>
    <s v="Extracted from Marinova et al. (2020). Refer to the authors for further information "/>
    <s v="Conctruction materials"/>
    <s v="NULL"/>
    <s v="Nistad (Heeren)"/>
    <s v="NULL"/>
    <s v="NULL"/>
    <s v="NULL"/>
    <s v="NULL"/>
    <s v="NULL"/>
    <s v="NULL"/>
    <s v="NULL"/>
    <s v="NULL"/>
    <s v="NULL"/>
    <s v="NULL"/>
    <s v="NULL"/>
    <s v="NULL"/>
    <s v="NULL"/>
    <s v="NULL"/>
    <s v="NULL"/>
    <s v="NULL"/>
    <s v="NULL"/>
    <s v="R32SSA-L"/>
    <s v="R5.2MAF"/>
    <x v="6"/>
    <s v="M_adobe_mud"/>
    <s v="Efficient"/>
    <s v="real-world single case study"/>
    <s v="RS"/>
    <s v="M"/>
    <s v="MAF_SSA-L"/>
    <n v="711.969112"/>
  </r>
  <r>
    <n v="361"/>
    <s v="Cameroon"/>
    <s v="NA"/>
    <m/>
    <m/>
    <n v="8.3975181859999992"/>
    <m/>
    <n v="2.7064612750000001"/>
    <m/>
    <n v="6.3243474539999998"/>
    <m/>
    <m/>
    <n v="639.35601199999996"/>
    <m/>
    <m/>
    <m/>
    <m/>
    <m/>
    <m/>
    <m/>
    <m/>
    <m/>
    <m/>
    <m/>
    <m/>
    <m/>
    <m/>
    <n v="3.4766795000000003E-2"/>
    <m/>
    <m/>
    <m/>
    <m/>
    <m/>
    <m/>
    <m/>
    <m/>
    <m/>
    <s v="Cement-block house"/>
    <x v="30"/>
    <s v="residential"/>
    <s v="SFH"/>
    <s v="case study"/>
    <s v="urban"/>
    <s v="NULL"/>
    <s v="F.Henry, A., G.Elambo, N., J.H.M., T., E.N.Fabrice, O., &amp; M.Blanche, M."/>
    <n v="2014"/>
    <s v="Embodied energy and CO2 analyses of mud-brick and cement-block houses"/>
    <s v="AIMS Energy"/>
    <s v="Copyright Elsevier"/>
    <s v="10.3934/energy.2014.1.18"/>
    <x v="55"/>
    <s v="for use_type or construction_type: 'In this study two residential buildings are the objects of assessments. The two buildings represent typical houses common in Cameroon. One is predominantly made up of what is generally referred to as imported materials, i.e., cement-block house; the other is constructed predominantly out of local building materials, i.e. mud-brick house'"/>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SSA-L"/>
    <s v="R5.2MAF"/>
    <x v="6"/>
    <s v="M_brick"/>
    <s v="Standard"/>
    <s v="real-world single case study"/>
    <s v="RS"/>
    <s v="M"/>
    <s v="MAF_SSA-L"/>
    <n v="639.35601199999996"/>
  </r>
  <r>
    <n v="362"/>
    <s v="Nigeria"/>
    <s v="Lagos"/>
    <n v="2013"/>
    <m/>
    <n v="26.72839506"/>
    <m/>
    <m/>
    <m/>
    <n v="42.057098770000003"/>
    <m/>
    <m/>
    <m/>
    <m/>
    <m/>
    <m/>
    <m/>
    <m/>
    <m/>
    <m/>
    <m/>
    <m/>
    <m/>
    <m/>
    <m/>
    <m/>
    <m/>
    <m/>
    <m/>
    <m/>
    <m/>
    <m/>
    <m/>
    <m/>
    <m/>
    <m/>
    <m/>
    <m/>
    <x v="13"/>
    <s v="residential"/>
    <s v="SFH"/>
    <s v="case study"/>
    <s v="urban"/>
    <s v="NULL"/>
    <s v="Ezema, I. C., &amp; Olotuah, A. O. "/>
    <n v="2015"/>
    <s v="Estimating Embodied Energy in Residential Buildings in a Nigerian Context"/>
    <s v="Covenant University Repository"/>
    <s v="Copyright Elsevier"/>
    <s v="NA"/>
    <x v="56"/>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SSA-L"/>
    <s v="R5.2MAF"/>
    <x v="4"/>
    <s v="RC_concretefloor"/>
    <s v="Standard"/>
    <s v="real-world single case study"/>
    <s v="RM"/>
    <s v="C"/>
    <s v="MAF_SSA-L"/>
    <s v=""/>
  </r>
  <r>
    <n v="363"/>
    <s v="South Africa"/>
    <s v="Cape Town"/>
    <m/>
    <m/>
    <m/>
    <m/>
    <m/>
    <m/>
    <m/>
    <m/>
    <m/>
    <m/>
    <m/>
    <m/>
    <m/>
    <m/>
    <m/>
    <m/>
    <m/>
    <m/>
    <m/>
    <m/>
    <m/>
    <m/>
    <m/>
    <m/>
    <m/>
    <m/>
    <m/>
    <m/>
    <m/>
    <m/>
    <m/>
    <m/>
    <m/>
    <m/>
    <s v="NULL"/>
    <x v="52"/>
    <s v="residential"/>
    <s v="SFH"/>
    <s v="averaged"/>
    <s v="urban"/>
    <s v="NULL"/>
    <s v="Van Beers, D., &amp; Graedel, T. E. "/>
    <n v="2003"/>
    <s v="The magnitude and spatial distribution of in-use copper stocks in Cape Town, South Africa"/>
    <s v="South African Journal of Science"/>
    <s v="Copyright Elsevier"/>
    <s v="NA"/>
    <x v="57"/>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SAF"/>
    <s v="R5.2MAF"/>
    <x v="6"/>
    <s v="Unspecified"/>
    <s v="Unspecified"/>
    <s v="sample/average/statistics"/>
    <s v="RS"/>
    <s v="U"/>
    <s v="MAF_SAF"/>
    <s v=""/>
  </r>
  <r>
    <n v="364"/>
    <s v="South Africa"/>
    <s v="Cape Town"/>
    <m/>
    <m/>
    <m/>
    <m/>
    <m/>
    <m/>
    <m/>
    <m/>
    <m/>
    <m/>
    <m/>
    <m/>
    <m/>
    <m/>
    <m/>
    <m/>
    <m/>
    <m/>
    <m/>
    <m/>
    <m/>
    <m/>
    <m/>
    <m/>
    <m/>
    <m/>
    <m/>
    <m/>
    <m/>
    <m/>
    <m/>
    <m/>
    <m/>
    <m/>
    <s v="NULL"/>
    <x v="52"/>
    <s v="residential"/>
    <s v="SFH"/>
    <s v="averaged"/>
    <s v="urban"/>
    <s v="NULL"/>
    <s v="Van Beers, D., &amp; Graedel, T. E. "/>
    <n v="2003"/>
    <s v="The magnitude and spatial distribution of in-use copper stocks in Cape Town, South Africa"/>
    <s v="South African Journal of Science"/>
    <s v="Copyright Elsevier"/>
    <s v="NA"/>
    <x v="57"/>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SAF"/>
    <s v="R5.2MAF"/>
    <x v="6"/>
    <s v="Unspecified"/>
    <s v="Unspecified"/>
    <s v="sample/average/statistics"/>
    <s v="RS"/>
    <s v="U"/>
    <s v="MAF_SAF"/>
    <s v=""/>
  </r>
  <r>
    <n v="365"/>
    <s v="Scotland"/>
    <s v="NA"/>
    <m/>
    <m/>
    <m/>
    <m/>
    <n v="0.234259259"/>
    <m/>
    <n v="53.00925926"/>
    <m/>
    <m/>
    <n v="1211.1111109999999"/>
    <m/>
    <m/>
    <m/>
    <m/>
    <m/>
    <m/>
    <m/>
    <m/>
    <m/>
    <m/>
    <m/>
    <m/>
    <m/>
    <m/>
    <m/>
    <m/>
    <m/>
    <m/>
    <m/>
    <m/>
    <m/>
    <m/>
    <m/>
    <m/>
    <s v="Semi detached three-bedroom house"/>
    <x v="52"/>
    <s v="residential"/>
    <s v="MFH"/>
    <s v="case study"/>
    <s v="urban"/>
    <s v="NULL"/>
    <s v="Asif, M. Ã., Muneer, T., &amp; Kelley, R."/>
    <n v="2005"/>
    <s v="Life cycle assessment: A case study of a dwelling home in Scotland"/>
    <s v="Building and Environment"/>
    <s v="Copyright Elsevier"/>
    <s v="10.1016/j.buildenv.2005.11.023"/>
    <x v="58"/>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U15"/>
    <s v="R5.2OECD"/>
    <x v="3"/>
    <s v="Unspecified"/>
    <s v="Standard"/>
    <s v="real-world single case study"/>
    <s v="RS"/>
    <s v="U"/>
    <s v="OECD_EU15"/>
    <n v="1211.1111109999999"/>
  </r>
  <r>
    <n v="366"/>
    <s v="Belgium"/>
    <s v="Brussels"/>
    <m/>
    <n v="2012"/>
    <n v="39.909090910000003"/>
    <m/>
    <m/>
    <m/>
    <n v="18.739393939999999"/>
    <m/>
    <m/>
    <n v="790.11232319999999"/>
    <m/>
    <m/>
    <m/>
    <m/>
    <m/>
    <m/>
    <m/>
    <m/>
    <m/>
    <m/>
    <m/>
    <m/>
    <m/>
    <m/>
    <m/>
    <m/>
    <m/>
    <m/>
    <m/>
    <m/>
    <m/>
    <m/>
    <m/>
    <m/>
    <s v="Passive house. The sub-structure consists of individual reinforced concrete footings,_x000a_linked by a network of concrete beams."/>
    <x v="13"/>
    <s v="residential"/>
    <s v="SFH"/>
    <s v="case study"/>
    <s v="urban"/>
    <s v="NULL"/>
    <s v="Stephan, A., &amp; Athanassiadis, A. "/>
    <n v="2013"/>
    <s v="Towards a comprehensive energy assessment of residential buildings"/>
    <s v="University of Melbourne "/>
    <s v="Copyright Elsevier"/>
    <s v="NA"/>
    <x v="59"/>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U15"/>
    <s v="R5.2OECD"/>
    <x v="3"/>
    <s v="RC_concretefloor"/>
    <s v="Zero_energy"/>
    <s v="real-world single case study"/>
    <s v="RS"/>
    <s v="C"/>
    <s v="OECD_EU15"/>
    <n v="790.11232319999999"/>
  </r>
  <r>
    <n v="367"/>
    <s v="Belgium"/>
    <s v="Brussels"/>
    <n v="1970"/>
    <n v="1975"/>
    <n v="24.847222219999999"/>
    <m/>
    <m/>
    <m/>
    <n v="10.94375"/>
    <m/>
    <m/>
    <n v="1053.8922219999999"/>
    <m/>
    <m/>
    <m/>
    <m/>
    <m/>
    <m/>
    <m/>
    <m/>
    <m/>
    <m/>
    <m/>
    <m/>
    <m/>
    <m/>
    <m/>
    <m/>
    <m/>
    <m/>
    <m/>
    <m/>
    <m/>
    <m/>
    <m/>
    <m/>
    <s v="Double fronted adjoined apartment"/>
    <x v="53"/>
    <s v="residential"/>
    <s v="MFH"/>
    <s v="case study"/>
    <s v="urban"/>
    <s v="NULL"/>
    <s v="Stephan, A., &amp; Athanassiadis, A. "/>
    <n v="2013"/>
    <s v="Towards a comprehensive energy assessment of residential buildings"/>
    <s v="University of Melbourne "/>
    <s v="Copyright Elsevier"/>
    <s v="NA"/>
    <x v="59"/>
    <s v="for use_type or construction_type: '90 apartments across 10 storeys'"/>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U15"/>
    <s v="R5.2OECD"/>
    <x v="5"/>
    <s v="RC_concretefloor"/>
    <s v="Standard"/>
    <s v="real-world single case study"/>
    <s v="RM"/>
    <s v="C"/>
    <s v="OECD_EU15"/>
    <n v="1053.8922219999999"/>
  </r>
  <r>
    <n v="368"/>
    <s v="UK"/>
    <s v="NA"/>
    <m/>
    <m/>
    <m/>
    <m/>
    <m/>
    <m/>
    <n v="38.284615379999998"/>
    <m/>
    <m/>
    <n v="411.86153849999999"/>
    <m/>
    <m/>
    <m/>
    <m/>
    <m/>
    <m/>
    <m/>
    <m/>
    <m/>
    <m/>
    <m/>
    <m/>
    <m/>
    <m/>
    <m/>
    <m/>
    <m/>
    <m/>
    <m/>
    <m/>
    <m/>
    <m/>
    <m/>
    <m/>
    <s v="Traditional build: brick and block"/>
    <x v="37"/>
    <s v="residential"/>
    <s v="SFH"/>
    <s v="case study"/>
    <s v="rural"/>
    <s v="NULL"/>
    <s v="Cuéllar-Franca, R. M., &amp; Azapagic, A. "/>
    <n v="2012"/>
    <s v="Environmental impacts of the UK residential sector: Life cycle assessment of houses"/>
    <s v="Building and Environment"/>
    <s v="Copyright Elsevier"/>
    <s v="10.1016/j.buildenv.2012.02.005"/>
    <x v="60"/>
    <s v="for use_type or construction_type: 'Detached house'"/>
    <s v="Extracted from Marinova et al. (2020). Refer to the authors for further information "/>
    <s v="Extracted from Marinova et al. (2020). Refer to the authors for further information "/>
    <s v="Type of house "/>
    <s v="NULL"/>
    <s v="Nistad (Heeren)"/>
    <s v="NULL"/>
    <s v="NULL"/>
    <s v="NULL"/>
    <s v="NULL"/>
    <s v="NULL"/>
    <s v="NULL"/>
    <s v="NULL"/>
    <s v="NULL"/>
    <s v="NULL"/>
    <s v="NULL"/>
    <s v="NULL"/>
    <s v="NULL"/>
    <s v="NULL"/>
    <s v="NULL"/>
    <s v="NULL"/>
    <s v="NULL"/>
    <s v="NULL"/>
    <s v="R32EU15"/>
    <s v="R5.2OECD"/>
    <x v="3"/>
    <s v="M_brick"/>
    <s v="Standard"/>
    <s v="sample/average/statistics"/>
    <s v="RS"/>
    <s v="M"/>
    <s v="OECD_EU15"/>
    <n v="411.86153849999999"/>
  </r>
  <r>
    <n v="369"/>
    <s v="UK"/>
    <s v="NA"/>
    <m/>
    <m/>
    <m/>
    <m/>
    <m/>
    <m/>
    <n v="39.222222219999999"/>
    <m/>
    <m/>
    <n v="446.02222219999999"/>
    <m/>
    <m/>
    <m/>
    <m/>
    <m/>
    <m/>
    <m/>
    <m/>
    <m/>
    <m/>
    <m/>
    <m/>
    <m/>
    <m/>
    <m/>
    <m/>
    <m/>
    <m/>
    <m/>
    <m/>
    <m/>
    <m/>
    <m/>
    <m/>
    <s v="Traditional build: brick and block"/>
    <x v="37"/>
    <s v="residential"/>
    <s v="MFH"/>
    <s v="case study"/>
    <s v="rural"/>
    <s v="NULL"/>
    <s v="Cuéllar-Franca, R. M., &amp; Azapagic, A. "/>
    <n v="2012"/>
    <s v="Environmental impacts of the UK residential sector: Life cycle assessment of houses"/>
    <s v="Building and Environment"/>
    <s v="Copyright Elsevier"/>
    <s v="10.1016/j.buildenv.2012.02.005"/>
    <x v="60"/>
    <s v="for use_type or construction_type: 'Semi-detached house'"/>
    <s v="Extracted from Marinova et al. (2020). Refer to the authors for further information "/>
    <s v="Extracted from Marinova et al. (2020). Refer to the authors for further information "/>
    <s v="Type of house "/>
    <s v="NULL"/>
    <s v="Nistad (Heeren)"/>
    <s v="NULL"/>
    <s v="NULL"/>
    <s v="NULL"/>
    <s v="NULL"/>
    <s v="NULL"/>
    <s v="NULL"/>
    <s v="NULL"/>
    <s v="NULL"/>
    <s v="NULL"/>
    <s v="NULL"/>
    <s v="NULL"/>
    <s v="NULL"/>
    <s v="NULL"/>
    <s v="NULL"/>
    <s v="NULL"/>
    <s v="NULL"/>
    <s v="NULL"/>
    <s v="R32EU15"/>
    <s v="R5.2OECD"/>
    <x v="3"/>
    <s v="M_brick"/>
    <s v="Standard"/>
    <s v="sample/average/statistics"/>
    <s v="RS"/>
    <s v="M"/>
    <s v="OECD_EU15"/>
    <n v="446.02222219999999"/>
  </r>
  <r>
    <n v="370"/>
    <s v="UK"/>
    <s v="NA"/>
    <m/>
    <m/>
    <m/>
    <m/>
    <m/>
    <m/>
    <n v="41.066666669999996"/>
    <m/>
    <m/>
    <n v="479.03333329999998"/>
    <m/>
    <m/>
    <m/>
    <m/>
    <m/>
    <m/>
    <m/>
    <m/>
    <m/>
    <m/>
    <m/>
    <m/>
    <m/>
    <m/>
    <m/>
    <m/>
    <m/>
    <m/>
    <m/>
    <m/>
    <m/>
    <m/>
    <m/>
    <m/>
    <s v="Traditional build: brick and block"/>
    <x v="37"/>
    <s v="residential"/>
    <s v="MFH"/>
    <s v="case study"/>
    <s v="rural"/>
    <s v="NULL"/>
    <s v="Cuéllar-Franca, R. M., &amp; Azapagic, A. "/>
    <n v="2012"/>
    <s v="Environmental impacts of the UK residential sector: Life cycle assessment of houses"/>
    <s v="Building and Environment"/>
    <s v="Copyright Elsevier"/>
    <s v="10.1016/j.buildenv.2012.02.005"/>
    <x v="60"/>
    <s v="for use_type or construction_type: 'Terraced house'"/>
    <s v="Extracted from Marinova et al. (2020). Refer to the authors for further information "/>
    <s v="Extracted from Marinova et al. (2020). Refer to the authors for further information "/>
    <s v="Type of house "/>
    <s v="NULL"/>
    <s v="Nistad (Heeren)"/>
    <s v="NULL"/>
    <s v="NULL"/>
    <s v="NULL"/>
    <s v="NULL"/>
    <s v="NULL"/>
    <s v="NULL"/>
    <s v="NULL"/>
    <s v="NULL"/>
    <s v="NULL"/>
    <s v="NULL"/>
    <s v="NULL"/>
    <s v="NULL"/>
    <s v="NULL"/>
    <s v="NULL"/>
    <s v="NULL"/>
    <s v="NULL"/>
    <s v="NULL"/>
    <s v="R32EU15"/>
    <s v="R5.2OECD"/>
    <x v="10"/>
    <s v="M_brick"/>
    <s v="Standard"/>
    <s v="sample/average/statistics"/>
    <s v="RS"/>
    <s v="M"/>
    <s v="OECD_EU15"/>
    <n v="479.03333329999998"/>
  </r>
  <r>
    <n v="371"/>
    <s v="Belgium"/>
    <s v="Niel"/>
    <m/>
    <m/>
    <n v="24.632478630000001"/>
    <m/>
    <m/>
    <m/>
    <n v="9.7948717950000006"/>
    <m/>
    <m/>
    <n v="1047.9316240000001"/>
    <m/>
    <m/>
    <m/>
    <m/>
    <m/>
    <m/>
    <m/>
    <m/>
    <m/>
    <m/>
    <m/>
    <m/>
    <m/>
    <m/>
    <m/>
    <m/>
    <m/>
    <m/>
    <m/>
    <m/>
    <m/>
    <m/>
    <m/>
    <m/>
    <s v="Massive structure with load-bearing masonry brick walls, an air cavity and brick façade, concrete floor slabs and pitched roof"/>
    <x v="37"/>
    <s v="residential"/>
    <s v="MFH"/>
    <s v="case study"/>
    <s v="urban"/>
    <s v="NULL"/>
    <s v="Buyle, M., Audenaert, A., Braet, J., &amp; Debacker, W."/>
    <n v="2015"/>
    <s v="Towards a more sustainable building stock: Optimizing a flemish dwelling using a life cycle approach"/>
    <s v="Buildings"/>
    <s v="Copyright Elsevier"/>
    <s v="10.3390/buildings5020424"/>
    <x v="61"/>
    <s v="for use_type or construction_type: 'Standard: in situ reinforced concrete slab, PUR; Passive: in situ reinforced concrete slab, PUR'"/>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U15"/>
    <s v="R5.2OECD"/>
    <x v="4"/>
    <s v="RC_concretefloor"/>
    <s v="Unspecified"/>
    <s v="real-world single case study"/>
    <s v="RM"/>
    <s v="C"/>
    <s v="OECD_EU15"/>
    <n v="1047.9316240000001"/>
  </r>
  <r>
    <n v="372"/>
    <s v="Switzerland"/>
    <s v="Chur"/>
    <m/>
    <m/>
    <m/>
    <m/>
    <n v="0.93484419299999999"/>
    <m/>
    <n v="44.062322950000002"/>
    <m/>
    <m/>
    <n v="857.24645889999999"/>
    <m/>
    <m/>
    <m/>
    <m/>
    <m/>
    <m/>
    <m/>
    <m/>
    <m/>
    <m/>
    <m/>
    <m/>
    <m/>
    <m/>
    <n v="5.6600566570000002"/>
    <m/>
    <m/>
    <m/>
    <m/>
    <m/>
    <m/>
    <m/>
    <m/>
    <m/>
    <s v="Typical Minergie-P certified building design, using concrete andbrick for the unheated basement and the below ground garage andlight wood frame construction for the first and second floors"/>
    <x v="37"/>
    <s v="residential"/>
    <s v="SFH"/>
    <s v="case study"/>
    <s v="urban"/>
    <s v="NULL"/>
    <s v="Mosteiro-Romero, M., Krogmann, U., Wallbaum, H., Ostermeyer, Y., Senick, J. S., &amp; Andrews, C. J. "/>
    <n v="2014"/>
    <s v="Relative importance of electricity sources and construction practices in residential buildings: A Swiss-US comparison of energy relatedlife-cycle impacts"/>
    <s v="Energy and Buildings "/>
    <s v="Copyright Elsevier"/>
    <s v="10.1016/j.enbuild.2013.09.046"/>
    <x v="51"/>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FTA"/>
    <s v="R5.2OECD"/>
    <x v="6"/>
    <s v="RC_concretefloor"/>
    <s v="Efficient"/>
    <s v="real-world single case study"/>
    <s v="RS"/>
    <s v="C"/>
    <s v="OECD_EFTA"/>
    <n v="857.24645889999999"/>
  </r>
  <r>
    <n v="373"/>
    <s v="Italy"/>
    <s v="Padua"/>
    <n v="1981"/>
    <m/>
    <n v="23"/>
    <m/>
    <m/>
    <m/>
    <n v="77"/>
    <m/>
    <m/>
    <n v="679"/>
    <m/>
    <m/>
    <m/>
    <m/>
    <m/>
    <m/>
    <m/>
    <m/>
    <m/>
    <m/>
    <m/>
    <m/>
    <m/>
    <m/>
    <n v="3"/>
    <m/>
    <m/>
    <m/>
    <m/>
    <m/>
    <m/>
    <m/>
    <m/>
    <m/>
    <s v="NULL"/>
    <x v="54"/>
    <s v="residential"/>
    <s v="SFH"/>
    <s v="averaged"/>
    <s v="urban"/>
    <s v="NULL"/>
    <s v="Miatto, A., Schandl, H., Forlin, L., Ronzani, F., Borin, P., Giordano, A., &amp; Tanikawa, H. "/>
    <n v="2019"/>
    <s v="A spatial analysis of material stock accumulation and demolition waste potential of buildings: A case study of Padua"/>
    <s v="Resources, conservation, recycling"/>
    <s v="Copyright Elsevier"/>
    <s v="10.1016/j.resconrec.2018.12.011"/>
    <x v="62"/>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U15"/>
    <s v="R5.2OECD"/>
    <x v="6"/>
    <s v="RC_unspecified"/>
    <s v="Standard"/>
    <s v="sample/average/statistics"/>
    <s v="RS"/>
    <s v="C"/>
    <s v="OECD_EU15"/>
    <n v="679"/>
  </r>
  <r>
    <n v="374"/>
    <s v="Italy"/>
    <s v="Padua"/>
    <n v="1996"/>
    <m/>
    <n v="30"/>
    <m/>
    <m/>
    <m/>
    <n v="72"/>
    <m/>
    <m/>
    <n v="750"/>
    <m/>
    <m/>
    <m/>
    <m/>
    <m/>
    <m/>
    <m/>
    <m/>
    <m/>
    <m/>
    <m/>
    <m/>
    <m/>
    <m/>
    <n v="3"/>
    <m/>
    <m/>
    <m/>
    <m/>
    <m/>
    <m/>
    <m/>
    <m/>
    <m/>
    <s v="NULL"/>
    <x v="54"/>
    <s v="residential"/>
    <s v="SFH"/>
    <s v="averaged"/>
    <s v="urban"/>
    <s v="NULL"/>
    <s v="Miatto, A., Schandl, H., Forlin, L., Ronzani, F., Borin, P., Giordano, A., &amp; Tanikawa, H. "/>
    <n v="2019"/>
    <s v="A spatial analysis of material stock accumulation and demolition waste potential of buildings: A case study of Padua"/>
    <s v="Resources, conservation, recycling"/>
    <s v="Copyright Elsevier"/>
    <s v="10.1016/j.resconrec.2018.12.011"/>
    <x v="62"/>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U15"/>
    <s v="R5.2OECD"/>
    <x v="6"/>
    <s v="RC_unspecified"/>
    <s v="Standard"/>
    <s v="sample/average/statistics"/>
    <s v="RS"/>
    <s v="C"/>
    <s v="OECD_EU15"/>
    <n v="750"/>
  </r>
  <r>
    <n v="375"/>
    <s v="Italy"/>
    <s v="Padua"/>
    <n v="2007"/>
    <m/>
    <n v="34"/>
    <m/>
    <m/>
    <m/>
    <n v="69"/>
    <m/>
    <m/>
    <n v="137"/>
    <m/>
    <m/>
    <m/>
    <m/>
    <m/>
    <m/>
    <m/>
    <m/>
    <m/>
    <m/>
    <m/>
    <m/>
    <m/>
    <m/>
    <n v="3"/>
    <m/>
    <m/>
    <m/>
    <m/>
    <m/>
    <m/>
    <m/>
    <m/>
    <m/>
    <s v="NULL"/>
    <x v="54"/>
    <s v="residential"/>
    <s v="SFH"/>
    <s v="averaged"/>
    <s v="urban"/>
    <s v="NULL"/>
    <s v="Miatto, A., Schandl, H., Forlin, L., Ronzani, F., Borin, P., Giordano, A., &amp; Tanikawa, H. "/>
    <n v="2019"/>
    <s v="A spatial analysis of material stock accumulation and demolition waste potential of buildings: A case study of Padua"/>
    <s v="Resources, conservation, recycling"/>
    <s v="Copyright Elsevier"/>
    <s v="10.1016/j.resconrec.2018.12.011"/>
    <x v="62"/>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U15"/>
    <s v="R5.2OECD"/>
    <x v="6"/>
    <s v="RC_unspecified"/>
    <s v="Standard"/>
    <s v="sample/average/statistics"/>
    <s v="RS"/>
    <s v="C"/>
    <s v="OECD_EU15"/>
    <n v="137"/>
  </r>
  <r>
    <n v="376"/>
    <s v="Italy"/>
    <s v="Padua"/>
    <n v="1981"/>
    <m/>
    <n v="37"/>
    <m/>
    <m/>
    <m/>
    <n v="112"/>
    <m/>
    <m/>
    <n v="1010"/>
    <m/>
    <m/>
    <m/>
    <m/>
    <m/>
    <m/>
    <m/>
    <m/>
    <m/>
    <m/>
    <m/>
    <m/>
    <m/>
    <m/>
    <n v="4"/>
    <m/>
    <m/>
    <m/>
    <m/>
    <m/>
    <m/>
    <m/>
    <m/>
    <m/>
    <s v="NULL"/>
    <x v="55"/>
    <s v="residential"/>
    <s v="SFH"/>
    <s v="averaged"/>
    <s v="urban"/>
    <s v="NULL"/>
    <s v="Miatto, A., Schandl, H., Forlin, L., Ronzani, F., Borin, P., Giordano, A., &amp; Tanikawa, H. "/>
    <n v="2019"/>
    <s v="A spatial analysis of material stock accumulation and demolition waste potential of buildings: A case study of Padua"/>
    <s v="Resources, conservation, recycling"/>
    <s v="Copyright Elsevier"/>
    <s v="10.1016/j.resconrec.2018.12.011"/>
    <x v="62"/>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U15"/>
    <s v="R5.2OECD"/>
    <x v="4"/>
    <s v="RC_unspecified"/>
    <s v="Standard"/>
    <s v="sample/average/statistics"/>
    <s v="RM"/>
    <s v="C"/>
    <s v="OECD_EU15"/>
    <n v="1010"/>
  </r>
  <r>
    <n v="377"/>
    <s v="Italy"/>
    <s v="Padua"/>
    <n v="1969"/>
    <m/>
    <n v="49"/>
    <m/>
    <m/>
    <m/>
    <n v="102"/>
    <m/>
    <m/>
    <n v="1148"/>
    <m/>
    <m/>
    <m/>
    <m/>
    <m/>
    <m/>
    <m/>
    <m/>
    <m/>
    <m/>
    <m/>
    <m/>
    <m/>
    <m/>
    <n v="5"/>
    <m/>
    <m/>
    <m/>
    <m/>
    <m/>
    <m/>
    <m/>
    <m/>
    <m/>
    <s v="NULL"/>
    <x v="55"/>
    <s v="residential"/>
    <s v="SFH"/>
    <s v="averaged"/>
    <s v="urban"/>
    <s v="NULL"/>
    <s v="Miatto, A., Schandl, H., Forlin, L., Ronzani, F., Borin, P., Giordano, A., &amp; Tanikawa, H. "/>
    <n v="2019"/>
    <s v="A spatial analysis of material stock accumulation and demolition waste potential of buildings: A case study of Padua"/>
    <s v="Resources, conservation, recycling"/>
    <s v="Copyright Elsevier"/>
    <s v="10.1016/j.resconrec.2018.12.011"/>
    <x v="62"/>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U15"/>
    <s v="R5.2OECD"/>
    <x v="4"/>
    <s v="RC_unspecified"/>
    <s v="Standard"/>
    <s v="sample/average/statistics"/>
    <s v="RM"/>
    <s v="C"/>
    <s v="OECD_EU15"/>
    <n v="1148"/>
  </r>
  <r>
    <n v="378"/>
    <s v="Italy"/>
    <s v="Padua"/>
    <n v="2007"/>
    <m/>
    <n v="56"/>
    <m/>
    <m/>
    <m/>
    <n v="92"/>
    <m/>
    <m/>
    <n v="1181"/>
    <m/>
    <m/>
    <m/>
    <m/>
    <m/>
    <m/>
    <m/>
    <m/>
    <m/>
    <m/>
    <m/>
    <m/>
    <m/>
    <m/>
    <n v="5"/>
    <m/>
    <m/>
    <m/>
    <m/>
    <m/>
    <m/>
    <m/>
    <m/>
    <m/>
    <s v="NULL"/>
    <x v="55"/>
    <s v="residential"/>
    <s v="SFH"/>
    <s v="averaged"/>
    <s v="urban"/>
    <s v="NULL"/>
    <s v="Miatto, A., Schandl, H., Forlin, L., Ronzani, F., Borin, P., Giordano, A., &amp; Tanikawa, H. "/>
    <n v="2019"/>
    <s v="A spatial analysis of material stock accumulation and demolition waste potential of buildings: A case study of Padua"/>
    <s v="Resources, conservation, recycling"/>
    <s v="Copyright Elsevier"/>
    <s v="10.1016/j.resconrec.2018.12.011"/>
    <x v="62"/>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U15"/>
    <s v="R5.2OECD"/>
    <x v="4"/>
    <s v="RC_unspecified"/>
    <s v="Standard"/>
    <s v="sample/average/statistics"/>
    <s v="RM"/>
    <s v="C"/>
    <s v="OECD_EU15"/>
    <n v="1181"/>
  </r>
  <r>
    <n v="379"/>
    <s v="Italy"/>
    <s v="Padua"/>
    <n v="1981"/>
    <m/>
    <n v="104"/>
    <m/>
    <m/>
    <m/>
    <n v="136"/>
    <m/>
    <m/>
    <n v="766"/>
    <m/>
    <m/>
    <m/>
    <m/>
    <m/>
    <m/>
    <m/>
    <m/>
    <m/>
    <m/>
    <m/>
    <m/>
    <m/>
    <m/>
    <n v="8"/>
    <m/>
    <m/>
    <m/>
    <m/>
    <m/>
    <m/>
    <m/>
    <m/>
    <m/>
    <s v="NULL"/>
    <x v="56"/>
    <s v="residential"/>
    <s v="MFH"/>
    <s v="averaged"/>
    <s v="urban"/>
    <s v="NULL"/>
    <s v="Miatto, A., Schandl, H., Forlin, L., Ronzani, F., Borin, P., Giordano, A., &amp; Tanikawa, H. "/>
    <n v="2019"/>
    <s v="A spatial analysis of material stock accumulation and demolition waste potential of buildings: A case study of Padua"/>
    <s v="Resources, conservation, recycling"/>
    <s v="Copyright Elsevier"/>
    <s v="10.1016/j.resconrec.2018.12.011"/>
    <x v="62"/>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U15"/>
    <s v="R5.2OECD"/>
    <x v="8"/>
    <s v="RC_unspecified"/>
    <s v="Standard"/>
    <s v="sample/average/statistics"/>
    <s v="RM"/>
    <s v="C"/>
    <s v="OECD_EU15"/>
    <n v="766"/>
  </r>
  <r>
    <n v="380"/>
    <s v="Italy"/>
    <s v="Padua"/>
    <n v="1969"/>
    <m/>
    <n v="120"/>
    <m/>
    <m/>
    <m/>
    <n v="123"/>
    <m/>
    <m/>
    <n v="966"/>
    <m/>
    <m/>
    <m/>
    <m/>
    <m/>
    <m/>
    <m/>
    <m/>
    <m/>
    <m/>
    <m/>
    <m/>
    <m/>
    <m/>
    <n v="8"/>
    <m/>
    <m/>
    <m/>
    <m/>
    <m/>
    <m/>
    <m/>
    <m/>
    <m/>
    <s v="NULL"/>
    <x v="56"/>
    <s v="residential"/>
    <s v="MFH"/>
    <s v="averaged"/>
    <s v="urban"/>
    <s v="NULL"/>
    <s v="Miatto, A., Schandl, H., Forlin, L., Ronzani, F., Borin, P., Giordano, A., &amp; Tanikawa, H. "/>
    <n v="2019"/>
    <s v="A spatial analysis of material stock accumulation and demolition waste potential of buildings: A case study of Padua"/>
    <s v="Resources, conservation, recycling"/>
    <s v="Copyright Elsevier"/>
    <s v="10.1016/j.resconrec.2018.12.011"/>
    <x v="62"/>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U15"/>
    <s v="R5.2OECD"/>
    <x v="8"/>
    <s v="RC_unspecified"/>
    <s v="Standard"/>
    <s v="sample/average/statistics"/>
    <s v="RM"/>
    <s v="C"/>
    <s v="OECD_EU15"/>
    <n v="966"/>
  </r>
  <r>
    <n v="381"/>
    <s v="Italy"/>
    <s v="Padua"/>
    <n v="2007"/>
    <m/>
    <n v="133"/>
    <m/>
    <m/>
    <m/>
    <n v="123"/>
    <m/>
    <m/>
    <n v="1126"/>
    <m/>
    <m/>
    <m/>
    <m/>
    <m/>
    <m/>
    <m/>
    <m/>
    <m/>
    <m/>
    <m/>
    <m/>
    <m/>
    <m/>
    <n v="9"/>
    <m/>
    <m/>
    <m/>
    <m/>
    <m/>
    <m/>
    <m/>
    <m/>
    <m/>
    <s v="NULL"/>
    <x v="56"/>
    <s v="residential"/>
    <s v="MFH"/>
    <s v="averaged"/>
    <s v="urban"/>
    <s v="NULL"/>
    <s v="Miatto, A., Schandl, H., Forlin, L., Ronzani, F., Borin, P., Giordano, A., &amp; Tanikawa, H. "/>
    <n v="2019"/>
    <s v="A spatial analysis of material stock accumulation and demolition waste potential of buildings: A case study of Padua"/>
    <s v="Resources, conservation, recycling"/>
    <s v="Copyright Elsevier"/>
    <s v="10.1016/j.resconrec.2018.12.011"/>
    <x v="62"/>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EU15"/>
    <s v="R5.2OECD"/>
    <x v="8"/>
    <s v="RC_unspecified"/>
    <s v="Standard"/>
    <s v="sample/average/statistics"/>
    <s v="RM"/>
    <s v="C"/>
    <s v="OECD_EU15"/>
    <n v="1126"/>
  </r>
  <r>
    <n v="382"/>
    <s v="Poland"/>
    <s v="Poland"/>
    <m/>
    <m/>
    <m/>
    <m/>
    <m/>
    <m/>
    <n v="41.317829459999999"/>
    <m/>
    <m/>
    <n v="1091.787026"/>
    <m/>
    <m/>
    <m/>
    <m/>
    <m/>
    <m/>
    <m/>
    <m/>
    <m/>
    <m/>
    <m/>
    <m/>
    <m/>
    <m/>
    <n v="2.825377397"/>
    <m/>
    <m/>
    <m/>
    <m/>
    <m/>
    <m/>
    <m/>
    <m/>
    <m/>
    <s v="Conventional masonry building "/>
    <x v="30"/>
    <s v="residential"/>
    <s v="SFH"/>
    <s v="case study"/>
    <s v="urban"/>
    <s v="NULL"/>
    <s v="Pajchrowski, G., Noskowiak, A., Lewandowska, A., &amp; Strykowski, W. "/>
    <n v="2014"/>
    <s v="Wood as a building material in the light of environmental assessment of full life cycle of four buildings"/>
    <s v="Construction and Building Materials"/>
    <s v="Copyright Elsevier"/>
    <s v="10.1016/j.conbuildmat.2013.11.066"/>
    <x v="63"/>
    <s v="building A1"/>
    <s v="Extracted from Marinova et al. (2020). Refer to the authors for further information "/>
    <s v="Extracted from Marinova et al. (2020). Refer to the authors for further information "/>
    <s v="These buildings differed in material structure, building technology and the energy standard."/>
    <s v="NULL"/>
    <s v="Nistad (Heeren)"/>
    <s v="NULL"/>
    <s v="NULL"/>
    <s v="NULL"/>
    <s v="NULL"/>
    <s v="NULL"/>
    <s v="NULL"/>
    <s v="NULL"/>
    <s v="NULL"/>
    <s v="NULL"/>
    <s v="NULL"/>
    <s v="NULL"/>
    <s v="NULL"/>
    <s v="NULL"/>
    <s v="NULL"/>
    <s v="NULL"/>
    <s v="NULL"/>
    <s v="NULL"/>
    <s v="R32EU12-H"/>
    <s v="R5.2OECD"/>
    <x v="3"/>
    <s v="M_brick"/>
    <s v="Standard"/>
    <s v="modeled/hypothetical/regulations"/>
    <s v="RS"/>
    <s v="M"/>
    <s v="OECD_EU12-H"/>
    <n v="1091.787026"/>
  </r>
  <r>
    <n v="383"/>
    <s v="Poland"/>
    <s v="Poland"/>
    <m/>
    <m/>
    <m/>
    <m/>
    <m/>
    <m/>
    <n v="41.854345170000002"/>
    <m/>
    <m/>
    <n v="1030.899633"/>
    <m/>
    <m/>
    <m/>
    <m/>
    <m/>
    <m/>
    <m/>
    <m/>
    <m/>
    <m/>
    <m/>
    <m/>
    <m/>
    <m/>
    <n v="8.7158302729999999"/>
    <m/>
    <m/>
    <m/>
    <m/>
    <m/>
    <m/>
    <m/>
    <m/>
    <m/>
    <s v="Passive masonry building"/>
    <x v="30"/>
    <s v="residential"/>
    <s v="SFH"/>
    <s v="case study"/>
    <s v="urban"/>
    <s v="NULL"/>
    <s v="Pajchrowski, G., Noskowiak, A., Lewandowska, A., &amp; Strykowski, W. "/>
    <n v="2014"/>
    <s v="Wood as a building material in the light of environmental assessment of full life cycle of four buildings"/>
    <s v="Construction and Building Materials"/>
    <s v="Copyright Elsevier"/>
    <s v="10.1016/j.conbuildmat.2013.11.066"/>
    <x v="63"/>
    <s v="building A2"/>
    <s v="Extracted from Marinova et al. (2020). Refer to the authors for further information "/>
    <s v="Extracted from Marinova et al. (2020). Refer to the authors for further information "/>
    <s v="These buildings differed in material structure, building technology and the energy standard."/>
    <s v="NULL"/>
    <s v="Nistad (Heeren)"/>
    <s v="NULL"/>
    <s v="NULL"/>
    <s v="NULL"/>
    <s v="NULL"/>
    <s v="NULL"/>
    <s v="NULL"/>
    <s v="NULL"/>
    <s v="NULL"/>
    <s v="NULL"/>
    <s v="NULL"/>
    <s v="NULL"/>
    <s v="NULL"/>
    <s v="NULL"/>
    <s v="NULL"/>
    <s v="NULL"/>
    <s v="NULL"/>
    <s v="NULL"/>
    <s v="R32EU12-H"/>
    <s v="R5.2OECD"/>
    <x v="3"/>
    <s v="M_brick"/>
    <s v="Efficient"/>
    <s v="modeled/hypothetical/regulations"/>
    <s v="RS"/>
    <s v="M"/>
    <s v="OECD_EU12-H"/>
    <n v="1030.899633"/>
  </r>
  <r>
    <n v="384"/>
    <s v="Poland"/>
    <s v="Poland"/>
    <m/>
    <m/>
    <m/>
    <m/>
    <m/>
    <m/>
    <n v="139.01978779999999"/>
    <m/>
    <m/>
    <n v="613.68319050000002"/>
    <m/>
    <m/>
    <m/>
    <m/>
    <m/>
    <m/>
    <m/>
    <m/>
    <m/>
    <m/>
    <m/>
    <m/>
    <m/>
    <m/>
    <n v="2.825377397"/>
    <m/>
    <m/>
    <m/>
    <m/>
    <m/>
    <m/>
    <m/>
    <m/>
    <m/>
    <s v="conventional wooden building"/>
    <x v="30"/>
    <s v="residential"/>
    <s v="SFH"/>
    <s v="case study"/>
    <s v="urban"/>
    <s v="NULL"/>
    <s v="Pajchrowski, G., Noskowiak, A., Lewandowska, A., &amp; Strykowski, W. "/>
    <n v="2014"/>
    <s v="Wood as a building material in the light of environmental assessment of full life cycle of four buildings"/>
    <s v="Construction and Building Materials"/>
    <s v="Copyright Elsevier"/>
    <s v="10.1016/j.conbuildmat.2013.11.066"/>
    <x v="63"/>
    <s v="building B1"/>
    <s v="Extracted from Marinova et al. (2020). Refer to the authors for further information "/>
    <s v="Extracted from Marinova et al. (2020). Refer to the authors for further information "/>
    <s v="These buildings differed in material structure, building technology and the energy standard."/>
    <s v="NULL"/>
    <s v="Nistad (Heeren)"/>
    <s v="NULL"/>
    <s v="NULL"/>
    <s v="NULL"/>
    <s v="NULL"/>
    <s v="NULL"/>
    <s v="NULL"/>
    <s v="NULL"/>
    <s v="NULL"/>
    <s v="NULL"/>
    <s v="NULL"/>
    <s v="NULL"/>
    <s v="NULL"/>
    <s v="NULL"/>
    <s v="NULL"/>
    <s v="NULL"/>
    <s v="NULL"/>
    <s v="NULL"/>
    <s v="R32EU12-H"/>
    <s v="R5.2OECD"/>
    <x v="3"/>
    <s v="T_traditional"/>
    <s v="Standard"/>
    <s v="modeled/hypothetical/regulations"/>
    <s v="RS"/>
    <s v="T"/>
    <s v="OECD_EU12-H"/>
    <n v="613.68319050000002"/>
  </r>
  <r>
    <n v="385"/>
    <s v="Poland"/>
    <s v="Poland"/>
    <m/>
    <m/>
    <m/>
    <m/>
    <m/>
    <m/>
    <n v="191.129131"/>
    <m/>
    <m/>
    <n v="551.14851080000005"/>
    <m/>
    <m/>
    <m/>
    <m/>
    <m/>
    <m/>
    <m/>
    <m/>
    <m/>
    <m/>
    <m/>
    <m/>
    <m/>
    <m/>
    <n v="119.80620159999999"/>
    <m/>
    <m/>
    <m/>
    <m/>
    <m/>
    <m/>
    <m/>
    <m/>
    <m/>
    <s v="passive wooden building"/>
    <x v="30"/>
    <s v="residential"/>
    <s v="SFH"/>
    <s v="case study"/>
    <s v="urban"/>
    <s v="NULL"/>
    <s v="Pajchrowski, G., Noskowiak, A., Lewandowska, A., &amp; Strykowski, W. "/>
    <n v="2014"/>
    <s v="Wood as a building material in the light of environmental assessment of full life cycle of four buildings"/>
    <s v="Construction and Building Materials"/>
    <s v="Copyright Elsevier"/>
    <s v="10.1016/j.conbuildmat.2013.11.066"/>
    <x v="63"/>
    <s v="building B2"/>
    <s v="Extracted from Marinova et al. (2020). Refer to the authors for further information "/>
    <s v="Extracted from Marinova et al. (2020). Refer to the authors for further information "/>
    <s v="These buildings differed in material structure, building technology and the energy standard."/>
    <s v="increased amount of glass (foam glass in the foundations)"/>
    <s v="Nistad (Heeren)"/>
    <s v="NULL"/>
    <s v="NULL"/>
    <s v="NULL"/>
    <s v="NULL"/>
    <s v="NULL"/>
    <s v="NULL"/>
    <s v="NULL"/>
    <s v="NULL"/>
    <s v="NULL"/>
    <s v="NULL"/>
    <s v="NULL"/>
    <s v="NULL"/>
    <s v="NULL"/>
    <s v="NULL"/>
    <s v="NULL"/>
    <s v="NULL"/>
    <s v="NULL"/>
    <s v="R32EU12-H"/>
    <s v="R5.2OECD"/>
    <x v="3"/>
    <s v="T_traditional"/>
    <s v="Efficient"/>
    <s v="modeled/hypothetical/regulations"/>
    <s v="RS"/>
    <s v="T"/>
    <s v="OECD_EU12-H"/>
    <n v="551.14851080000005"/>
  </r>
  <r>
    <n v="386"/>
    <s v="Turkey"/>
    <s v="Gaziantep"/>
    <m/>
    <m/>
    <n v="40.645076920000001"/>
    <m/>
    <m/>
    <m/>
    <n v="8.0792307690000005"/>
    <m/>
    <m/>
    <n v="768.27323079999996"/>
    <m/>
    <m/>
    <m/>
    <m/>
    <m/>
    <m/>
    <m/>
    <m/>
    <m/>
    <m/>
    <m/>
    <m/>
    <m/>
    <m/>
    <m/>
    <m/>
    <m/>
    <m/>
    <m/>
    <m/>
    <m/>
    <m/>
    <m/>
    <m/>
    <s v="The external walls consist of 150 mm concrete block, 24 mm of plaster inside and outside. The internal walls: 100 mm concrete block, 24 mm of_x000a_plaster inside and outside. 30 mm_x000a_polyurethane and 150 mm concrete roof"/>
    <x v="47"/>
    <s v="residential"/>
    <s v="MFH"/>
    <s v="case study"/>
    <s v="urban"/>
    <s v="NULL"/>
    <s v="Atmaca, A., &amp; Atmaca, N."/>
    <n v="2015"/>
    <s v="Life cycle energy (LCEA) and carbon dioxide emissions (LCCO2A) assessment of two residential buildings in Gaziantep, Turkey"/>
    <s v="Energy and Buildings"/>
    <s v="Copyright Elsevier"/>
    <s v="10.1016/j.enbuild.2015.06.008"/>
    <x v="64"/>
    <s v="NULL"/>
    <s v="Extracted from Marinova et al. (2020). Refer to the authors for further information "/>
    <s v="Extracted from Marinova et al. (2020). Refer to the authors for further information "/>
    <s v="Buildings constructed with urban and rural areas "/>
    <s v="NULL"/>
    <s v="Nistad (Heeren)"/>
    <s v="NULL"/>
    <s v="NULL"/>
    <s v="NULL"/>
    <s v="NULL"/>
    <s v="NULL"/>
    <s v="NULL"/>
    <s v="NULL"/>
    <s v="NULL"/>
    <s v="NULL"/>
    <s v="NULL"/>
    <s v="NULL"/>
    <s v="NULL"/>
    <s v="NULL"/>
    <s v="NULL"/>
    <s v="NULL"/>
    <s v="NULL"/>
    <s v="NULL"/>
    <s v="R32TUR"/>
    <s v="R5.2OECD"/>
    <x v="5"/>
    <s v="M_brick"/>
    <s v="Standard"/>
    <s v="real-world single case study"/>
    <s v="RM"/>
    <s v="M"/>
    <s v="OECD_TUR"/>
    <n v="768.27323079999996"/>
  </r>
  <r>
    <n v="387"/>
    <s v="Turkey"/>
    <s v="Gaziantep"/>
    <m/>
    <m/>
    <n v="75.502727269999994"/>
    <m/>
    <m/>
    <m/>
    <n v="9.5727272729999999"/>
    <m/>
    <m/>
    <n v="1507.636364"/>
    <m/>
    <m/>
    <m/>
    <m/>
    <m/>
    <m/>
    <m/>
    <m/>
    <m/>
    <m/>
    <m/>
    <m/>
    <m/>
    <m/>
    <m/>
    <m/>
    <m/>
    <m/>
    <m/>
    <m/>
    <m/>
    <m/>
    <m/>
    <m/>
    <s v="The external walls consist of 150 mm concrete block, 20 mm of plaster_x000a_inside and outside. The internal walls: 100 mm concrete block, 20 mm of plaster inside and outside. 140 mm perlite and 150 mm concrete roof. "/>
    <x v="13"/>
    <s v="residential"/>
    <s v="SFH"/>
    <s v="case study"/>
    <s v="rural"/>
    <s v="NULL"/>
    <s v="Atmaca, A., &amp; Atmaca, N."/>
    <n v="2015"/>
    <s v="Life cycle energy (LCEA) and carbon dioxide emissions (LCCO2A) assessment of two residential buildings in Gaziantep, Turkey"/>
    <s v="Energy and Buildings"/>
    <s v="Copyright Elsevier"/>
    <s v="10.1016/j.enbuild.2015.06.008"/>
    <x v="64"/>
    <s v="NULL"/>
    <s v="Extracted from Marinova et al. (2020). Refer to the authors for further information "/>
    <s v="Extracted from Marinova et al. (2020). Refer to the authors for further information "/>
    <s v="Buildings constructed with urban and rural areas "/>
    <s v="NULL"/>
    <s v="Nistad (Heeren)"/>
    <s v="NULL"/>
    <s v="NULL"/>
    <s v="NULL"/>
    <s v="NULL"/>
    <s v="NULL"/>
    <s v="NULL"/>
    <s v="NULL"/>
    <s v="NULL"/>
    <s v="NULL"/>
    <s v="NULL"/>
    <s v="NULL"/>
    <s v="NULL"/>
    <s v="NULL"/>
    <s v="NULL"/>
    <s v="NULL"/>
    <s v="NULL"/>
    <s v="NULL"/>
    <s v="R32TUR"/>
    <s v="R5.2OECD"/>
    <x v="4"/>
    <s v="M_brick"/>
    <s v="Standard"/>
    <s v="real-world single case study"/>
    <s v="RM"/>
    <s v="M"/>
    <s v="OECD_TUR"/>
    <n v="1507.636364"/>
  </r>
  <r>
    <n v="388"/>
    <s v="Lebanon"/>
    <s v="Sehaileh"/>
    <n v="2008"/>
    <n v="2011"/>
    <n v="335.18805309999999"/>
    <m/>
    <m/>
    <m/>
    <m/>
    <m/>
    <m/>
    <n v="1926.3185840000001"/>
    <m/>
    <m/>
    <m/>
    <m/>
    <m/>
    <m/>
    <m/>
    <m/>
    <m/>
    <m/>
    <m/>
    <m/>
    <m/>
    <m/>
    <m/>
    <m/>
    <m/>
    <m/>
    <m/>
    <m/>
    <m/>
    <m/>
    <m/>
    <m/>
    <s v="The case study building is supported by a cast in-situ RC (reinforced concrete) structure like most residential buildings of this type in Lebanon. The foundations are shallow consisting mainly of continuous footings and are relatively small compared to the size of the building as the ground in Mount Lebanon is almost always rocky and provides a very high bearing capacity. This avoids the need for deep foundations as in other countries with poor soil conditions, such as Belgium or the Netherlands. The foundations support RC columns and walls which support the slabs, typically about 250 mm thick. The latter are constituted by embedded primary beams (about 800 mm wide on average) resting on the RC columns and walls which in turn support secondary beams (called ribs) that run perpendicular to the primary beams. These ribs are about 150mm wide and separated by 400mmwide gaps filled with hollow concrete blocks 180 mm high topped by a 70 mm thick compressive slab. The hollow blocks and reinforcement steel are first placed on the wooden formwork before casting the ready mix concrete. The outer walls are double concrete blocks walls with an air blade in between. They are stone-clad on the outside and rendered with a concrete mortar and painted on the inside. The double glazed windows are installed on an aluminium frame which is not thermally broken."/>
    <x v="24"/>
    <s v="residential"/>
    <s v="SFH"/>
    <s v="case study"/>
    <s v="urban"/>
    <s v="NULL"/>
    <s v="Stephan, A., &amp; Stephan, L. "/>
    <n v="2014"/>
    <s v="Reducing the total life cycle energy demand of recent residential buildings in Lebanon"/>
    <s v="Energy"/>
    <s v="Copyright Elsevier"/>
    <s v="10.1016/j.energy.2014.07.028"/>
    <x v="65"/>
    <s v="NULL"/>
    <s v="Extracted from Marinova et al. (2020). Refer to the authors for further information "/>
    <s v="Extracted from Marinova et al. (2020). Refer to the authors for further information "/>
    <s v="NULL"/>
    <s v="NULL"/>
    <s v="Peled &amp; Fishman"/>
    <s v="NULL"/>
    <s v="NULL"/>
    <s v="NULL"/>
    <s v="NULL"/>
    <s v="NULL"/>
    <s v="NULL"/>
    <s v="NULL"/>
    <s v="NULL"/>
    <s v="NULL"/>
    <s v="NULL"/>
    <s v="NULL"/>
    <s v="NULL"/>
    <s v="NULL"/>
    <s v="NULL"/>
    <s v="NULL"/>
    <s v="NULL"/>
    <s v="NULL"/>
    <s v="R32MEA-M"/>
    <s v="R5.2MAF"/>
    <x v="6"/>
    <s v="RC_unspecified"/>
    <s v="Standard"/>
    <s v="real-world single case study"/>
    <s v="RS"/>
    <s v="C"/>
    <s v="MAF_MEA-M"/>
    <n v="1926.3185840000001"/>
  </r>
  <r>
    <n v="389"/>
    <s v="Saudi Arabia"/>
    <s v="Dhahran"/>
    <n v="2013"/>
    <m/>
    <n v="92.297849169616114"/>
    <m/>
    <n v="0.98284780833106444"/>
    <m/>
    <n v="13.01933024775388"/>
    <m/>
    <m/>
    <n v="3647.6722025592157"/>
    <n v="78.410019057990738"/>
    <m/>
    <m/>
    <n v="345.4941464742717"/>
    <m/>
    <n v="0.12523822488429076"/>
    <m/>
    <m/>
    <m/>
    <n v="18.181323169071604"/>
    <m/>
    <m/>
    <m/>
    <n v="49.950993738088755"/>
    <n v="2.4503130955622106"/>
    <n v="0.26000544514021234"/>
    <n v="5.1320446501497408"/>
    <n v="9.0062619112442146"/>
    <m/>
    <m/>
    <m/>
    <m/>
    <m/>
    <n v="2.0446501497413556"/>
    <s v="3-bedroom house"/>
    <x v="37"/>
    <s v="residential"/>
    <s v="SFH"/>
    <s v="case study"/>
    <s v="urban"/>
    <s v="NULL"/>
    <s v="Asif, M., Dehwah, A., Ashraf, F., Khan, H., Shaukat, M., &amp; Hassan, M."/>
    <n v="2017"/>
    <s v="Life cycle assessment of a three-bedroom house in Saudi Arabia"/>
    <s v="Environments"/>
    <s v="Copyright Elsevier"/>
    <s v="10.3390/environments4030052"/>
    <x v="66"/>
    <s v="table 2 divided by gross floor area 367.3 m2 from table 1"/>
    <s v="steel is &quot;steel re-bars&quot; and &quot;galvanized iron sheets&quot;. Concrete is &quot;concrete&quot; and &quot;concrete masonry units (CMU)&quot;. Ceramic is &quot;ceramic&quot; and &quot;porcelain&quot;. Wood is &quot;wood&quot; and &quot;fiber board&quot;. Plastics is &quot;polyethylene&quot;. Bitumen is &quot;bitumen - membrane&quot; and &quot;bitumen - paint&quot;. unspecified materials is &quot;white paint&quot; and &quot;textured paint&quot;."/>
    <m/>
    <s v="NULL"/>
    <s v="NULL"/>
    <s v="Nistad (Heeren)"/>
    <s v="NULL"/>
    <s v="NULL"/>
    <s v="NULL"/>
    <s v="NULL"/>
    <s v="NULL"/>
    <s v="NULL"/>
    <s v="NULL"/>
    <s v="NULL"/>
    <s v="NULL"/>
    <s v="NULL"/>
    <s v="NULL"/>
    <s v="NULL"/>
    <s v="NULL"/>
    <s v="NULL"/>
    <s v="NULL"/>
    <s v="NULL"/>
    <s v="NULL"/>
    <s v="R32MEA-H"/>
    <s v="R5.2MAF"/>
    <x v="3"/>
    <s v="RC_concretefloor"/>
    <s v="Standard"/>
    <s v="real-world single case study"/>
    <s v="RS"/>
    <s v="C"/>
    <s v="MAF_MEA-H"/>
    <n v="3647.6722025592157"/>
  </r>
  <r>
    <n v="390"/>
    <s v="Jordan"/>
    <s v="Irbid"/>
    <m/>
    <m/>
    <m/>
    <m/>
    <n v="0.55555555599999995"/>
    <m/>
    <m/>
    <m/>
    <m/>
    <n v="780.49382720000006"/>
    <m/>
    <m/>
    <m/>
    <m/>
    <m/>
    <m/>
    <m/>
    <m/>
    <m/>
    <m/>
    <m/>
    <m/>
    <m/>
    <m/>
    <m/>
    <m/>
    <m/>
    <m/>
    <m/>
    <m/>
    <m/>
    <m/>
    <m/>
    <m/>
    <s v="It typically consists of two layers of hollow concrete blocks with a 50 mm gap. The wall is cladded on both sides with 25 mm cement plaster"/>
    <x v="30"/>
    <s v="residential"/>
    <s v="SFH"/>
    <s v="case study"/>
    <s v="urban"/>
    <s v="NULL"/>
    <s v="El Hanandeh, A."/>
    <n v="2015"/>
    <s v="Environmental assessment of popular single-family house construction alternatives in Jordan"/>
    <s v="Building and Environment"/>
    <s v="Copyright Elsevier"/>
    <s v="10.1016/j.buildenv.2015.04.032"/>
    <x v="67"/>
    <s v="for use_type or construction_type: 'Walls in Jordan are typically non-load bearing. The load is usually carried by frame constructed on site using reinforced concrete columns and beams.'"/>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MEA-M"/>
    <s v="R5.2MAF"/>
    <x v="6"/>
    <s v="RC_unspecified"/>
    <s v="Standard"/>
    <s v="sample/average/statistics"/>
    <s v="RS"/>
    <s v="C"/>
    <s v="MAF_MEA-M"/>
    <n v="780.49382720000006"/>
  </r>
  <r>
    <n v="391"/>
    <s v="Jordan"/>
    <s v="Irbid"/>
    <m/>
    <m/>
    <m/>
    <m/>
    <n v="0.55555555599999995"/>
    <m/>
    <m/>
    <m/>
    <m/>
    <n v="1083.0246910000001"/>
    <n v="103.45679010000001"/>
    <m/>
    <m/>
    <m/>
    <m/>
    <m/>
    <m/>
    <m/>
    <m/>
    <m/>
    <m/>
    <m/>
    <m/>
    <m/>
    <m/>
    <m/>
    <m/>
    <m/>
    <m/>
    <m/>
    <m/>
    <m/>
    <m/>
    <m/>
    <s v=" A typical limestone façade consists of a limestone cladding 30-50 mm thickness backed by 100 mm concrete wall followed by 100 mm hollow concrete blocks and 25 mm cement plaster"/>
    <x v="30"/>
    <s v="residential"/>
    <s v="SFH"/>
    <s v="case study"/>
    <s v="urban"/>
    <s v="NULL"/>
    <s v="El Hanandeh, A."/>
    <n v="2015"/>
    <s v="Environmental assessment of popular single-family house construction alternatives in Jordan"/>
    <s v="Building and Environment"/>
    <s v="Copyright Elsevier"/>
    <s v="10.1016/j.buildenv.2015.04.032"/>
    <x v="67"/>
    <s v="for use_type or construction_type: 'Walls in Jordan are typically non-load bearing. The load is usually carried by frame constructed on site using reinforced concrete columns and beams.'"/>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MEA-M"/>
    <s v="R5.2MAF"/>
    <x v="6"/>
    <s v="RC_unspecified"/>
    <s v="Standard"/>
    <s v="sample/average/statistics"/>
    <s v="RS"/>
    <s v="C"/>
    <s v="MAF_MEA-M"/>
    <n v="1083.0246910000001"/>
  </r>
  <r>
    <n v="392"/>
    <s v="India"/>
    <s v="City of Chennai"/>
    <m/>
    <m/>
    <n v="121.20547259999999"/>
    <m/>
    <m/>
    <m/>
    <m/>
    <m/>
    <m/>
    <n v="1733.602848"/>
    <m/>
    <m/>
    <m/>
    <m/>
    <m/>
    <m/>
    <m/>
    <m/>
    <m/>
    <m/>
    <m/>
    <m/>
    <m/>
    <m/>
    <m/>
    <m/>
    <m/>
    <m/>
    <m/>
    <m/>
    <m/>
    <m/>
    <m/>
    <m/>
    <s v="NULL"/>
    <x v="43"/>
    <s v="residential"/>
    <s v="MFH"/>
    <s v="case study"/>
    <s v="urban"/>
    <s v="NULL"/>
    <s v="Pinky Devi, L., &amp; Palaniappan, S. "/>
    <n v="2014"/>
    <s v="A case study on life cycle energy use of residential building in Southern India"/>
    <s v="Energy and buildings "/>
    <s v="Copyright Elsevier"/>
    <s v="10.1016/j.enbuild.2014.05.034"/>
    <x v="68"/>
    <s v="for use_type or construction_type: 'Building envelope comprises of all the walling elements. External, terrace parapet and utility walls are based on 230 mm cement blocks and internal walls are based on 110 mm flyash block. Cement mortar 1:4 of 10 mm thickness is used for building envelope'"/>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IND"/>
    <s v="R5.2ASIA"/>
    <x v="8"/>
    <s v="M_brick"/>
    <s v="Standard"/>
    <s v="real-world single case study"/>
    <s v="RM"/>
    <s v="M"/>
    <s v="ASIA_IND"/>
    <n v="1733.602848"/>
  </r>
  <r>
    <n v="393"/>
    <s v="India"/>
    <s v="NA"/>
    <m/>
    <m/>
    <n v="16"/>
    <m/>
    <m/>
    <m/>
    <m/>
    <m/>
    <m/>
    <m/>
    <m/>
    <m/>
    <m/>
    <m/>
    <m/>
    <m/>
    <m/>
    <m/>
    <m/>
    <m/>
    <m/>
    <m/>
    <m/>
    <m/>
    <m/>
    <m/>
    <m/>
    <m/>
    <m/>
    <m/>
    <m/>
    <m/>
    <m/>
    <m/>
    <s v="NULL"/>
    <x v="30"/>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for use_type or construction_type: 'The houses are reinforced with horizontal and vertical RCC (Reinforced Cement Concrete) bands as per the requirements of seismic provisions given in IS 4326:1993, as per class C buildings (Seismic Zone III with Importance Factor 1.0)… Vertical steel has been provided from foundation to top RCC slab in three and four storied houses only.'"/>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394"/>
    <s v="India"/>
    <s v="NA"/>
    <m/>
    <m/>
    <n v="15.1"/>
    <m/>
    <m/>
    <m/>
    <m/>
    <m/>
    <m/>
    <m/>
    <m/>
    <m/>
    <m/>
    <m/>
    <m/>
    <m/>
    <m/>
    <m/>
    <m/>
    <m/>
    <m/>
    <m/>
    <m/>
    <m/>
    <m/>
    <m/>
    <m/>
    <m/>
    <m/>
    <m/>
    <m/>
    <m/>
    <m/>
    <m/>
    <s v="NULL"/>
    <x v="30"/>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395"/>
    <s v="India"/>
    <s v="NA"/>
    <m/>
    <m/>
    <n v="21.1"/>
    <m/>
    <m/>
    <m/>
    <m/>
    <m/>
    <m/>
    <m/>
    <m/>
    <m/>
    <m/>
    <m/>
    <m/>
    <m/>
    <m/>
    <m/>
    <m/>
    <m/>
    <m/>
    <m/>
    <m/>
    <m/>
    <m/>
    <m/>
    <m/>
    <m/>
    <m/>
    <m/>
    <m/>
    <m/>
    <m/>
    <m/>
    <s v="NULL"/>
    <x v="30"/>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396"/>
    <s v="India"/>
    <s v="NA"/>
    <m/>
    <m/>
    <n v="20.9"/>
    <m/>
    <m/>
    <m/>
    <m/>
    <m/>
    <m/>
    <m/>
    <m/>
    <m/>
    <m/>
    <m/>
    <m/>
    <m/>
    <m/>
    <m/>
    <m/>
    <m/>
    <m/>
    <m/>
    <m/>
    <m/>
    <m/>
    <m/>
    <m/>
    <m/>
    <m/>
    <m/>
    <m/>
    <m/>
    <m/>
    <m/>
    <s v="NULL"/>
    <x v="30"/>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397"/>
    <s v="India"/>
    <s v="NA"/>
    <m/>
    <m/>
    <n v="16"/>
    <m/>
    <m/>
    <m/>
    <m/>
    <m/>
    <m/>
    <n v="1380"/>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n v="1380"/>
  </r>
  <r>
    <n v="398"/>
    <s v="India"/>
    <s v="NA"/>
    <m/>
    <m/>
    <n v="15.2"/>
    <m/>
    <m/>
    <m/>
    <m/>
    <m/>
    <m/>
    <n v="1037.3"/>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n v="1037.3"/>
  </r>
  <r>
    <n v="399"/>
    <s v="India"/>
    <s v="NA"/>
    <m/>
    <m/>
    <n v="21.4"/>
    <m/>
    <m/>
    <m/>
    <m/>
    <m/>
    <m/>
    <n v="1007.4"/>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n v="1007.4"/>
  </r>
  <r>
    <n v="400"/>
    <s v="India"/>
    <s v="NA"/>
    <m/>
    <m/>
    <n v="21.2"/>
    <m/>
    <m/>
    <m/>
    <m/>
    <m/>
    <m/>
    <n v="920"/>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n v="920"/>
  </r>
  <r>
    <n v="401"/>
    <s v="India"/>
    <s v="NA"/>
    <m/>
    <m/>
    <n v="16"/>
    <m/>
    <m/>
    <m/>
    <m/>
    <m/>
    <m/>
    <n v="420"/>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n v="420"/>
  </r>
  <r>
    <n v="402"/>
    <s v="India"/>
    <s v="NA"/>
    <m/>
    <m/>
    <n v="15.2"/>
    <m/>
    <m/>
    <m/>
    <m/>
    <m/>
    <m/>
    <n v="315.7"/>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n v="315.7"/>
  </r>
  <r>
    <n v="403"/>
    <s v="India"/>
    <s v="NA"/>
    <m/>
    <m/>
    <n v="21.4"/>
    <m/>
    <m/>
    <m/>
    <m/>
    <m/>
    <m/>
    <n v="306.60000000000002"/>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n v="306.60000000000002"/>
  </r>
  <r>
    <n v="404"/>
    <s v="India"/>
    <s v="NA"/>
    <m/>
    <m/>
    <n v="21.2"/>
    <m/>
    <m/>
    <m/>
    <m/>
    <m/>
    <m/>
    <n v="280"/>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n v="280"/>
  </r>
  <r>
    <n v="405"/>
    <s v="India"/>
    <s v="NA"/>
    <m/>
    <m/>
    <n v="16"/>
    <m/>
    <m/>
    <m/>
    <m/>
    <m/>
    <m/>
    <m/>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406"/>
    <s v="India"/>
    <s v="NA"/>
    <m/>
    <m/>
    <n v="15.2"/>
    <m/>
    <m/>
    <m/>
    <m/>
    <m/>
    <m/>
    <m/>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407"/>
    <s v="India"/>
    <s v="NA"/>
    <m/>
    <m/>
    <n v="21.4"/>
    <m/>
    <m/>
    <m/>
    <m/>
    <m/>
    <m/>
    <m/>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408"/>
    <s v="India"/>
    <s v="NA"/>
    <m/>
    <m/>
    <n v="21.2"/>
    <m/>
    <m/>
    <m/>
    <m/>
    <m/>
    <m/>
    <m/>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409"/>
    <s v="India"/>
    <s v="NA"/>
    <m/>
    <m/>
    <n v="16"/>
    <m/>
    <m/>
    <m/>
    <m/>
    <m/>
    <m/>
    <n v="2730"/>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n v="2730"/>
  </r>
  <r>
    <n v="410"/>
    <s v="India"/>
    <s v="NA"/>
    <m/>
    <m/>
    <n v="15.2"/>
    <m/>
    <m/>
    <m/>
    <m/>
    <m/>
    <m/>
    <n v="2051.4"/>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n v="2051.4"/>
  </r>
  <r>
    <n v="411"/>
    <s v="India"/>
    <s v="NA"/>
    <m/>
    <m/>
    <n v="21.4"/>
    <m/>
    <m/>
    <m/>
    <m/>
    <m/>
    <m/>
    <n v="1991.6"/>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n v="1991.6"/>
  </r>
  <r>
    <n v="412"/>
    <s v="India"/>
    <s v="NA"/>
    <m/>
    <m/>
    <n v="21.2"/>
    <m/>
    <m/>
    <m/>
    <m/>
    <m/>
    <m/>
    <n v="1817.4"/>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n v="1817.4"/>
  </r>
  <r>
    <n v="413"/>
    <s v="India"/>
    <s v="NA"/>
    <m/>
    <m/>
    <n v="16"/>
    <m/>
    <m/>
    <m/>
    <m/>
    <m/>
    <m/>
    <m/>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414"/>
    <s v="India"/>
    <s v="NA"/>
    <m/>
    <m/>
    <n v="15.2"/>
    <m/>
    <m/>
    <m/>
    <m/>
    <m/>
    <m/>
    <m/>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415"/>
    <s v="India"/>
    <s v="NA"/>
    <m/>
    <m/>
    <n v="21.4"/>
    <m/>
    <m/>
    <m/>
    <m/>
    <m/>
    <m/>
    <m/>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416"/>
    <s v="India"/>
    <s v="NA"/>
    <m/>
    <m/>
    <n v="21.2"/>
    <m/>
    <m/>
    <m/>
    <m/>
    <m/>
    <m/>
    <m/>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417"/>
    <s v="India"/>
    <s v="NA"/>
    <m/>
    <m/>
    <n v="16"/>
    <m/>
    <m/>
    <m/>
    <m/>
    <m/>
    <m/>
    <m/>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418"/>
    <s v="India"/>
    <s v="NA"/>
    <m/>
    <m/>
    <n v="15.2"/>
    <m/>
    <m/>
    <m/>
    <m/>
    <m/>
    <m/>
    <m/>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419"/>
    <s v="India"/>
    <s v="NA"/>
    <m/>
    <m/>
    <n v="21.4"/>
    <m/>
    <m/>
    <m/>
    <m/>
    <m/>
    <m/>
    <m/>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420"/>
    <s v="India"/>
    <s v="NA"/>
    <m/>
    <m/>
    <n v="21.2"/>
    <m/>
    <m/>
    <m/>
    <m/>
    <m/>
    <m/>
    <m/>
    <m/>
    <m/>
    <m/>
    <m/>
    <m/>
    <m/>
    <m/>
    <m/>
    <m/>
    <m/>
    <m/>
    <m/>
    <m/>
    <m/>
    <m/>
    <m/>
    <m/>
    <m/>
    <m/>
    <m/>
    <m/>
    <m/>
    <m/>
    <m/>
    <s v="NULL"/>
    <x v="52"/>
    <s v="residential"/>
    <s v="SFH"/>
    <s v="case study"/>
    <s v="urban"/>
    <s v="NULL"/>
    <s v="Bansal, D., Singh, R., &amp; Sawhney, R. L. "/>
    <n v="2014"/>
    <s v="Effect of construction materials on embodied energy and cost of buildings - A case study of residential houses in India up to 60 m2 of plinth area"/>
    <s v="Energy and buildings "/>
    <s v="Copyright Elsevier"/>
    <s v="10.1016/j.enbuild.2013.11.006"/>
    <x v="69"/>
    <s v="NULL"/>
    <s v="Extracted from Marinova et al. (2020). Refer to the authors for further information "/>
    <s v="Extracted from Marinova et al. (2020). Refer to the authors for further information "/>
    <s v="Number of stories and types of houses (122 are studied)"/>
    <s v="NULL"/>
    <s v="Nistad (Heeren)"/>
    <s v="NULL"/>
    <s v="NULL"/>
    <s v="NULL"/>
    <s v="NULL"/>
    <s v="NULL"/>
    <s v="NULL"/>
    <s v="NULL"/>
    <s v="NULL"/>
    <s v="NULL"/>
    <s v="NULL"/>
    <s v="NULL"/>
    <s v="NULL"/>
    <s v="NULL"/>
    <s v="NULL"/>
    <s v="NULL"/>
    <s v="NULL"/>
    <s v="NULL"/>
    <s v="R32IND"/>
    <s v="R5.2ASIA"/>
    <x v="6"/>
    <s v="RC_unspecified"/>
    <s v="Standard"/>
    <s v="sample/average/statistics"/>
    <s v="RS"/>
    <s v="C"/>
    <s v="ASIA_IND"/>
    <s v=""/>
  </r>
  <r>
    <n v="421"/>
    <s v="India"/>
    <s v="Hamirpur"/>
    <m/>
    <m/>
    <n v="47.340182650000003"/>
    <m/>
    <m/>
    <m/>
    <n v="6.8493150680000001"/>
    <m/>
    <m/>
    <m/>
    <m/>
    <m/>
    <m/>
    <m/>
    <m/>
    <m/>
    <m/>
    <m/>
    <m/>
    <m/>
    <m/>
    <m/>
    <m/>
    <m/>
    <m/>
    <m/>
    <m/>
    <m/>
    <m/>
    <m/>
    <m/>
    <m/>
    <m/>
    <m/>
    <s v="NULL"/>
    <x v="37"/>
    <s v="residential"/>
    <s v="SFH"/>
    <s v="averaged"/>
    <s v="urban"/>
    <s v="NULL"/>
    <s v="Sharma, A., &amp; Marwaha, B. M. "/>
    <n v="2015"/>
    <s v="A methodology for energy performance classification of residential building stock of Hamirpur"/>
    <s v="HBRC Journal"/>
    <s v="Copyright Elsevier"/>
    <s v="10.1016/j.hbrcj.2015.11.003"/>
    <x v="70"/>
    <s v="for use_type or construction_type: 'Urban,  Floor: cement_x000a_Wall: Burnt brick_x000a_Roof: Concrete'"/>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IND"/>
    <s v="R5.2ASIA"/>
    <x v="6"/>
    <s v="M_brick"/>
    <s v="Standard"/>
    <s v="sample/average/statistics"/>
    <s v="RS"/>
    <s v="M"/>
    <s v="ASIA_IND"/>
    <s v=""/>
  </r>
  <r>
    <n v="422"/>
    <s v="India"/>
    <s v="Hamirpur"/>
    <m/>
    <m/>
    <n v="62.638076669999997"/>
    <m/>
    <m/>
    <m/>
    <n v="40"/>
    <m/>
    <m/>
    <m/>
    <m/>
    <m/>
    <m/>
    <m/>
    <m/>
    <m/>
    <m/>
    <m/>
    <m/>
    <m/>
    <m/>
    <m/>
    <m/>
    <m/>
    <m/>
    <m/>
    <m/>
    <m/>
    <m/>
    <m/>
    <m/>
    <m/>
    <m/>
    <m/>
    <s v="NULL"/>
    <x v="37"/>
    <s v="residential"/>
    <s v="SFH"/>
    <s v="averaged"/>
    <s v="rural"/>
    <s v="NULL"/>
    <s v="Sharma, A., &amp; Marwaha, B. M. "/>
    <n v="2015"/>
    <s v="A methodology for energy performance classification of residential building stock of Hamirpur"/>
    <s v="HBRC Journal"/>
    <s v="Copyright Elsevier"/>
    <s v="10.1016/j.hbrcj.2015.11.003"/>
    <x v="70"/>
    <s v="for use_type or construction_type: 'Rural, Floor: Mud_x000a_Wall: Mud brick_x000a_Roof: Slates'"/>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IND"/>
    <s v="R5.2ASIA"/>
    <x v="6"/>
    <s v="M_adobe_mud"/>
    <s v="Standard"/>
    <s v="sample/average/statistics"/>
    <s v="RS"/>
    <s v="M"/>
    <s v="ASIA_IND"/>
    <s v=""/>
  </r>
  <r>
    <n v="423"/>
    <s v="India"/>
    <s v="NA"/>
    <m/>
    <m/>
    <m/>
    <m/>
    <m/>
    <m/>
    <m/>
    <m/>
    <m/>
    <m/>
    <m/>
    <m/>
    <m/>
    <m/>
    <m/>
    <m/>
    <m/>
    <m/>
    <m/>
    <m/>
    <m/>
    <m/>
    <m/>
    <m/>
    <n v="2.599090318"/>
    <m/>
    <m/>
    <m/>
    <m/>
    <m/>
    <m/>
    <m/>
    <m/>
    <m/>
    <s v="NULL"/>
    <x v="30"/>
    <s v="residential"/>
    <s v="SFH"/>
    <s v="case study"/>
    <s v="urban"/>
    <s v="NULL"/>
    <s v="Ramesh, Prakash, &amp; Shukla"/>
    <n v="2012"/>
    <s v="Life cycle energy analysis of a residential building with different envelopes and climates in Indian context"/>
    <s v="Applied Energy"/>
    <s v="Copyright Elsevier"/>
    <s v="10.1016/j.apenergy.2011.05.054"/>
    <x v="71"/>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IND"/>
    <s v="R5.2ASIA"/>
    <x v="3"/>
    <s v="RC_concretefloor"/>
    <s v="Standard"/>
    <s v="real-world single case study"/>
    <s v="RS"/>
    <s v="C"/>
    <s v="ASIA_IND"/>
    <s v=""/>
  </r>
  <r>
    <n v="424"/>
    <s v="India"/>
    <s v="New Delhi"/>
    <m/>
    <m/>
    <m/>
    <m/>
    <m/>
    <m/>
    <n v="5.8055555559999998"/>
    <m/>
    <m/>
    <n v="42.472222219999999"/>
    <m/>
    <m/>
    <m/>
    <m/>
    <m/>
    <m/>
    <m/>
    <m/>
    <m/>
    <m/>
    <m/>
    <m/>
    <m/>
    <m/>
    <m/>
    <m/>
    <m/>
    <m/>
    <m/>
    <m/>
    <m/>
    <m/>
    <m/>
    <m/>
    <s v="NULL"/>
    <x v="30"/>
    <s v="residential"/>
    <s v="SFH"/>
    <s v="case study"/>
    <s v="urban"/>
    <s v="NULL"/>
    <s v="Shukla, A., Tiwari, G. N., &amp; Sodha, M. S."/>
    <n v="2009"/>
    <s v="Embodied energy analysis of adobe house"/>
    <s v="Renewable Energy "/>
    <s v="Copyright Elsevier"/>
    <s v="10.1016/j.renene.2008.04.002"/>
    <x v="72"/>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IND"/>
    <s v="R5.2ASIA"/>
    <x v="3"/>
    <s v="M_adobe_mud"/>
    <s v="Standard"/>
    <s v="real-world single case study"/>
    <s v="RS"/>
    <s v="M"/>
    <s v="ASIA_IND"/>
    <n v="42.472222219999999"/>
  </r>
  <r>
    <n v="425"/>
    <s v="Korea"/>
    <s v="NA"/>
    <m/>
    <m/>
    <n v="45.297703650000003"/>
    <m/>
    <m/>
    <m/>
    <m/>
    <m/>
    <m/>
    <n v="1315.51332"/>
    <m/>
    <m/>
    <m/>
    <m/>
    <m/>
    <m/>
    <m/>
    <m/>
    <m/>
    <m/>
    <m/>
    <m/>
    <m/>
    <m/>
    <n v="5.950543379"/>
    <m/>
    <m/>
    <m/>
    <m/>
    <m/>
    <m/>
    <m/>
    <m/>
    <m/>
    <s v="Steel-reinforced_x000a_concrete"/>
    <x v="25"/>
    <s v="residential"/>
    <s v="MFH"/>
    <s v="case study"/>
    <s v="urban"/>
    <s v="NULL"/>
    <s v="Lee, N., Tae, S., Gong, Y., &amp; Roh, S. "/>
    <n v="2017"/>
    <s v="Integrated building life-cycle assessment model to support South Korea's green building certification system (G-SEED)"/>
    <s v="Renewable and Sustainable Energy Reviews"/>
    <s v="Copyright Elsevier"/>
    <s v="10.1016/j.rser.2017.03.038"/>
    <x v="73"/>
    <s v="for use_type or construction_type: 'eight stories, 15 units'"/>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KOR"/>
    <s v="R5.2OECD"/>
    <x v="5"/>
    <s v="RC_unspecified"/>
    <s v="Standard"/>
    <s v="real-world single case study"/>
    <s v="RM"/>
    <s v="C"/>
    <s v="OECD_KOR"/>
    <n v="1315.51332"/>
  </r>
  <r>
    <n v="426"/>
    <s v="Korea"/>
    <s v="NA"/>
    <m/>
    <m/>
    <n v="93.303604609999994"/>
    <m/>
    <m/>
    <m/>
    <m/>
    <m/>
    <m/>
    <n v="2159.7658860000001"/>
    <m/>
    <m/>
    <m/>
    <m/>
    <m/>
    <m/>
    <m/>
    <m/>
    <m/>
    <m/>
    <m/>
    <m/>
    <m/>
    <m/>
    <m/>
    <m/>
    <m/>
    <m/>
    <m/>
    <m/>
    <m/>
    <m/>
    <m/>
    <m/>
    <s v="NULL"/>
    <x v="52"/>
    <s v="residential"/>
    <s v="SFH"/>
    <s v="case study"/>
    <s v="urban"/>
    <s v="NULL"/>
    <s v="Jeong, Y.-S., Lee, S.-E., &amp; Huh, J.-H."/>
    <n v="2012"/>
    <s v="Estimation of CO2 emission of apartment buildings due to major construction materials in the Republic of Korea"/>
    <s v="Energy and buildings "/>
    <s v="Copyright Elsevier"/>
    <s v="10.1016/j.enbuild.2012.02.041"/>
    <x v="74"/>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KOR"/>
    <s v="R5.2OECD"/>
    <x v="7"/>
    <s v="RC_unspecified"/>
    <s v="Standard"/>
    <s v="sample/average/statistics"/>
    <s v="RM"/>
    <s v="C"/>
    <s v="OECD_KOR"/>
    <n v="2159.7658860000001"/>
  </r>
  <r>
    <n v="427"/>
    <s v="Korea"/>
    <s v="NA"/>
    <m/>
    <m/>
    <n v="100.3631554"/>
    <m/>
    <m/>
    <m/>
    <m/>
    <m/>
    <m/>
    <n v="2024.2760940000001"/>
    <m/>
    <m/>
    <m/>
    <m/>
    <m/>
    <m/>
    <m/>
    <m/>
    <m/>
    <m/>
    <m/>
    <m/>
    <m/>
    <m/>
    <m/>
    <m/>
    <m/>
    <m/>
    <m/>
    <m/>
    <m/>
    <m/>
    <m/>
    <m/>
    <s v="NULL"/>
    <x v="52"/>
    <s v="residential"/>
    <s v="SFH"/>
    <s v="case study"/>
    <s v="urban"/>
    <s v="NULL"/>
    <s v="Jeong, Y.-S., Lee, S.-E., &amp; Huh, J.-H."/>
    <n v="2012"/>
    <s v="Estimation of CO2 emission of apartment buildings due to major construction materials in the Republic of Korea"/>
    <s v="Energy and buildings "/>
    <s v="Copyright Elsevier"/>
    <s v="10.1016/j.enbuild.2012.02.041"/>
    <x v="74"/>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KOR"/>
    <s v="R5.2OECD"/>
    <x v="7"/>
    <s v="RC_unspecified"/>
    <s v="Standard"/>
    <s v="sample/average/statistics"/>
    <s v="RM"/>
    <s v="C"/>
    <s v="OECD_KOR"/>
    <n v="2024.2760940000001"/>
  </r>
  <r>
    <n v="428"/>
    <s v="Korea"/>
    <s v="NA"/>
    <m/>
    <m/>
    <n v="132.4123788"/>
    <m/>
    <m/>
    <m/>
    <m/>
    <m/>
    <m/>
    <n v="2768.2475760000002"/>
    <m/>
    <m/>
    <m/>
    <m/>
    <m/>
    <m/>
    <m/>
    <m/>
    <m/>
    <m/>
    <m/>
    <m/>
    <m/>
    <m/>
    <m/>
    <m/>
    <m/>
    <m/>
    <m/>
    <m/>
    <m/>
    <m/>
    <m/>
    <m/>
    <s v="NULL"/>
    <x v="52"/>
    <s v="residential"/>
    <s v="SFH"/>
    <s v="case study"/>
    <s v="urban"/>
    <s v="NULL"/>
    <s v="Jeong, Y.-S., Lee, S.-E., &amp; Huh, J.-H."/>
    <n v="2012"/>
    <s v="Estimation of CO2 emission of apartment buildings due to major construction materials in the Republic of Korea"/>
    <s v="Energy and buildings "/>
    <s v="Copyright Elsevier"/>
    <s v="10.1016/j.enbuild.2012.02.041"/>
    <x v="74"/>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KOR"/>
    <s v="R5.2OECD"/>
    <x v="7"/>
    <s v="RC_unspecified"/>
    <s v="Standard"/>
    <s v="sample/average/statistics"/>
    <s v="RM"/>
    <s v="C"/>
    <s v="OECD_KOR"/>
    <n v="2768.2475760000002"/>
  </r>
  <r>
    <n v="429"/>
    <s v="Korea"/>
    <s v="NA"/>
    <m/>
    <m/>
    <n v="96.293678839999998"/>
    <m/>
    <m/>
    <m/>
    <m/>
    <m/>
    <m/>
    <n v="2160.8258080000001"/>
    <m/>
    <m/>
    <m/>
    <m/>
    <m/>
    <m/>
    <m/>
    <m/>
    <m/>
    <m/>
    <m/>
    <m/>
    <m/>
    <m/>
    <m/>
    <m/>
    <m/>
    <m/>
    <m/>
    <m/>
    <m/>
    <m/>
    <m/>
    <m/>
    <s v="NULL"/>
    <x v="52"/>
    <s v="residential"/>
    <s v="SFH"/>
    <s v="case study"/>
    <s v="urban"/>
    <s v="NULL"/>
    <s v="Jeong, Y.-S., Lee, S.-E., &amp; Huh, J.-H."/>
    <n v="2012"/>
    <s v="Estimation of CO2 emission of apartment buildings due to major construction materials in the Republic of Korea"/>
    <s v="Energy and buildings "/>
    <s v="Copyright Elsevier"/>
    <s v="10.1016/j.enbuild.2012.02.041"/>
    <x v="74"/>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KOR"/>
    <s v="R5.2OECD"/>
    <x v="7"/>
    <s v="RC_unspecified"/>
    <s v="Standard"/>
    <s v="sample/average/statistics"/>
    <s v="RM"/>
    <s v="C"/>
    <s v="OECD_KOR"/>
    <n v="2160.8258080000001"/>
  </r>
  <r>
    <n v="430"/>
    <s v="Korea"/>
    <s v="NA"/>
    <m/>
    <m/>
    <n v="109.8601626"/>
    <m/>
    <m/>
    <m/>
    <m/>
    <m/>
    <m/>
    <n v="2579.1891599999999"/>
    <m/>
    <m/>
    <m/>
    <m/>
    <m/>
    <m/>
    <m/>
    <m/>
    <m/>
    <m/>
    <m/>
    <m/>
    <m/>
    <m/>
    <m/>
    <m/>
    <m/>
    <m/>
    <m/>
    <m/>
    <m/>
    <m/>
    <m/>
    <m/>
    <s v="NULL"/>
    <x v="52"/>
    <s v="residential"/>
    <s v="SFH"/>
    <s v="case study"/>
    <s v="urban"/>
    <s v="NULL"/>
    <s v="Jeong, Y.-S., Lee, S.-E., &amp; Huh, J.-H."/>
    <n v="2012"/>
    <s v="Estimation of CO2 emission of apartment buildings due to major construction materials in the Republic of Korea"/>
    <s v="Energy and buildings "/>
    <s v="Copyright Elsevier"/>
    <s v="10.1016/j.enbuild.2012.02.041"/>
    <x v="74"/>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KOR"/>
    <s v="R5.2OECD"/>
    <x v="7"/>
    <s v="RC_unspecified"/>
    <s v="Standard"/>
    <s v="sample/average/statistics"/>
    <s v="RM"/>
    <s v="C"/>
    <s v="OECD_KOR"/>
    <n v="2579.1891599999999"/>
  </r>
  <r>
    <n v="431"/>
    <s v="Korea"/>
    <s v="NA"/>
    <m/>
    <m/>
    <n v="106.8390933"/>
    <m/>
    <m/>
    <m/>
    <m/>
    <m/>
    <m/>
    <n v="2222.7558530000001"/>
    <m/>
    <m/>
    <m/>
    <m/>
    <m/>
    <m/>
    <m/>
    <m/>
    <m/>
    <m/>
    <m/>
    <m/>
    <m/>
    <m/>
    <m/>
    <m/>
    <m/>
    <m/>
    <m/>
    <m/>
    <m/>
    <m/>
    <m/>
    <m/>
    <s v="NULL"/>
    <x v="52"/>
    <s v="residential"/>
    <s v="SFH"/>
    <s v="case study"/>
    <s v="urban"/>
    <s v="NULL"/>
    <s v="Jeong, Y.-S., Lee, S.-E., &amp; Huh, J.-H."/>
    <n v="2012"/>
    <s v="Estimation of CO2 emission of apartment buildings due to major construction materials in the Republic of Korea"/>
    <s v="Energy and buildings "/>
    <s v="Copyright Elsevier"/>
    <s v="10.1016/j.enbuild.2012.02.041"/>
    <x v="74"/>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KOR"/>
    <s v="R5.2OECD"/>
    <x v="7"/>
    <s v="RC_unspecified"/>
    <s v="Standard"/>
    <s v="sample/average/statistics"/>
    <s v="RM"/>
    <s v="C"/>
    <s v="OECD_KOR"/>
    <n v="2222.7558530000001"/>
  </r>
  <r>
    <n v="432"/>
    <s v="Korea"/>
    <s v="NA"/>
    <m/>
    <m/>
    <n v="81.331100620000001"/>
    <m/>
    <m/>
    <m/>
    <m/>
    <m/>
    <m/>
    <n v="1482.3388890000001"/>
    <m/>
    <m/>
    <m/>
    <m/>
    <m/>
    <m/>
    <m/>
    <m/>
    <m/>
    <m/>
    <m/>
    <m/>
    <m/>
    <m/>
    <n v="12.543622490000001"/>
    <m/>
    <m/>
    <m/>
    <m/>
    <m/>
    <m/>
    <m/>
    <m/>
    <m/>
    <s v="NULL"/>
    <x v="32"/>
    <s v="residential"/>
    <s v="MFH"/>
    <s v="case study"/>
    <s v="urban"/>
    <s v="NULL"/>
    <s v="Lee, S., Tae, S., Roh, S., &amp; Kim, T. "/>
    <n v="2015"/>
    <s v="Green template for life cycle assessment of buildings based on building information modeling: Focus on embodied environmental impact"/>
    <s v="Sustainability"/>
    <s v="Copyright Elsevier"/>
    <s v="10.3390/su71215830"/>
    <x v="75"/>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KOR"/>
    <s v="R5.2OECD"/>
    <x v="5"/>
    <s v="RC_unspecified"/>
    <s v="Standard"/>
    <s v="real-world single case study"/>
    <s v="RM"/>
    <s v="C"/>
    <s v="OECD_KOR"/>
    <n v="1482.3388890000001"/>
  </r>
  <r>
    <n v="433"/>
    <s v="China"/>
    <s v="Luhe district"/>
    <m/>
    <m/>
    <n v="374.29826630000002"/>
    <m/>
    <m/>
    <m/>
    <n v="15.040819900000001"/>
    <m/>
    <m/>
    <m/>
    <m/>
    <m/>
    <m/>
    <m/>
    <m/>
    <m/>
    <m/>
    <m/>
    <m/>
    <m/>
    <m/>
    <m/>
    <m/>
    <m/>
    <m/>
    <m/>
    <m/>
    <m/>
    <m/>
    <m/>
    <m/>
    <m/>
    <m/>
    <m/>
    <s v="Masonry-concrete residential building"/>
    <x v="24"/>
    <s v="residential"/>
    <s v="SFH"/>
    <s v="case study"/>
    <s v="urban"/>
    <s v="NULL"/>
    <s v="Li, D., Cui, P., &amp; Lu, Y. "/>
    <n v="2016"/>
    <s v="Development of an automated estimator of life-cycle carbon emissions for residential buildings: A case study in Nanjing, China"/>
    <s v="Habitat International "/>
    <s v="Copyright Elsevier"/>
    <s v="10.1016/j.habitatint.2016.07.003"/>
    <x v="76"/>
    <s v="for use_type or construction_type: '16 households with a total of 40 residents'"/>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CHN"/>
    <s v="R5.2ASIA"/>
    <x v="4"/>
    <s v="M_brick"/>
    <s v="Standard"/>
    <s v="real-world single case study"/>
    <s v="RM"/>
    <s v="M"/>
    <s v="ASIA_CHN"/>
    <s v=""/>
  </r>
  <r>
    <n v="434"/>
    <s v="China"/>
    <s v="Baiguoba village"/>
    <m/>
    <m/>
    <n v="2.702986406"/>
    <m/>
    <n v="10.205295749999999"/>
    <m/>
    <n v="27.172781189999998"/>
    <m/>
    <m/>
    <n v="2613.9421609999999"/>
    <m/>
    <m/>
    <m/>
    <m/>
    <m/>
    <m/>
    <m/>
    <m/>
    <m/>
    <m/>
    <m/>
    <m/>
    <m/>
    <m/>
    <n v="7.8169054740000004"/>
    <m/>
    <m/>
    <m/>
    <m/>
    <m/>
    <m/>
    <m/>
    <m/>
    <m/>
    <s v="NULL"/>
    <x v="37"/>
    <s v="residential"/>
    <s v="SFH"/>
    <s v="case study"/>
    <s v="rural"/>
    <s v="NULL"/>
    <s v="Yang, X., Hu, M., Wu, J., &amp; Zhao, B."/>
    <n v="2018"/>
    <s v="Building-information-modeling enabled life cycle assessment, a case study on carbon footprint accounting for a residential building in China"/>
    <s v="Journal of Cleaner Production"/>
    <s v="Copyright Elsevier"/>
    <s v="10.1016/j.jclepro.2018.02.070"/>
    <x v="77"/>
    <s v="for use_type or construction_type: 'brick-concrete'"/>
    <s v="Extracted from Marinova et al. (2020). Refer to the authors for further information "/>
    <s v="Extracted from Marinova et al. (2020). Refer to the authors for further information "/>
    <s v="LCA study, the values might be the embodied life-cycle material requirements rather than materials composing the building. Not enough information to discern this."/>
    <s v="NULL"/>
    <s v="Nistad (Heeren)"/>
    <s v="NULL"/>
    <s v="NULL"/>
    <s v="NULL"/>
    <s v="NULL"/>
    <s v="NULL"/>
    <s v="NULL"/>
    <s v="NULL"/>
    <s v="NULL"/>
    <s v="NULL"/>
    <s v="NULL"/>
    <s v="NULL"/>
    <s v="NULL"/>
    <s v="NULL"/>
    <s v="NULL"/>
    <s v="NULL"/>
    <s v="NULL"/>
    <s v="NULL"/>
    <s v="R32CHN"/>
    <s v="R5.2ASIA"/>
    <x v="4"/>
    <s v="M_brick"/>
    <s v="Standard"/>
    <s v="real-world single case study"/>
    <s v="RM"/>
    <s v="M"/>
    <s v="ASIA_CHN"/>
    <n v="2613.9421609999999"/>
  </r>
  <r>
    <n v="435"/>
    <s v="Malaysia"/>
    <s v="Gelang Patah"/>
    <m/>
    <m/>
    <n v="18.2"/>
    <m/>
    <n v="0.56000000000000005"/>
    <m/>
    <n v="0.66"/>
    <m/>
    <m/>
    <n v="1357"/>
    <m/>
    <m/>
    <m/>
    <m/>
    <m/>
    <m/>
    <m/>
    <m/>
    <m/>
    <m/>
    <m/>
    <m/>
    <m/>
    <m/>
    <n v="1"/>
    <m/>
    <m/>
    <m/>
    <m/>
    <m/>
    <m/>
    <m/>
    <m/>
    <m/>
    <s v="Industrialized building system (IBS)"/>
    <x v="24"/>
    <s v="residential"/>
    <s v="SFH"/>
    <s v="case study"/>
    <s v="urban"/>
    <s v="NULL"/>
    <s v="Jia Wen, T., Chin Siong, H., &amp; Noor, Z. Z.  "/>
    <n v="2015"/>
    <s v="Assessment of embodied energy and global warming potential of building construction using life cycle analysis approach: Case studies of residential buildings in Iskandar Malaysia"/>
    <s v="Energy and buildings "/>
    <s v="Copyright Elsevier"/>
    <s v="10.1016/j.enbuild.2014.12.002"/>
    <x v="78"/>
    <s v="for use_type or construction_type: 'There are eleven (11) elements that were included in the material input for PRISMA IBS: precast concrete, concrete, steel bars, wood, plasterboard, glass, aluminium, mortar, paint and tiles whereas for Nusa Villa Cast In Situ building precast concrete was excluded and replaced by bricks.'"/>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OAS-M"/>
    <s v="R5.2ASIA"/>
    <x v="4"/>
    <s v="RC_prefab"/>
    <s v="Standard"/>
    <s v="real-world single case study"/>
    <s v="RM"/>
    <s v="C"/>
    <s v="ASIA_OAS-M"/>
    <n v="1357"/>
  </r>
  <r>
    <n v="436"/>
    <s v="Malaysia"/>
    <s v="Skudai"/>
    <m/>
    <m/>
    <n v="49.69"/>
    <m/>
    <n v="0.32"/>
    <m/>
    <n v="21.85"/>
    <m/>
    <m/>
    <n v="971.04"/>
    <m/>
    <m/>
    <m/>
    <m/>
    <m/>
    <m/>
    <m/>
    <m/>
    <m/>
    <m/>
    <m/>
    <m/>
    <m/>
    <m/>
    <n v="0.56000000000000005"/>
    <m/>
    <m/>
    <m/>
    <m/>
    <m/>
    <m/>
    <m/>
    <m/>
    <m/>
    <s v="Cast in situ"/>
    <x v="24"/>
    <s v="residential"/>
    <s v="SFH"/>
    <s v="case study"/>
    <s v="urban"/>
    <s v="NULL"/>
    <s v="Jia Wen, T., Chin Siong, H., &amp; Noor, Z. Z.  "/>
    <n v="2015"/>
    <s v="Assessment of embodied energy and global warming potential of building construction using life cycle analysis approach: Case studies of residential buildings in Iskandar Malaysia"/>
    <s v="Energy and buildings "/>
    <s v="Copyright Elsevier"/>
    <s v="10.1016/j.enbuild.2014.12.002"/>
    <x v="78"/>
    <s v="for use_type or construction_type: 'There are eleven (11) elements that were included in the material input for PRISMA IBS: precast concrete, concrete, steel bars, wood, plasterboard, glass, aluminium, mortar, paint and tiles whereas for Nusa Villa Cast In Situ building precast concrete was excluded and replaced by bricks.'"/>
    <s v="Extracted from Marinova et al. (2020). Refer to the authors for further information "/>
    <s v="Extracted from Marinova et al. (2020). Refer to the authors for further information "/>
    <s v="Construction type"/>
    <s v="NULL"/>
    <s v="Nistad (Heeren)"/>
    <s v="NULL"/>
    <s v="NULL"/>
    <s v="NULL"/>
    <s v="NULL"/>
    <s v="NULL"/>
    <s v="NULL"/>
    <s v="NULL"/>
    <s v="NULL"/>
    <s v="NULL"/>
    <s v="NULL"/>
    <s v="NULL"/>
    <s v="NULL"/>
    <s v="NULL"/>
    <s v="NULL"/>
    <s v="NULL"/>
    <s v="NULL"/>
    <s v="NULL"/>
    <s v="R32OAS-M"/>
    <s v="R5.2ASIA"/>
    <x v="4"/>
    <s v="M_brick"/>
    <s v="Standard"/>
    <s v="real-world single case study"/>
    <s v="RM"/>
    <s v="M"/>
    <s v="ASIA_OAS-M"/>
    <n v="971.04"/>
  </r>
  <r>
    <n v="437"/>
    <s v="Malaysia"/>
    <s v="Seri Kembangan"/>
    <m/>
    <m/>
    <n v="37.927913279999999"/>
    <m/>
    <m/>
    <m/>
    <n v="54.654471540000003"/>
    <m/>
    <m/>
    <n v="2729.5103880000001"/>
    <m/>
    <m/>
    <m/>
    <m/>
    <m/>
    <m/>
    <m/>
    <m/>
    <m/>
    <m/>
    <m/>
    <m/>
    <m/>
    <m/>
    <m/>
    <m/>
    <m/>
    <m/>
    <m/>
    <m/>
    <m/>
    <m/>
    <m/>
    <m/>
    <s v="Cast in situ"/>
    <x v="37"/>
    <s v="residential"/>
    <s v="MFH"/>
    <s v="case study"/>
    <s v="urban"/>
    <s v="NULL"/>
    <s v="Abd Rashid, A., Idris, J., &amp; Yusoff, S. "/>
    <n v="2017"/>
    <s v="Environmental impact analysis on residential building in Malaysia using life cycle assessment"/>
    <s v="Sustainability"/>
    <s v="Copyright Elsevier"/>
    <s v="10.3390/su9030329"/>
    <x v="79"/>
    <s v="for use_type or construction_type: 'semi-detached residential building; The building frame_x000a_structures were reinforced concrete with clay bricks as the building envelope'"/>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OAS-M"/>
    <s v="R5.2ASIA"/>
    <x v="4"/>
    <s v="RC_unspecified"/>
    <s v="Standard"/>
    <s v="real-world single case study"/>
    <s v="RM"/>
    <s v="C"/>
    <s v="ASIA_OAS-M"/>
    <n v="2729.5103880000001"/>
  </r>
  <r>
    <n v="438"/>
    <s v="Indonesia"/>
    <s v="Jakarta"/>
    <m/>
    <m/>
    <m/>
    <m/>
    <n v="0.32941176500000002"/>
    <m/>
    <m/>
    <m/>
    <m/>
    <m/>
    <m/>
    <m/>
    <m/>
    <m/>
    <m/>
    <m/>
    <m/>
    <m/>
    <m/>
    <m/>
    <m/>
    <m/>
    <m/>
    <m/>
    <n v="0.72941176500000005"/>
    <m/>
    <m/>
    <m/>
    <m/>
    <m/>
    <m/>
    <m/>
    <m/>
    <m/>
    <s v="double walls having external walls made from clay bricks, inner walls with gypsum plasterboard and air gap in between and"/>
    <x v="52"/>
    <s v="residential"/>
    <s v="MFH"/>
    <s v="case study"/>
    <s v="urban"/>
    <s v="NULL"/>
    <s v="Utama, A., &amp; Gheewala, S. H. "/>
    <n v="2009"/>
    <s v="Indonesian residential high rise buildings: A life cycle energy assessment"/>
    <s v="Energy and buildings "/>
    <s v="Copyright Elsevier"/>
    <s v="10.1016/j.enbuild.2009.07.025"/>
    <x v="80"/>
    <s v="NULL"/>
    <s v="Extracted from Marinova et al. (2020). Refer to the authors for further information "/>
    <s v="Extracted from Marinova et al. (2020). Refer to the authors for further information "/>
    <s v="Type of house"/>
    <s v="NULL"/>
    <s v="Nistad (Heeren)"/>
    <s v="NULL"/>
    <s v="NULL"/>
    <s v="NULL"/>
    <s v="NULL"/>
    <s v="NULL"/>
    <s v="NULL"/>
    <s v="NULL"/>
    <s v="NULL"/>
    <s v="NULL"/>
    <s v="NULL"/>
    <s v="NULL"/>
    <s v="NULL"/>
    <s v="NULL"/>
    <s v="NULL"/>
    <s v="NULL"/>
    <s v="NULL"/>
    <s v="NULL"/>
    <s v="R32IDN"/>
    <s v="R5.2ASIA"/>
    <x v="8"/>
    <s v="M_brick"/>
    <s v="Standard"/>
    <s v="sample/average/statistics"/>
    <s v="RM"/>
    <s v="M"/>
    <s v="ASIA_IDN"/>
    <s v=""/>
  </r>
  <r>
    <n v="439"/>
    <s v="Indonesia"/>
    <s v="Jakarta"/>
    <m/>
    <m/>
    <m/>
    <m/>
    <n v="0.32941176500000002"/>
    <m/>
    <m/>
    <m/>
    <m/>
    <m/>
    <m/>
    <m/>
    <m/>
    <m/>
    <m/>
    <m/>
    <m/>
    <m/>
    <m/>
    <m/>
    <m/>
    <m/>
    <m/>
    <m/>
    <n v="0.72941176500000005"/>
    <m/>
    <m/>
    <m/>
    <m/>
    <m/>
    <m/>
    <m/>
    <m/>
    <m/>
    <s v="single walls with clay bricks"/>
    <x v="52"/>
    <s v="residential"/>
    <s v="MFH"/>
    <s v="case study"/>
    <s v="urban"/>
    <s v="NULL"/>
    <s v="Utama, A., &amp; Gheewala, S. H. "/>
    <n v="2009"/>
    <s v="Indonesian residential high rise buildings: A life cycle energy assessment"/>
    <s v="Energy and buildings "/>
    <s v="Copyright Elsevier"/>
    <s v="10.1016/j.enbuild.2009.07.025"/>
    <x v="80"/>
    <s v="NULL"/>
    <s v="Extracted from Marinova et al. (2020). Refer to the authors for further information "/>
    <s v="Extracted from Marinova et al. (2020). Refer to the authors for further information "/>
    <s v="Type of house"/>
    <s v="NULL"/>
    <s v="Nistad (Heeren)"/>
    <s v="NULL"/>
    <s v="NULL"/>
    <s v="NULL"/>
    <s v="NULL"/>
    <s v="NULL"/>
    <s v="NULL"/>
    <s v="NULL"/>
    <s v="NULL"/>
    <s v="NULL"/>
    <s v="NULL"/>
    <s v="NULL"/>
    <s v="NULL"/>
    <s v="NULL"/>
    <s v="NULL"/>
    <s v="NULL"/>
    <s v="NULL"/>
    <s v="NULL"/>
    <s v="R32IDN"/>
    <s v="R5.2ASIA"/>
    <x v="8"/>
    <s v="M_brick"/>
    <s v="Standard"/>
    <s v="sample/average/statistics"/>
    <s v="RM"/>
    <s v="M"/>
    <s v="ASIA_IDN"/>
    <s v=""/>
  </r>
  <r>
    <n v="440"/>
    <s v="Indonesia"/>
    <s v="Semarang"/>
    <m/>
    <m/>
    <m/>
    <m/>
    <m/>
    <m/>
    <n v="31.54827586"/>
    <m/>
    <m/>
    <m/>
    <m/>
    <m/>
    <m/>
    <m/>
    <m/>
    <m/>
    <m/>
    <m/>
    <m/>
    <m/>
    <m/>
    <m/>
    <m/>
    <m/>
    <n v="0.82706896600000002"/>
    <m/>
    <m/>
    <m/>
    <m/>
    <m/>
    <m/>
    <m/>
    <m/>
    <m/>
    <s v="Clay houses having external walls made from clay bricks and roof enclosure from clay tiles"/>
    <x v="30"/>
    <s v="residential"/>
    <s v="SFH"/>
    <s v="case study"/>
    <s v="urban"/>
    <s v="NULL"/>
    <s v="Utama, A., &amp; Gheewala, S. H."/>
    <n v="2008"/>
    <s v="Life cycle energy of single landed houses in Indonesia"/>
    <s v="Energy and buildings "/>
    <s v="Copyright Elsevier"/>
    <s v="10.1016/j.enbuild.2008.04.017"/>
    <x v="81"/>
    <s v="for use_type or construction_type: 'Single landed houses'"/>
    <s v="Extracted from Marinova et al. (2020). Refer to the authors for further information "/>
    <s v="Extracted from Marinova et al. (2020). Refer to the authors for further information "/>
    <s v="Type of house"/>
    <s v="NULL"/>
    <s v="Nistad (Heeren)"/>
    <s v="NULL"/>
    <s v="NULL"/>
    <s v="NULL"/>
    <s v="NULL"/>
    <s v="NULL"/>
    <s v="NULL"/>
    <s v="NULL"/>
    <s v="NULL"/>
    <s v="NULL"/>
    <s v="NULL"/>
    <s v="NULL"/>
    <s v="NULL"/>
    <s v="NULL"/>
    <s v="NULL"/>
    <s v="NULL"/>
    <s v="NULL"/>
    <s v="NULL"/>
    <s v="R32IDN"/>
    <s v="R5.2ASIA"/>
    <x v="6"/>
    <s v="M_brick"/>
    <s v="Efficient"/>
    <s v="sample/average/statistics"/>
    <s v="RS"/>
    <s v="M"/>
    <s v="ASIA_IDN"/>
    <s v=""/>
  </r>
  <r>
    <n v="441"/>
    <s v="Indonesia"/>
    <s v="Semarang"/>
    <m/>
    <m/>
    <m/>
    <m/>
    <m/>
    <m/>
    <n v="31.54827586"/>
    <m/>
    <m/>
    <m/>
    <m/>
    <m/>
    <m/>
    <m/>
    <m/>
    <m/>
    <m/>
    <m/>
    <m/>
    <m/>
    <m/>
    <m/>
    <m/>
    <m/>
    <n v="0.82706896600000002"/>
    <m/>
    <m/>
    <m/>
    <m/>
    <m/>
    <m/>
    <m/>
    <m/>
    <m/>
    <s v="Cement houses with concrete brick walls and concrete roof"/>
    <x v="30"/>
    <s v="residential"/>
    <s v="SFH"/>
    <s v="case study"/>
    <s v="urban"/>
    <s v="NULL"/>
    <s v="Utama, A., &amp; Gheewala, S. H."/>
    <n v="2008"/>
    <s v="Life cycle energy of single landed houses in Indonesia"/>
    <s v="Energy and buildings "/>
    <s v="Copyright Elsevier"/>
    <s v="10.1016/j.enbuild.2008.04.017"/>
    <x v="81"/>
    <s v="for use_type or construction_type: 'Single landed houses'"/>
    <s v="Extracted from Marinova et al. (2020). Refer to the authors for further information "/>
    <s v="Extracted from Marinova et al. (2020). Refer to the authors for further information "/>
    <s v="Type of house"/>
    <s v="NULL"/>
    <s v="Nistad (Heeren)"/>
    <s v="NULL"/>
    <s v="NULL"/>
    <s v="NULL"/>
    <s v="NULL"/>
    <s v="NULL"/>
    <s v="NULL"/>
    <s v="NULL"/>
    <s v="NULL"/>
    <s v="NULL"/>
    <s v="NULL"/>
    <s v="NULL"/>
    <s v="NULL"/>
    <s v="NULL"/>
    <s v="NULL"/>
    <s v="NULL"/>
    <s v="NULL"/>
    <s v="NULL"/>
    <s v="R32IDN"/>
    <s v="R5.2ASIA"/>
    <x v="6"/>
    <s v="M_brick"/>
    <s v="Standard"/>
    <s v="sample/average/statistics"/>
    <s v="RS"/>
    <s v="M"/>
    <s v="ASIA_IDN"/>
    <s v=""/>
  </r>
  <r>
    <n v="442"/>
    <s v="Japan"/>
    <s v="Japan"/>
    <m/>
    <m/>
    <n v="354"/>
    <m/>
    <m/>
    <m/>
    <m/>
    <m/>
    <m/>
    <m/>
    <m/>
    <m/>
    <m/>
    <m/>
    <m/>
    <m/>
    <m/>
    <m/>
    <m/>
    <m/>
    <m/>
    <m/>
    <m/>
    <m/>
    <m/>
    <m/>
    <m/>
    <m/>
    <m/>
    <m/>
    <m/>
    <m/>
    <m/>
    <m/>
    <s v="SRC (steel reinforced concrete) multi-family house"/>
    <x v="48"/>
    <s v="residential"/>
    <s v="MFH"/>
    <s v="country-averaged"/>
    <s v="urban"/>
    <s v="NULL"/>
    <s v="Suzuki, M., Oka, T., &amp; Okada, K. "/>
    <n v="1995"/>
    <s v="The estimation of energy consumption and CO2 emission due to housing construction in Japan"/>
    <s v="Energy and buildings"/>
    <s v="Copyright Elsevier"/>
    <s v="10.1016/0378-7788(95)00914-J"/>
    <x v="82"/>
    <s v="NULL"/>
    <s v="Extracted from Marinova et al. (2020). Refer to the authors for further information "/>
    <s v="Extracted from Marinova et al. (2020). Refer to the authors for further information "/>
    <s v="Construction type. The high value for steel is probably a result of considering iron ore as 100%steel"/>
    <s v="NULL"/>
    <s v="Nistad (Heeren)"/>
    <s v="NULL"/>
    <s v="NULL"/>
    <s v="NULL"/>
    <s v="NULL"/>
    <s v="NULL"/>
    <s v="NULL"/>
    <s v="NULL"/>
    <s v="NULL"/>
    <s v="NULL"/>
    <s v="NULL"/>
    <s v="NULL"/>
    <s v="NULL"/>
    <s v="NULL"/>
    <s v="NULL"/>
    <s v="NULL"/>
    <s v="NULL"/>
    <s v="NULL"/>
    <s v="R32JPN"/>
    <s v="R5.2OECD"/>
    <x v="5"/>
    <s v="RC_unspecified"/>
    <s v="Standard"/>
    <s v="sample/average/statistics"/>
    <s v="RM"/>
    <s v="C"/>
    <s v="OECD_JPN"/>
    <s v=""/>
  </r>
  <r>
    <n v="443"/>
    <s v="Japan"/>
    <s v="Japan"/>
    <m/>
    <m/>
    <n v="500"/>
    <m/>
    <m/>
    <m/>
    <m/>
    <m/>
    <m/>
    <m/>
    <m/>
    <m/>
    <m/>
    <m/>
    <m/>
    <m/>
    <m/>
    <m/>
    <m/>
    <m/>
    <m/>
    <m/>
    <m/>
    <m/>
    <m/>
    <m/>
    <m/>
    <m/>
    <m/>
    <m/>
    <m/>
    <m/>
    <m/>
    <m/>
    <s v="SRC multi-family house"/>
    <x v="46"/>
    <s v="residential"/>
    <s v="MFH"/>
    <s v="country-averaged"/>
    <s v="urban"/>
    <s v="NULL"/>
    <s v="Suzuki, M., Oka, T., &amp; Okada, K. "/>
    <n v="1995"/>
    <s v="The estimation of energy consumption and CO2 emission due to housing construction in Japan"/>
    <s v="Energy and buildings"/>
    <s v="Copyright Elsevier"/>
    <s v="10.1016/0378-7788(95)00914-J"/>
    <x v="82"/>
    <s v="NULL"/>
    <s v="Extracted from Marinova et al. (2020). Refer to the authors for further information "/>
    <s v="Extracted from Marinova et al. (2020). Refer to the authors for further information "/>
    <s v="Construction type. The high value for steel is probably a result of considering iron ore as 100%steel"/>
    <s v="NULL"/>
    <s v="Nistad (Heeren)"/>
    <s v="NULL"/>
    <s v="NULL"/>
    <s v="NULL"/>
    <s v="NULL"/>
    <s v="NULL"/>
    <s v="NULL"/>
    <s v="NULL"/>
    <s v="NULL"/>
    <s v="NULL"/>
    <s v="NULL"/>
    <s v="NULL"/>
    <s v="NULL"/>
    <s v="NULL"/>
    <s v="NULL"/>
    <s v="NULL"/>
    <s v="NULL"/>
    <s v="NULL"/>
    <s v="R32JPN"/>
    <s v="R5.2OECD"/>
    <x v="5"/>
    <s v="RC_unspecified"/>
    <s v="Standard"/>
    <s v="sample/average/statistics"/>
    <s v="RM"/>
    <s v="C"/>
    <s v="OECD_JPN"/>
    <s v=""/>
  </r>
  <r>
    <n v="444"/>
    <s v="Japan"/>
    <s v="Japan"/>
    <m/>
    <m/>
    <n v="48"/>
    <m/>
    <m/>
    <m/>
    <m/>
    <m/>
    <m/>
    <m/>
    <m/>
    <m/>
    <m/>
    <m/>
    <m/>
    <m/>
    <m/>
    <m/>
    <m/>
    <m/>
    <m/>
    <m/>
    <m/>
    <m/>
    <m/>
    <m/>
    <m/>
    <m/>
    <m/>
    <m/>
    <m/>
    <m/>
    <m/>
    <m/>
    <s v="Wooden single-family house"/>
    <x v="37"/>
    <s v="residential"/>
    <s v="SFH"/>
    <s v="country-averaged"/>
    <s v="urban"/>
    <s v="NULL"/>
    <s v="Suzuki, M., Oka, T., &amp; Okada, K. "/>
    <n v="1995"/>
    <s v="The estimation of energy consumption and CO2 emission due to housing construction in Japan"/>
    <s v="Energy and buildings"/>
    <s v="Copyright Elsevier"/>
    <s v="10.1016/0378-7788(95)00914-J"/>
    <x v="82"/>
    <s v="NULL"/>
    <s v="Extracted from Marinova et al. (2020). Refer to the authors for further information "/>
    <s v="Extracted from Marinova et al. (2020). Refer to the authors for further information "/>
    <s v="Construction type. The high value for steel is probably a result of considering iron ore as 100%steel"/>
    <s v="NULL"/>
    <s v="Nistad (Heeren)"/>
    <s v="NULL"/>
    <s v="NULL"/>
    <s v="NULL"/>
    <s v="NULL"/>
    <s v="NULL"/>
    <s v="NULL"/>
    <s v="NULL"/>
    <s v="NULL"/>
    <s v="NULL"/>
    <s v="NULL"/>
    <s v="NULL"/>
    <s v="NULL"/>
    <s v="NULL"/>
    <s v="NULL"/>
    <s v="NULL"/>
    <s v="NULL"/>
    <s v="NULL"/>
    <s v="R32JPN"/>
    <s v="R5.2OECD"/>
    <x v="6"/>
    <s v="T_traditional"/>
    <s v="Standard"/>
    <s v="sample/average/statistics"/>
    <s v="RS"/>
    <s v="T"/>
    <s v="OECD_JPN"/>
    <s v=""/>
  </r>
  <r>
    <n v="445"/>
    <s v="Japan"/>
    <s v="Japan"/>
    <m/>
    <m/>
    <n v="53"/>
    <m/>
    <m/>
    <m/>
    <m/>
    <m/>
    <m/>
    <m/>
    <m/>
    <m/>
    <m/>
    <m/>
    <m/>
    <m/>
    <m/>
    <m/>
    <m/>
    <m/>
    <m/>
    <m/>
    <m/>
    <m/>
    <m/>
    <m/>
    <m/>
    <m/>
    <m/>
    <m/>
    <m/>
    <m/>
    <m/>
    <m/>
    <s v="Wooden single-family house"/>
    <x v="37"/>
    <s v="residential"/>
    <s v="SFH"/>
    <s v="country-averaged"/>
    <s v="urban"/>
    <s v="NULL"/>
    <s v="Suzuki, M., Oka, T., &amp; Okada, K. "/>
    <n v="1995"/>
    <s v="The estimation of energy consumption and CO2 emission due to housing construction in Japan"/>
    <s v="Energy and buildings"/>
    <s v="Copyright Elsevier"/>
    <s v="10.1016/0378-7788(95)00914-J"/>
    <x v="82"/>
    <s v="NULL"/>
    <s v="Extracted from Marinova et al. (2020). Refer to the authors for further information "/>
    <s v="Extracted from Marinova et al. (2020). Refer to the authors for further information "/>
    <s v="Construction type. The high value for steel is probably a result of considering iron ore as 100%steel"/>
    <s v="NULL"/>
    <s v="Nistad (Heeren)"/>
    <s v="NULL"/>
    <s v="NULL"/>
    <s v="NULL"/>
    <s v="NULL"/>
    <s v="NULL"/>
    <s v="NULL"/>
    <s v="NULL"/>
    <s v="NULL"/>
    <s v="NULL"/>
    <s v="NULL"/>
    <s v="NULL"/>
    <s v="NULL"/>
    <s v="NULL"/>
    <s v="NULL"/>
    <s v="NULL"/>
    <s v="NULL"/>
    <s v="NULL"/>
    <s v="R32JPN"/>
    <s v="R5.2OECD"/>
    <x v="6"/>
    <s v="T_traditional"/>
    <s v="Standard"/>
    <s v="sample/average/statistics"/>
    <s v="RS"/>
    <s v="T"/>
    <s v="OECD_JPN"/>
    <s v=""/>
  </r>
  <r>
    <n v="446"/>
    <s v="Japan"/>
    <s v="Japan"/>
    <m/>
    <m/>
    <n v="52"/>
    <m/>
    <m/>
    <m/>
    <m/>
    <m/>
    <m/>
    <m/>
    <m/>
    <m/>
    <m/>
    <m/>
    <m/>
    <m/>
    <m/>
    <m/>
    <m/>
    <m/>
    <m/>
    <m/>
    <m/>
    <m/>
    <m/>
    <m/>
    <m/>
    <m/>
    <m/>
    <m/>
    <m/>
    <m/>
    <m/>
    <m/>
    <s v="Wooden single-family house"/>
    <x v="37"/>
    <s v="residential"/>
    <s v="SFH"/>
    <s v="country-averaged"/>
    <s v="urban"/>
    <s v="NULL"/>
    <s v="Suzuki, M., Oka, T., &amp; Okada, K. "/>
    <n v="1995"/>
    <s v="The estimation of energy consumption and CO2 emission due to housing construction in Japan"/>
    <s v="Energy and buildings"/>
    <s v="Copyright Elsevier"/>
    <s v="10.1016/0378-7788(95)00914-J"/>
    <x v="82"/>
    <s v="NULL"/>
    <s v="Extracted from Marinova et al. (2020). Refer to the authors for further information "/>
    <s v="Extracted from Marinova et al. (2020). Refer to the authors for further information "/>
    <s v="Construction type. The high value for steel is probably a result of considering iron ore as 100%steel"/>
    <s v="NULL"/>
    <s v="Nistad (Heeren)"/>
    <s v="NULL"/>
    <s v="NULL"/>
    <s v="NULL"/>
    <s v="NULL"/>
    <s v="NULL"/>
    <s v="NULL"/>
    <s v="NULL"/>
    <s v="NULL"/>
    <s v="NULL"/>
    <s v="NULL"/>
    <s v="NULL"/>
    <s v="NULL"/>
    <s v="NULL"/>
    <s v="NULL"/>
    <s v="NULL"/>
    <s v="NULL"/>
    <s v="NULL"/>
    <s v="R32JPN"/>
    <s v="R5.2OECD"/>
    <x v="6"/>
    <s v="T_traditional"/>
    <s v="Standard"/>
    <s v="sample/average/statistics"/>
    <s v="RS"/>
    <s v="T"/>
    <s v="OECD_JPN"/>
    <s v=""/>
  </r>
  <r>
    <n v="447"/>
    <s v="Japan"/>
    <s v="Japan"/>
    <m/>
    <m/>
    <n v="64"/>
    <m/>
    <m/>
    <m/>
    <m/>
    <m/>
    <m/>
    <m/>
    <m/>
    <m/>
    <m/>
    <m/>
    <m/>
    <m/>
    <m/>
    <m/>
    <m/>
    <m/>
    <m/>
    <m/>
    <m/>
    <m/>
    <m/>
    <m/>
    <m/>
    <m/>
    <m/>
    <m/>
    <m/>
    <m/>
    <m/>
    <m/>
    <s v="Wooden single-family house"/>
    <x v="37"/>
    <s v="residential"/>
    <s v="SFH"/>
    <s v="country-averaged"/>
    <s v="urban"/>
    <s v="NULL"/>
    <s v="Suzuki, M., Oka, T., &amp; Okada, K. "/>
    <n v="1995"/>
    <s v="The estimation of energy consumption and CO2 emission due to housing construction in Japan"/>
    <s v="Energy and buildings"/>
    <s v="Copyright Elsevier"/>
    <s v="10.1016/0378-7788(95)00914-J"/>
    <x v="82"/>
    <s v="NULL"/>
    <s v="Extracted from Marinova et al. (2020). Refer to the authors for further information "/>
    <s v="Extracted from Marinova et al. (2020). Refer to the authors for further information "/>
    <s v="Construction type. The high value for steel is probably a result of considering iron ore as 100%steel"/>
    <s v="NULL"/>
    <s v="Nistad (Heeren)"/>
    <s v="NULL"/>
    <s v="NULL"/>
    <s v="NULL"/>
    <s v="NULL"/>
    <s v="NULL"/>
    <s v="NULL"/>
    <s v="NULL"/>
    <s v="NULL"/>
    <s v="NULL"/>
    <s v="NULL"/>
    <s v="NULL"/>
    <s v="NULL"/>
    <s v="NULL"/>
    <s v="NULL"/>
    <s v="NULL"/>
    <s v="NULL"/>
    <s v="NULL"/>
    <s v="R32JPN"/>
    <s v="R5.2OECD"/>
    <x v="6"/>
    <s v="T_traditional"/>
    <s v="Standard"/>
    <s v="sample/average/statistics"/>
    <s v="RS"/>
    <s v="T"/>
    <s v="OECD_JPN"/>
    <s v=""/>
  </r>
  <r>
    <n v="448"/>
    <s v="Japan"/>
    <s v="Japan"/>
    <m/>
    <m/>
    <n v="158"/>
    <m/>
    <m/>
    <m/>
    <m/>
    <m/>
    <m/>
    <m/>
    <m/>
    <m/>
    <m/>
    <m/>
    <m/>
    <m/>
    <m/>
    <m/>
    <m/>
    <m/>
    <m/>
    <m/>
    <m/>
    <m/>
    <m/>
    <m/>
    <m/>
    <m/>
    <m/>
    <m/>
    <m/>
    <m/>
    <m/>
    <m/>
    <s v="Lightweight steel-structure_x000a_single-family house"/>
    <x v="37"/>
    <s v="residential"/>
    <s v="SFH"/>
    <s v="country-averaged"/>
    <s v="urban"/>
    <s v="NULL"/>
    <s v="Suzuki, M., Oka, T., &amp; Okada, K. "/>
    <n v="1995"/>
    <s v="The estimation of energy consumption and CO2 emission due to housing construction in Japan"/>
    <s v="Energy and buildings"/>
    <s v="Copyright Elsevier"/>
    <s v="10.1016/0378-7788(95)00914-J"/>
    <x v="82"/>
    <s v="NULL"/>
    <s v="Extracted from Marinova et al. (2020). Refer to the authors for further information "/>
    <s v="Extracted from Marinova et al. (2020). Refer to the authors for further information "/>
    <s v="Construction type. The high value for steel is probably a result of considering iron ore as 100%steel"/>
    <s v="NULL"/>
    <s v="Nistad (Heeren)"/>
    <s v="NULL"/>
    <s v="NULL"/>
    <s v="NULL"/>
    <s v="NULL"/>
    <s v="NULL"/>
    <s v="NULL"/>
    <s v="NULL"/>
    <s v="NULL"/>
    <s v="NULL"/>
    <s v="NULL"/>
    <s v="NULL"/>
    <s v="NULL"/>
    <s v="NULL"/>
    <s v="NULL"/>
    <s v="NULL"/>
    <s v="NULL"/>
    <s v="NULL"/>
    <s v="R32JPN"/>
    <s v="R5.2OECD"/>
    <x v="6"/>
    <s v="S_unspecified"/>
    <s v="Standard"/>
    <s v="sample/average/statistics"/>
    <s v="RS"/>
    <s v="S"/>
    <s v="OECD_JPN"/>
    <s v=""/>
  </r>
  <r>
    <n v="449"/>
    <s v="Japan"/>
    <s v="Japan"/>
    <m/>
    <m/>
    <n v="125"/>
    <m/>
    <m/>
    <m/>
    <m/>
    <m/>
    <m/>
    <m/>
    <m/>
    <m/>
    <m/>
    <m/>
    <m/>
    <m/>
    <m/>
    <m/>
    <m/>
    <m/>
    <m/>
    <m/>
    <m/>
    <m/>
    <m/>
    <m/>
    <m/>
    <m/>
    <m/>
    <m/>
    <m/>
    <m/>
    <m/>
    <m/>
    <s v="Lightweight steel-structure_x000a_single-family house"/>
    <x v="37"/>
    <s v="residential"/>
    <s v="SFH"/>
    <s v="country-averaged"/>
    <s v="urban"/>
    <s v="NULL"/>
    <s v="Suzuki, M., Oka, T., &amp; Okada, K. "/>
    <n v="1995"/>
    <s v="The estimation of energy consumption and CO2 emission due to housing construction in Japan"/>
    <s v="Energy and buildings"/>
    <s v="Copyright Elsevier"/>
    <s v="10.1016/0378-7788(95)00914-J"/>
    <x v="82"/>
    <s v="NULL"/>
    <s v="Extracted from Marinova et al. (2020). Refer to the authors for further information "/>
    <s v="Extracted from Marinova et al. (2020). Refer to the authors for further information "/>
    <s v="Construction type. The high value for steel is probably a result of considering iron ore as 100%steel"/>
    <s v="NULL"/>
    <s v="Nistad (Heeren)"/>
    <s v="NULL"/>
    <s v="NULL"/>
    <s v="NULL"/>
    <s v="NULL"/>
    <s v="NULL"/>
    <s v="NULL"/>
    <s v="NULL"/>
    <s v="NULL"/>
    <s v="NULL"/>
    <s v="NULL"/>
    <s v="NULL"/>
    <s v="NULL"/>
    <s v="NULL"/>
    <s v="NULL"/>
    <s v="NULL"/>
    <s v="NULL"/>
    <s v="NULL"/>
    <s v="R32JPN"/>
    <s v="R5.2OECD"/>
    <x v="6"/>
    <s v="S_unspecified"/>
    <s v="Standard"/>
    <s v="sample/average/statistics"/>
    <s v="RS"/>
    <s v="S"/>
    <s v="OECD_JPN"/>
    <s v=""/>
  </r>
  <r>
    <n v="450"/>
    <s v="Australia"/>
    <s v="Melbourne"/>
    <m/>
    <m/>
    <n v="41.467592590000002"/>
    <m/>
    <m/>
    <m/>
    <n v="26.0625"/>
    <m/>
    <m/>
    <n v="932.30703700000004"/>
    <m/>
    <m/>
    <m/>
    <m/>
    <m/>
    <m/>
    <m/>
    <m/>
    <m/>
    <m/>
    <m/>
    <m/>
    <m/>
    <m/>
    <m/>
    <m/>
    <m/>
    <m/>
    <m/>
    <m/>
    <m/>
    <m/>
    <m/>
    <m/>
    <s v="Individual reinforced concrete (RC) footings on which_x000a_a RC slab is cast"/>
    <x v="30"/>
    <s v="residential"/>
    <s v="SFH"/>
    <s v="averaged"/>
    <s v="urban"/>
    <s v="NULL"/>
    <s v="Stephan, A., &amp; Athanassiadis, A. "/>
    <n v="2018"/>
    <s v="Towards a more circular construction sector: Estimating and spatialising current and future non-structural material replacement flows to maintain urban building stocks"/>
    <s v="Resources, conservation, recycling"/>
    <s v="Copyright Elsevier"/>
    <s v="10.1016/j.resconrec.2017.09.022"/>
    <x v="83"/>
    <s v="NULL"/>
    <s v="Extracted from Marinova et al. (2020). Refer to the authors for further information "/>
    <s v="Extracted from Marinova et al. (2020). Refer to the authors for further information "/>
    <s v="Types of houses and geographical area "/>
    <s v="NULL"/>
    <s v="Nistad (Heeren)"/>
    <s v="NULL"/>
    <s v="NULL"/>
    <s v="NULL"/>
    <s v="NULL"/>
    <s v="NULL"/>
    <s v="NULL"/>
    <s v="NULL"/>
    <s v="NULL"/>
    <s v="NULL"/>
    <s v="NULL"/>
    <s v="NULL"/>
    <s v="NULL"/>
    <s v="NULL"/>
    <s v="NULL"/>
    <s v="NULL"/>
    <s v="NULL"/>
    <s v="NULL"/>
    <s v="R32AUNZ"/>
    <s v="R5.2OECD"/>
    <x v="6"/>
    <s v="RC_concretefloor"/>
    <s v="Standard"/>
    <s v="modeled/hypothetical/regulations"/>
    <s v="RS"/>
    <s v="C"/>
    <s v="OECD_AUNZ"/>
    <n v="932.30703700000004"/>
  </r>
  <r>
    <n v="451"/>
    <s v="Australia"/>
    <s v="Melbourne"/>
    <m/>
    <m/>
    <n v="45.5617284"/>
    <m/>
    <m/>
    <m/>
    <n v="32.047222220000002"/>
    <m/>
    <m/>
    <n v="1020.8"/>
    <m/>
    <m/>
    <m/>
    <m/>
    <m/>
    <m/>
    <m/>
    <m/>
    <m/>
    <m/>
    <m/>
    <m/>
    <m/>
    <m/>
    <m/>
    <m/>
    <m/>
    <m/>
    <m/>
    <m/>
    <m/>
    <m/>
    <m/>
    <m/>
    <s v="Individual reinforced concrete (RC) footings on which_x000a_a RC slab is cast"/>
    <x v="30"/>
    <s v="residential"/>
    <s v="SFH"/>
    <s v="averaged"/>
    <s v="urban"/>
    <s v="NULL"/>
    <s v="Stephan, A., &amp; Athanassiadis, A. "/>
    <n v="2018"/>
    <s v="Towards a more circular construction sector: Estimating and spatialising current and future non-structural material replacement flows to maintain urban building stocks"/>
    <s v="Resources, conservation, recycling"/>
    <s v="Copyright Elsevier"/>
    <s v="10.1016/j.resconrec.2017.09.022"/>
    <x v="83"/>
    <s v="NULL"/>
    <s v="Extracted from Marinova et al. (2020). Refer to the authors for further information "/>
    <s v="Extracted from Marinova et al. (2020). Refer to the authors for further information "/>
    <s v="Types of houses and geographical area "/>
    <s v="NULL"/>
    <s v="Nistad (Heeren)"/>
    <s v="NULL"/>
    <s v="NULL"/>
    <s v="NULL"/>
    <s v="NULL"/>
    <s v="NULL"/>
    <s v="NULL"/>
    <s v="NULL"/>
    <s v="NULL"/>
    <s v="NULL"/>
    <s v="NULL"/>
    <s v="NULL"/>
    <s v="NULL"/>
    <s v="NULL"/>
    <s v="NULL"/>
    <s v="NULL"/>
    <s v="NULL"/>
    <s v="NULL"/>
    <s v="R32AUNZ"/>
    <s v="R5.2OECD"/>
    <x v="6"/>
    <s v="RC_concretefloor"/>
    <s v="Standard"/>
    <s v="modeled/hypothetical/regulations"/>
    <s v="RS"/>
    <s v="C"/>
    <s v="OECD_AUNZ"/>
    <n v="1020.8"/>
  </r>
  <r>
    <n v="452"/>
    <s v="Australia"/>
    <s v="NA"/>
    <m/>
    <m/>
    <n v="39.563492060000002"/>
    <m/>
    <m/>
    <m/>
    <n v="55.83630952"/>
    <m/>
    <m/>
    <n v="891.17460319999998"/>
    <m/>
    <m/>
    <m/>
    <m/>
    <m/>
    <m/>
    <m/>
    <m/>
    <m/>
    <m/>
    <m/>
    <m/>
    <m/>
    <m/>
    <m/>
    <m/>
    <m/>
    <m/>
    <m/>
    <m/>
    <m/>
    <m/>
    <m/>
    <m/>
    <s v="One-level row-house"/>
    <x v="30"/>
    <s v="residential"/>
    <s v="MFH"/>
    <s v="averaged"/>
    <s v="urban"/>
    <s v="NULL"/>
    <s v="Stephan, A., &amp; Athanassiadis, A. "/>
    <n v="2018"/>
    <s v="Towards a more circular construction sector: Estimating and spatialising current and future non-structural material replacement flows to maintain urban building stocks"/>
    <s v="Resources, conservation, recycling"/>
    <s v="Copyright Elsevier"/>
    <s v="10.1016/j.resconrec.2017.09.022"/>
    <x v="83"/>
    <s v="NULL"/>
    <s v="Extracted from Marinova et al. (2020). Refer to the authors for further information "/>
    <s v="Extracted from Marinova et al. (2020). Refer to the authors for further information "/>
    <s v="Types of houses and geographical area "/>
    <s v="NULL"/>
    <s v="Nistad (Heeren)"/>
    <s v="NULL"/>
    <s v="NULL"/>
    <s v="NULL"/>
    <s v="NULL"/>
    <s v="NULL"/>
    <s v="NULL"/>
    <s v="NULL"/>
    <s v="NULL"/>
    <s v="NULL"/>
    <s v="NULL"/>
    <s v="NULL"/>
    <s v="NULL"/>
    <s v="NULL"/>
    <s v="NULL"/>
    <s v="NULL"/>
    <s v="NULL"/>
    <s v="NULL"/>
    <s v="R32AUNZ"/>
    <s v="R5.2OECD"/>
    <x v="4"/>
    <s v="Unspecified"/>
    <s v="Standard"/>
    <s v="modeled/hypothetical/regulations"/>
    <s v="RM"/>
    <s v="U"/>
    <s v="OECD_AUNZ"/>
    <n v="891.17460319999998"/>
  </r>
  <r>
    <n v="453"/>
    <s v="Australia"/>
    <s v="NA"/>
    <m/>
    <m/>
    <n v="31.567460319999999"/>
    <m/>
    <m/>
    <m/>
    <n v="33.252976189999998"/>
    <m/>
    <m/>
    <n v="704.8380952"/>
    <m/>
    <m/>
    <m/>
    <m/>
    <m/>
    <m/>
    <m/>
    <m/>
    <m/>
    <m/>
    <m/>
    <m/>
    <m/>
    <m/>
    <m/>
    <m/>
    <m/>
    <m/>
    <m/>
    <m/>
    <m/>
    <m/>
    <m/>
    <m/>
    <s v="Two-level row-house"/>
    <x v="37"/>
    <s v="residential"/>
    <s v="MFH"/>
    <s v="averaged"/>
    <s v="urban"/>
    <s v="NULL"/>
    <s v="Stephan, A., &amp; Athanassiadis, A. "/>
    <n v="2018"/>
    <s v="Towards a more circular construction sector: Estimating and spatialising current and future non-structural material replacement flows to maintain urban building stocks"/>
    <s v="Resources, conservation, recycling"/>
    <s v="Copyright Elsevier"/>
    <s v="10.1016/j.resconrec.2017.09.022"/>
    <x v="83"/>
    <s v="NULL"/>
    <s v="Extracted from Marinova et al. (2020). Refer to the authors for further information "/>
    <s v="Extracted from Marinova et al. (2020). Refer to the authors for further information "/>
    <s v="Types of houses and geographical area "/>
    <s v="NULL"/>
    <s v="Nistad (Heeren)"/>
    <s v="NULL"/>
    <s v="NULL"/>
    <s v="NULL"/>
    <s v="NULL"/>
    <s v="NULL"/>
    <s v="NULL"/>
    <s v="NULL"/>
    <s v="NULL"/>
    <s v="NULL"/>
    <s v="NULL"/>
    <s v="NULL"/>
    <s v="NULL"/>
    <s v="NULL"/>
    <s v="NULL"/>
    <s v="NULL"/>
    <s v="NULL"/>
    <s v="NULL"/>
    <s v="R32AUNZ"/>
    <s v="R5.2OECD"/>
    <x v="4"/>
    <s v="Unspecified"/>
    <s v="Standard"/>
    <s v="modeled/hypothetical/regulations"/>
    <s v="RM"/>
    <s v="U"/>
    <s v="OECD_AUNZ"/>
    <n v="704.8380952"/>
  </r>
  <r>
    <n v="454"/>
    <s v="Australia"/>
    <s v="NA"/>
    <m/>
    <m/>
    <n v="39.243827160000002"/>
    <m/>
    <m/>
    <m/>
    <n v="29.680555559999998"/>
    <m/>
    <m/>
    <n v="888.47407410000005"/>
    <m/>
    <m/>
    <m/>
    <m/>
    <m/>
    <m/>
    <m/>
    <m/>
    <m/>
    <m/>
    <m/>
    <m/>
    <m/>
    <m/>
    <m/>
    <m/>
    <m/>
    <m/>
    <m/>
    <m/>
    <m/>
    <m/>
    <m/>
    <m/>
    <s v="One-level_x000a_semi-detached house"/>
    <x v="30"/>
    <s v="residential"/>
    <s v="MFH"/>
    <s v="averaged"/>
    <s v="urban"/>
    <s v="NULL"/>
    <s v="Stephan, A., &amp; Athanassiadis, A. "/>
    <n v="2018"/>
    <s v="Towards a more circular construction sector: Estimating and spatialising current and future non-structural material replacement flows to maintain urban building stocks"/>
    <s v="Resources, conservation, recycling"/>
    <s v="Copyright Elsevier"/>
    <s v="10.1016/j.resconrec.2017.09.022"/>
    <x v="83"/>
    <s v="NULL"/>
    <s v="Extracted from Marinova et al. (2020). Refer to the authors for further information "/>
    <s v="Extracted from Marinova et al. (2020). Refer to the authors for further information "/>
    <s v="Types of houses and geographical area "/>
    <s v="NULL"/>
    <s v="Nistad (Heeren)"/>
    <s v="NULL"/>
    <s v="NULL"/>
    <s v="NULL"/>
    <s v="NULL"/>
    <s v="NULL"/>
    <s v="NULL"/>
    <s v="NULL"/>
    <s v="NULL"/>
    <s v="NULL"/>
    <s v="NULL"/>
    <s v="NULL"/>
    <s v="NULL"/>
    <s v="NULL"/>
    <s v="NULL"/>
    <s v="NULL"/>
    <s v="NULL"/>
    <s v="NULL"/>
    <s v="R32AUNZ"/>
    <s v="R5.2OECD"/>
    <x v="4"/>
    <s v="Unspecified"/>
    <s v="Standard"/>
    <s v="modeled/hypothetical/regulations"/>
    <s v="RM"/>
    <s v="U"/>
    <s v="OECD_AUNZ"/>
    <n v="888.47407410000005"/>
  </r>
  <r>
    <n v="455"/>
    <s v="Australia"/>
    <s v="NA"/>
    <m/>
    <m/>
    <n v="31.95987654"/>
    <m/>
    <m/>
    <m/>
    <n v="32.645833330000002"/>
    <m/>
    <m/>
    <n v="699.43703700000003"/>
    <m/>
    <m/>
    <m/>
    <m/>
    <m/>
    <m/>
    <m/>
    <m/>
    <m/>
    <m/>
    <m/>
    <m/>
    <m/>
    <m/>
    <m/>
    <m/>
    <m/>
    <m/>
    <m/>
    <m/>
    <m/>
    <m/>
    <m/>
    <m/>
    <s v="NULL"/>
    <x v="30"/>
    <s v="residential"/>
    <s v="MFH"/>
    <s v="averaged"/>
    <s v="urban"/>
    <s v="NULL"/>
    <s v="Stephan, A., &amp; Athanassiadis, A. "/>
    <n v="2018"/>
    <s v="Towards a more circular construction sector: Estimating and spatialising current and future non-structural material replacement flows to maintain urban building stocks"/>
    <s v="Resources, conservation, recycling"/>
    <s v="Copyright Elsevier"/>
    <s v="10.1016/j.resconrec.2017.09.022"/>
    <x v="83"/>
    <s v="NULL"/>
    <s v="Extracted from Marinova et al. (2020). Refer to the authors for further information "/>
    <s v="Extracted from Marinova et al. (2020). Refer to the authors for further information "/>
    <s v="Types of houses and geographical area "/>
    <s v="NULL"/>
    <s v="Nistad (Heeren)"/>
    <s v="NULL"/>
    <s v="NULL"/>
    <s v="NULL"/>
    <s v="NULL"/>
    <s v="NULL"/>
    <s v="NULL"/>
    <s v="NULL"/>
    <s v="NULL"/>
    <s v="NULL"/>
    <s v="NULL"/>
    <s v="NULL"/>
    <s v="NULL"/>
    <s v="NULL"/>
    <s v="NULL"/>
    <s v="NULL"/>
    <s v="NULL"/>
    <s v="NULL"/>
    <s v="R32AUNZ"/>
    <s v="R5.2OECD"/>
    <x v="4"/>
    <s v="Unspecified"/>
    <s v="Standard"/>
    <s v="modeled/hypothetical/regulations"/>
    <s v="RM"/>
    <s v="U"/>
    <s v="OECD_AUNZ"/>
    <n v="699.43703700000003"/>
  </r>
  <r>
    <n v="456"/>
    <s v="Australia"/>
    <s v="NA"/>
    <m/>
    <m/>
    <n v="49.41251596"/>
    <m/>
    <m/>
    <m/>
    <n v="4.1047054599999999"/>
    <m/>
    <m/>
    <n v="701.25370369999996"/>
    <m/>
    <m/>
    <m/>
    <m/>
    <m/>
    <m/>
    <m/>
    <m/>
    <m/>
    <m/>
    <m/>
    <m/>
    <m/>
    <m/>
    <m/>
    <m/>
    <m/>
    <m/>
    <m/>
    <m/>
    <m/>
    <m/>
    <m/>
    <m/>
    <s v="Continuous reinforced concrete (RC) footings support the ground floor_x000a_slab"/>
    <x v="24"/>
    <s v="residential"/>
    <s v="SFH"/>
    <s v="averaged"/>
    <s v="urban"/>
    <s v="NULL"/>
    <s v="Stephan, A., &amp; Athanassiadis, A. "/>
    <n v="2018"/>
    <s v="Towards a more circular construction sector: Estimating and spatialising current and future non-structural material replacement flows to maintain urban building stocks"/>
    <s v="Resources, conservation, recycling"/>
    <s v="Copyright Elsevier"/>
    <s v="10.1016/j.resconrec.2017.09.022"/>
    <x v="83"/>
    <s v="NULL"/>
    <s v="Extracted from Marinova et al. (2020). Refer to the authors for further information "/>
    <s v="Extracted from Marinova et al. (2020). Refer to the authors for further information "/>
    <s v="Types of houses and geographical area "/>
    <s v="NULL"/>
    <s v="Nistad (Heeren)"/>
    <s v="NULL"/>
    <s v="NULL"/>
    <s v="NULL"/>
    <s v="NULL"/>
    <s v="NULL"/>
    <s v="NULL"/>
    <s v="NULL"/>
    <s v="NULL"/>
    <s v="NULL"/>
    <s v="NULL"/>
    <s v="NULL"/>
    <s v="NULL"/>
    <s v="NULL"/>
    <s v="NULL"/>
    <s v="NULL"/>
    <s v="NULL"/>
    <s v="NULL"/>
    <s v="R32AUNZ"/>
    <s v="R5.2OECD"/>
    <x v="6"/>
    <s v="RC_concretefloor"/>
    <s v="Standard"/>
    <s v="modeled/hypothetical/regulations"/>
    <s v="RS"/>
    <s v="C"/>
    <s v="OECD_AUNZ"/>
    <n v="701.25370369999996"/>
  </r>
  <r>
    <n v="457"/>
    <s v="Australia"/>
    <s v="Melbourne"/>
    <m/>
    <m/>
    <n v="19.758172179999999"/>
    <m/>
    <n v="1.0680093070000001"/>
    <m/>
    <n v="34.277377270000002"/>
    <m/>
    <m/>
    <n v="458.21261010000001"/>
    <m/>
    <m/>
    <m/>
    <m/>
    <m/>
    <m/>
    <m/>
    <m/>
    <m/>
    <m/>
    <m/>
    <m/>
    <m/>
    <m/>
    <m/>
    <m/>
    <m/>
    <m/>
    <m/>
    <m/>
    <m/>
    <m/>
    <m/>
    <m/>
    <s v="Concrete slab floor and brick veneer external walls. The structural framing is of traditional timber stud construction clad with plasterboard internally"/>
    <x v="30"/>
    <s v="residential"/>
    <s v="SFH"/>
    <s v="case study"/>
    <s v="urban"/>
    <s v="NULL"/>
    <s v="Rauf, A., &amp; Crawford, R. H. "/>
    <n v="2015"/>
    <s v="Building service life and its effect on the life cycle embodied energy of buildings"/>
    <s v="Energy"/>
    <s v="Copyright Elsevier"/>
    <s v="10.1016/j.energy.2014.10.093"/>
    <x v="84"/>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AUNZ"/>
    <s v="R5.2OECD"/>
    <x v="6"/>
    <s v="Unspecified"/>
    <s v="Standard"/>
    <s v="real-world single case study"/>
    <s v="RS"/>
    <s v="U"/>
    <s v="OECD_AUNZ"/>
    <n v="458.21261010000001"/>
  </r>
  <r>
    <n v="458"/>
    <s v="Australia"/>
    <s v="NA"/>
    <m/>
    <m/>
    <n v="245.44199280000001"/>
    <m/>
    <m/>
    <m/>
    <n v="280.66615940000003"/>
    <m/>
    <m/>
    <n v="1112.8018709999999"/>
    <m/>
    <m/>
    <m/>
    <m/>
    <m/>
    <m/>
    <m/>
    <m/>
    <m/>
    <m/>
    <m/>
    <m/>
    <m/>
    <m/>
    <m/>
    <m/>
    <m/>
    <m/>
    <m/>
    <m/>
    <m/>
    <m/>
    <m/>
    <m/>
    <s v="NULL"/>
    <x v="43"/>
    <s v="residential"/>
    <s v="MFH"/>
    <s v="case study"/>
    <s v="urban"/>
    <s v="NULL"/>
    <s v="Aye, L., Ngo, T., Crawford, R. H., Gammampila, R., &amp; Mendis, P. "/>
    <n v="2011"/>
    <s v="Life cycle greenhouse gas emissions and energy analysis of prefabricated reusable building modules"/>
    <s v="Energy and Buildings "/>
    <s v="Copyright Elsevier"/>
    <s v="10.1016/j.enbuild.2011.11.049"/>
    <x v="85"/>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AUNZ"/>
    <s v="R5.2OECD"/>
    <x v="8"/>
    <s v="RC_unspecified"/>
    <s v="Standard"/>
    <s v="real-world single case study"/>
    <s v="RM"/>
    <s v="C"/>
    <s v="OECD_AUNZ"/>
    <n v="1112.8018709999999"/>
  </r>
  <r>
    <n v="459"/>
    <s v="Australia"/>
    <s v="Melbourne"/>
    <n v="1992"/>
    <m/>
    <n v="14.609375"/>
    <m/>
    <m/>
    <m/>
    <n v="75.5859375"/>
    <m/>
    <m/>
    <n v="588.88125000000002"/>
    <m/>
    <m/>
    <m/>
    <m/>
    <m/>
    <m/>
    <m/>
    <m/>
    <m/>
    <m/>
    <m/>
    <m/>
    <m/>
    <m/>
    <n v="0.7"/>
    <m/>
    <m/>
    <m/>
    <m/>
    <m/>
    <m/>
    <m/>
    <m/>
    <m/>
    <s v="Brick veneer house designed by_x000a_Taylor Oppenheim Architects "/>
    <x v="37"/>
    <s v="residential"/>
    <s v="SFH"/>
    <s v="case study"/>
    <s v="urban"/>
    <s v="NULL"/>
    <s v="Fay, R., Treloar, G., &amp; Iyer-Raniga, U. "/>
    <n v="2000"/>
    <s v="Life-cycle energy analysis of buildings: a case study"/>
    <s v="Buildings Research and Information "/>
    <s v="Copyright Elsevier"/>
    <s v="10.1080/096132100369073"/>
    <x v="86"/>
    <s v="NULL"/>
    <s v="Extracted from Marinova et al. (2020). Refer to the authors for further information "/>
    <s v="Extracted from Marinova et al. (2020). Refer to the authors for further information "/>
    <s v="NULL"/>
    <s v="NULL"/>
    <s v="Nistad (Heeren)"/>
    <s v="NULL"/>
    <s v="NULL"/>
    <s v="NULL"/>
    <s v="NULL"/>
    <s v="NULL"/>
    <s v="NULL"/>
    <s v="NULL"/>
    <s v="NULL"/>
    <s v="NULL"/>
    <s v="NULL"/>
    <s v="NULL"/>
    <s v="NULL"/>
    <s v="NULL"/>
    <s v="NULL"/>
    <s v="NULL"/>
    <s v="NULL"/>
    <s v="NULL"/>
    <s v="R32AUNZ"/>
    <s v="R5.2OECD"/>
    <x v="3"/>
    <s v="RC_concretefloor"/>
    <s v="Standard"/>
    <s v="real-world single case study"/>
    <s v="RS"/>
    <s v="C"/>
    <s v="OECD_AUNZ"/>
    <n v="588.88125000000002"/>
  </r>
  <r>
    <n v="460"/>
    <s v="Nepal"/>
    <s v="Sagarmatha National Park"/>
    <m/>
    <m/>
    <m/>
    <m/>
    <m/>
    <m/>
    <n v="34.04"/>
    <m/>
    <m/>
    <m/>
    <m/>
    <m/>
    <m/>
    <m/>
    <m/>
    <m/>
    <m/>
    <m/>
    <m/>
    <m/>
    <m/>
    <m/>
    <m/>
    <m/>
    <m/>
    <m/>
    <m/>
    <m/>
    <m/>
    <m/>
    <m/>
    <m/>
    <m/>
    <m/>
    <s v="NULL"/>
    <x v="37"/>
    <s v="residential"/>
    <s v="SFH"/>
    <s v="case study"/>
    <s v="rural"/>
    <s v="NULL"/>
    <s v="Bhochhibhoya, S., Zanetti, M., Pierobon, F., Gatto, P., Maskey, R. K., &amp; Cavalli, R.  "/>
    <n v="2017"/>
    <s v="The global warming potential of building materials: an application of life cycle analysis in Nepal"/>
    <s v="Mountain Research and Development "/>
    <s v="Copyright Elsevier"/>
    <s v="10.1659/MRD-JOURNAL-D-15-00043.1"/>
    <x v="87"/>
    <s v="NULL"/>
    <s v="Extracted from Marinova et al. (2020). Refer to the authors for further information "/>
    <s v="Extracted from Marinova et al. (2020). Refer to the authors for further information "/>
    <s v="Type of houses"/>
    <s v="NULL"/>
    <s v="Nistad (Heeren)"/>
    <s v="NULL"/>
    <s v="NULL"/>
    <s v="NULL"/>
    <s v="NULL"/>
    <s v="NULL"/>
    <s v="NULL"/>
    <s v="NULL"/>
    <s v="NULL"/>
    <s v="NULL"/>
    <s v="NULL"/>
    <s v="NULL"/>
    <s v="NULL"/>
    <s v="NULL"/>
    <s v="NULL"/>
    <s v="NULL"/>
    <s v="NULL"/>
    <s v="NULL"/>
    <s v="R32OAS-L"/>
    <s v="R5.2ASIA"/>
    <x v="6"/>
    <s v="M_brick"/>
    <s v="Standard"/>
    <s v="real-world single case study"/>
    <s v="RS"/>
    <s v="M"/>
    <s v="ASIA_OAS-L"/>
    <s v=""/>
  </r>
  <r>
    <n v="461"/>
    <s v="Nepal"/>
    <s v="Sagarmatha National Park"/>
    <m/>
    <m/>
    <m/>
    <m/>
    <m/>
    <m/>
    <n v="34.04"/>
    <m/>
    <m/>
    <m/>
    <m/>
    <m/>
    <m/>
    <m/>
    <m/>
    <m/>
    <m/>
    <m/>
    <m/>
    <m/>
    <m/>
    <m/>
    <m/>
    <m/>
    <m/>
    <m/>
    <m/>
    <m/>
    <m/>
    <m/>
    <m/>
    <m/>
    <m/>
    <m/>
    <s v="NULL"/>
    <x v="37"/>
    <s v="residential"/>
    <s v="SFH"/>
    <s v="case study"/>
    <s v="rural"/>
    <s v="NULL"/>
    <s v="Bhochhibhoya, S., Zanetti, M., Pierobon, F., Gatto, P., Maskey, R. K., &amp; Cavalli, R.  "/>
    <n v="2017"/>
    <s v="The global warming potential of building materials: an application of life cycle analysis in Nepal"/>
    <s v="Mountain Research and Development "/>
    <s v="Copyright Elsevier"/>
    <s v="10.1659/MRD-JOURNAL-D-15-00043.1"/>
    <x v="87"/>
    <s v="NULL"/>
    <s v="Extracted from Marinova et al. (2020). Refer to the authors for further information "/>
    <s v="Extracted from Marinova et al. (2020). Refer to the authors for further information "/>
    <s v="Type of houses"/>
    <s v="NULL"/>
    <s v="Nistad (Heeren)"/>
    <s v="NULL"/>
    <s v="NULL"/>
    <s v="NULL"/>
    <s v="NULL"/>
    <s v="NULL"/>
    <s v="NULL"/>
    <s v="NULL"/>
    <s v="NULL"/>
    <s v="NULL"/>
    <s v="NULL"/>
    <s v="NULL"/>
    <s v="NULL"/>
    <s v="NULL"/>
    <s v="NULL"/>
    <s v="NULL"/>
    <s v="NULL"/>
    <s v="NULL"/>
    <s v="R32OAS-L"/>
    <s v="R5.2ASIA"/>
    <x v="6"/>
    <s v="M_brick"/>
    <s v="Standard"/>
    <s v="real-world single case study"/>
    <s v="RS"/>
    <s v="M"/>
    <s v="ASIA_OAS-L"/>
    <s v=""/>
  </r>
  <r>
    <n v="462"/>
    <s v="France"/>
    <s v="Paris"/>
    <m/>
    <n v="1914"/>
    <m/>
    <m/>
    <m/>
    <n v="2.7"/>
    <n v="74.900000000000006"/>
    <m/>
    <m/>
    <m/>
    <m/>
    <m/>
    <n v="128.6"/>
    <n v="14.4"/>
    <m/>
    <m/>
    <m/>
    <m/>
    <m/>
    <n v="1754.5"/>
    <m/>
    <m/>
    <m/>
    <m/>
    <n v="1.4"/>
    <m/>
    <m/>
    <m/>
    <m/>
    <m/>
    <m/>
    <n v="2.4"/>
    <m/>
    <m/>
    <s v="Stone framed MFH "/>
    <x v="57"/>
    <s v="residential"/>
    <s v="MFH"/>
    <s v="case study"/>
    <s v="urban"/>
    <m/>
    <s v="Augiseau V, Kim E."/>
    <n v="2021"/>
    <s v="Spatial characterization of construction material stocks: The case of the Paris region"/>
    <s v="Resources, Conservation and Recycling"/>
    <s v="Copyright Elsevier"/>
    <s v="10.1016/j.resconrec.2021.105512"/>
    <x v="88"/>
    <s v="NULL"/>
    <m/>
    <s v="The unspecified metal is Zinc and the mortal plaster is ncluding polymer-supported coating"/>
    <m/>
    <m/>
    <s v="Almaleh (Fishman)"/>
    <m/>
    <m/>
    <m/>
    <m/>
    <m/>
    <m/>
    <m/>
    <m/>
    <m/>
    <m/>
    <m/>
    <m/>
    <m/>
    <m/>
    <m/>
    <m/>
    <m/>
    <s v="R32EU15"/>
    <s v="R5.2OECD"/>
    <x v="7"/>
    <s v="RC_unspecified"/>
    <s v="Standard"/>
    <s v="real-world single case study"/>
    <s v="RM"/>
    <s v="C"/>
    <s v="OECD_EU15"/>
    <s v=""/>
  </r>
  <r>
    <n v="463"/>
    <s v="France"/>
    <s v="Paris"/>
    <m/>
    <n v="1914"/>
    <m/>
    <m/>
    <m/>
    <n v="4.0999999999999996"/>
    <n v="92.3"/>
    <m/>
    <m/>
    <m/>
    <m/>
    <m/>
    <n v="155.4"/>
    <n v="14.4"/>
    <m/>
    <m/>
    <m/>
    <m/>
    <m/>
    <n v="1512.5"/>
    <m/>
    <m/>
    <m/>
    <m/>
    <n v="1.4"/>
    <m/>
    <m/>
    <m/>
    <m/>
    <m/>
    <m/>
    <n v="3.1"/>
    <m/>
    <m/>
    <s v="MFH, Brick"/>
    <x v="57"/>
    <s v="residential"/>
    <s v="MFH"/>
    <s v="case study"/>
    <s v="urban"/>
    <m/>
    <s v="Augiseau V, Kim E."/>
    <n v="2021"/>
    <s v="Spatial characterization of construction material stocks: The case of the Paris region"/>
    <s v="Resources, Conservation and Recycling"/>
    <s v="Copyright Elsevier"/>
    <s v="10.1016/j.resconrec.2021.105512"/>
    <x v="88"/>
    <s v="NULL"/>
    <m/>
    <s v="The unspecified metal is Zinc and the mortal plaster is ncluding polymer-supported coating"/>
    <m/>
    <m/>
    <s v="Almaleh (Fishman)"/>
    <m/>
    <m/>
    <m/>
    <m/>
    <m/>
    <m/>
    <m/>
    <m/>
    <m/>
    <m/>
    <m/>
    <m/>
    <m/>
    <m/>
    <m/>
    <m/>
    <m/>
    <s v="R32EU15"/>
    <s v="R5.2OECD"/>
    <x v="7"/>
    <s v="RC_unspecified"/>
    <s v="Standard"/>
    <s v="real-world single case study"/>
    <s v="RM"/>
    <s v="C"/>
    <s v="OECD_EU15"/>
    <s v=""/>
  </r>
  <r>
    <n v="464"/>
    <s v="France"/>
    <s v="Paris"/>
    <n v="1914"/>
    <n v="1947"/>
    <m/>
    <m/>
    <m/>
    <n v="2.7"/>
    <n v="53.8"/>
    <m/>
    <m/>
    <m/>
    <m/>
    <m/>
    <n v="128.6"/>
    <n v="14.4"/>
    <m/>
    <m/>
    <m/>
    <m/>
    <m/>
    <n v="1754.5"/>
    <m/>
    <m/>
    <m/>
    <m/>
    <n v="1.4"/>
    <m/>
    <m/>
    <m/>
    <m/>
    <m/>
    <m/>
    <m/>
    <m/>
    <m/>
    <s v="Stone framed MFH "/>
    <x v="57"/>
    <s v="residential"/>
    <s v="MFH"/>
    <s v="case study"/>
    <s v="urban"/>
    <m/>
    <s v="Augiseau V, Kim E."/>
    <n v="2021"/>
    <s v="Spatial characterization of construction material stocks: The case of the Paris region"/>
    <s v="Resources, Conservation and Recycling"/>
    <s v="Copyright Elsevier"/>
    <s v="10.1016/j.resconrec.2021.105512"/>
    <x v="88"/>
    <s v="NULL"/>
    <m/>
    <s v="The unspecified metal is Zinc and the mortal plaster is ncluding polymer-supported coating"/>
    <m/>
    <m/>
    <s v="Almaleh (Fishman)"/>
    <m/>
    <m/>
    <m/>
    <m/>
    <m/>
    <m/>
    <m/>
    <m/>
    <m/>
    <m/>
    <m/>
    <m/>
    <m/>
    <m/>
    <m/>
    <m/>
    <m/>
    <s v="R32EU15"/>
    <s v="R5.2OECD"/>
    <x v="7"/>
    <s v="RC_unspecified"/>
    <s v="Standard"/>
    <s v="real-world single case study"/>
    <s v="RM"/>
    <s v="C"/>
    <s v="OECD_EU15"/>
    <s v=""/>
  </r>
  <r>
    <n v="465"/>
    <s v="France"/>
    <s v="Paris"/>
    <n v="1914"/>
    <n v="1947"/>
    <n v="21.3"/>
    <m/>
    <m/>
    <n v="1.7"/>
    <n v="24.7"/>
    <m/>
    <m/>
    <n v="1262.3"/>
    <m/>
    <m/>
    <n v="514.29999999999995"/>
    <m/>
    <m/>
    <n v="29.8"/>
    <m/>
    <m/>
    <m/>
    <m/>
    <m/>
    <m/>
    <m/>
    <m/>
    <n v="1.7"/>
    <m/>
    <m/>
    <m/>
    <m/>
    <m/>
    <m/>
    <n v="1.7"/>
    <m/>
    <m/>
    <s v="Brick framed MFH"/>
    <x v="57"/>
    <s v="residential"/>
    <s v="MFH"/>
    <s v="case study"/>
    <s v="urban"/>
    <m/>
    <s v="Augiseau V, Kim E."/>
    <n v="2021"/>
    <s v="Spatial characterization of construction material stocks: The case of the Paris region"/>
    <s v="Resources, Conservation and Recycling"/>
    <s v="Copyright Elsevier"/>
    <s v="10.1016/j.resconrec.2021.105512"/>
    <x v="88"/>
    <s v="NULL"/>
    <m/>
    <s v="The unspecified metal is Zinc and Plaster is including plaster and mortar glue plaster coating"/>
    <m/>
    <m/>
    <s v="Almaleh (Fishman)"/>
    <m/>
    <m/>
    <m/>
    <m/>
    <m/>
    <m/>
    <m/>
    <m/>
    <m/>
    <m/>
    <m/>
    <m/>
    <m/>
    <m/>
    <m/>
    <m/>
    <m/>
    <s v="R32EU15"/>
    <s v="R5.2OECD"/>
    <x v="7"/>
    <s v="RC_unspecified"/>
    <s v="Standard"/>
    <s v="real-world single case study"/>
    <s v="RM"/>
    <s v="C"/>
    <s v="OECD_EU15"/>
    <n v="1262.3"/>
  </r>
  <r>
    <n v="466"/>
    <s v="France"/>
    <s v="Paris"/>
    <n v="1948"/>
    <n v="1974"/>
    <n v="29.8"/>
    <m/>
    <m/>
    <m/>
    <n v="6"/>
    <m/>
    <m/>
    <n v="1595.7"/>
    <m/>
    <m/>
    <n v="63.8"/>
    <m/>
    <m/>
    <n v="29.8"/>
    <m/>
    <n v="5.8"/>
    <m/>
    <m/>
    <m/>
    <m/>
    <m/>
    <m/>
    <n v="2.6"/>
    <m/>
    <n v="1"/>
    <n v="1.7"/>
    <m/>
    <m/>
    <m/>
    <n v="1.8"/>
    <m/>
    <m/>
    <s v="MFH"/>
    <x v="57"/>
    <s v="residential"/>
    <s v="MFH"/>
    <s v="case study"/>
    <s v="urban"/>
    <m/>
    <s v="Augiseau V, Kim E."/>
    <n v="2021"/>
    <s v="Spatial characterization of construction material stocks: The case of the Paris region"/>
    <s v="Resources, Conservation and Recycling"/>
    <s v="Copyright Elsevier"/>
    <s v="10.1016/j.resconrec.2021.105512"/>
    <x v="88"/>
    <s v="NULL"/>
    <m/>
    <s v="Concrete column is a sum of concrete and concrete block and Polystyrene it appear in the research paper as Styrofoam (including expanded polystyrene), and Plaster is including plaster and mortar glue plaster coating"/>
    <m/>
    <m/>
    <s v="Almaleh (Fishman)"/>
    <m/>
    <m/>
    <m/>
    <m/>
    <m/>
    <m/>
    <m/>
    <m/>
    <m/>
    <m/>
    <m/>
    <m/>
    <m/>
    <m/>
    <m/>
    <m/>
    <m/>
    <s v="R32EU15"/>
    <s v="R5.2OECD"/>
    <x v="7"/>
    <s v="RC_unspecified"/>
    <s v="Standard"/>
    <s v="real-world single case study"/>
    <s v="RM"/>
    <s v="C"/>
    <s v="OECD_EU15"/>
    <n v="1595.7"/>
  </r>
  <r>
    <n v="467"/>
    <s v="France"/>
    <s v="Paris"/>
    <n v="1975"/>
    <n v="2000"/>
    <n v="34.5"/>
    <m/>
    <m/>
    <m/>
    <n v="19.399999999999999"/>
    <m/>
    <m/>
    <n v="1302.5999999999999"/>
    <m/>
    <m/>
    <m/>
    <m/>
    <m/>
    <n v="28.5"/>
    <m/>
    <n v="17"/>
    <m/>
    <m/>
    <m/>
    <m/>
    <m/>
    <m/>
    <n v="3.2"/>
    <m/>
    <n v="1.3"/>
    <n v="2.1"/>
    <m/>
    <m/>
    <m/>
    <n v="1.6"/>
    <m/>
    <n v="2.6"/>
    <s v="MFH"/>
    <x v="57"/>
    <s v="residential"/>
    <s v="MFH"/>
    <s v="case study"/>
    <s v="urban"/>
    <m/>
    <s v="Augiseau V, Kim E."/>
    <n v="2021"/>
    <s v="Spatial characterization of construction material stocks: The case of the Paris region"/>
    <s v="Resources, Conservation and Recycling"/>
    <s v="Copyright Elsevier"/>
    <s v="10.1016/j.resconrec.2021.105512"/>
    <x v="88"/>
    <s v="NULL"/>
    <m/>
    <s v="Polystyrene it appear in the research paper as Styrofoam (including expanded polystyrene) ,other unspecified materiall is Polyurethane, and  Plaster is including plaster and mortar glue plaster coating"/>
    <m/>
    <m/>
    <s v="Almaleh (Fishman)"/>
    <m/>
    <m/>
    <m/>
    <m/>
    <m/>
    <m/>
    <m/>
    <m/>
    <m/>
    <m/>
    <m/>
    <m/>
    <m/>
    <m/>
    <m/>
    <m/>
    <m/>
    <s v="R32EU15"/>
    <s v="R5.2OECD"/>
    <x v="7"/>
    <s v="RC_unspecified"/>
    <s v="Standard"/>
    <s v="real-world single case study"/>
    <s v="RM"/>
    <s v="C"/>
    <s v="OECD_EU15"/>
    <n v="1302.5999999999999"/>
  </r>
  <r>
    <n v="468"/>
    <s v="France"/>
    <s v="Paris"/>
    <n v="2001"/>
    <m/>
    <n v="17.7"/>
    <m/>
    <m/>
    <m/>
    <n v="3.6"/>
    <m/>
    <m/>
    <n v="1572.9"/>
    <m/>
    <m/>
    <m/>
    <n v="39.4"/>
    <m/>
    <n v="34.299999999999997"/>
    <m/>
    <n v="15.5"/>
    <m/>
    <m/>
    <m/>
    <m/>
    <m/>
    <m/>
    <n v="2.6"/>
    <m/>
    <n v="3.8"/>
    <n v="1.8"/>
    <m/>
    <m/>
    <m/>
    <n v="0.2"/>
    <m/>
    <n v="1.2"/>
    <s v="Concrete framed MFH"/>
    <x v="57"/>
    <s v="residential"/>
    <s v="MFH"/>
    <s v="case study"/>
    <s v="urban"/>
    <m/>
    <s v="Augiseau V, Kim E."/>
    <n v="2021"/>
    <s v="Spatial characterization of construction material stocks: The case of the Paris region"/>
    <s v="Resources, Conservation and Recycling"/>
    <s v="Copyright Elsevier"/>
    <s v="10.1016/j.resconrec.2021.105512"/>
    <x v="88"/>
    <s v="NULL"/>
    <m/>
    <s v="Polystyrene it appear in the research paper as Styrofoam (including expanded polystyrene) ,other unspecified materiall is Polyurethane, the mortal plaster is including polymer-supported coating, and  Plaster is including plaster and mortar glue plaster coating"/>
    <m/>
    <m/>
    <s v="Almaleh (Fishman)"/>
    <m/>
    <m/>
    <m/>
    <m/>
    <m/>
    <m/>
    <m/>
    <m/>
    <m/>
    <m/>
    <m/>
    <m/>
    <m/>
    <m/>
    <m/>
    <m/>
    <m/>
    <s v="R32EU15"/>
    <s v="R5.2OECD"/>
    <x v="7"/>
    <s v="RC_unspecified"/>
    <s v="Standard"/>
    <s v="real-world single case study"/>
    <s v="RM"/>
    <s v="C"/>
    <s v="OECD_EU15"/>
    <n v="1572.9"/>
  </r>
  <r>
    <n v="469"/>
    <s v="France"/>
    <s v="Paris"/>
    <n v="2001"/>
    <m/>
    <n v="14.1"/>
    <m/>
    <m/>
    <m/>
    <n v="3.6"/>
    <m/>
    <m/>
    <n v="1448"/>
    <m/>
    <m/>
    <n v="89.8"/>
    <n v="40.1"/>
    <m/>
    <n v="29.4"/>
    <m/>
    <n v="15.5"/>
    <m/>
    <m/>
    <m/>
    <m/>
    <m/>
    <m/>
    <n v="2.6"/>
    <m/>
    <m/>
    <n v="1.8"/>
    <m/>
    <m/>
    <m/>
    <n v="12.8"/>
    <m/>
    <n v="1.2"/>
    <s v="Brick framed MFH"/>
    <x v="57"/>
    <s v="residential"/>
    <s v="MFH"/>
    <s v="case study"/>
    <s v="urban"/>
    <m/>
    <s v="Augiseau V, Kim E."/>
    <n v="2021"/>
    <s v="Spatial characterization of construction material stocks: The case of the Paris region"/>
    <s v="Resources, Conservation and Recycling"/>
    <s v="Copyright Elsevier"/>
    <s v="10.1016/j.resconrec.2021.105512"/>
    <x v="88"/>
    <s v="NULL"/>
    <m/>
    <s v="Other unspecified materiall is Polyurethane, the mortal plaster is including polymer-supported coating, and Plaster is including plaster and mortar glue plaster coating"/>
    <m/>
    <m/>
    <s v="Almaleh (Fishman)"/>
    <m/>
    <m/>
    <m/>
    <m/>
    <m/>
    <m/>
    <m/>
    <m/>
    <m/>
    <m/>
    <m/>
    <m/>
    <m/>
    <m/>
    <m/>
    <m/>
    <m/>
    <s v="R32EU15"/>
    <s v="R5.2OECD"/>
    <x v="7"/>
    <s v="RC_unspecified"/>
    <s v="Standard"/>
    <s v="real-world single case study"/>
    <s v="RM"/>
    <s v="C"/>
    <s v="OECD_EU15"/>
    <n v="1448"/>
  </r>
  <r>
    <n v="470"/>
    <s v="France"/>
    <s v="Paris"/>
    <m/>
    <n v="1914"/>
    <m/>
    <m/>
    <m/>
    <m/>
    <n v="91"/>
    <m/>
    <m/>
    <m/>
    <m/>
    <m/>
    <n v="30"/>
    <m/>
    <m/>
    <n v="14.4"/>
    <m/>
    <m/>
    <m/>
    <n v="1684.8"/>
    <m/>
    <n v="33.799999999999997"/>
    <m/>
    <m/>
    <n v="1.4"/>
    <m/>
    <m/>
    <m/>
    <m/>
    <m/>
    <m/>
    <n v="3.4"/>
    <m/>
    <m/>
    <s v="SFH"/>
    <x v="57"/>
    <s v="residential"/>
    <s v="SFH"/>
    <s v="case study"/>
    <s v="urban"/>
    <m/>
    <s v="Augiseau V, Kim E."/>
    <n v="2021"/>
    <s v="Spatial characterization of construction material stocks: The case of the Paris region"/>
    <s v="Resources, Conservation and Recycling"/>
    <s v="Copyright Elsevier"/>
    <s v="10.1016/j.resconrec.2021.105512"/>
    <x v="88"/>
    <s v="NULL"/>
    <m/>
    <s v=" Plaster is including plaster and mortar glue plaster coating"/>
    <m/>
    <m/>
    <s v="Almaleh (Fishman)"/>
    <m/>
    <m/>
    <m/>
    <m/>
    <m/>
    <m/>
    <m/>
    <m/>
    <m/>
    <m/>
    <m/>
    <m/>
    <m/>
    <m/>
    <m/>
    <m/>
    <m/>
    <s v="R32EU15"/>
    <s v="R5.2OECD"/>
    <x v="6"/>
    <s v="RC_unspecified"/>
    <s v="Standard"/>
    <s v="real-world single case study"/>
    <s v="RS"/>
    <s v="C"/>
    <s v="OECD_EU15"/>
    <s v=""/>
  </r>
  <r>
    <n v="471"/>
    <s v="France"/>
    <s v="Paris"/>
    <n v="1914"/>
    <n v="1947"/>
    <m/>
    <m/>
    <m/>
    <m/>
    <n v="91"/>
    <m/>
    <m/>
    <m/>
    <m/>
    <m/>
    <n v="30"/>
    <m/>
    <m/>
    <n v="14.4"/>
    <m/>
    <m/>
    <m/>
    <n v="1684.8"/>
    <m/>
    <n v="33.799999999999997"/>
    <m/>
    <m/>
    <n v="1.4"/>
    <m/>
    <m/>
    <m/>
    <m/>
    <m/>
    <m/>
    <n v="3.4"/>
    <m/>
    <m/>
    <s v="SFH"/>
    <x v="57"/>
    <s v="residential"/>
    <s v="SFH"/>
    <s v="case study"/>
    <s v="urban"/>
    <m/>
    <s v="Augiseau V, Kim E."/>
    <n v="2021"/>
    <s v="Spatial characterization of construction material stocks: The case of the Paris region"/>
    <s v="Resources, Conservation and Recycling"/>
    <s v="Copyright Elsevier"/>
    <s v="10.1016/j.resconrec.2021.105512"/>
    <x v="88"/>
    <s v="NULL"/>
    <m/>
    <s v=" Plaster is including plaster and mortar glue plaster coating"/>
    <m/>
    <m/>
    <s v="Almaleh (Fishman)"/>
    <m/>
    <m/>
    <m/>
    <m/>
    <m/>
    <m/>
    <m/>
    <m/>
    <m/>
    <m/>
    <m/>
    <m/>
    <m/>
    <m/>
    <m/>
    <m/>
    <m/>
    <s v="R32EU15"/>
    <s v="R5.2OECD"/>
    <x v="6"/>
    <s v="RC_unspecified"/>
    <s v="Standard"/>
    <s v="real-world single case study"/>
    <s v="RS"/>
    <s v="C"/>
    <s v="OECD_EU15"/>
    <s v=""/>
  </r>
  <r>
    <n v="472"/>
    <s v="France"/>
    <s v="Paris"/>
    <n v="1948"/>
    <n v="1974"/>
    <m/>
    <m/>
    <m/>
    <m/>
    <n v="91"/>
    <m/>
    <m/>
    <n v="373.4"/>
    <m/>
    <m/>
    <n v="30"/>
    <m/>
    <m/>
    <n v="14.4"/>
    <m/>
    <m/>
    <m/>
    <n v="546.4"/>
    <m/>
    <n v="33.799999999999997"/>
    <m/>
    <m/>
    <n v="1.4"/>
    <m/>
    <m/>
    <m/>
    <m/>
    <m/>
    <m/>
    <n v="3.4"/>
    <m/>
    <m/>
    <s v="SFH"/>
    <x v="57"/>
    <s v="residential"/>
    <s v="SFH"/>
    <s v="case study"/>
    <s v="urban"/>
    <m/>
    <s v="Augiseau V, Kim E."/>
    <n v="2021"/>
    <s v="Spatial characterization of construction material stocks: The case of the Paris region"/>
    <s v="Resources, Conservation and Recycling"/>
    <s v="Copyright Elsevier"/>
    <s v="10.1016/j.resconrec.2021.105512"/>
    <x v="88"/>
    <s v="NULL"/>
    <m/>
    <s v="Concrete column is a sum of concrete and concrete block, and Plaster is including plaster and mortar glue plaster coating"/>
    <m/>
    <m/>
    <s v="Almaleh (Fishman)"/>
    <m/>
    <m/>
    <m/>
    <m/>
    <m/>
    <m/>
    <m/>
    <m/>
    <m/>
    <m/>
    <m/>
    <m/>
    <m/>
    <m/>
    <m/>
    <m/>
    <m/>
    <s v="R32EU15"/>
    <s v="R5.2OECD"/>
    <x v="6"/>
    <s v="RC_unspecified"/>
    <s v="Standard"/>
    <s v="real-world single case study"/>
    <s v="RS"/>
    <s v="C"/>
    <s v="OECD_EU15"/>
    <n v="373.4"/>
  </r>
  <r>
    <n v="473"/>
    <s v="France"/>
    <s v="Paris"/>
    <n v="1975"/>
    <n v="2000"/>
    <n v="9.3000000000000007"/>
    <m/>
    <m/>
    <m/>
    <n v="102.8"/>
    <m/>
    <m/>
    <n v="825"/>
    <m/>
    <m/>
    <m/>
    <m/>
    <m/>
    <n v="29.9"/>
    <m/>
    <m/>
    <m/>
    <m/>
    <m/>
    <n v="67.5"/>
    <m/>
    <m/>
    <n v="2.1"/>
    <m/>
    <m/>
    <n v="1.4"/>
    <m/>
    <m/>
    <m/>
    <n v="7.2"/>
    <m/>
    <m/>
    <s v="Concrete framed SFH"/>
    <x v="57"/>
    <s v="residential"/>
    <s v="SFH"/>
    <s v="case study"/>
    <s v="urban"/>
    <m/>
    <s v="Augiseau V, Kim E."/>
    <n v="2021"/>
    <s v="Spatial characterization of construction material stocks: The case of the Paris region"/>
    <s v="Resources, Conservation and Recycling"/>
    <s v="Copyright Elsevier"/>
    <s v="10.1016/j.resconrec.2021.105512"/>
    <x v="88"/>
    <s v="NULL"/>
    <m/>
    <s v="Concrete column is a sum of concrete and concrete block, and Plaster is including plaster and mortar glue plaster coating"/>
    <m/>
    <m/>
    <s v="Almaleh (Fishman)"/>
    <m/>
    <m/>
    <m/>
    <m/>
    <m/>
    <m/>
    <m/>
    <m/>
    <m/>
    <m/>
    <m/>
    <m/>
    <m/>
    <m/>
    <m/>
    <m/>
    <m/>
    <s v="R32EU15"/>
    <s v="R5.2OECD"/>
    <x v="6"/>
    <s v="RC_unspecified"/>
    <s v="Standard"/>
    <s v="real-world single case study"/>
    <s v="RS"/>
    <s v="C"/>
    <s v="OECD_EU15"/>
    <n v="825"/>
  </r>
  <r>
    <n v="474"/>
    <s v="France"/>
    <s v="Paris"/>
    <n v="1975"/>
    <n v="2000"/>
    <n v="9.3000000000000007"/>
    <m/>
    <m/>
    <m/>
    <n v="102.8"/>
    <m/>
    <m/>
    <n v="499.3"/>
    <m/>
    <m/>
    <n v="176.5"/>
    <m/>
    <m/>
    <n v="29.9"/>
    <m/>
    <m/>
    <m/>
    <m/>
    <m/>
    <n v="67.5"/>
    <m/>
    <m/>
    <n v="2.1"/>
    <m/>
    <m/>
    <n v="1.4"/>
    <m/>
    <m/>
    <m/>
    <n v="7.2"/>
    <m/>
    <m/>
    <s v="Brick framed SFH"/>
    <x v="57"/>
    <s v="residential"/>
    <s v="SFH"/>
    <s v="case study"/>
    <s v="urban"/>
    <m/>
    <s v="Augiseau V, Kim E."/>
    <n v="2021"/>
    <s v="Spatial characterization of construction material stocks: The case of the Paris region"/>
    <s v="Resources, Conservation and Recycling"/>
    <s v="Copyright Elsevier"/>
    <s v="10.1016/j.resconrec.2021.105512"/>
    <x v="88"/>
    <s v="NULL"/>
    <m/>
    <s v=" Plaster is including plaster and mortar glue plaster coating"/>
    <m/>
    <m/>
    <s v="Almaleh (Fishman)"/>
    <m/>
    <m/>
    <m/>
    <m/>
    <m/>
    <m/>
    <m/>
    <m/>
    <m/>
    <m/>
    <m/>
    <m/>
    <m/>
    <m/>
    <m/>
    <m/>
    <m/>
    <s v="R32EU15"/>
    <s v="R5.2OECD"/>
    <x v="6"/>
    <s v="RC_unspecified"/>
    <s v="Standard"/>
    <s v="real-world single case study"/>
    <s v="RS"/>
    <s v="C"/>
    <s v="OECD_EU15"/>
    <n v="499.3"/>
  </r>
  <r>
    <n v="475"/>
    <s v="France"/>
    <s v="Paris"/>
    <n v="2001"/>
    <m/>
    <n v="12.2"/>
    <m/>
    <m/>
    <m/>
    <n v="3.4"/>
    <n v="12"/>
    <m/>
    <n v="1057.8"/>
    <m/>
    <m/>
    <m/>
    <n v="198.5"/>
    <m/>
    <n v="41.4"/>
    <m/>
    <m/>
    <m/>
    <m/>
    <m/>
    <n v="58.3"/>
    <m/>
    <m/>
    <n v="2.1"/>
    <m/>
    <n v="6.8"/>
    <n v="1.6"/>
    <m/>
    <m/>
    <m/>
    <n v="4.8"/>
    <m/>
    <m/>
    <s v="Concrete framed SFH"/>
    <x v="57"/>
    <s v="residential"/>
    <s v="SFH"/>
    <s v="case study"/>
    <s v="urban"/>
    <m/>
    <s v="Augiseau V, Kim E."/>
    <n v="2021"/>
    <s v="Spatial characterization of construction material stocks: The case of the Paris region"/>
    <s v="Resources, Conservation and Recycling"/>
    <s v="Copyright Elsevier"/>
    <s v="10.1016/j.resconrec.2021.105512"/>
    <x v="88"/>
    <s v="NULL"/>
    <m/>
    <s v="Concrete column is a sum of concrete and concrete block, Plaster is including plaster and mortar glue plaster coating, Mortal plaster is including polymer- supported coating, paper cardboard material is chipboard, and Polystyrene it appear in the research paper as Styrofoam (including expanded polystyrene)"/>
    <m/>
    <m/>
    <s v="Almaleh (Fishman)"/>
    <m/>
    <m/>
    <m/>
    <m/>
    <m/>
    <m/>
    <m/>
    <m/>
    <m/>
    <m/>
    <m/>
    <m/>
    <m/>
    <m/>
    <m/>
    <m/>
    <m/>
    <s v="R32EU15"/>
    <s v="R5.2OECD"/>
    <x v="6"/>
    <s v="RC_unspecified"/>
    <s v="Standard"/>
    <s v="real-world single case study"/>
    <s v="RS"/>
    <s v="C"/>
    <s v="OECD_EU15"/>
    <n v="1057.8"/>
  </r>
  <r>
    <n v="476"/>
    <s v="France"/>
    <s v="Paris"/>
    <n v="2001"/>
    <m/>
    <n v="13.5"/>
    <m/>
    <n v="0.9"/>
    <m/>
    <n v="3.4"/>
    <n v="12.3"/>
    <m/>
    <n v="899.6"/>
    <m/>
    <m/>
    <n v="555.1"/>
    <n v="64.7"/>
    <m/>
    <n v="93.5"/>
    <m/>
    <m/>
    <m/>
    <m/>
    <m/>
    <n v="59.4"/>
    <m/>
    <m/>
    <n v="2.2999999999999998"/>
    <m/>
    <n v="5"/>
    <n v="0.2"/>
    <m/>
    <m/>
    <m/>
    <n v="4.9000000000000004"/>
    <m/>
    <m/>
    <s v="Brick framed SFH"/>
    <x v="57"/>
    <s v="residential"/>
    <s v="SFH"/>
    <s v="case study"/>
    <s v="urban"/>
    <m/>
    <s v="Augiseau V, Kim E."/>
    <n v="2021"/>
    <s v="Spatial characterization of construction material stocks: The case of the Paris region"/>
    <s v="Resources, Conservation and Recycling"/>
    <s v="Copyright Elsevier"/>
    <s v="10.1016/j.resconrec.2021.105512"/>
    <x v="88"/>
    <s v="NULL"/>
    <m/>
    <s v="Concrete column is a sum of concrete and concrete block, Brick column is a sum of Terracotta solid brick and Hollow terracotta brick, Plaster is including plaster and mortar glue plaster coating, Mortal plaster is including polymer- supported coating, paper cardboard material is chipboard, and Polystyrene it appear in the research paper as Styrofoam (including expanded polystyrene)"/>
    <m/>
    <m/>
    <s v="Almaleh (Fishman)"/>
    <m/>
    <m/>
    <m/>
    <m/>
    <m/>
    <m/>
    <m/>
    <m/>
    <m/>
    <m/>
    <m/>
    <m/>
    <m/>
    <m/>
    <m/>
    <m/>
    <m/>
    <s v="R32EU15"/>
    <s v="R5.2OECD"/>
    <x v="6"/>
    <s v="RC_unspecified"/>
    <s v="Standard"/>
    <s v="real-world single case study"/>
    <s v="RS"/>
    <s v="C"/>
    <s v="OECD_EU15"/>
    <n v="899.6"/>
  </r>
  <r>
    <n v="477"/>
    <s v="France"/>
    <s v="Paris"/>
    <n v="2001"/>
    <m/>
    <n v="9"/>
    <m/>
    <m/>
    <m/>
    <n v="5.0999999999999996"/>
    <n v="32.6"/>
    <m/>
    <n v="476.8"/>
    <m/>
    <m/>
    <m/>
    <n v="16.7"/>
    <m/>
    <n v="44.3"/>
    <m/>
    <m/>
    <m/>
    <m/>
    <m/>
    <n v="56.9"/>
    <m/>
    <m/>
    <n v="1.8"/>
    <m/>
    <n v="3.2"/>
    <n v="0.6"/>
    <m/>
    <m/>
    <m/>
    <n v="9.1999999999999993"/>
    <m/>
    <m/>
    <s v="Timber framed SFH"/>
    <x v="57"/>
    <s v="residential"/>
    <s v="SFH"/>
    <s v="case study"/>
    <s v="urban"/>
    <m/>
    <s v="Augiseau V, Kim E."/>
    <n v="2021"/>
    <s v="Spatial characterization of construction material stocks: The case of the Paris region"/>
    <s v="Resources, Conservation and Recycling"/>
    <s v="Copyright Elsevier"/>
    <s v="10.1016/j.resconrec.2021.105512"/>
    <x v="88"/>
    <s v="NULL"/>
    <m/>
    <s v="Concrete column is a sum of concrete and concrete block, Plaster is including plaster and mortar glue plaster coating, Mortal plaster is including polymer- supported coating, paper cardboard material is chipboard, and Polystyrene it appear in the research paper as Styrofoam (including expanded polystyrene)_x000a_"/>
    <m/>
    <m/>
    <s v="Almaleh (Fishman)"/>
    <m/>
    <m/>
    <m/>
    <m/>
    <m/>
    <m/>
    <m/>
    <m/>
    <m/>
    <m/>
    <m/>
    <m/>
    <m/>
    <m/>
    <m/>
    <m/>
    <m/>
    <s v="R32EU15"/>
    <s v="R5.2OECD"/>
    <x v="6"/>
    <s v="RC_unspecified"/>
    <s v="Standard"/>
    <s v="real-world single case study"/>
    <s v="RS"/>
    <s v="C"/>
    <s v="OECD_EU15"/>
    <n v="476.8"/>
  </r>
  <r>
    <n v="478"/>
    <s v="France"/>
    <s v="Paris"/>
    <m/>
    <m/>
    <n v="76"/>
    <m/>
    <m/>
    <m/>
    <m/>
    <m/>
    <m/>
    <n v="400"/>
    <m/>
    <m/>
    <m/>
    <m/>
    <m/>
    <n v="1.8"/>
    <m/>
    <m/>
    <m/>
    <m/>
    <m/>
    <m/>
    <m/>
    <m/>
    <n v="2"/>
    <m/>
    <m/>
    <m/>
    <m/>
    <m/>
    <m/>
    <n v="4"/>
    <m/>
    <m/>
    <s v="Shopping malls and buildings dedicated to transport and storage "/>
    <x v="57"/>
    <s v="non-residential"/>
    <s v="commercial"/>
    <s v="case study"/>
    <s v="urban"/>
    <m/>
    <s v="Augiseau V, Kim E."/>
    <n v="2021"/>
    <s v="Spatial characterization of construction material stocks: The case of the Paris region"/>
    <s v="Resources, Conservation and Recycling"/>
    <s v="Copyright Elsevier"/>
    <s v="10.1016/j.resconrec.2021.105512"/>
    <x v="88"/>
    <s v="NULL"/>
    <m/>
    <s v=" Plaster is including plaster and mortar glue plaster coating"/>
    <m/>
    <m/>
    <s v="Almaleh (Fishman)"/>
    <m/>
    <m/>
    <m/>
    <m/>
    <m/>
    <m/>
    <m/>
    <m/>
    <m/>
    <m/>
    <m/>
    <m/>
    <m/>
    <m/>
    <m/>
    <m/>
    <m/>
    <s v="R32EU15"/>
    <s v="R5.2OECD"/>
    <x v="15"/>
    <s v="RC_unspecified"/>
    <s v="Standard"/>
    <s v="real-world single case study"/>
    <s v="NR"/>
    <s v="C"/>
    <s v="OECD_EU15"/>
    <n v="400"/>
  </r>
  <r>
    <n v="479"/>
    <s v="France"/>
    <s v="Paris"/>
    <m/>
    <n v="1914"/>
    <m/>
    <m/>
    <m/>
    <n v="2.7"/>
    <n v="53.8"/>
    <m/>
    <m/>
    <m/>
    <m/>
    <m/>
    <n v="128.6"/>
    <m/>
    <m/>
    <n v="14.4"/>
    <m/>
    <m/>
    <m/>
    <n v="1754.5"/>
    <m/>
    <m/>
    <m/>
    <m/>
    <n v="1.4"/>
    <m/>
    <m/>
    <m/>
    <m/>
    <m/>
    <m/>
    <n v="2.4"/>
    <m/>
    <m/>
    <s v="Other commercial and institutional buildings"/>
    <x v="57"/>
    <s v="non-residential"/>
    <s v="commercial"/>
    <s v="case study"/>
    <s v="urban"/>
    <m/>
    <s v="Augiseau V, Kim E."/>
    <n v="2021"/>
    <s v="Spatial characterization of construction material stocks: The case of the Paris region"/>
    <s v="Resources, Conservation and Recycling"/>
    <s v="Copyright Elsevier"/>
    <s v="10.1016/j.resconrec.2021.105512"/>
    <x v="88"/>
    <s v="NULL"/>
    <m/>
    <s v="The unspecified metal is Zinc and Plaster is including plaster and mortar glue plaster coating"/>
    <m/>
    <m/>
    <s v="Almaleh (Fishman)"/>
    <m/>
    <m/>
    <m/>
    <m/>
    <m/>
    <m/>
    <m/>
    <m/>
    <m/>
    <m/>
    <m/>
    <m/>
    <m/>
    <m/>
    <m/>
    <m/>
    <m/>
    <s v="R32EU15"/>
    <s v="R5.2OECD"/>
    <x v="15"/>
    <s v="RC_unspecified"/>
    <s v="Standard"/>
    <s v="real-world single case study"/>
    <s v="NR"/>
    <s v="C"/>
    <s v="OECD_EU15"/>
    <s v=""/>
  </r>
  <r>
    <n v="480"/>
    <s v="France"/>
    <s v="Paris"/>
    <n v="1914"/>
    <n v="1947"/>
    <m/>
    <m/>
    <m/>
    <n v="2.7"/>
    <n v="73.400000000000006"/>
    <m/>
    <m/>
    <m/>
    <m/>
    <m/>
    <n v="30"/>
    <m/>
    <m/>
    <n v="14.4"/>
    <m/>
    <m/>
    <m/>
    <n v="1441.8"/>
    <m/>
    <m/>
    <m/>
    <m/>
    <n v="1.4"/>
    <m/>
    <m/>
    <m/>
    <m/>
    <m/>
    <m/>
    <n v="1.3"/>
    <m/>
    <m/>
    <s v="Other commercial and institutional buildings"/>
    <x v="57"/>
    <s v="non-residential"/>
    <s v="commercial"/>
    <s v="case study"/>
    <s v="urban"/>
    <m/>
    <s v="Augiseau V, Kim E."/>
    <n v="2021"/>
    <s v="Spatial characterization of construction material stocks: The case of the Paris region"/>
    <s v="Resources, Conservation and Recycling"/>
    <s v="Copyright Elsevier"/>
    <s v="10.1016/j.resconrec.2021.105512"/>
    <x v="88"/>
    <s v="NULL"/>
    <m/>
    <s v="The unspecified metal is Zinc and Plaster is including plaster and mortar glue plaster coating"/>
    <m/>
    <m/>
    <s v="Almaleh (Fishman)"/>
    <m/>
    <m/>
    <m/>
    <m/>
    <m/>
    <m/>
    <m/>
    <m/>
    <m/>
    <m/>
    <m/>
    <m/>
    <m/>
    <m/>
    <m/>
    <m/>
    <m/>
    <s v="R32EU15"/>
    <s v="R5.2OECD"/>
    <x v="15"/>
    <s v="RC_unspecified"/>
    <s v="Standard"/>
    <s v="real-world single case study"/>
    <s v="NR"/>
    <s v="C"/>
    <s v="OECD_EU15"/>
    <s v=""/>
  </r>
  <r>
    <n v="481"/>
    <s v="France"/>
    <s v="Paris"/>
    <n v="1948"/>
    <n v="1974"/>
    <n v="29.8"/>
    <m/>
    <m/>
    <m/>
    <m/>
    <m/>
    <m/>
    <n v="1595.7"/>
    <m/>
    <m/>
    <n v="63.8"/>
    <m/>
    <m/>
    <n v="29.8"/>
    <m/>
    <n v="5.8"/>
    <m/>
    <m/>
    <m/>
    <m/>
    <m/>
    <m/>
    <m/>
    <m/>
    <n v="1"/>
    <n v="1.7"/>
    <m/>
    <m/>
    <m/>
    <m/>
    <m/>
    <m/>
    <s v="Other commercial and institutional buildings"/>
    <x v="57"/>
    <s v="non-residential"/>
    <s v="commercial"/>
    <s v="case study"/>
    <s v="urban"/>
    <m/>
    <s v="Augiseau V, Kim E."/>
    <n v="2021"/>
    <s v="Spatial characterization of construction material stocks: The case of the Paris region"/>
    <s v="Resources, Conservation and Recycling"/>
    <s v="Copyright Elsevier"/>
    <s v="10.1016/j.resconrec.2021.105512"/>
    <x v="88"/>
    <s v="NULL"/>
    <m/>
    <s v="Concrete column is a sum of concrete and concrete block and Polystyrene it appear in the research paper as Styrofoam (including expanded polystyrene), and Plaster is including plaster and mortar glue plaster coating"/>
    <m/>
    <m/>
    <s v="Almaleh (Fishman)"/>
    <m/>
    <m/>
    <m/>
    <m/>
    <m/>
    <m/>
    <m/>
    <m/>
    <m/>
    <m/>
    <m/>
    <m/>
    <m/>
    <m/>
    <m/>
    <m/>
    <m/>
    <s v="R32EU15"/>
    <s v="R5.2OECD"/>
    <x v="15"/>
    <s v="RC_unspecified"/>
    <s v="Standard"/>
    <s v="real-world single case study"/>
    <s v="NR"/>
    <s v="C"/>
    <s v="OECD_EU15"/>
    <n v="1595.7"/>
  </r>
  <r>
    <n v="482"/>
    <s v="France"/>
    <s v="Paris"/>
    <n v="1975"/>
    <n v="2000"/>
    <n v="34.5"/>
    <m/>
    <m/>
    <m/>
    <n v="19.399999999999999"/>
    <m/>
    <m/>
    <n v="1302.5999999999999"/>
    <m/>
    <m/>
    <m/>
    <m/>
    <m/>
    <n v="28.5"/>
    <m/>
    <n v="17"/>
    <m/>
    <m/>
    <m/>
    <m/>
    <m/>
    <m/>
    <n v="3.2"/>
    <m/>
    <n v="1.3"/>
    <n v="2.1"/>
    <m/>
    <m/>
    <m/>
    <n v="1.6"/>
    <m/>
    <n v="2.6"/>
    <s v="Other commercial and institutional buildings"/>
    <x v="57"/>
    <s v="non-residential"/>
    <s v="commercial"/>
    <s v="case study"/>
    <s v="urban"/>
    <m/>
    <s v="Augiseau V, Kim E."/>
    <n v="2021"/>
    <s v="Spatial characterization of construction material stocks: The case of the Paris region"/>
    <s v="Resources, Conservation and Recycling"/>
    <s v="Copyright Elsevier"/>
    <s v="10.1016/j.resconrec.2021.105512"/>
    <x v="88"/>
    <s v="NULL"/>
    <m/>
    <s v="Polystyrene it appear in the research paper as Styrofoam (including expanded polystyrene) ,other unspecified materiall is Polyurethane, and  Plaster is including plaster and mortar glue plaster coating"/>
    <m/>
    <m/>
    <s v="Almaleh (Fishman)"/>
    <m/>
    <m/>
    <m/>
    <m/>
    <m/>
    <m/>
    <m/>
    <m/>
    <m/>
    <m/>
    <m/>
    <m/>
    <m/>
    <m/>
    <m/>
    <m/>
    <m/>
    <s v="R32EU15"/>
    <s v="R5.2OECD"/>
    <x v="15"/>
    <s v="RC_unspecified"/>
    <s v="Standard"/>
    <s v="real-world single case study"/>
    <s v="NR"/>
    <s v="C"/>
    <s v="OECD_EU15"/>
    <n v="1302.5999999999999"/>
  </r>
  <r>
    <n v="483"/>
    <s v="France"/>
    <s v="Paris"/>
    <n v="2001"/>
    <m/>
    <n v="53.9"/>
    <m/>
    <n v="0.2"/>
    <m/>
    <m/>
    <m/>
    <m/>
    <n v="1427.3"/>
    <m/>
    <m/>
    <m/>
    <n v="4.5999999999999996"/>
    <m/>
    <n v="3.1"/>
    <m/>
    <n v="11.1"/>
    <m/>
    <m/>
    <m/>
    <m/>
    <m/>
    <n v="3.9"/>
    <n v="0.7"/>
    <m/>
    <n v="0.2"/>
    <n v="0.1"/>
    <m/>
    <m/>
    <m/>
    <n v="0.6"/>
    <m/>
    <m/>
    <s v="Other commercial and institutional buildings"/>
    <x v="57"/>
    <s v="non-residential"/>
    <s v="commercial"/>
    <s v="case study"/>
    <s v="urban"/>
    <m/>
    <s v="Augiseau V, Kim E."/>
    <n v="2021"/>
    <s v="Spatial characterization of construction material stocks: The case of the Paris region"/>
    <s v="Resources, Conservation and Recycling"/>
    <s v="Copyright Elsevier"/>
    <s v="10.1016/j.resconrec.2021.105512"/>
    <x v="88"/>
    <s v="NULL"/>
    <m/>
    <s v="Concrete column is a sum of concrete and concrete block, Plaster is including plaster and mortar glue plaster coating, Mortal plaster is including polymer- supported coating, and Polystyrene it appear in the research paper as Styrofoam (including expanded polystyrene)_x000a_"/>
    <m/>
    <m/>
    <s v="Almaleh (Fishman)"/>
    <m/>
    <m/>
    <m/>
    <m/>
    <m/>
    <m/>
    <m/>
    <m/>
    <m/>
    <m/>
    <m/>
    <m/>
    <m/>
    <m/>
    <m/>
    <m/>
    <m/>
    <s v="R32EU15"/>
    <s v="R5.2OECD"/>
    <x v="15"/>
    <s v="RC_unspecified"/>
    <s v="Standard"/>
    <s v="real-world single case study"/>
    <s v="NR"/>
    <s v="C"/>
    <s v="OECD_EU15"/>
    <n v="1427.3"/>
  </r>
  <r>
    <n v="484"/>
    <s v="France"/>
    <s v="Paris"/>
    <m/>
    <n v="1948"/>
    <n v="65.8"/>
    <m/>
    <m/>
    <m/>
    <m/>
    <m/>
    <m/>
    <n v="500"/>
    <m/>
    <m/>
    <n v="285.2"/>
    <m/>
    <m/>
    <m/>
    <m/>
    <m/>
    <m/>
    <m/>
    <m/>
    <m/>
    <m/>
    <m/>
    <n v="0.5"/>
    <m/>
    <m/>
    <m/>
    <m/>
    <m/>
    <m/>
    <m/>
    <m/>
    <m/>
    <s v="Industrial buildings"/>
    <x v="57"/>
    <s v="non-residential"/>
    <s v="industrial"/>
    <s v="case study"/>
    <s v="urban"/>
    <m/>
    <s v="Augiseau V, Kim E."/>
    <n v="2021"/>
    <s v="Spatial characterization of construction material stocks: The case of the Paris region"/>
    <s v="Resources, Conservation and Recycling"/>
    <s v="Copyright Elsevier"/>
    <s v="10.1016/j.resconrec.2021.105512"/>
    <x v="88"/>
    <s v="NULL"/>
    <m/>
    <m/>
    <m/>
    <m/>
    <s v="Almaleh (Fishman)"/>
    <m/>
    <m/>
    <m/>
    <m/>
    <m/>
    <m/>
    <m/>
    <m/>
    <m/>
    <m/>
    <m/>
    <m/>
    <m/>
    <m/>
    <m/>
    <m/>
    <m/>
    <s v="R32EU15"/>
    <s v="R5.2OECD"/>
    <x v="2"/>
    <s v="RC_unspecified"/>
    <s v="Standard"/>
    <s v="real-world single case study"/>
    <s v="NR"/>
    <s v="C"/>
    <s v="OECD_EU15"/>
    <n v="500"/>
  </r>
  <r>
    <n v="485"/>
    <s v="France"/>
    <s v="Paris"/>
    <n v="1948"/>
    <m/>
    <n v="83.4"/>
    <m/>
    <m/>
    <m/>
    <m/>
    <m/>
    <m/>
    <n v="400"/>
    <m/>
    <m/>
    <m/>
    <m/>
    <m/>
    <n v="1.1000000000000001"/>
    <m/>
    <n v="33"/>
    <m/>
    <m/>
    <m/>
    <m/>
    <m/>
    <m/>
    <n v="0.6"/>
    <m/>
    <m/>
    <m/>
    <m/>
    <m/>
    <m/>
    <n v="4"/>
    <m/>
    <m/>
    <s v="Industrial buildings"/>
    <x v="57"/>
    <s v="non-residential"/>
    <s v="industrial"/>
    <s v="case study"/>
    <s v="urban"/>
    <m/>
    <s v="Augiseau V, Kim E."/>
    <n v="2021"/>
    <s v="Spatial characterization of construction material stocks: The case of the Paris region"/>
    <s v="Resources, Conservation and Recycling"/>
    <s v="Copyright Elsevier"/>
    <s v="10.1016/j.resconrec.2021.105512"/>
    <x v="88"/>
    <s v="NULL"/>
    <m/>
    <s v=" Plaster is including plaster and mortar glue plaster coating"/>
    <m/>
    <m/>
    <s v="Almaleh (Fishman)"/>
    <m/>
    <m/>
    <m/>
    <m/>
    <m/>
    <m/>
    <m/>
    <m/>
    <m/>
    <m/>
    <m/>
    <m/>
    <m/>
    <m/>
    <m/>
    <m/>
    <m/>
    <s v="R32EU15"/>
    <s v="R5.2OECD"/>
    <x v="2"/>
    <s v="RC_unspecified"/>
    <s v="Standard"/>
    <s v="real-world single case study"/>
    <s v="NR"/>
    <s v="C"/>
    <s v="OECD_EU15"/>
    <n v="400"/>
  </r>
  <r>
    <n v="486"/>
    <s v="Canada"/>
    <s v="Kitchener and Waterloo"/>
    <m/>
    <n v="1930"/>
    <m/>
    <m/>
    <m/>
    <m/>
    <n v="105"/>
    <m/>
    <m/>
    <m/>
    <m/>
    <n v="9"/>
    <n v="637"/>
    <m/>
    <m/>
    <m/>
    <m/>
    <n v="4"/>
    <m/>
    <m/>
    <m/>
    <m/>
    <m/>
    <m/>
    <m/>
    <m/>
    <m/>
    <m/>
    <m/>
    <m/>
    <m/>
    <m/>
    <m/>
    <m/>
    <s v="SFH semi detached "/>
    <x v="57"/>
    <s v="residential"/>
    <s v="SFH"/>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3"/>
    <s v="Unspecified"/>
    <s v="Standard"/>
    <s v="real-world single case study"/>
    <s v="RS"/>
    <s v="U"/>
    <s v="OECD_CAN"/>
    <s v=""/>
  </r>
  <r>
    <n v="487"/>
    <s v="Canada"/>
    <s v="Kitchener and Waterloo"/>
    <n v="1930"/>
    <n v="1960"/>
    <m/>
    <m/>
    <m/>
    <m/>
    <n v="120"/>
    <m/>
    <m/>
    <n v="323"/>
    <m/>
    <n v="199"/>
    <n v="145"/>
    <m/>
    <m/>
    <n v="140"/>
    <m/>
    <n v="9"/>
    <m/>
    <m/>
    <m/>
    <m/>
    <m/>
    <m/>
    <m/>
    <m/>
    <m/>
    <m/>
    <m/>
    <m/>
    <m/>
    <m/>
    <m/>
    <m/>
    <s v="SFH semi detached "/>
    <x v="57"/>
    <s v="residential"/>
    <s v="SFH"/>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3"/>
    <s v="Unspecified"/>
    <s v="Standard"/>
    <s v="real-world single case study"/>
    <s v="RS"/>
    <s v="U"/>
    <s v="OECD_CAN"/>
    <n v="323"/>
  </r>
  <r>
    <n v="488"/>
    <s v="Canada"/>
    <s v="Kitchener and Waterloo"/>
    <n v="1961"/>
    <n v="1975"/>
    <m/>
    <m/>
    <m/>
    <m/>
    <n v="86"/>
    <m/>
    <m/>
    <n v="388"/>
    <m/>
    <n v="171"/>
    <n v="141"/>
    <m/>
    <m/>
    <n v="97"/>
    <m/>
    <n v="5"/>
    <m/>
    <m/>
    <m/>
    <m/>
    <m/>
    <m/>
    <m/>
    <m/>
    <m/>
    <m/>
    <m/>
    <m/>
    <m/>
    <m/>
    <m/>
    <m/>
    <s v="SFH semi detached "/>
    <x v="57"/>
    <s v="residential"/>
    <s v="SFH"/>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3"/>
    <s v="Unspecified"/>
    <s v="Standard"/>
    <s v="real-world single case study"/>
    <s v="RS"/>
    <s v="U"/>
    <s v="OECD_CAN"/>
    <n v="388"/>
  </r>
  <r>
    <n v="489"/>
    <s v="Canada"/>
    <s v="Kitchener and Waterloo"/>
    <n v="1976"/>
    <n v="1999"/>
    <m/>
    <m/>
    <m/>
    <m/>
    <n v="84.81"/>
    <m/>
    <m/>
    <n v="547"/>
    <m/>
    <n v="184"/>
    <n v="186"/>
    <m/>
    <m/>
    <n v="111"/>
    <m/>
    <n v="11"/>
    <m/>
    <m/>
    <m/>
    <m/>
    <m/>
    <m/>
    <m/>
    <m/>
    <m/>
    <m/>
    <m/>
    <m/>
    <m/>
    <m/>
    <m/>
    <m/>
    <s v="SFH semi detached "/>
    <x v="57"/>
    <s v="residential"/>
    <s v="SFH"/>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3"/>
    <s v="Unspecified"/>
    <s v="Standard"/>
    <s v="real-world single case study"/>
    <s v="RS"/>
    <s v="U"/>
    <s v="OECD_CAN"/>
    <n v="547"/>
  </r>
  <r>
    <n v="490"/>
    <s v="Canada"/>
    <s v="Kitchener and Waterloo"/>
    <n v="2000"/>
    <n v="2018"/>
    <m/>
    <m/>
    <m/>
    <m/>
    <n v="124"/>
    <m/>
    <m/>
    <n v="650"/>
    <m/>
    <n v="716"/>
    <n v="73"/>
    <m/>
    <m/>
    <n v="53"/>
    <m/>
    <m/>
    <m/>
    <m/>
    <m/>
    <m/>
    <m/>
    <m/>
    <m/>
    <m/>
    <m/>
    <m/>
    <m/>
    <m/>
    <m/>
    <m/>
    <m/>
    <m/>
    <s v="SFH semi detached "/>
    <x v="57"/>
    <s v="residential"/>
    <s v="SFH"/>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3"/>
    <s v="Unspecified"/>
    <s v="Standard"/>
    <s v="real-world single case study"/>
    <s v="RS"/>
    <s v="U"/>
    <s v="OECD_CAN"/>
    <n v="650"/>
  </r>
  <r>
    <n v="491"/>
    <s v="Canada"/>
    <s v="Kitchener and Waterloo"/>
    <m/>
    <m/>
    <m/>
    <m/>
    <m/>
    <m/>
    <n v="129"/>
    <m/>
    <m/>
    <n v="574"/>
    <m/>
    <n v="717"/>
    <n v="104"/>
    <m/>
    <m/>
    <n v="57"/>
    <m/>
    <m/>
    <m/>
    <m/>
    <m/>
    <m/>
    <m/>
    <m/>
    <m/>
    <m/>
    <m/>
    <m/>
    <m/>
    <m/>
    <m/>
    <m/>
    <m/>
    <m/>
    <s v="MFH Townhouse "/>
    <x v="57"/>
    <s v="residential"/>
    <s v="MFH"/>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10"/>
    <s v="Unspecified"/>
    <s v="Standard"/>
    <s v="real-world single case study"/>
    <s v="RS"/>
    <s v="U"/>
    <s v="OECD_CAN"/>
    <n v="574"/>
  </r>
  <r>
    <n v="492"/>
    <s v="Canada"/>
    <s v="Kitchener and Waterloo"/>
    <m/>
    <m/>
    <n v="56"/>
    <m/>
    <m/>
    <m/>
    <n v="163"/>
    <m/>
    <m/>
    <n v="165"/>
    <m/>
    <n v="162"/>
    <n v="263"/>
    <m/>
    <m/>
    <m/>
    <m/>
    <m/>
    <m/>
    <m/>
    <m/>
    <m/>
    <m/>
    <m/>
    <m/>
    <m/>
    <m/>
    <m/>
    <m/>
    <m/>
    <m/>
    <m/>
    <m/>
    <m/>
    <s v="MFH"/>
    <x v="57"/>
    <s v="residential"/>
    <s v="MFH"/>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7"/>
    <s v="Unspecified"/>
    <s v="Standard"/>
    <s v="real-world single case study"/>
    <s v="RM"/>
    <s v="U"/>
    <s v="OECD_CAN"/>
    <n v="165"/>
  </r>
  <r>
    <n v="493"/>
    <s v="Canada"/>
    <s v="Kitchener and Waterloo"/>
    <m/>
    <m/>
    <n v="61"/>
    <m/>
    <m/>
    <m/>
    <n v="35"/>
    <m/>
    <m/>
    <n v="288"/>
    <m/>
    <n v="5"/>
    <n v="61"/>
    <m/>
    <m/>
    <n v="11"/>
    <m/>
    <n v="4"/>
    <m/>
    <m/>
    <m/>
    <m/>
    <m/>
    <m/>
    <m/>
    <m/>
    <m/>
    <m/>
    <m/>
    <m/>
    <m/>
    <m/>
    <m/>
    <m/>
    <s v="MFH"/>
    <x v="57"/>
    <s v="residential"/>
    <s v="MFH"/>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7"/>
    <s v="Unspecified"/>
    <s v="Standard"/>
    <s v="real-world single case study"/>
    <s v="RM"/>
    <s v="U"/>
    <s v="OECD_CAN"/>
    <n v="288"/>
  </r>
  <r>
    <n v="494"/>
    <s v="Canada"/>
    <s v="Kitchener and Waterloo"/>
    <m/>
    <m/>
    <n v="74"/>
    <m/>
    <m/>
    <m/>
    <n v="1"/>
    <m/>
    <m/>
    <n v="426"/>
    <m/>
    <n v="66"/>
    <m/>
    <m/>
    <m/>
    <m/>
    <m/>
    <n v="20"/>
    <m/>
    <m/>
    <m/>
    <m/>
    <m/>
    <m/>
    <m/>
    <m/>
    <m/>
    <m/>
    <m/>
    <m/>
    <m/>
    <m/>
    <m/>
    <m/>
    <s v="Commercial"/>
    <x v="57"/>
    <s v="non-residential"/>
    <s v="commercial"/>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15"/>
    <s v="Unspecified"/>
    <s v="Standard"/>
    <s v="real-world single case study"/>
    <s v="NR"/>
    <s v="U"/>
    <s v="OECD_CAN"/>
    <n v="426"/>
  </r>
  <r>
    <n v="495"/>
    <s v="Canada"/>
    <s v="Kitchener and Waterloo"/>
    <m/>
    <m/>
    <n v="49"/>
    <m/>
    <m/>
    <m/>
    <n v="5"/>
    <m/>
    <m/>
    <n v="321"/>
    <m/>
    <n v="47"/>
    <n v="60"/>
    <m/>
    <m/>
    <n v="4"/>
    <m/>
    <n v="14"/>
    <m/>
    <m/>
    <m/>
    <m/>
    <m/>
    <m/>
    <m/>
    <m/>
    <m/>
    <m/>
    <m/>
    <m/>
    <m/>
    <m/>
    <m/>
    <m/>
    <s v="Office"/>
    <x v="57"/>
    <s v="non-residential"/>
    <s v="office"/>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12"/>
    <s v="Unspecified"/>
    <s v="Standard"/>
    <s v="real-world single case study"/>
    <s v="NR"/>
    <s v="U"/>
    <s v="OECD_CAN"/>
    <n v="321"/>
  </r>
  <r>
    <n v="496"/>
    <s v="Canada"/>
    <s v="Kitchener and Waterloo"/>
    <m/>
    <m/>
    <n v="111"/>
    <m/>
    <m/>
    <m/>
    <m/>
    <m/>
    <m/>
    <n v="533"/>
    <m/>
    <n v="66"/>
    <m/>
    <m/>
    <m/>
    <m/>
    <m/>
    <n v="20"/>
    <m/>
    <m/>
    <m/>
    <m/>
    <m/>
    <m/>
    <m/>
    <m/>
    <m/>
    <m/>
    <m/>
    <m/>
    <m/>
    <m/>
    <m/>
    <m/>
    <s v="Light industrial"/>
    <x v="57"/>
    <s v="non-residential"/>
    <s v="industrial"/>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2"/>
    <s v="Unspecified"/>
    <s v="Standard"/>
    <s v="real-world single case study"/>
    <s v="NR"/>
    <s v="U"/>
    <s v="OECD_CAN"/>
    <n v="533"/>
  </r>
  <r>
    <n v="497"/>
    <s v="Canada"/>
    <s v="Kitchener and Waterloo"/>
    <m/>
    <m/>
    <n v="102"/>
    <m/>
    <m/>
    <m/>
    <m/>
    <m/>
    <m/>
    <n v="464"/>
    <m/>
    <n v="66"/>
    <n v="50"/>
    <m/>
    <m/>
    <m/>
    <m/>
    <n v="20"/>
    <m/>
    <m/>
    <m/>
    <m/>
    <m/>
    <m/>
    <m/>
    <m/>
    <m/>
    <m/>
    <m/>
    <m/>
    <m/>
    <m/>
    <m/>
    <m/>
    <s v="Institutional "/>
    <x v="57"/>
    <s v="non-residential"/>
    <s v="education"/>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11"/>
    <s v="Unspecified"/>
    <s v="Standard"/>
    <s v="real-world single case study"/>
    <s v="NR"/>
    <s v="U"/>
    <s v="OECD_CAN"/>
    <n v="464"/>
  </r>
  <r>
    <n v="498"/>
    <s v="Canada"/>
    <s v="Kitchener and Waterloo"/>
    <m/>
    <m/>
    <n v="95"/>
    <m/>
    <m/>
    <m/>
    <n v="14"/>
    <m/>
    <m/>
    <n v="399"/>
    <m/>
    <n v="66"/>
    <n v="109"/>
    <m/>
    <m/>
    <m/>
    <m/>
    <n v="20"/>
    <m/>
    <m/>
    <m/>
    <m/>
    <m/>
    <m/>
    <m/>
    <m/>
    <m/>
    <m/>
    <m/>
    <m/>
    <m/>
    <m/>
    <m/>
    <m/>
    <s v="Institutional "/>
    <x v="57"/>
    <s v="non-residential"/>
    <s v="Place of worship"/>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11"/>
    <s v="Unspecified"/>
    <s v="Standard"/>
    <s v="real-world single case study"/>
    <s v="NR"/>
    <s v="U"/>
    <s v="OECD_CAN"/>
    <n v="399"/>
  </r>
  <r>
    <n v="499"/>
    <s v="Canada"/>
    <s v="Kitchener and Waterloo"/>
    <m/>
    <m/>
    <n v="131"/>
    <m/>
    <m/>
    <m/>
    <m/>
    <m/>
    <m/>
    <n v="692"/>
    <m/>
    <n v="22"/>
    <n v="7"/>
    <m/>
    <m/>
    <n v="8"/>
    <m/>
    <n v="20"/>
    <m/>
    <m/>
    <m/>
    <m/>
    <m/>
    <m/>
    <m/>
    <m/>
    <m/>
    <m/>
    <m/>
    <m/>
    <m/>
    <m/>
    <m/>
    <m/>
    <s v="hospital"/>
    <x v="57"/>
    <s v="non-residential"/>
    <s v="hospital"/>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11"/>
    <s v="Unspecified"/>
    <s v="Standard"/>
    <s v="real-world single case study"/>
    <s v="NR"/>
    <s v="U"/>
    <s v="OECD_CAN"/>
    <n v="692"/>
  </r>
  <r>
    <n v="500"/>
    <s v="Canada"/>
    <s v="Kitchener and Waterloo"/>
    <m/>
    <m/>
    <n v="49"/>
    <m/>
    <m/>
    <m/>
    <n v="5"/>
    <m/>
    <m/>
    <n v="321"/>
    <m/>
    <n v="47"/>
    <n v="60"/>
    <m/>
    <m/>
    <n v="4"/>
    <m/>
    <n v="14"/>
    <m/>
    <m/>
    <m/>
    <m/>
    <m/>
    <m/>
    <m/>
    <m/>
    <m/>
    <m/>
    <m/>
    <m/>
    <m/>
    <m/>
    <m/>
    <m/>
    <s v="Office"/>
    <x v="57"/>
    <s v="non-residential"/>
    <s v="office"/>
    <s v="case study"/>
    <s v="urban"/>
    <m/>
    <s v="Mollaei A, Ibrahim N, Habib K."/>
    <n v="2021"/>
    <s v="Estimating the construction material stocks in two Canadian cities: A case study of Kitchener and Waterloo"/>
    <s v="Journal of Cleaner Production"/>
    <s v="Copyright Elsevier"/>
    <s v="10.1016/j.jclepro.2020.124501"/>
    <x v="89"/>
    <s v="NULL"/>
    <m/>
    <m/>
    <m/>
    <m/>
    <s v="Almaleh (Fishman)"/>
    <m/>
    <m/>
    <m/>
    <m/>
    <m/>
    <m/>
    <m/>
    <m/>
    <m/>
    <m/>
    <m/>
    <m/>
    <m/>
    <m/>
    <m/>
    <m/>
    <m/>
    <s v="R32CAN"/>
    <s v="R5.2OECD"/>
    <x v="12"/>
    <s v="Unspecified"/>
    <s v="Standard"/>
    <s v="real-world single case study"/>
    <s v="NR"/>
    <s v="U"/>
    <s v="OECD_CAN"/>
    <n v="321"/>
  </r>
  <r>
    <n v="501"/>
    <s v="China"/>
    <s v="Longwu"/>
    <m/>
    <m/>
    <m/>
    <m/>
    <m/>
    <n v="65"/>
    <n v="20"/>
    <m/>
    <m/>
    <n v="880"/>
    <m/>
    <m/>
    <n v="180"/>
    <m/>
    <m/>
    <m/>
    <m/>
    <m/>
    <m/>
    <m/>
    <m/>
    <m/>
    <m/>
    <m/>
    <m/>
    <m/>
    <m/>
    <m/>
    <m/>
    <m/>
    <m/>
    <m/>
    <m/>
    <n v="316"/>
    <m/>
    <x v="57"/>
    <s v="NA"/>
    <s v="NA"/>
    <s v="case study"/>
    <s v="urban"/>
    <m/>
    <s v="Wang H, Chen D, Duan H, Yin F, Niu Y."/>
    <n v="2019"/>
    <s v="Characterizing urban building metabolism with a 4D-GIS model: A case study in China. "/>
    <s v="Journal of Cleaner Production"/>
    <s v="Copyright Elsevier"/>
    <s v="10.1016/j.jclepro.2019.04.341"/>
    <x v="90"/>
    <s v="NULL"/>
    <m/>
    <m/>
    <m/>
    <m/>
    <s v="Almaleh (Fishman)"/>
    <m/>
    <m/>
    <m/>
    <m/>
    <m/>
    <m/>
    <m/>
    <m/>
    <m/>
    <m/>
    <m/>
    <m/>
    <m/>
    <m/>
    <m/>
    <m/>
    <m/>
    <s v="R32CHN"/>
    <s v="R5.2ASIA"/>
    <x v="9"/>
    <s v="S_unspecified"/>
    <s v="Standard"/>
    <s v="real-world single case study"/>
    <s v="UN"/>
    <s v="S"/>
    <s v="ASIA_CHN"/>
    <n v="880"/>
  </r>
  <r>
    <n v="502"/>
    <s v="China"/>
    <s v="Longwu"/>
    <m/>
    <m/>
    <m/>
    <m/>
    <m/>
    <n v="22"/>
    <n v="32"/>
    <m/>
    <m/>
    <n v="782"/>
    <m/>
    <m/>
    <n v="328"/>
    <m/>
    <m/>
    <m/>
    <m/>
    <m/>
    <m/>
    <m/>
    <m/>
    <m/>
    <m/>
    <m/>
    <m/>
    <m/>
    <m/>
    <m/>
    <m/>
    <m/>
    <m/>
    <m/>
    <m/>
    <n v="326"/>
    <s v="Brick Concrete"/>
    <x v="57"/>
    <s v="NA"/>
    <s v="NA"/>
    <s v="case study"/>
    <s v="urban"/>
    <m/>
    <s v="Wang H, Chen D, Duan H, Yin F, Niu Y."/>
    <n v="2019"/>
    <s v="Characterizing urban building metabolism with a 4D-GIS model: A case study in China. "/>
    <s v="Journal of Cleaner Production"/>
    <s v="Copyright Elsevier"/>
    <s v="10.1016/j.jclepro.2019.04.341"/>
    <x v="90"/>
    <s v="NULL"/>
    <m/>
    <m/>
    <m/>
    <m/>
    <s v="Almaleh (Fishman)"/>
    <m/>
    <m/>
    <m/>
    <m/>
    <m/>
    <m/>
    <m/>
    <m/>
    <m/>
    <m/>
    <m/>
    <m/>
    <m/>
    <m/>
    <m/>
    <m/>
    <m/>
    <s v="R32CHN"/>
    <s v="R5.2ASIA"/>
    <x v="9"/>
    <s v="M_brick"/>
    <s v="Standard"/>
    <s v="real-world single case study"/>
    <s v="UN"/>
    <s v="M"/>
    <s v="ASIA_CHN"/>
    <n v="782"/>
  </r>
  <r>
    <n v="503"/>
    <s v="South Korea"/>
    <s v="Daegu and Busan"/>
    <m/>
    <m/>
    <m/>
    <m/>
    <m/>
    <n v="38.1"/>
    <n v="22.1"/>
    <m/>
    <m/>
    <n v="1126.8"/>
    <m/>
    <m/>
    <n v="409"/>
    <n v="34.200000000000003"/>
    <m/>
    <m/>
    <m/>
    <m/>
    <m/>
    <m/>
    <m/>
    <m/>
    <m/>
    <m/>
    <n v="5.8"/>
    <n v="34.9"/>
    <m/>
    <m/>
    <m/>
    <m/>
    <m/>
    <m/>
    <m/>
    <n v="5.5"/>
    <s v="Reinforced Concrete"/>
    <x v="57"/>
    <s v="residential"/>
    <s v="NA"/>
    <s v="case study"/>
    <s v="urban"/>
    <m/>
    <s v="Cha GW, Moon HJ, Kim YC, Hong WH, Jeon GY, Yoon YR, Hwang C, Hwang JH"/>
    <n v="2020"/>
    <s v="Evaluating recycling potential of demolition waste considering building structure types: A study in South Korea"/>
    <s v="Journal of Cleaner Production"/>
    <s v="Copyright Elsevier"/>
    <s v="10.1016/j.jclepro.2020.120385"/>
    <x v="91"/>
    <s v="NULL"/>
    <m/>
    <s v="Concrete column is a sum of concrete and block, and other unspecified material is roofing tile and other waste material from table 2 of the research paper. "/>
    <m/>
    <m/>
    <s v="Almaleh (Fishman)"/>
    <m/>
    <m/>
    <m/>
    <m/>
    <m/>
    <m/>
    <m/>
    <m/>
    <m/>
    <m/>
    <m/>
    <m/>
    <m/>
    <m/>
    <m/>
    <m/>
    <m/>
    <s v="R32KOR"/>
    <s v="R5.2OECD"/>
    <x v="0"/>
    <s v="RC_unspecified"/>
    <s v="Standard"/>
    <s v="real-world single case study"/>
    <s v="RU"/>
    <s v="C"/>
    <s v="OECD_KOR"/>
    <n v="1126.8"/>
  </r>
  <r>
    <n v="504"/>
    <s v="South Korea"/>
    <s v="Daegu and Busan"/>
    <m/>
    <m/>
    <m/>
    <m/>
    <m/>
    <n v="14"/>
    <n v="76.599999999999994"/>
    <m/>
    <m/>
    <n v="453.6"/>
    <m/>
    <m/>
    <n v="806.8"/>
    <n v="115.7"/>
    <m/>
    <m/>
    <m/>
    <m/>
    <m/>
    <m/>
    <m/>
    <m/>
    <m/>
    <m/>
    <n v="6.6"/>
    <n v="18.2"/>
    <m/>
    <m/>
    <m/>
    <m/>
    <m/>
    <m/>
    <m/>
    <n v="46.6"/>
    <s v="Concrete -Brick"/>
    <x v="57"/>
    <s v="residential"/>
    <s v="NA"/>
    <s v="case study"/>
    <s v="urban"/>
    <m/>
    <s v="Cha GW, Moon HJ, Kim YC, Hong WH, Jeon GY, Yoon YR, Hwang C, Hwang JH"/>
    <n v="2020"/>
    <s v="Evaluating recycling potential of demolition waste considering building structure types: A study in South Korea"/>
    <s v="Journal of Cleaner Production"/>
    <s v="Copyright Elsevier"/>
    <s v="10.1016/j.jclepro.2020.120385"/>
    <x v="91"/>
    <s v="NULL"/>
    <m/>
    <s v="Concrete column is a sum of concrete and block, and other unspecified material is roofing tile and other waste material from table 2 of the research paper. "/>
    <m/>
    <m/>
    <s v="Almaleh (Fishman)"/>
    <m/>
    <m/>
    <m/>
    <m/>
    <m/>
    <m/>
    <m/>
    <m/>
    <m/>
    <m/>
    <m/>
    <m/>
    <m/>
    <m/>
    <m/>
    <m/>
    <m/>
    <s v="R32KOR"/>
    <s v="R5.2OECD"/>
    <x v="0"/>
    <s v="M_brick"/>
    <s v="Standard"/>
    <s v="real-world single case study"/>
    <s v="RU"/>
    <s v="M"/>
    <s v="OECD_KOR"/>
    <n v="453.6"/>
  </r>
  <r>
    <n v="505"/>
    <s v="South Korea"/>
    <s v="Daegu and Busan"/>
    <m/>
    <m/>
    <m/>
    <m/>
    <m/>
    <n v="3.1"/>
    <n v="123.7"/>
    <m/>
    <m/>
    <n v="800.4"/>
    <m/>
    <m/>
    <n v="17.2"/>
    <n v="103.2"/>
    <m/>
    <m/>
    <m/>
    <m/>
    <m/>
    <m/>
    <m/>
    <m/>
    <m/>
    <m/>
    <n v="3.7"/>
    <n v="21.9"/>
    <m/>
    <m/>
    <m/>
    <m/>
    <m/>
    <m/>
    <m/>
    <n v="62.3"/>
    <s v="Masonry -Block"/>
    <x v="57"/>
    <s v="residential"/>
    <s v="NA"/>
    <s v="case study"/>
    <s v="urban"/>
    <m/>
    <s v="Cha GW, Moon HJ, Kim YC, Hong WH, Jeon GY, Yoon YR, Hwang C, Hwang JH"/>
    <n v="2020"/>
    <s v="Evaluating recycling potential of demolition waste considering building structure types: A study in South Korea"/>
    <s v="Journal of Cleaner Production"/>
    <s v="Copyright Elsevier"/>
    <s v="10.1016/j.jclepro.2020.120385"/>
    <x v="91"/>
    <s v="NULL"/>
    <m/>
    <s v="Concrete column is a sum of concrete and block, and other unspecified material is roofing tile and other waste material from table 2 of the research paper. "/>
    <m/>
    <m/>
    <s v="Almaleh (Fishman)"/>
    <m/>
    <m/>
    <m/>
    <m/>
    <m/>
    <m/>
    <m/>
    <m/>
    <m/>
    <m/>
    <m/>
    <m/>
    <m/>
    <m/>
    <m/>
    <m/>
    <m/>
    <s v="R32KOR"/>
    <s v="R5.2OECD"/>
    <x v="0"/>
    <s v="M_unspecified"/>
    <s v="Standard"/>
    <s v="real-world single case study"/>
    <s v="RU"/>
    <s v="M"/>
    <s v="OECD_KOR"/>
    <n v="800.4"/>
  </r>
  <r>
    <n v="506"/>
    <s v="South Korea"/>
    <s v="Daegu and Busan"/>
    <m/>
    <m/>
    <m/>
    <m/>
    <m/>
    <n v="1.5"/>
    <n v="96.4"/>
    <m/>
    <m/>
    <n v="271"/>
    <m/>
    <m/>
    <n v="193.9"/>
    <n v="191.4"/>
    <m/>
    <m/>
    <m/>
    <m/>
    <m/>
    <m/>
    <m/>
    <m/>
    <m/>
    <m/>
    <n v="5"/>
    <n v="5.2"/>
    <m/>
    <m/>
    <m/>
    <m/>
    <m/>
    <m/>
    <m/>
    <n v="143.6"/>
    <s v="wood"/>
    <x v="57"/>
    <s v="residential"/>
    <s v="NA"/>
    <s v="case study"/>
    <s v="urban"/>
    <m/>
    <s v="Cha GW, Moon HJ, Kim YC, Hong WH, Jeon GY, Yoon YR, Hwang C, Hwang JH"/>
    <n v="2020"/>
    <s v="Evaluating recycling potential of demolition waste considering building structure types: A study in South Korea"/>
    <s v="Journal of Cleaner Production"/>
    <s v="Copyright Elsevier"/>
    <s v="10.1016/j.jclepro.2020.120385"/>
    <x v="91"/>
    <s v="NULL"/>
    <m/>
    <s v="Concrete column is a sum of concrete and block, and other unspecified material is roofing tile and other waste material from table 2 of the research paper. "/>
    <m/>
    <m/>
    <s v="Almaleh (Fishman)"/>
    <m/>
    <m/>
    <m/>
    <m/>
    <m/>
    <m/>
    <m/>
    <m/>
    <m/>
    <m/>
    <m/>
    <m/>
    <m/>
    <m/>
    <m/>
    <m/>
    <m/>
    <s v="R32KOR"/>
    <s v="R5.2OECD"/>
    <x v="0"/>
    <s v="T_traditional"/>
    <s v="Standard"/>
    <s v="real-world single case study"/>
    <s v="RU"/>
    <s v="T"/>
    <s v="OECD_KOR"/>
    <n v="271"/>
  </r>
  <r>
    <n v="507"/>
    <s v="Fiji Islands "/>
    <s v="Viti Levu and Vanua Levu"/>
    <m/>
    <m/>
    <n v="5"/>
    <m/>
    <m/>
    <m/>
    <n v="1"/>
    <m/>
    <m/>
    <n v="1824"/>
    <m/>
    <m/>
    <m/>
    <m/>
    <m/>
    <m/>
    <m/>
    <m/>
    <m/>
    <m/>
    <m/>
    <m/>
    <m/>
    <m/>
    <m/>
    <m/>
    <m/>
    <m/>
    <m/>
    <m/>
    <m/>
    <m/>
    <m/>
    <m/>
    <s v="Cement bricks "/>
    <x v="57"/>
    <s v="NA"/>
    <s v="NA"/>
    <s v="case study"/>
    <s v="urban"/>
    <m/>
    <s v="Merschroth S, Miatto A, Weyand S, Tanikawa H, Schebek L."/>
    <n v="2020"/>
    <s v="Lost Material Stock in Buildings due to Sea Level Rise from Global Warming: The Case of Fiji Islands"/>
    <s v="Sustainability"/>
    <s v="Copyright by the authors "/>
    <s v="10.3390/su12030834"/>
    <x v="92"/>
    <s v="NULL"/>
    <m/>
    <m/>
    <m/>
    <m/>
    <s v="Almaleh (Fishman)"/>
    <m/>
    <m/>
    <m/>
    <m/>
    <m/>
    <m/>
    <m/>
    <m/>
    <m/>
    <m/>
    <m/>
    <m/>
    <m/>
    <m/>
    <m/>
    <m/>
    <m/>
    <s v="R32OAS-L"/>
    <s v="R5.2ASIA"/>
    <x v="9"/>
    <s v="M_brick"/>
    <s v="Standard"/>
    <s v="real-world single case study"/>
    <s v="UN"/>
    <s v="M"/>
    <s v="ASIA_OAS-L"/>
    <n v="1824"/>
  </r>
  <r>
    <n v="508"/>
    <s v="Fiji Islands "/>
    <s v="Viti Levu and Vanua Levu"/>
    <m/>
    <m/>
    <n v="104"/>
    <m/>
    <m/>
    <m/>
    <m/>
    <m/>
    <m/>
    <n v="1416"/>
    <m/>
    <m/>
    <m/>
    <m/>
    <m/>
    <m/>
    <m/>
    <m/>
    <m/>
    <m/>
    <m/>
    <m/>
    <m/>
    <m/>
    <m/>
    <m/>
    <m/>
    <m/>
    <m/>
    <m/>
    <m/>
    <m/>
    <m/>
    <m/>
    <s v="Reinforced Concrete"/>
    <x v="57"/>
    <s v="NA"/>
    <s v="NA"/>
    <s v="case study"/>
    <s v="urban"/>
    <m/>
    <s v="Merschroth S, Miatto A, Weyand S, Tanikawa H, Schebek L."/>
    <n v="2020"/>
    <s v="Lost Material Stock in Buildings due to Sea Level Rise from Global Warming: The Case of Fiji Islands"/>
    <s v="Sustainability"/>
    <s v="Copyright by the authors "/>
    <s v="10.3390/su12030834"/>
    <x v="92"/>
    <s v="NULL"/>
    <m/>
    <m/>
    <m/>
    <m/>
    <s v="Almaleh (Fishman)"/>
    <m/>
    <m/>
    <m/>
    <m/>
    <m/>
    <m/>
    <m/>
    <m/>
    <m/>
    <m/>
    <m/>
    <m/>
    <m/>
    <m/>
    <m/>
    <m/>
    <m/>
    <s v="R32OAS-L"/>
    <s v="R5.2ASIA"/>
    <x v="9"/>
    <s v="RC_unspecified"/>
    <s v="Standard"/>
    <s v="real-world single case study"/>
    <s v="UN"/>
    <s v="C"/>
    <s v="ASIA_OAS-L"/>
    <n v="1416"/>
  </r>
  <r>
    <n v="509"/>
    <s v="Fiji Islands "/>
    <s v="Viti Levu and Vanua Levu"/>
    <m/>
    <m/>
    <n v="8"/>
    <m/>
    <m/>
    <m/>
    <n v="61"/>
    <m/>
    <m/>
    <n v="108"/>
    <m/>
    <m/>
    <m/>
    <m/>
    <m/>
    <m/>
    <m/>
    <m/>
    <m/>
    <m/>
    <m/>
    <m/>
    <m/>
    <m/>
    <m/>
    <m/>
    <m/>
    <m/>
    <m/>
    <m/>
    <m/>
    <m/>
    <m/>
    <m/>
    <s v="Steel cladded"/>
    <x v="57"/>
    <s v="NA"/>
    <s v="NA"/>
    <s v="case study"/>
    <s v="urban"/>
    <m/>
    <s v="Merschroth S, Miatto A, Weyand S, Tanikawa H, Schebek L."/>
    <n v="2020"/>
    <s v="Lost Material Stock in Buildings due to Sea Level Rise from Global Warming: The Case of Fiji Islands"/>
    <s v="Sustainability"/>
    <s v="Copyright by the authors "/>
    <s v="10.3390/su12030834"/>
    <x v="92"/>
    <s v="NULL"/>
    <m/>
    <m/>
    <m/>
    <m/>
    <s v="Almaleh (Fishman)"/>
    <m/>
    <m/>
    <m/>
    <m/>
    <m/>
    <m/>
    <m/>
    <m/>
    <m/>
    <m/>
    <m/>
    <m/>
    <m/>
    <m/>
    <m/>
    <m/>
    <m/>
    <s v="R32OAS-L"/>
    <s v="R5.2ASIA"/>
    <x v="9"/>
    <s v="S_unspecified"/>
    <s v="Standard"/>
    <s v="real-world single case study"/>
    <s v="UN"/>
    <s v="S"/>
    <s v="ASIA_OAS-L"/>
    <n v="108"/>
  </r>
  <r>
    <n v="510"/>
    <s v="Fiji Islands "/>
    <s v="Viti Levu and Vanua Levu"/>
    <m/>
    <m/>
    <n v="5"/>
    <m/>
    <m/>
    <m/>
    <n v="94"/>
    <m/>
    <m/>
    <n v="108"/>
    <m/>
    <m/>
    <m/>
    <m/>
    <m/>
    <m/>
    <m/>
    <m/>
    <m/>
    <m/>
    <m/>
    <m/>
    <m/>
    <m/>
    <m/>
    <m/>
    <m/>
    <m/>
    <m/>
    <m/>
    <m/>
    <m/>
    <m/>
    <m/>
    <s v="Timber cladded"/>
    <x v="57"/>
    <s v="NA"/>
    <s v="NA"/>
    <s v="case study"/>
    <s v="urban"/>
    <m/>
    <s v="Merschroth S, Miatto A, Weyand S, Tanikawa H, Schebek L."/>
    <n v="2020"/>
    <s v="Lost Material Stock in Buildings due to Sea Level Rise from Global Warming: The Case of Fiji Islands"/>
    <s v="Sustainability"/>
    <s v="Copyright by the authors "/>
    <s v="10.3390/su12030834"/>
    <x v="92"/>
    <s v="NULL"/>
    <m/>
    <m/>
    <m/>
    <m/>
    <s v="Almaleh (Fishman)"/>
    <m/>
    <m/>
    <m/>
    <m/>
    <m/>
    <m/>
    <m/>
    <m/>
    <m/>
    <m/>
    <m/>
    <m/>
    <m/>
    <m/>
    <m/>
    <m/>
    <m/>
    <s v="R32OAS-L"/>
    <s v="R5.2ASIA"/>
    <x v="9"/>
    <s v="T_traditional"/>
    <s v="Standard"/>
    <s v="real-world single case study"/>
    <s v="UN"/>
    <s v="T"/>
    <s v="ASIA_OAS-L"/>
    <n v="108"/>
  </r>
  <r>
    <n v="511"/>
    <s v="Norway"/>
    <s v="Elverum"/>
    <n v="2019"/>
    <n v="2030"/>
    <n v="6.9439252329999999"/>
    <m/>
    <m/>
    <m/>
    <n v="237.62531523300001"/>
    <m/>
    <m/>
    <n v="426.08681497999999"/>
    <m/>
    <m/>
    <m/>
    <m/>
    <m/>
    <n v="19.408878505000001"/>
    <m/>
    <m/>
    <m/>
    <m/>
    <m/>
    <m/>
    <m/>
    <m/>
    <n v="7.3381222570000002"/>
    <m/>
    <m/>
    <m/>
    <m/>
    <m/>
    <m/>
    <m/>
    <n v="5.7067710279999897"/>
    <n v="25.813457945"/>
    <s v="Concrete and wood houses"/>
    <x v="57"/>
    <s v="Kindergarten"/>
    <s v="education"/>
    <s v="case study"/>
    <s v="urban"/>
    <m/>
    <s v="Lausselet, C., Urrego, J.P.F., Resch, E. &amp; Brattebø, H"/>
    <n v="2020"/>
    <s v="Temporal analysis of the material flows and embodied greenhouse gas emissions of a neighborhood building stock"/>
    <s v="Journal of Industrial Ecology"/>
    <s v="Copyright by the authors "/>
    <s v="10.1111/jiec.13049"/>
    <x v="93"/>
    <s v="NULL"/>
    <m/>
    <s v="Supporting Information S2, Figure 3a"/>
    <m/>
    <m/>
    <s v="Schwartzberg (Fishman)"/>
    <m/>
    <m/>
    <m/>
    <m/>
    <m/>
    <m/>
    <m/>
    <m/>
    <m/>
    <m/>
    <m/>
    <m/>
    <m/>
    <m/>
    <m/>
    <m/>
    <m/>
    <s v="R32EFTA"/>
    <s v="R5.2OECD"/>
    <x v="11"/>
    <s v="RC_concretefloor"/>
    <s v="Zero_energy"/>
    <s v="real-world single case study"/>
    <s v="NR"/>
    <s v="C"/>
    <s v="OECD_EFTA"/>
    <n v="426.08681497999999"/>
  </r>
  <r>
    <n v="512"/>
    <s v="Norway"/>
    <s v="Elverum"/>
    <n v="2019"/>
    <n v="2030"/>
    <n v="24.207939452000002"/>
    <m/>
    <m/>
    <m/>
    <n v="255.90830621000001"/>
    <m/>
    <m/>
    <n v="585.49101022399896"/>
    <m/>
    <m/>
    <m/>
    <m/>
    <m/>
    <n v="16.215357006999898"/>
    <m/>
    <m/>
    <m/>
    <m/>
    <m/>
    <m/>
    <m/>
    <m/>
    <n v="0"/>
    <m/>
    <m/>
    <m/>
    <m/>
    <m/>
    <m/>
    <m/>
    <n v="5.1572172710000004"/>
    <n v="108.893928575"/>
    <s v="Concrete and wood houses"/>
    <x v="57"/>
    <s v="School"/>
    <s v="education"/>
    <s v="case study"/>
    <s v="urban"/>
    <m/>
    <s v="Lausselet, C., Urrego, J.P.F., Resch, E. &amp; Brattebø, H"/>
    <n v="2020"/>
    <s v="Temporal analysis of the material flows and embodied greenhouse gas emissions of a neighborhood building stock"/>
    <s v="Journal of Industrial Ecology"/>
    <s v="Copyright by the authors "/>
    <s v="10.1111/jiec.13049"/>
    <x v="93"/>
    <s v="NULL"/>
    <m/>
    <s v="Supporting Information S2, Figure 3a"/>
    <m/>
    <m/>
    <s v="Schwartzberg (Fishman)"/>
    <m/>
    <m/>
    <m/>
    <m/>
    <m/>
    <m/>
    <m/>
    <m/>
    <m/>
    <m/>
    <m/>
    <m/>
    <m/>
    <m/>
    <m/>
    <m/>
    <m/>
    <s v="R32EFTA"/>
    <s v="R5.2OECD"/>
    <x v="11"/>
    <s v="RC_concretefloor"/>
    <s v="Zero_energy"/>
    <s v="real-world single case study"/>
    <s v="NR"/>
    <s v="C"/>
    <s v="OECD_EFTA"/>
    <n v="585.49101022399896"/>
  </r>
  <r>
    <n v="513"/>
    <s v="Norway"/>
    <s v="Elverum"/>
    <n v="2019"/>
    <n v="2030"/>
    <n v="5"/>
    <m/>
    <m/>
    <m/>
    <n v="129.65021874999999"/>
    <m/>
    <m/>
    <n v="470.12625000000003"/>
    <m/>
    <m/>
    <m/>
    <m/>
    <m/>
    <n v="49.483125000000001"/>
    <m/>
    <m/>
    <m/>
    <m/>
    <m/>
    <m/>
    <m/>
    <m/>
    <n v="14.878125000000001"/>
    <m/>
    <m/>
    <m/>
    <m/>
    <m/>
    <m/>
    <m/>
    <n v="22.350625000000001"/>
    <n v="3.375"/>
    <s v="Concrete and wood houses"/>
    <x v="57"/>
    <s v="Single-family house - 2019"/>
    <s v="residential"/>
    <s v="case study"/>
    <s v="urban"/>
    <m/>
    <s v="Lausselet, C., Urrego, J.P.F., Resch, E. &amp; Brattebø, H"/>
    <n v="2020"/>
    <s v="Temporal analysis of the material flows and embodied greenhouse gas emissions of a neighborhood building stock"/>
    <s v="Journal of Industrial Ecology"/>
    <s v="Copyright by the authors "/>
    <s v="10.1111/jiec.13049"/>
    <x v="93"/>
    <s v="NULL"/>
    <m/>
    <s v="Supporting Information S2, Figure 3a"/>
    <m/>
    <m/>
    <s v="Schwartzberg (Fishman)"/>
    <m/>
    <m/>
    <m/>
    <m/>
    <m/>
    <m/>
    <m/>
    <m/>
    <m/>
    <m/>
    <m/>
    <m/>
    <m/>
    <m/>
    <m/>
    <m/>
    <m/>
    <s v="R32EFTA"/>
    <s v="R5.2OECD"/>
    <x v="3"/>
    <s v="RC_concretefloor"/>
    <s v="Zero_energy"/>
    <s v="real-world single case study"/>
    <s v="RS"/>
    <s v="C"/>
    <s v="OECD_EFTA"/>
    <n v="470.12625000000003"/>
  </r>
  <r>
    <n v="514"/>
    <s v="Norway"/>
    <s v="Elverum"/>
    <n v="2019"/>
    <n v="2030"/>
    <n v="5"/>
    <m/>
    <m/>
    <m/>
    <n v="129.65021874999999"/>
    <m/>
    <m/>
    <n v="470.12625000000003"/>
    <m/>
    <m/>
    <m/>
    <m/>
    <m/>
    <n v="49.483125000000001"/>
    <m/>
    <m/>
    <m/>
    <m/>
    <m/>
    <m/>
    <m/>
    <m/>
    <n v="14.878125000000001"/>
    <m/>
    <m/>
    <m/>
    <m/>
    <m/>
    <m/>
    <m/>
    <n v="22.350625000000001"/>
    <n v="3.375"/>
    <s v="Concrete and wood houses"/>
    <x v="57"/>
    <s v="Single-family house - 2021"/>
    <s v="residential"/>
    <s v="case study"/>
    <s v="urban"/>
    <m/>
    <s v="Lausselet, C., Urrego, J.P.F., Resch, E. &amp; Brattebø, H"/>
    <n v="2020"/>
    <s v="Temporal analysis of the material flows and embodied greenhouse gas emissions of a neighborhood building stock"/>
    <s v="Journal of Industrial Ecology"/>
    <s v="Copyright by the authors "/>
    <s v="10.1111/jiec.13049"/>
    <x v="93"/>
    <s v="NULL"/>
    <m/>
    <s v="Supporting Information S2, Figure 3a"/>
    <m/>
    <m/>
    <s v="Schwartzberg (Fishman)"/>
    <m/>
    <m/>
    <m/>
    <m/>
    <m/>
    <m/>
    <m/>
    <m/>
    <m/>
    <m/>
    <m/>
    <m/>
    <m/>
    <m/>
    <m/>
    <m/>
    <m/>
    <s v="R32EFTA"/>
    <s v="R5.2OECD"/>
    <x v="3"/>
    <s v="RC_concretefloor"/>
    <s v="Zero_energy"/>
    <s v="real-world single case study"/>
    <s v="RS"/>
    <s v="C"/>
    <s v="OECD_EFTA"/>
    <n v="470.12625000000003"/>
  </r>
  <r>
    <n v="515"/>
    <s v="Norway"/>
    <s v="Elverum"/>
    <n v="2019"/>
    <n v="2030"/>
    <n v="5"/>
    <m/>
    <m/>
    <m/>
    <n v="129.65021874999999"/>
    <m/>
    <m/>
    <n v="470.12625000000003"/>
    <m/>
    <m/>
    <m/>
    <m/>
    <m/>
    <n v="49.483125000000001"/>
    <m/>
    <m/>
    <m/>
    <m/>
    <m/>
    <m/>
    <m/>
    <m/>
    <n v="14.878125000000001"/>
    <m/>
    <m/>
    <m/>
    <m/>
    <m/>
    <m/>
    <m/>
    <n v="22.350625000000001"/>
    <n v="3.375"/>
    <s v="Concrete and wood houses"/>
    <x v="57"/>
    <s v="Single-family house - 2026"/>
    <s v="residential"/>
    <s v="case study"/>
    <s v="urban"/>
    <m/>
    <s v="Lausselet, C., Urrego, J.P.F., Resch, E. &amp; Brattebø, H"/>
    <n v="2020"/>
    <s v="Temporal analysis of the material flows and embodied greenhouse gas emissions of a neighborhood building stock"/>
    <s v="Journal of Industrial Ecology"/>
    <s v="Copyright by the authors "/>
    <s v="10.1111/jiec.13049"/>
    <x v="93"/>
    <s v="NULL"/>
    <m/>
    <s v="Supporting Information S2, Figure 3a"/>
    <m/>
    <m/>
    <s v="Schwartzberg (Fishman)"/>
    <m/>
    <m/>
    <m/>
    <m/>
    <m/>
    <m/>
    <m/>
    <m/>
    <m/>
    <m/>
    <m/>
    <m/>
    <m/>
    <m/>
    <m/>
    <m/>
    <m/>
    <s v="R32EFTA"/>
    <s v="R5.2OECD"/>
    <x v="3"/>
    <s v="RC_concretefloor"/>
    <s v="Zero_energy"/>
    <s v="real-world single case study"/>
    <s v="RS"/>
    <s v="C"/>
    <s v="OECD_EFTA"/>
    <n v="470.12625000000003"/>
  </r>
  <r>
    <n v="516"/>
    <s v="China"/>
    <s v="Shanghai"/>
    <m/>
    <n v="1960"/>
    <n v="14"/>
    <m/>
    <m/>
    <m/>
    <n v="24"/>
    <m/>
    <m/>
    <m/>
    <n v="145"/>
    <n v="1000"/>
    <n v="420"/>
    <m/>
    <m/>
    <m/>
    <m/>
    <m/>
    <m/>
    <m/>
    <m/>
    <m/>
    <m/>
    <m/>
    <n v="0.9"/>
    <m/>
    <m/>
    <m/>
    <m/>
    <m/>
    <m/>
    <m/>
    <m/>
    <n v="30"/>
    <s v="Brick Concrete"/>
    <x v="57"/>
    <s v="Unspecified residential"/>
    <s v="residential"/>
    <s v="country-averaged"/>
    <s v="urban"/>
    <m/>
    <s v="Han J, Chen WQ, Zhang L, Liu G."/>
    <n v="2018"/>
    <s v="Uncovering the Spatiotemporal Dynamics of Urban Infrastructure Development: A High Spatial Resolution Material Stock and Flow Analysis"/>
    <s v="Environmental Science &amp; Technology"/>
    <s v="Copyright American Chemical Society"/>
    <s v="10.1021/acs.est.8b03111"/>
    <x v="94"/>
    <s v="I marked ''lime'' in the ''other_unspecified_material' column"/>
    <m/>
    <m/>
    <m/>
    <m/>
    <s v="Schwartzberg (Fishman)"/>
    <m/>
    <m/>
    <m/>
    <m/>
    <m/>
    <m/>
    <m/>
    <m/>
    <m/>
    <m/>
    <m/>
    <m/>
    <m/>
    <m/>
    <m/>
    <m/>
    <m/>
    <s v="R32CHN"/>
    <s v="R5.2ASIA"/>
    <x v="0"/>
    <s v="M_brick"/>
    <s v="Standard"/>
    <s v="sample/average/statistics"/>
    <s v="RU"/>
    <s v="M"/>
    <s v="ASIA_CHN"/>
    <n v="1145"/>
  </r>
  <r>
    <n v="517"/>
    <s v="China"/>
    <s v="Shanghai"/>
    <n v="1960"/>
    <n v="1980"/>
    <n v="16"/>
    <m/>
    <m/>
    <m/>
    <n v="20"/>
    <m/>
    <m/>
    <m/>
    <n v="160"/>
    <n v="900"/>
    <n v="370"/>
    <m/>
    <m/>
    <m/>
    <m/>
    <m/>
    <m/>
    <m/>
    <m/>
    <m/>
    <m/>
    <m/>
    <n v="1.8"/>
    <m/>
    <m/>
    <m/>
    <m/>
    <m/>
    <m/>
    <m/>
    <m/>
    <n v="31"/>
    <s v="Brick Concrete"/>
    <x v="57"/>
    <s v="Unspecified residential"/>
    <s v="residential"/>
    <s v="country-averaged"/>
    <s v="urban"/>
    <m/>
    <s v="Han J, Chen WQ, Zhang L, Liu G."/>
    <n v="2018"/>
    <s v="Uncovering the Spatiotemporal Dynamics of Urban Infrastructure Development: A High Spatial Resolution Material Stock and Flow Analysis"/>
    <s v="Environmental Science &amp; Technology"/>
    <s v="Copyright American Chemical Society"/>
    <s v="10.1021/acs.est.8b03111"/>
    <x v="94"/>
    <s v="I marked ''lime'' in the ''other_unspecified_material' column"/>
    <m/>
    <m/>
    <m/>
    <m/>
    <s v="Schwartzberg (Fishman)"/>
    <m/>
    <m/>
    <m/>
    <m/>
    <m/>
    <m/>
    <m/>
    <m/>
    <m/>
    <m/>
    <m/>
    <m/>
    <m/>
    <m/>
    <m/>
    <m/>
    <m/>
    <s v="R32CHN"/>
    <s v="R5.2ASIA"/>
    <x v="0"/>
    <s v="M_brick"/>
    <s v="Standard"/>
    <s v="sample/average/statistics"/>
    <s v="RU"/>
    <s v="M"/>
    <s v="ASIA_CHN"/>
    <n v="1060"/>
  </r>
  <r>
    <n v="518"/>
    <s v="China"/>
    <s v="Shanghai"/>
    <n v="1980"/>
    <n v="2000"/>
    <n v="18"/>
    <m/>
    <m/>
    <m/>
    <n v="16"/>
    <m/>
    <m/>
    <m/>
    <n v="175"/>
    <n v="800"/>
    <n v="350"/>
    <m/>
    <m/>
    <m/>
    <m/>
    <m/>
    <m/>
    <m/>
    <m/>
    <m/>
    <m/>
    <m/>
    <n v="2"/>
    <m/>
    <m/>
    <m/>
    <m/>
    <m/>
    <m/>
    <m/>
    <m/>
    <n v="32"/>
    <s v="Brick Concrete"/>
    <x v="57"/>
    <s v="Unspecified residential"/>
    <s v="residential"/>
    <s v="country-averaged"/>
    <s v="urban"/>
    <m/>
    <s v="Han J, Chen WQ, Zhang L, Liu G."/>
    <n v="2018"/>
    <s v="Uncovering the Spatiotemporal Dynamics of Urban Infrastructure Development: A High Spatial Resolution Material Stock and Flow Analysis"/>
    <s v="Environmental Science &amp; Technology"/>
    <s v="Copyright American Chemical Society"/>
    <s v="10.1021/acs.est.8b03111"/>
    <x v="94"/>
    <s v="I marked ''lime'' in the ''other_unspecified_material' column"/>
    <m/>
    <m/>
    <m/>
    <m/>
    <s v="Schwartzberg (Fishman)"/>
    <m/>
    <m/>
    <m/>
    <m/>
    <m/>
    <m/>
    <m/>
    <m/>
    <m/>
    <m/>
    <m/>
    <m/>
    <m/>
    <m/>
    <m/>
    <m/>
    <m/>
    <s v="R32CHN"/>
    <s v="R5.2ASIA"/>
    <x v="0"/>
    <s v="M_brick"/>
    <s v="Standard"/>
    <s v="sample/average/statistics"/>
    <s v="RU"/>
    <s v="M"/>
    <s v="ASIA_CHN"/>
    <n v="975"/>
  </r>
  <r>
    <n v="519"/>
    <s v="China"/>
    <s v="Shanghai"/>
    <n v="2000"/>
    <n v="2010"/>
    <n v="20"/>
    <m/>
    <m/>
    <m/>
    <n v="12"/>
    <m/>
    <m/>
    <m/>
    <n v="180"/>
    <n v="740"/>
    <n v="320"/>
    <m/>
    <m/>
    <m/>
    <m/>
    <m/>
    <m/>
    <m/>
    <m/>
    <m/>
    <m/>
    <m/>
    <n v="2.1"/>
    <m/>
    <m/>
    <m/>
    <m/>
    <m/>
    <m/>
    <m/>
    <m/>
    <n v="33"/>
    <s v="Brick Concrete"/>
    <x v="57"/>
    <s v="Unspecified residential"/>
    <s v="residential"/>
    <s v="country-averaged"/>
    <s v="urban"/>
    <m/>
    <s v="Han J, Chen WQ, Zhang L, Liu G."/>
    <n v="2018"/>
    <s v="Uncovering the Spatiotemporal Dynamics of Urban Infrastructure Development: A High Spatial Resolution Material Stock and Flow Analysis"/>
    <s v="Environmental Science &amp; Technology"/>
    <s v="Copyright American Chemical Society"/>
    <s v="10.1021/acs.est.8b03111"/>
    <x v="94"/>
    <s v="I marked ''lime'' in the ''other_unspecified_material' column"/>
    <m/>
    <m/>
    <m/>
    <m/>
    <s v="Schwartzberg (Fishman)"/>
    <m/>
    <m/>
    <m/>
    <m/>
    <m/>
    <m/>
    <m/>
    <m/>
    <m/>
    <m/>
    <m/>
    <m/>
    <m/>
    <m/>
    <m/>
    <m/>
    <m/>
    <s v="R32CHN"/>
    <s v="R5.2ASIA"/>
    <x v="0"/>
    <s v="M_brick"/>
    <s v="Standard"/>
    <s v="sample/average/statistics"/>
    <s v="RU"/>
    <s v="M"/>
    <s v="ASIA_CHN"/>
    <n v="920"/>
  </r>
  <r>
    <n v="520"/>
    <s v="China"/>
    <s v="Shanghai"/>
    <m/>
    <n v="1960"/>
    <n v="15"/>
    <m/>
    <m/>
    <m/>
    <n v="24"/>
    <m/>
    <m/>
    <m/>
    <n v="155"/>
    <n v="1020"/>
    <n v="40"/>
    <m/>
    <m/>
    <m/>
    <m/>
    <m/>
    <m/>
    <m/>
    <m/>
    <m/>
    <m/>
    <m/>
    <n v="1"/>
    <m/>
    <m/>
    <m/>
    <m/>
    <m/>
    <m/>
    <m/>
    <m/>
    <n v="14"/>
    <s v="Reinforced Concrete"/>
    <x v="57"/>
    <s v="Unspecified residential"/>
    <s v="residential"/>
    <s v="country-averaged"/>
    <s v="urban"/>
    <m/>
    <s v="Han J, Chen WQ, Zhang L, Liu G."/>
    <n v="2018"/>
    <s v="Uncovering the Spatiotemporal Dynamics of Urban Infrastructure Development: A High Spatial Resolution Material Stock and Flow Analysis"/>
    <s v="Environmental Science &amp; Technology"/>
    <s v="Copyright American Chemical Society"/>
    <s v="10.1021/acs.est.8b03111"/>
    <x v="94"/>
    <s v="I marked ''lime'' in the ''other_unspecified_material' column"/>
    <m/>
    <m/>
    <m/>
    <m/>
    <s v="Schwartzberg (Fishman)"/>
    <m/>
    <m/>
    <m/>
    <m/>
    <m/>
    <m/>
    <m/>
    <m/>
    <m/>
    <m/>
    <m/>
    <m/>
    <m/>
    <m/>
    <m/>
    <m/>
    <m/>
    <s v="R32CHN"/>
    <s v="R5.2ASIA"/>
    <x v="0"/>
    <s v="RC_unspecified"/>
    <s v="Standard"/>
    <s v="sample/average/statistics"/>
    <s v="RU"/>
    <s v="C"/>
    <s v="ASIA_CHN"/>
    <n v="1175"/>
  </r>
  <r>
    <n v="521"/>
    <s v="China"/>
    <s v="Shanghai"/>
    <n v="1960"/>
    <n v="1980"/>
    <n v="25"/>
    <m/>
    <m/>
    <m/>
    <n v="20"/>
    <m/>
    <m/>
    <m/>
    <n v="190"/>
    <n v="930"/>
    <n v="30"/>
    <m/>
    <m/>
    <m/>
    <m/>
    <m/>
    <m/>
    <m/>
    <m/>
    <m/>
    <m/>
    <m/>
    <n v="1.9"/>
    <m/>
    <m/>
    <m/>
    <m/>
    <m/>
    <m/>
    <m/>
    <m/>
    <n v="16"/>
    <s v="Reinforced Concrete"/>
    <x v="57"/>
    <s v="Unspecified residential"/>
    <s v="residential"/>
    <s v="country-averaged"/>
    <s v="urban"/>
    <m/>
    <s v="Han J, Chen WQ, Zhang L, Liu G."/>
    <n v="2018"/>
    <s v="Uncovering the Spatiotemporal Dynamics of Urban Infrastructure Development: A High Spatial Resolution Material Stock and Flow Analysis"/>
    <s v="Environmental Science &amp; Technology"/>
    <s v="Copyright American Chemical Society"/>
    <s v="10.1021/acs.est.8b03111"/>
    <x v="94"/>
    <s v="I marked ''lime'' in the ''other_unspecified_material' column"/>
    <m/>
    <m/>
    <m/>
    <m/>
    <s v="Schwartzberg (Fishman)"/>
    <m/>
    <m/>
    <m/>
    <m/>
    <m/>
    <m/>
    <m/>
    <m/>
    <m/>
    <m/>
    <m/>
    <m/>
    <m/>
    <m/>
    <m/>
    <m/>
    <m/>
    <s v="R32CHN"/>
    <s v="R5.2ASIA"/>
    <x v="0"/>
    <s v="RC_unspecified"/>
    <s v="Standard"/>
    <s v="sample/average/statistics"/>
    <s v="RU"/>
    <s v="C"/>
    <s v="ASIA_CHN"/>
    <n v="1120"/>
  </r>
  <r>
    <n v="522"/>
    <s v="China"/>
    <s v="Shanghai"/>
    <n v="1980"/>
    <n v="2000"/>
    <n v="65"/>
    <m/>
    <m/>
    <m/>
    <n v="16"/>
    <m/>
    <m/>
    <m/>
    <n v="200"/>
    <n v="820"/>
    <n v="15"/>
    <m/>
    <m/>
    <m/>
    <m/>
    <m/>
    <m/>
    <m/>
    <m/>
    <m/>
    <m/>
    <m/>
    <n v="2.1"/>
    <m/>
    <m/>
    <m/>
    <m/>
    <m/>
    <m/>
    <m/>
    <m/>
    <n v="28"/>
    <s v="Reinforced Concrete"/>
    <x v="57"/>
    <s v="Unspecified residential"/>
    <s v="residential"/>
    <s v="country-averaged"/>
    <s v="urban"/>
    <m/>
    <s v="Han J, Chen WQ, Zhang L, Liu G."/>
    <n v="2018"/>
    <s v="Uncovering the Spatiotemporal Dynamics of Urban Infrastructure Development: A High Spatial Resolution Material Stock and Flow Analysis"/>
    <s v="Environmental Science &amp; Technology"/>
    <s v="Copyright American Chemical Society"/>
    <s v="10.1021/acs.est.8b03111"/>
    <x v="94"/>
    <s v="I marked ''lime'' in the ''other_unspecified_material' column"/>
    <m/>
    <m/>
    <m/>
    <m/>
    <s v="Schwartzberg (Fishman)"/>
    <m/>
    <m/>
    <m/>
    <m/>
    <m/>
    <m/>
    <m/>
    <m/>
    <m/>
    <m/>
    <m/>
    <m/>
    <m/>
    <m/>
    <m/>
    <m/>
    <m/>
    <s v="R32CHN"/>
    <s v="R5.2ASIA"/>
    <x v="0"/>
    <s v="RC_unspecified"/>
    <s v="Standard"/>
    <s v="sample/average/statistics"/>
    <s v="RU"/>
    <s v="C"/>
    <s v="ASIA_CHN"/>
    <n v="1020"/>
  </r>
  <r>
    <n v="523"/>
    <s v="China"/>
    <s v="Shanghai"/>
    <n v="2000"/>
    <n v="2010"/>
    <n v="70"/>
    <m/>
    <m/>
    <m/>
    <n v="12"/>
    <m/>
    <m/>
    <m/>
    <n v="220"/>
    <n v="780"/>
    <n v="10"/>
    <m/>
    <m/>
    <m/>
    <m/>
    <m/>
    <m/>
    <m/>
    <m/>
    <m/>
    <m/>
    <m/>
    <n v="2.2000000000000002"/>
    <m/>
    <m/>
    <m/>
    <m/>
    <m/>
    <m/>
    <m/>
    <m/>
    <n v="32"/>
    <s v="Reinforced Concrete"/>
    <x v="57"/>
    <s v="Unspecified residential"/>
    <s v="residential"/>
    <s v="country-averaged"/>
    <s v="urban"/>
    <m/>
    <s v="Han J, Chen WQ, Zhang L, Liu G."/>
    <n v="2018"/>
    <s v="Uncovering the Spatiotemporal Dynamics of Urban Infrastructure Development: A High Spatial Resolution Material Stock and Flow Analysis"/>
    <s v="Environmental Science &amp; Technology"/>
    <s v="Copyright American Chemical Society"/>
    <s v="10.1021/acs.est.8b03111"/>
    <x v="94"/>
    <s v="I marked ''lime'' in the ''other_unspecified_material' column"/>
    <m/>
    <m/>
    <m/>
    <m/>
    <s v="Schwartzberg (Fishman)"/>
    <m/>
    <m/>
    <m/>
    <m/>
    <m/>
    <m/>
    <m/>
    <m/>
    <m/>
    <m/>
    <m/>
    <m/>
    <m/>
    <m/>
    <m/>
    <m/>
    <m/>
    <s v="R32CHN"/>
    <s v="R5.2ASIA"/>
    <x v="0"/>
    <s v="RC_unspecified"/>
    <s v="Standard"/>
    <s v="sample/average/statistics"/>
    <s v="RU"/>
    <s v="C"/>
    <s v="ASIA_CHN"/>
    <n v="1000"/>
  </r>
  <r>
    <n v="524"/>
    <s v="China"/>
    <s v="Shanghai"/>
    <m/>
    <n v="1949"/>
    <n v="0.09"/>
    <m/>
    <m/>
    <m/>
    <n v="86"/>
    <m/>
    <m/>
    <n v="0"/>
    <m/>
    <m/>
    <n v="0"/>
    <m/>
    <m/>
    <n v="0"/>
    <m/>
    <n v="0"/>
    <m/>
    <m/>
    <m/>
    <m/>
    <m/>
    <m/>
    <n v="0.13"/>
    <m/>
    <m/>
    <m/>
    <m/>
    <m/>
    <m/>
    <m/>
    <m/>
    <m/>
    <s v="Adobe wood"/>
    <x v="57"/>
    <s v="Urban residential"/>
    <s v="residential"/>
    <s v="country-averaged"/>
    <s v="urban"/>
    <m/>
    <s v="Han J, Chen WQ, Zhang L, Liu G."/>
    <n v="2018"/>
    <s v="Uncovering the Spatiotemporal Dynamics of Urban Infrastructure Development: A High Spatial Resolution Material Stock and Flow Analysis"/>
    <s v="Environmental Science &amp; Technology"/>
    <s v="Copyright American Chemical Society"/>
    <s v="10.1021/acs.est.8b03111"/>
    <x v="94"/>
    <s v="I marked ''lime'' in the ''other_unspecified_material' column"/>
    <m/>
    <m/>
    <m/>
    <m/>
    <s v="Schwartzberg (Fishman)"/>
    <m/>
    <m/>
    <m/>
    <m/>
    <m/>
    <m/>
    <m/>
    <m/>
    <m/>
    <m/>
    <m/>
    <m/>
    <m/>
    <m/>
    <m/>
    <m/>
    <m/>
    <s v="R32CHN"/>
    <s v="R5.2ASIA"/>
    <x v="0"/>
    <s v="RC_unspecified"/>
    <s v="Standard"/>
    <s v="sample/average/statistics"/>
    <s v="RU"/>
    <s v="C"/>
    <s v="ASIA_CHN"/>
    <n v="0"/>
  </r>
  <r>
    <n v="525"/>
    <s v="China"/>
    <s v="Shanghai"/>
    <m/>
    <n v="1949"/>
    <n v="1.9"/>
    <m/>
    <m/>
    <m/>
    <n v="35"/>
    <m/>
    <m/>
    <n v="0"/>
    <m/>
    <m/>
    <n v="855"/>
    <m/>
    <m/>
    <n v="43.8"/>
    <m/>
    <n v="0"/>
    <m/>
    <m/>
    <m/>
    <m/>
    <m/>
    <m/>
    <n v="0.25"/>
    <m/>
    <m/>
    <m/>
    <m/>
    <m/>
    <m/>
    <m/>
    <m/>
    <m/>
    <s v="Brick wood"/>
    <x v="57"/>
    <s v="Urban residential"/>
    <s v="residential"/>
    <s v="country-averaged"/>
    <s v="urban"/>
    <m/>
    <s v="Han J, Chen WQ, Zhang L, Liu G."/>
    <n v="2018"/>
    <s v="Uncovering the Spatiotemporal Dynamics of Urban Infrastructure Development: A High Spatial Resolution Material Stock and Flow Analysis"/>
    <s v="Environmental Science &amp; Technology"/>
    <s v="Copyright American Chemical Society"/>
    <s v="10.1021/acs.est.8b03111"/>
    <x v="94"/>
    <s v="I marked ''lime'' in the ''other_unspecified_material' column"/>
    <m/>
    <m/>
    <m/>
    <m/>
    <s v="Schwartzberg (Fishman)"/>
    <m/>
    <m/>
    <m/>
    <m/>
    <m/>
    <m/>
    <m/>
    <m/>
    <m/>
    <m/>
    <m/>
    <m/>
    <m/>
    <m/>
    <m/>
    <m/>
    <m/>
    <s v="R32CHN"/>
    <s v="R5.2ASIA"/>
    <x v="0"/>
    <s v="RC_unspecified"/>
    <s v="Standard"/>
    <s v="sample/average/statistics"/>
    <s v="RU"/>
    <s v="C"/>
    <s v="ASIA_CHN"/>
    <n v="0"/>
  </r>
  <r>
    <n v="526"/>
    <s v="China"/>
    <s v="Shanghai"/>
    <m/>
    <n v="1949"/>
    <n v="9"/>
    <m/>
    <m/>
    <m/>
    <n v="28.1"/>
    <m/>
    <m/>
    <n v="439.2"/>
    <m/>
    <m/>
    <n v="638"/>
    <m/>
    <m/>
    <n v="47.5"/>
    <m/>
    <n v="1"/>
    <m/>
    <m/>
    <m/>
    <m/>
    <m/>
    <m/>
    <n v="1"/>
    <m/>
    <m/>
    <m/>
    <m/>
    <m/>
    <m/>
    <m/>
    <m/>
    <m/>
    <s v="Brick Concrete"/>
    <x v="57"/>
    <s v="Urban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concretefloor"/>
    <s v="Standard"/>
    <s v="real-world single case study"/>
    <s v="RU"/>
    <s v="C"/>
    <s v="ASIA_CHN"/>
    <n v="439.2"/>
  </r>
  <r>
    <n v="527"/>
    <s v="China"/>
    <s v="Shanghai"/>
    <n v="1950"/>
    <n v="1959"/>
    <n v="14"/>
    <m/>
    <m/>
    <m/>
    <n v="20"/>
    <m/>
    <m/>
    <n v="439.2"/>
    <m/>
    <m/>
    <n v="638"/>
    <m/>
    <m/>
    <n v="47.5"/>
    <m/>
    <n v="1"/>
    <m/>
    <m/>
    <m/>
    <m/>
    <m/>
    <m/>
    <n v="1"/>
    <m/>
    <m/>
    <m/>
    <m/>
    <m/>
    <m/>
    <m/>
    <m/>
    <m/>
    <s v="Brick Concrete"/>
    <x v="57"/>
    <s v="Urban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concretefloor"/>
    <s v="Standard"/>
    <s v="real-world single case study"/>
    <s v="RU"/>
    <s v="C"/>
    <s v="ASIA_CHN"/>
    <n v="439.2"/>
  </r>
  <r>
    <n v="528"/>
    <s v="China"/>
    <s v="Shanghai"/>
    <n v="1960"/>
    <n v="1979"/>
    <n v="16"/>
    <m/>
    <m/>
    <m/>
    <n v="22"/>
    <m/>
    <m/>
    <n v="439.2"/>
    <m/>
    <m/>
    <n v="676.4"/>
    <m/>
    <m/>
    <n v="47.5"/>
    <m/>
    <n v="1"/>
    <m/>
    <m/>
    <m/>
    <m/>
    <m/>
    <m/>
    <n v="1"/>
    <m/>
    <m/>
    <m/>
    <m/>
    <m/>
    <m/>
    <m/>
    <m/>
    <m/>
    <s v="Brick Concrete"/>
    <x v="57"/>
    <s v="Urban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concretefloor"/>
    <s v="Standard"/>
    <s v="real-world single case study"/>
    <s v="RU"/>
    <s v="C"/>
    <s v="ASIA_CHN"/>
    <n v="439.2"/>
  </r>
  <r>
    <n v="529"/>
    <s v="China"/>
    <s v="Shanghai"/>
    <n v="1980"/>
    <n v="1999"/>
    <n v="17.5"/>
    <m/>
    <m/>
    <m/>
    <n v="26.2"/>
    <m/>
    <m/>
    <n v="715.6"/>
    <m/>
    <m/>
    <n v="672.2"/>
    <m/>
    <m/>
    <n v="31.5"/>
    <m/>
    <n v="2"/>
    <m/>
    <m/>
    <m/>
    <m/>
    <m/>
    <m/>
    <n v="2"/>
    <m/>
    <m/>
    <m/>
    <m/>
    <m/>
    <m/>
    <m/>
    <m/>
    <m/>
    <s v="Brick Concrete"/>
    <x v="57"/>
    <s v="Urban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concretefloor"/>
    <s v="Standard"/>
    <s v="real-world single case study"/>
    <s v="RU"/>
    <s v="C"/>
    <s v="ASIA_CHN"/>
    <n v="715.6"/>
  </r>
  <r>
    <n v="530"/>
    <s v="China"/>
    <s v="Shanghai"/>
    <n v="2000"/>
    <m/>
    <n v="53.6"/>
    <m/>
    <m/>
    <m/>
    <n v="27.5"/>
    <m/>
    <m/>
    <n v="791.3"/>
    <m/>
    <m/>
    <n v="683.3"/>
    <m/>
    <m/>
    <n v="30.2"/>
    <m/>
    <n v="2"/>
    <m/>
    <m/>
    <m/>
    <m/>
    <m/>
    <m/>
    <n v="2"/>
    <m/>
    <m/>
    <m/>
    <m/>
    <m/>
    <m/>
    <m/>
    <m/>
    <m/>
    <s v="Brick Concrete"/>
    <x v="57"/>
    <s v="Urban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concretefloor"/>
    <s v="Standard"/>
    <s v="real-world single case study"/>
    <s v="RU"/>
    <s v="C"/>
    <s v="ASIA_CHN"/>
    <n v="791.3"/>
  </r>
  <r>
    <n v="531"/>
    <s v="China"/>
    <s v="Shanghai"/>
    <m/>
    <n v="1949"/>
    <n v="15"/>
    <m/>
    <m/>
    <m/>
    <n v="22"/>
    <m/>
    <m/>
    <n v="924.5"/>
    <m/>
    <m/>
    <n v="107"/>
    <m/>
    <m/>
    <n v="19.2"/>
    <m/>
    <n v="2"/>
    <m/>
    <m/>
    <m/>
    <m/>
    <m/>
    <m/>
    <n v="2"/>
    <m/>
    <m/>
    <m/>
    <m/>
    <m/>
    <m/>
    <m/>
    <m/>
    <m/>
    <s v="Reinforced Concrete"/>
    <x v="57"/>
    <s v="Urban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concretefloor"/>
    <s v="Standard"/>
    <s v="real-world single case study"/>
    <s v="RU"/>
    <s v="C"/>
    <s v="ASIA_CHN"/>
    <n v="924.5"/>
  </r>
  <r>
    <n v="532"/>
    <s v="China"/>
    <s v="Shanghai"/>
    <n v="1950"/>
    <n v="1979"/>
    <n v="25"/>
    <m/>
    <m/>
    <m/>
    <n v="22"/>
    <m/>
    <m/>
    <n v="925.4"/>
    <m/>
    <m/>
    <n v="107"/>
    <m/>
    <m/>
    <n v="19.2"/>
    <m/>
    <n v="2"/>
    <m/>
    <m/>
    <m/>
    <m/>
    <m/>
    <m/>
    <n v="2"/>
    <m/>
    <m/>
    <m/>
    <m/>
    <m/>
    <m/>
    <m/>
    <m/>
    <m/>
    <s v="Reinforced Concrete"/>
    <x v="57"/>
    <s v="Urban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concretefloor"/>
    <s v="Standard"/>
    <s v="real-world single case study"/>
    <s v="RU"/>
    <s v="C"/>
    <s v="ASIA_CHN"/>
    <n v="925.4"/>
  </r>
  <r>
    <n v="533"/>
    <s v="China"/>
    <s v="Shanghai"/>
    <n v="1980"/>
    <n v="1989"/>
    <n v="38.200000000000003"/>
    <m/>
    <m/>
    <m/>
    <n v="23.4"/>
    <m/>
    <m/>
    <n v="924.5"/>
    <m/>
    <m/>
    <n v="317"/>
    <m/>
    <m/>
    <n v="19.2"/>
    <m/>
    <n v="2"/>
    <m/>
    <m/>
    <m/>
    <m/>
    <m/>
    <m/>
    <n v="2"/>
    <m/>
    <m/>
    <m/>
    <m/>
    <m/>
    <m/>
    <m/>
    <m/>
    <m/>
    <s v="Reinforced Concrete"/>
    <x v="57"/>
    <s v="Urban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concretefloor"/>
    <s v="Standard"/>
    <s v="real-world single case study"/>
    <s v="RU"/>
    <s v="C"/>
    <s v="ASIA_CHN"/>
    <n v="924.5"/>
  </r>
  <r>
    <n v="534"/>
    <s v="China"/>
    <s v="Shanghai"/>
    <n v="1990"/>
    <n v="1999"/>
    <n v="65"/>
    <m/>
    <m/>
    <m/>
    <n v="21.6"/>
    <m/>
    <m/>
    <n v="1012.4"/>
    <m/>
    <m/>
    <n v="329.2"/>
    <m/>
    <m/>
    <n v="24"/>
    <m/>
    <n v="2"/>
    <m/>
    <m/>
    <m/>
    <m/>
    <m/>
    <m/>
    <n v="2"/>
    <m/>
    <m/>
    <m/>
    <m/>
    <m/>
    <m/>
    <m/>
    <m/>
    <m/>
    <s v="Reinforced Concrete"/>
    <x v="57"/>
    <s v="Urban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concretefloor"/>
    <s v="Standard"/>
    <s v="real-world single case study"/>
    <s v="RU"/>
    <s v="C"/>
    <s v="ASIA_CHN"/>
    <n v="1012.4"/>
  </r>
  <r>
    <n v="535"/>
    <s v="China"/>
    <s v="Shanghai"/>
    <n v="2000"/>
    <m/>
    <n v="79"/>
    <m/>
    <m/>
    <m/>
    <n v="21.2"/>
    <m/>
    <m/>
    <n v="1111.5"/>
    <m/>
    <m/>
    <n v="342.7"/>
    <m/>
    <m/>
    <n v="18.3"/>
    <m/>
    <n v="2"/>
    <m/>
    <m/>
    <m/>
    <m/>
    <m/>
    <m/>
    <n v="2"/>
    <m/>
    <m/>
    <m/>
    <m/>
    <m/>
    <m/>
    <m/>
    <m/>
    <m/>
    <s v="Reinforced Concrete"/>
    <x v="57"/>
    <s v="Rural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T_traditional"/>
    <s v="Standard"/>
    <s v="real-world single case study"/>
    <s v="RU"/>
    <s v="T"/>
    <s v="ASIA_CHN"/>
    <n v="1111.5"/>
  </r>
  <r>
    <n v="536"/>
    <s v="China"/>
    <s v="Shanghai"/>
    <m/>
    <n v="1949"/>
    <n v="0.09"/>
    <m/>
    <m/>
    <m/>
    <n v="86"/>
    <m/>
    <m/>
    <n v="0"/>
    <m/>
    <m/>
    <n v="0"/>
    <m/>
    <m/>
    <n v="0"/>
    <m/>
    <n v="0"/>
    <m/>
    <m/>
    <m/>
    <m/>
    <m/>
    <m/>
    <n v="0.13"/>
    <m/>
    <m/>
    <m/>
    <m/>
    <m/>
    <m/>
    <m/>
    <m/>
    <m/>
    <s v="Adobe wood"/>
    <x v="57"/>
    <s v="Rural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T_traditional"/>
    <s v="Standard"/>
    <s v="real-world single case study"/>
    <s v="RU"/>
    <s v="T"/>
    <s v="ASIA_CHN"/>
    <n v="0"/>
  </r>
  <r>
    <n v="537"/>
    <s v="China"/>
    <s v="Shanghai"/>
    <n v="1950"/>
    <n v="2010"/>
    <n v="0.09"/>
    <m/>
    <m/>
    <m/>
    <n v="86"/>
    <m/>
    <m/>
    <n v="0"/>
    <m/>
    <m/>
    <n v="0"/>
    <m/>
    <m/>
    <n v="0"/>
    <m/>
    <n v="0"/>
    <m/>
    <m/>
    <m/>
    <m/>
    <m/>
    <m/>
    <n v="0.13"/>
    <m/>
    <m/>
    <m/>
    <m/>
    <m/>
    <m/>
    <m/>
    <m/>
    <m/>
    <s v="Adobe wood"/>
    <x v="57"/>
    <s v="Rural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T_traditional"/>
    <s v="Standard"/>
    <s v="real-world single case study"/>
    <s v="RU"/>
    <s v="T"/>
    <s v="ASIA_CHN"/>
    <n v="0"/>
  </r>
  <r>
    <n v="538"/>
    <s v="China"/>
    <s v="Shanghai"/>
    <n v="1950"/>
    <n v="2010"/>
    <n v="1.9"/>
    <m/>
    <m/>
    <m/>
    <n v="35"/>
    <m/>
    <m/>
    <n v="0"/>
    <m/>
    <m/>
    <n v="855"/>
    <m/>
    <m/>
    <n v="43.8"/>
    <m/>
    <n v="0"/>
    <m/>
    <m/>
    <m/>
    <m/>
    <m/>
    <m/>
    <n v="0.25"/>
    <m/>
    <m/>
    <m/>
    <m/>
    <m/>
    <m/>
    <m/>
    <m/>
    <m/>
    <s v="Brick wood"/>
    <x v="57"/>
    <s v="Rural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T_traditional"/>
    <s v="Standard"/>
    <s v="real-world single case study"/>
    <s v="RU"/>
    <s v="T"/>
    <s v="ASIA_CHN"/>
    <n v="0"/>
  </r>
  <r>
    <n v="539"/>
    <s v="China"/>
    <s v="Shanghai"/>
    <n v="1965"/>
    <n v="1979"/>
    <n v="16"/>
    <m/>
    <m/>
    <m/>
    <n v="22"/>
    <m/>
    <m/>
    <n v="439.2"/>
    <m/>
    <m/>
    <n v="676.4"/>
    <m/>
    <m/>
    <n v="47.5"/>
    <m/>
    <n v="1"/>
    <m/>
    <m/>
    <m/>
    <m/>
    <m/>
    <m/>
    <n v="1"/>
    <m/>
    <m/>
    <m/>
    <m/>
    <m/>
    <m/>
    <m/>
    <m/>
    <m/>
    <s v="Brick Concrete"/>
    <x v="57"/>
    <s v="Rural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unspecified"/>
    <s v="Standard"/>
    <s v="real-world single case study"/>
    <s v="RU"/>
    <s v="C"/>
    <s v="ASIA_CHN"/>
    <n v="439.2"/>
  </r>
  <r>
    <n v="540"/>
    <s v="China"/>
    <s v="Shanghai"/>
    <n v="1980"/>
    <n v="1999"/>
    <n v="17.5"/>
    <m/>
    <m/>
    <m/>
    <n v="26.2"/>
    <m/>
    <m/>
    <n v="715.6"/>
    <m/>
    <m/>
    <n v="672.2"/>
    <m/>
    <m/>
    <n v="31.5"/>
    <m/>
    <n v="2"/>
    <m/>
    <m/>
    <m/>
    <m/>
    <m/>
    <m/>
    <n v="2"/>
    <m/>
    <m/>
    <m/>
    <m/>
    <m/>
    <m/>
    <m/>
    <m/>
    <m/>
    <s v="Brick Concrete"/>
    <x v="57"/>
    <s v="Rural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unspecified"/>
    <s v="Standard"/>
    <s v="real-world single case study"/>
    <s v="RU"/>
    <s v="C"/>
    <s v="ASIA_CHN"/>
    <n v="715.6"/>
  </r>
  <r>
    <n v="541"/>
    <s v="China"/>
    <s v="Shanghai"/>
    <n v="2000"/>
    <n v="2010"/>
    <n v="53.6"/>
    <m/>
    <m/>
    <m/>
    <n v="27.5"/>
    <m/>
    <m/>
    <n v="791.3"/>
    <m/>
    <m/>
    <n v="683.3"/>
    <m/>
    <m/>
    <n v="30.2"/>
    <m/>
    <n v="2"/>
    <m/>
    <m/>
    <m/>
    <m/>
    <m/>
    <m/>
    <n v="2"/>
    <m/>
    <m/>
    <m/>
    <m/>
    <m/>
    <m/>
    <m/>
    <m/>
    <m/>
    <s v="Brick Concrete"/>
    <x v="57"/>
    <s v="Rural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unspecified"/>
    <s v="Standard"/>
    <s v="real-world single case study"/>
    <s v="RU"/>
    <s v="C"/>
    <s v="ASIA_CHN"/>
    <n v="791.3"/>
  </r>
  <r>
    <n v="542"/>
    <s v="China"/>
    <s v="Shanghai"/>
    <n v="1980"/>
    <n v="1989"/>
    <n v="38.200000000000003"/>
    <m/>
    <m/>
    <m/>
    <n v="23.4"/>
    <m/>
    <m/>
    <n v="924.5"/>
    <m/>
    <m/>
    <n v="317"/>
    <m/>
    <m/>
    <n v="19.2"/>
    <m/>
    <n v="2"/>
    <m/>
    <m/>
    <m/>
    <m/>
    <m/>
    <m/>
    <n v="2"/>
    <m/>
    <m/>
    <m/>
    <m/>
    <m/>
    <m/>
    <m/>
    <m/>
    <m/>
    <s v="Reinforced Concrete"/>
    <x v="57"/>
    <s v="Rural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unspecified"/>
    <s v="Standard"/>
    <s v="real-world single case study"/>
    <s v="RU"/>
    <s v="C"/>
    <s v="ASIA_CHN"/>
    <n v="924.5"/>
  </r>
  <r>
    <n v="543"/>
    <s v="China"/>
    <s v="Shanghai"/>
    <n v="1990"/>
    <n v="1999"/>
    <n v="39"/>
    <m/>
    <m/>
    <m/>
    <n v="21.6"/>
    <m/>
    <m/>
    <n v="1012.4"/>
    <m/>
    <m/>
    <n v="329.2"/>
    <m/>
    <m/>
    <n v="24"/>
    <m/>
    <n v="2"/>
    <m/>
    <m/>
    <m/>
    <m/>
    <m/>
    <m/>
    <n v="2"/>
    <m/>
    <m/>
    <m/>
    <m/>
    <m/>
    <m/>
    <m/>
    <m/>
    <m/>
    <s v="Reinforced Concrete"/>
    <x v="57"/>
    <s v="Rural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unspecified"/>
    <s v="Standard"/>
    <s v="real-world single case study"/>
    <s v="RU"/>
    <s v="C"/>
    <s v="ASIA_CHN"/>
    <n v="1012.4"/>
  </r>
  <r>
    <n v="544"/>
    <s v="China"/>
    <s v="Shanghai"/>
    <n v="2000"/>
    <n v="2010"/>
    <n v="79"/>
    <m/>
    <m/>
    <m/>
    <n v="21.2"/>
    <m/>
    <m/>
    <n v="1115.5"/>
    <m/>
    <m/>
    <n v="342.7"/>
    <m/>
    <m/>
    <n v="18.3"/>
    <m/>
    <n v="2"/>
    <m/>
    <m/>
    <m/>
    <m/>
    <m/>
    <m/>
    <n v="2"/>
    <m/>
    <m/>
    <m/>
    <m/>
    <m/>
    <m/>
    <m/>
    <m/>
    <m/>
    <s v="Reinforced Concrete"/>
    <x v="57"/>
    <s v="Rural residential"/>
    <s v="residential"/>
    <s v="country-averaged"/>
    <s v="urban"/>
    <m/>
    <s v="Gao X, Nakatani J, Zhang Q, Huang B, Wang T, Moriguchi Y."/>
    <n v="2020"/>
    <s v="Dynamic material flow and stock analysis of residential buildings by integrating rural–urban land transition: A case of Shanghai"/>
    <s v="Journal of Cleaner Production"/>
    <s v="Copyright Elsevier"/>
    <s v="10.1016/j.jclepro.2019.119941"/>
    <x v="95"/>
    <s v="NULL"/>
    <m/>
    <m/>
    <s v="Table 3. Material intensities (MI) for various types of residential buildings in China (kg/m2)."/>
    <m/>
    <s v="Schwartzberg (Fishman)"/>
    <m/>
    <m/>
    <m/>
    <m/>
    <m/>
    <m/>
    <m/>
    <m/>
    <m/>
    <m/>
    <m/>
    <m/>
    <m/>
    <m/>
    <m/>
    <m/>
    <m/>
    <s v="R32CHN"/>
    <s v="R5.2ASIA"/>
    <x v="0"/>
    <s v="RC_unspecified"/>
    <s v="Standard"/>
    <s v="real-world single case study"/>
    <s v="RU"/>
    <s v="C"/>
    <s v="ASIA_CHN"/>
    <n v="1115.5"/>
  </r>
  <r>
    <n v="545"/>
    <s v="Slovakia"/>
    <m/>
    <n v="1978"/>
    <n v="2010"/>
    <m/>
    <m/>
    <m/>
    <m/>
    <m/>
    <m/>
    <m/>
    <n v="739.4"/>
    <n v="41"/>
    <m/>
    <m/>
    <m/>
    <m/>
    <m/>
    <m/>
    <n v="16.440000000000001"/>
    <n v="4.3"/>
    <m/>
    <m/>
    <m/>
    <m/>
    <m/>
    <m/>
    <m/>
    <n v="4.4000000000000004"/>
    <m/>
    <m/>
    <m/>
    <m/>
    <m/>
    <m/>
    <m/>
    <s v="Reinforced Concrete"/>
    <x v="57"/>
    <s v="Urban residential"/>
    <s v="residential"/>
    <s v="case study"/>
    <s v="urban"/>
    <m/>
    <s v="Mitterpach, J., Hroncová, E., Ladomerský, J. &amp; Štefko, J"/>
    <n v="2016"/>
    <s v="Quantification of Improvement in Environmental Quality for Old Residential Buildings Using Life Cycle Assessment"/>
    <s v="Sustainability"/>
    <s v="Copyright by the Authors"/>
    <s v="10.3390/su8121303"/>
    <x v="96"/>
    <s v="I did my own calculation based on the data"/>
    <m/>
    <m/>
    <s v="Table 1. The basic data of RB &amp; Table 2. Material inputs of RB before and after application of polystyrene insulation and exchange of windows"/>
    <m/>
    <s v="Schwartzberg (Fishman)"/>
    <m/>
    <m/>
    <m/>
    <m/>
    <m/>
    <m/>
    <m/>
    <m/>
    <m/>
    <m/>
    <m/>
    <m/>
    <m/>
    <m/>
    <m/>
    <m/>
    <m/>
    <s v="R32EU12-H"/>
    <s v="R5.2OECD"/>
    <x v="8"/>
    <s v="RC_unspecified"/>
    <s v="Standard"/>
    <s v="modeled/hypothetical/regulations"/>
    <s v="RM"/>
    <s v="C"/>
    <s v="OECD_EU12-H"/>
    <n v="739.4"/>
  </r>
  <r>
    <n v="546"/>
    <s v="Taiwan"/>
    <s v="Taipei City"/>
    <n v="1965"/>
    <n v="2014"/>
    <n v="104"/>
    <m/>
    <n v="0.59"/>
    <m/>
    <n v="18"/>
    <m/>
    <m/>
    <n v="1464"/>
    <m/>
    <m/>
    <n v="145"/>
    <m/>
    <m/>
    <m/>
    <m/>
    <m/>
    <m/>
    <m/>
    <m/>
    <m/>
    <m/>
    <m/>
    <n v="2"/>
    <m/>
    <m/>
    <m/>
    <m/>
    <m/>
    <m/>
    <m/>
    <m/>
    <m/>
    <s v="Reinforced Concrete"/>
    <x v="57"/>
    <s v="City average"/>
    <s v="City average"/>
    <m/>
    <s v="urban"/>
    <m/>
    <s v="Cheng, Kuang Ly; Hsu, Shu Chien; Li, Wing Man; Ma, Hwong Wen"/>
    <n v="2018"/>
    <s v="Quantifying potential anthropogenic resources of buildings through hot spot analysis"/>
    <s v="Resources, Conservation and Recycling"/>
    <s v="Copyright Elsevier"/>
    <s v="10.1016/j.resconrec.2018.02.003"/>
    <x v="28"/>
    <m/>
    <m/>
    <m/>
    <s v="Table 1. Material intensity of buildings in Taipei."/>
    <m/>
    <s v="Schwartzberg (Fishman)"/>
    <m/>
    <m/>
    <m/>
    <m/>
    <m/>
    <m/>
    <m/>
    <m/>
    <m/>
    <m/>
    <m/>
    <m/>
    <m/>
    <m/>
    <m/>
    <m/>
    <m/>
    <s v="R32TWN"/>
    <s v="R5.2ASIA"/>
    <x v="9"/>
    <s v="RC_unspecified"/>
    <s v="Standard"/>
    <s v="sample/average/statistics"/>
    <s v="UN"/>
    <s v="C"/>
    <s v="ASIA_TWN"/>
    <n v="1464"/>
  </r>
  <r>
    <n v="547"/>
    <s v="China"/>
    <s v="Beijing"/>
    <m/>
    <n v="1980"/>
    <n v="1"/>
    <m/>
    <m/>
    <m/>
    <n v="88"/>
    <m/>
    <m/>
    <m/>
    <n v="27"/>
    <n v="321"/>
    <n v="52"/>
    <m/>
    <m/>
    <m/>
    <m/>
    <n v="0"/>
    <m/>
    <m/>
    <m/>
    <m/>
    <m/>
    <m/>
    <n v="1"/>
    <m/>
    <m/>
    <m/>
    <m/>
    <m/>
    <m/>
    <m/>
    <m/>
    <m/>
    <m/>
    <x v="57"/>
    <s v="Historical"/>
    <s v="historical"/>
    <s v="averaged"/>
    <s v="urban"/>
    <m/>
    <s v="Mao R, Bao Y, Huang Z, Liu Q, Liu G"/>
    <n v="2020"/>
    <s v="High-Resolution Mapping of the Urban Built Environment Stocks in Beijing"/>
    <s v="Environmental Science &amp; Technology"/>
    <s v="Copyright American Chemical Society"/>
    <s v="10.1021/acs.est.9b07229"/>
    <x v="97"/>
    <m/>
    <m/>
    <m/>
    <s v="Table S6a Detailed MCIs for buildings above ground constructed before 1980 in Beijing"/>
    <m/>
    <s v="Schwartzberg (Fishman)"/>
    <m/>
    <m/>
    <m/>
    <m/>
    <m/>
    <m/>
    <m/>
    <m/>
    <m/>
    <m/>
    <m/>
    <m/>
    <m/>
    <m/>
    <m/>
    <m/>
    <m/>
    <s v="R32CHN"/>
    <s v="R5.2ASIA"/>
    <x v="11"/>
    <s v="Unspecified"/>
    <s v="Standard"/>
    <s v="sample/average/statistics"/>
    <s v="NR"/>
    <s v="U"/>
    <s v="ASIA_CHN"/>
    <n v="348"/>
  </r>
  <r>
    <n v="548"/>
    <s v="China"/>
    <s v="Beijing"/>
    <m/>
    <n v="1980"/>
    <n v="68.62"/>
    <m/>
    <m/>
    <m/>
    <n v="10.28"/>
    <m/>
    <m/>
    <m/>
    <n v="399.92"/>
    <n v="1612.38"/>
    <n v="443.63"/>
    <m/>
    <m/>
    <m/>
    <m/>
    <n v="4.51"/>
    <m/>
    <m/>
    <m/>
    <m/>
    <m/>
    <m/>
    <n v="1.71"/>
    <m/>
    <m/>
    <m/>
    <m/>
    <m/>
    <m/>
    <m/>
    <m/>
    <m/>
    <m/>
    <x v="57"/>
    <s v="commercial"/>
    <s v="commercial"/>
    <s v="averaged"/>
    <s v="urban"/>
    <m/>
    <s v="Mao R, Bao Y, Huang Z, Liu Q, Liu G"/>
    <n v="2020"/>
    <s v="High-Resolution Mapping of the Urban Built Environment Stocks in Beijing"/>
    <s v="Environmental Science &amp; Technology"/>
    <s v="Copyright American Chemical Society"/>
    <s v="10.1021/acs.est.9b07229"/>
    <x v="97"/>
    <m/>
    <m/>
    <m/>
    <s v="Table S6a Detailed MCIs for buildings above ground constructed before 1980 in Beijing"/>
    <m/>
    <s v="Schwartzberg (Fishman)"/>
    <m/>
    <m/>
    <m/>
    <m/>
    <m/>
    <m/>
    <m/>
    <m/>
    <m/>
    <m/>
    <m/>
    <m/>
    <m/>
    <m/>
    <m/>
    <m/>
    <m/>
    <s v="R32CHN"/>
    <s v="R5.2ASIA"/>
    <x v="15"/>
    <s v="Unspecified"/>
    <s v="Standard"/>
    <s v="sample/average/statistics"/>
    <s v="NR"/>
    <s v="U"/>
    <s v="ASIA_CHN"/>
    <n v="2012.3000000000002"/>
  </r>
  <r>
    <n v="549"/>
    <s v="China"/>
    <s v="Beijing"/>
    <m/>
    <n v="1980"/>
    <n v="35.75"/>
    <m/>
    <m/>
    <m/>
    <n v="28.44"/>
    <m/>
    <m/>
    <m/>
    <n v="222"/>
    <n v="1221.6300000000001"/>
    <n v="663.92"/>
    <m/>
    <m/>
    <m/>
    <m/>
    <n v="2.35"/>
    <m/>
    <m/>
    <m/>
    <m/>
    <m/>
    <m/>
    <n v="2.2999999999999998"/>
    <m/>
    <m/>
    <m/>
    <m/>
    <m/>
    <m/>
    <m/>
    <m/>
    <m/>
    <m/>
    <x v="57"/>
    <s v="Municipal"/>
    <s v="municipal"/>
    <s v="averaged"/>
    <s v="urban"/>
    <m/>
    <s v="Mao R, Bao Y, Huang Z, Liu Q, Liu G"/>
    <n v="2020"/>
    <s v="High-Resolution Mapping of the Urban Built Environment Stocks in Beijing"/>
    <s v="Environmental Science &amp; Technology"/>
    <s v="Copyright American Chemical Society"/>
    <s v="10.1021/acs.est.9b07229"/>
    <x v="97"/>
    <m/>
    <m/>
    <m/>
    <s v="Table S6a Detailed MCIs for buildings above ground constructed before 1980 in Beijing"/>
    <m/>
    <s v="Schwartzberg (Fishman)"/>
    <m/>
    <m/>
    <m/>
    <m/>
    <m/>
    <m/>
    <m/>
    <m/>
    <m/>
    <m/>
    <m/>
    <m/>
    <m/>
    <m/>
    <m/>
    <m/>
    <m/>
    <s v="R32CHN"/>
    <s v="R5.2ASIA"/>
    <x v="11"/>
    <s v="Unspecified"/>
    <s v="Standard"/>
    <s v="sample/average/statistics"/>
    <s v="NR"/>
    <s v="U"/>
    <s v="ASIA_CHN"/>
    <n v="1443.63"/>
  </r>
  <r>
    <n v="550"/>
    <s v="China"/>
    <s v="Beijing"/>
    <m/>
    <n v="1980"/>
    <n v="0"/>
    <m/>
    <m/>
    <m/>
    <n v="0"/>
    <m/>
    <m/>
    <m/>
    <n v="1.88"/>
    <n v="229.5"/>
    <n v="229.5"/>
    <m/>
    <m/>
    <m/>
    <m/>
    <n v="0"/>
    <m/>
    <m/>
    <m/>
    <m/>
    <m/>
    <m/>
    <n v="0"/>
    <m/>
    <m/>
    <m/>
    <m/>
    <m/>
    <m/>
    <m/>
    <m/>
    <m/>
    <m/>
    <x v="57"/>
    <s v="Storage"/>
    <s v="storage"/>
    <s v="averaged"/>
    <s v="urban"/>
    <m/>
    <s v="Mao R, Bao Y, Huang Z, Liu Q, Liu G"/>
    <n v="2020"/>
    <s v="High-Resolution Mapping of the Urban Built Environment Stocks in Beijing"/>
    <s v="Environmental Science &amp; Technology"/>
    <s v="Copyright American Chemical Society"/>
    <s v="10.1021/acs.est.9b07229"/>
    <x v="97"/>
    <m/>
    <m/>
    <m/>
    <s v="Table S6a Detailed MCIs for buildings above ground constructed before 1980 in Beijing"/>
    <m/>
    <s v="Schwartzberg (Fishman)"/>
    <m/>
    <m/>
    <m/>
    <m/>
    <m/>
    <m/>
    <m/>
    <m/>
    <m/>
    <m/>
    <m/>
    <m/>
    <m/>
    <m/>
    <m/>
    <m/>
    <m/>
    <s v="R32CHN"/>
    <s v="R5.2ASIA"/>
    <x v="14"/>
    <s v="Unspecified"/>
    <s v="Standard"/>
    <s v="sample/average/statistics"/>
    <s v="NR"/>
    <s v="U"/>
    <s v="ASIA_CHN"/>
    <n v="231.38"/>
  </r>
  <r>
    <n v="551"/>
    <s v="China"/>
    <s v="Beijing"/>
    <m/>
    <n v="1980"/>
    <n v="93.51"/>
    <m/>
    <m/>
    <m/>
    <n v="6.93"/>
    <m/>
    <m/>
    <m/>
    <n v="404.08"/>
    <n v="970.6"/>
    <n v="289.64999999999998"/>
    <m/>
    <m/>
    <m/>
    <m/>
    <n v="1.72"/>
    <m/>
    <m/>
    <m/>
    <m/>
    <m/>
    <m/>
    <n v="1.07"/>
    <m/>
    <m/>
    <m/>
    <m/>
    <m/>
    <m/>
    <m/>
    <m/>
    <m/>
    <m/>
    <x v="57"/>
    <s v="Mixed"/>
    <s v="mixed"/>
    <s v="averaged"/>
    <s v="urban"/>
    <m/>
    <s v="Mao R, Bao Y, Huang Z, Liu Q, Liu G"/>
    <n v="2020"/>
    <s v="High-Resolution Mapping of the Urban Built Environment Stocks in Beijing"/>
    <s v="Environmental Science &amp; Technology"/>
    <s v="Copyright American Chemical Society"/>
    <s v="10.1021/acs.est.9b07229"/>
    <x v="97"/>
    <m/>
    <m/>
    <m/>
    <s v="Table S6a Detailed MCIs for buildings above ground constructed before 1980 in Beijing"/>
    <m/>
    <s v="Schwartzberg (Fishman)"/>
    <m/>
    <m/>
    <m/>
    <m/>
    <m/>
    <m/>
    <m/>
    <m/>
    <m/>
    <m/>
    <m/>
    <m/>
    <m/>
    <m/>
    <m/>
    <m/>
    <m/>
    <s v="R32CHN"/>
    <s v="R5.2ASIA"/>
    <x v="1"/>
    <s v="Unspecified"/>
    <s v="Standard"/>
    <s v="sample/average/statistics"/>
    <s v="NR"/>
    <s v="U"/>
    <s v="ASIA_CHN"/>
    <n v="1374.68"/>
  </r>
  <r>
    <n v="552"/>
    <s v="China"/>
    <s v="Beijing"/>
    <m/>
    <n v="1980"/>
    <n v="50.65"/>
    <m/>
    <m/>
    <m/>
    <n v="2.08"/>
    <m/>
    <m/>
    <m/>
    <n v="218.43"/>
    <n v="870.28"/>
    <n v="595.08000000000004"/>
    <m/>
    <m/>
    <m/>
    <m/>
    <n v="2.52"/>
    <m/>
    <m/>
    <m/>
    <m/>
    <m/>
    <m/>
    <n v="2.77"/>
    <m/>
    <m/>
    <m/>
    <m/>
    <m/>
    <m/>
    <m/>
    <m/>
    <m/>
    <m/>
    <x v="57"/>
    <s v="industrial"/>
    <s v="industrial"/>
    <s v="averaged"/>
    <s v="urban"/>
    <m/>
    <s v="Mao R, Bao Y, Huang Z, Liu Q, Liu G"/>
    <n v="2020"/>
    <s v="High-Resolution Mapping of the Urban Built Environment Stocks in Beijing"/>
    <s v="Environmental Science &amp; Technology"/>
    <s v="Copyright American Chemical Society"/>
    <s v="10.1021/acs.est.9b07229"/>
    <x v="97"/>
    <m/>
    <m/>
    <m/>
    <s v="Table S6a Detailed MCIs for buildings above ground constructed before 1980 in Beijing"/>
    <m/>
    <s v="Schwartzberg (Fishman)"/>
    <m/>
    <m/>
    <m/>
    <m/>
    <m/>
    <m/>
    <m/>
    <m/>
    <m/>
    <m/>
    <m/>
    <m/>
    <m/>
    <m/>
    <m/>
    <m/>
    <m/>
    <s v="R32CHN"/>
    <s v="R5.2ASIA"/>
    <x v="2"/>
    <s v="Unspecified"/>
    <s v="Standard"/>
    <s v="sample/average/statistics"/>
    <s v="NR"/>
    <s v="U"/>
    <s v="ASIA_CHN"/>
    <n v="1088.71"/>
  </r>
  <r>
    <n v="553"/>
    <s v="China"/>
    <s v="Beijing"/>
    <m/>
    <n v="1980"/>
    <n v="54.92"/>
    <m/>
    <m/>
    <m/>
    <n v="11.63"/>
    <m/>
    <m/>
    <m/>
    <n v="274.88"/>
    <n v="1232.67"/>
    <n v="728.95"/>
    <m/>
    <m/>
    <m/>
    <m/>
    <n v="2.67"/>
    <m/>
    <m/>
    <m/>
    <m/>
    <m/>
    <m/>
    <n v="2.06"/>
    <m/>
    <m/>
    <m/>
    <m/>
    <m/>
    <m/>
    <m/>
    <m/>
    <m/>
    <m/>
    <x v="57"/>
    <s v="public"/>
    <s v="public"/>
    <s v="averaged"/>
    <s v="urban"/>
    <m/>
    <s v="Mao R, Bao Y, Huang Z, Liu Q, Liu G"/>
    <n v="2020"/>
    <s v="High-Resolution Mapping of the Urban Built Environment Stocks in Beijing"/>
    <s v="Environmental Science &amp; Technology"/>
    <s v="Copyright American Chemical Society"/>
    <s v="10.1021/acs.est.9b07229"/>
    <x v="97"/>
    <m/>
    <m/>
    <m/>
    <s v="Table S6a Detailed MCIs for buildings above ground constructed before 1980 in Beijing"/>
    <m/>
    <s v="Schwartzberg (Fishman)"/>
    <m/>
    <m/>
    <m/>
    <m/>
    <m/>
    <m/>
    <m/>
    <m/>
    <m/>
    <m/>
    <m/>
    <m/>
    <m/>
    <m/>
    <m/>
    <m/>
    <m/>
    <s v="R32CHN"/>
    <s v="R5.2ASIA"/>
    <x v="11"/>
    <s v="Unspecified"/>
    <s v="Standard"/>
    <s v="sample/average/statistics"/>
    <s v="NR"/>
    <s v="U"/>
    <s v="ASIA_CHN"/>
    <n v="1507.5500000000002"/>
  </r>
  <r>
    <n v="554"/>
    <s v="China"/>
    <s v="Beijing"/>
    <m/>
    <n v="1980"/>
    <n v="25.44"/>
    <m/>
    <m/>
    <m/>
    <n v="14.79"/>
    <m/>
    <m/>
    <m/>
    <n v="187.68"/>
    <n v="1398.23"/>
    <n v="854.28"/>
    <m/>
    <m/>
    <m/>
    <m/>
    <n v="2.59"/>
    <m/>
    <m/>
    <m/>
    <m/>
    <m/>
    <m/>
    <n v="2.68"/>
    <m/>
    <m/>
    <m/>
    <m/>
    <m/>
    <m/>
    <m/>
    <m/>
    <m/>
    <m/>
    <x v="57"/>
    <s v="Educational"/>
    <s v="educational"/>
    <s v="averaged"/>
    <s v="urban"/>
    <m/>
    <s v="Mao R, Bao Y, Huang Z, Liu Q, Liu G"/>
    <n v="2020"/>
    <s v="High-Resolution Mapping of the Urban Built Environment Stocks in Beijing"/>
    <s v="Environmental Science &amp; Technology"/>
    <s v="Copyright American Chemical Society"/>
    <s v="10.1021/acs.est.9b07229"/>
    <x v="97"/>
    <m/>
    <m/>
    <m/>
    <s v="Table S6a Detailed MCIs for buildings above ground constructed before 1980 in Beijing"/>
    <m/>
    <s v="Schwartzberg (Fishman)"/>
    <m/>
    <m/>
    <m/>
    <m/>
    <m/>
    <m/>
    <m/>
    <m/>
    <m/>
    <m/>
    <m/>
    <m/>
    <m/>
    <m/>
    <m/>
    <m/>
    <m/>
    <s v="R32CHN"/>
    <s v="R5.2ASIA"/>
    <x v="11"/>
    <s v="Unspecified"/>
    <s v="Standard"/>
    <s v="sample/average/statistics"/>
    <s v="NR"/>
    <s v="U"/>
    <s v="ASIA_CHN"/>
    <n v="1585.91"/>
  </r>
  <r>
    <n v="555"/>
    <s v="China"/>
    <s v="Beijing"/>
    <m/>
    <n v="1980"/>
    <n v="0"/>
    <m/>
    <m/>
    <m/>
    <n v="7"/>
    <m/>
    <m/>
    <m/>
    <n v="20"/>
    <n v="850"/>
    <n v="580"/>
    <m/>
    <m/>
    <m/>
    <m/>
    <n v="0"/>
    <m/>
    <m/>
    <m/>
    <m/>
    <m/>
    <m/>
    <n v="0"/>
    <m/>
    <m/>
    <m/>
    <m/>
    <m/>
    <m/>
    <m/>
    <m/>
    <m/>
    <m/>
    <x v="57"/>
    <s v="residential"/>
    <s v="residential"/>
    <s v="averaged"/>
    <s v="urban"/>
    <m/>
    <s v="Mao R, Bao Y, Huang Z, Liu Q, Liu G"/>
    <n v="2020"/>
    <s v="High-Resolution Mapping of the Urban Built Environment Stocks in Beijing"/>
    <s v="Environmental Science &amp; Technology"/>
    <s v="Copyright American Chemical Society"/>
    <s v="10.1021/acs.est.9b07229"/>
    <x v="97"/>
    <m/>
    <m/>
    <m/>
    <s v="Table S6a Detailed MCIs for buildings above ground constructed before 1980 in Beijing"/>
    <m/>
    <s v="Schwartzberg (Fishman)"/>
    <m/>
    <m/>
    <m/>
    <m/>
    <m/>
    <m/>
    <m/>
    <m/>
    <m/>
    <m/>
    <m/>
    <m/>
    <m/>
    <m/>
    <m/>
    <m/>
    <m/>
    <s v="R32CHN"/>
    <s v="R5.2ASIA"/>
    <x v="0"/>
    <s v="Unspecified"/>
    <s v="Standard"/>
    <s v="sample/average/statistics"/>
    <s v="RU"/>
    <s v="U"/>
    <s v="ASIA_CHN"/>
    <n v="870"/>
  </r>
  <r>
    <n v="556"/>
    <s v="China"/>
    <s v="Beijing"/>
    <m/>
    <n v="1980"/>
    <n v="40.35"/>
    <m/>
    <m/>
    <m/>
    <n v="52.57"/>
    <m/>
    <m/>
    <m/>
    <n v="209.68"/>
    <n v="1501.62"/>
    <n v="612.28"/>
    <m/>
    <m/>
    <m/>
    <m/>
    <n v="5.24"/>
    <m/>
    <m/>
    <m/>
    <m/>
    <m/>
    <m/>
    <n v="2.77"/>
    <m/>
    <m/>
    <m/>
    <m/>
    <m/>
    <m/>
    <m/>
    <m/>
    <m/>
    <m/>
    <x v="57"/>
    <s v="Sport"/>
    <s v="sport"/>
    <s v="averaged"/>
    <s v="urban"/>
    <m/>
    <s v="Mao R, Bao Y, Huang Z, Liu Q, Liu G"/>
    <n v="2020"/>
    <s v="High-Resolution Mapping of the Urban Built Environment Stocks in Beijing"/>
    <s v="Environmental Science &amp; Technology"/>
    <s v="Copyright American Chemical Society"/>
    <s v="10.1021/acs.est.9b07229"/>
    <x v="97"/>
    <m/>
    <m/>
    <m/>
    <s v="Table S6a Detailed MCIs for buildings above ground constructed before 1980 in Beijing"/>
    <m/>
    <s v="Schwartzberg (Fishman)"/>
    <m/>
    <m/>
    <m/>
    <m/>
    <m/>
    <m/>
    <m/>
    <m/>
    <m/>
    <m/>
    <m/>
    <m/>
    <m/>
    <m/>
    <m/>
    <m/>
    <m/>
    <s v="R32CHN"/>
    <s v="R5.2ASIA"/>
    <x v="11"/>
    <s v="Unspecified"/>
    <s v="Standard"/>
    <s v="sample/average/statistics"/>
    <s v="NR"/>
    <s v="U"/>
    <s v="ASIA_CHN"/>
    <n v="1711.3"/>
  </r>
  <r>
    <n v="557"/>
    <s v="China"/>
    <s v="Beijing"/>
    <m/>
    <n v="1980"/>
    <n v="8.25"/>
    <m/>
    <m/>
    <m/>
    <n v="1.05"/>
    <m/>
    <m/>
    <m/>
    <n v="52.5"/>
    <n v="416.5"/>
    <n v="416.5"/>
    <m/>
    <m/>
    <m/>
    <m/>
    <n v="0"/>
    <m/>
    <m/>
    <m/>
    <m/>
    <m/>
    <n v="18"/>
    <n v="0"/>
    <m/>
    <m/>
    <m/>
    <m/>
    <m/>
    <m/>
    <m/>
    <m/>
    <m/>
    <m/>
    <x v="57"/>
    <s v="Parking"/>
    <s v="parking"/>
    <s v="averaged"/>
    <s v="urban"/>
    <m/>
    <s v="Mao R, Bao Y, Huang Z, Liu Q, Liu G"/>
    <n v="2020"/>
    <s v="High-Resolution Mapping of the Urban Built Environment Stocks in Beijing"/>
    <s v="Environmental Science &amp; Technology"/>
    <s v="Copyright American Chemical Society"/>
    <s v="10.1021/acs.est.9b07229"/>
    <x v="97"/>
    <m/>
    <m/>
    <m/>
    <s v="Table S6a Detailed MCIs for buildings above ground constructed before 1980 in Beijing"/>
    <m/>
    <s v="Schwartzberg (Fishman)"/>
    <m/>
    <m/>
    <m/>
    <m/>
    <m/>
    <m/>
    <m/>
    <m/>
    <m/>
    <m/>
    <m/>
    <m/>
    <m/>
    <m/>
    <m/>
    <m/>
    <m/>
    <s v="R32CHN"/>
    <s v="R5.2ASIA"/>
    <x v="11"/>
    <s v="Unspecified"/>
    <s v="Standard"/>
    <s v="sample/average/statistics"/>
    <s v="NR"/>
    <s v="U"/>
    <s v="ASIA_CHN"/>
    <n v="469"/>
  </r>
  <r>
    <n v="558"/>
    <s v="China"/>
    <s v="Beijing"/>
    <m/>
    <n v="1980"/>
    <n v="0"/>
    <m/>
    <m/>
    <m/>
    <n v="0.43"/>
    <m/>
    <m/>
    <m/>
    <n v="16.670000000000002"/>
    <n v="523.66999999999996"/>
    <n v="498.67"/>
    <m/>
    <m/>
    <m/>
    <m/>
    <n v="0"/>
    <m/>
    <m/>
    <m/>
    <m/>
    <m/>
    <n v="0"/>
    <n v="0"/>
    <m/>
    <m/>
    <m/>
    <m/>
    <m/>
    <m/>
    <m/>
    <m/>
    <m/>
    <m/>
    <x v="57"/>
    <s v="Agricultural"/>
    <s v="agricultural"/>
    <s v="averaged"/>
    <s v="urban"/>
    <m/>
    <s v="Mao R, Bao Y, Huang Z, Liu Q, Liu G"/>
    <n v="2020"/>
    <s v="High-Resolution Mapping of the Urban Built Environment Stocks in Beijing"/>
    <s v="Environmental Science &amp; Technology"/>
    <s v="Copyright American Chemical Society"/>
    <s v="10.1021/acs.est.9b07229"/>
    <x v="97"/>
    <m/>
    <m/>
    <m/>
    <s v="Table S6a Detailed MCIs for buildings above ground constructed before 1980 in Beijing"/>
    <m/>
    <s v="Schwartzberg (Fishman)"/>
    <m/>
    <m/>
    <m/>
    <m/>
    <m/>
    <m/>
    <m/>
    <m/>
    <m/>
    <m/>
    <m/>
    <m/>
    <m/>
    <m/>
    <m/>
    <m/>
    <m/>
    <s v="R32CHN"/>
    <s v="R5.2ASIA"/>
    <x v="11"/>
    <s v="Unspecified"/>
    <s v="Standard"/>
    <s v="sample/average/statistics"/>
    <s v="NR"/>
    <s v="U"/>
    <s v="ASIA_CHN"/>
    <n v="540.33999999999992"/>
  </r>
  <r>
    <n v="559"/>
    <s v="China"/>
    <s v="Beijing"/>
    <n v="1981"/>
    <n v="2000"/>
    <n v="57.18"/>
    <m/>
    <m/>
    <m/>
    <m/>
    <m/>
    <m/>
    <m/>
    <n v="333.27"/>
    <n v="1343.65"/>
    <n v="369.69"/>
    <m/>
    <m/>
    <m/>
    <m/>
    <n v="3.76"/>
    <m/>
    <m/>
    <m/>
    <m/>
    <m/>
    <n v="0"/>
    <n v="1.43"/>
    <m/>
    <m/>
    <m/>
    <m/>
    <m/>
    <m/>
    <m/>
    <m/>
    <m/>
    <m/>
    <x v="57"/>
    <s v="commercial"/>
    <s v="commercial"/>
    <s v="averaged"/>
    <s v="urban"/>
    <m/>
    <s v="Mao R, Bao Y, Huang Z, Liu Q, Liu G"/>
    <n v="2020"/>
    <s v="High-Resolution Mapping of the Urban Built Environment Stocks in Beijing"/>
    <s v="Environmental Science &amp; Technology"/>
    <s v="Copyright American Chemical Society"/>
    <s v="10.1021/acs.est.9b07229"/>
    <x v="97"/>
    <m/>
    <m/>
    <m/>
    <s v="Table S6b Detailed MCIs for buildings above ground constructed from 1981 to 2000 in Beijing."/>
    <m/>
    <s v="Schwartzberg (Fishman)"/>
    <m/>
    <m/>
    <m/>
    <m/>
    <m/>
    <m/>
    <m/>
    <m/>
    <m/>
    <m/>
    <m/>
    <m/>
    <m/>
    <m/>
    <m/>
    <m/>
    <m/>
    <s v="R32CHN"/>
    <s v="R5.2ASIA"/>
    <x v="15"/>
    <s v="Unspecified"/>
    <s v="Standard"/>
    <s v="sample/average/statistics"/>
    <s v="NR"/>
    <s v="U"/>
    <s v="ASIA_CHN"/>
    <n v="1676.92"/>
  </r>
  <r>
    <n v="560"/>
    <s v="China"/>
    <s v="Beijing"/>
    <n v="1981"/>
    <n v="2000"/>
    <n v="27.79"/>
    <m/>
    <m/>
    <m/>
    <m/>
    <m/>
    <m/>
    <m/>
    <n v="185"/>
    <n v="905.27"/>
    <n v="553.27"/>
    <m/>
    <m/>
    <m/>
    <m/>
    <n v="1.96"/>
    <m/>
    <m/>
    <m/>
    <m/>
    <m/>
    <n v="0"/>
    <n v="1.92"/>
    <m/>
    <m/>
    <m/>
    <m/>
    <m/>
    <m/>
    <m/>
    <m/>
    <m/>
    <m/>
    <x v="57"/>
    <s v="Municipal"/>
    <s v="municipal"/>
    <s v="averaged"/>
    <s v="urban"/>
    <m/>
    <s v="Mao R, Bao Y, Huang Z, Liu Q, Liu G"/>
    <n v="2020"/>
    <s v="High-Resolution Mapping of the Urban Built Environment Stocks in Beijing"/>
    <s v="Environmental Science &amp; Technology"/>
    <s v="Copyright American Chemical Society"/>
    <s v="10.1021/acs.est.9b07229"/>
    <x v="97"/>
    <m/>
    <m/>
    <m/>
    <s v="Table S6b Detailed MCIs for buildings above ground constructed from 1981 to 2000 in Beijing."/>
    <m/>
    <s v="Schwartzberg (Fishman)"/>
    <m/>
    <m/>
    <m/>
    <m/>
    <m/>
    <m/>
    <m/>
    <m/>
    <m/>
    <m/>
    <m/>
    <m/>
    <m/>
    <m/>
    <m/>
    <m/>
    <m/>
    <s v="R32CHN"/>
    <s v="R5.2ASIA"/>
    <x v="11"/>
    <s v="Unspecified"/>
    <s v="Standard"/>
    <s v="sample/average/statistics"/>
    <s v="NR"/>
    <s v="U"/>
    <s v="ASIA_CHN"/>
    <n v="1090.27"/>
  </r>
  <r>
    <n v="561"/>
    <s v="China"/>
    <s v="Beijing"/>
    <n v="1981"/>
    <n v="2000"/>
    <n v="0.94"/>
    <m/>
    <m/>
    <m/>
    <m/>
    <m/>
    <m/>
    <m/>
    <n v="14.49"/>
    <n v="126.53"/>
    <n v="376.99"/>
    <m/>
    <m/>
    <m/>
    <m/>
    <n v="0"/>
    <m/>
    <m/>
    <m/>
    <m/>
    <m/>
    <n v="0"/>
    <n v="0"/>
    <m/>
    <m/>
    <m/>
    <m/>
    <m/>
    <m/>
    <m/>
    <m/>
    <m/>
    <m/>
    <x v="57"/>
    <s v="Storage"/>
    <s v="storage"/>
    <s v="averaged"/>
    <s v="urban"/>
    <m/>
    <s v="Mao R, Bao Y, Huang Z, Liu Q, Liu G"/>
    <n v="2020"/>
    <s v="High-Resolution Mapping of the Urban Built Environment Stocks in Beijing"/>
    <s v="Environmental Science &amp; Technology"/>
    <s v="Copyright American Chemical Society"/>
    <s v="10.1021/acs.est.9b07229"/>
    <x v="97"/>
    <m/>
    <m/>
    <m/>
    <s v="Table S6b Detailed MCIs for buildings above ground constructed from 1981 to 2000 in Beijing."/>
    <m/>
    <s v="Schwartzberg (Fishman)"/>
    <m/>
    <m/>
    <m/>
    <m/>
    <m/>
    <m/>
    <m/>
    <m/>
    <m/>
    <m/>
    <m/>
    <m/>
    <m/>
    <m/>
    <m/>
    <m/>
    <m/>
    <s v="R32CHN"/>
    <s v="R5.2ASIA"/>
    <x v="14"/>
    <s v="Unspecified"/>
    <s v="Standard"/>
    <s v="sample/average/statistics"/>
    <s v="NR"/>
    <s v="U"/>
    <s v="ASIA_CHN"/>
    <n v="141.02000000000001"/>
  </r>
  <r>
    <n v="562"/>
    <s v="China"/>
    <s v="Beijing"/>
    <n v="1981"/>
    <n v="2000"/>
    <n v="92.58"/>
    <m/>
    <m/>
    <m/>
    <m/>
    <m/>
    <m/>
    <m/>
    <n v="400.08"/>
    <n v="1235.3400000000001"/>
    <n v="286.77999999999997"/>
    <m/>
    <m/>
    <m/>
    <m/>
    <n v="1.7"/>
    <m/>
    <m/>
    <m/>
    <m/>
    <m/>
    <n v="0"/>
    <n v="1.06"/>
    <m/>
    <m/>
    <m/>
    <m/>
    <m/>
    <m/>
    <m/>
    <m/>
    <m/>
    <m/>
    <x v="57"/>
    <s v="Mixed"/>
    <s v="mixed"/>
    <s v="averaged"/>
    <s v="urban"/>
    <m/>
    <s v="Mao R, Bao Y, Huang Z, Liu Q, Liu G"/>
    <n v="2020"/>
    <s v="High-Resolution Mapping of the Urban Built Environment Stocks in Beijing"/>
    <s v="Environmental Science &amp; Technology"/>
    <s v="Copyright American Chemical Society"/>
    <s v="10.1021/acs.est.9b07229"/>
    <x v="97"/>
    <m/>
    <m/>
    <m/>
    <s v="Table S6b Detailed MCIs for buildings above ground constructed from 1981 to 2000 in Beijing."/>
    <m/>
    <s v="Schwartzberg (Fishman)"/>
    <m/>
    <m/>
    <m/>
    <m/>
    <m/>
    <m/>
    <m/>
    <m/>
    <m/>
    <m/>
    <m/>
    <m/>
    <m/>
    <m/>
    <m/>
    <m/>
    <m/>
    <s v="R32CHN"/>
    <s v="R5.2ASIA"/>
    <x v="1"/>
    <s v="Unspecified"/>
    <s v="Standard"/>
    <s v="sample/average/statistics"/>
    <s v="NR"/>
    <s v="U"/>
    <s v="ASIA_CHN"/>
    <n v="1635.42"/>
  </r>
  <r>
    <n v="563"/>
    <s v="China"/>
    <s v="Beijing"/>
    <n v="1981"/>
    <n v="2000"/>
    <n v="49.65"/>
    <m/>
    <m/>
    <m/>
    <m/>
    <m/>
    <m/>
    <m/>
    <n v="214.15"/>
    <n v="537.14"/>
    <n v="583.41"/>
    <m/>
    <m/>
    <m/>
    <m/>
    <n v="2.4700000000000002"/>
    <m/>
    <m/>
    <m/>
    <m/>
    <m/>
    <n v="0"/>
    <n v="2.72"/>
    <m/>
    <m/>
    <m/>
    <m/>
    <m/>
    <m/>
    <m/>
    <m/>
    <m/>
    <m/>
    <x v="57"/>
    <s v="industrial"/>
    <s v="industrial"/>
    <s v="averaged"/>
    <s v="urban"/>
    <m/>
    <s v="Mao R, Bao Y, Huang Z, Liu Q, Liu G"/>
    <n v="2020"/>
    <s v="High-Resolution Mapping of the Urban Built Environment Stocks in Beijing"/>
    <s v="Environmental Science &amp; Technology"/>
    <s v="Copyright American Chemical Society"/>
    <s v="10.1021/acs.est.9b07229"/>
    <x v="97"/>
    <m/>
    <m/>
    <m/>
    <s v="Table S6b Detailed MCIs for buildings above ground constructed from 1981 to 2000 in Beijing."/>
    <m/>
    <s v="Schwartzberg (Fishman)"/>
    <m/>
    <m/>
    <m/>
    <m/>
    <m/>
    <m/>
    <m/>
    <m/>
    <m/>
    <m/>
    <m/>
    <m/>
    <m/>
    <m/>
    <m/>
    <m/>
    <m/>
    <s v="R32CHN"/>
    <s v="R5.2ASIA"/>
    <x v="2"/>
    <s v="Unspecified"/>
    <s v="Standard"/>
    <s v="sample/average/statistics"/>
    <s v="NR"/>
    <s v="U"/>
    <s v="ASIA_CHN"/>
    <n v="751.29"/>
  </r>
  <r>
    <n v="564"/>
    <s v="China"/>
    <s v="Beijing"/>
    <n v="1981"/>
    <n v="2000"/>
    <n v="49.92"/>
    <m/>
    <m/>
    <m/>
    <m/>
    <m/>
    <m/>
    <m/>
    <n v="249.89"/>
    <n v="1020.96"/>
    <n v="662.69"/>
    <m/>
    <m/>
    <m/>
    <m/>
    <n v="2.4300000000000002"/>
    <m/>
    <m/>
    <m/>
    <m/>
    <m/>
    <n v="0"/>
    <n v="1.87"/>
    <m/>
    <m/>
    <m/>
    <m/>
    <m/>
    <m/>
    <m/>
    <m/>
    <m/>
    <m/>
    <x v="57"/>
    <s v="public"/>
    <s v="public"/>
    <s v="averaged"/>
    <s v="urban"/>
    <m/>
    <s v="Mao R, Bao Y, Huang Z, Liu Q, Liu G"/>
    <n v="2020"/>
    <s v="High-Resolution Mapping of the Urban Built Environment Stocks in Beijing"/>
    <s v="Environmental Science &amp; Technology"/>
    <s v="Copyright American Chemical Society"/>
    <s v="10.1021/acs.est.9b07229"/>
    <x v="97"/>
    <m/>
    <m/>
    <m/>
    <s v="Table S6b Detailed MCIs for buildings above ground constructed from 1981 to 2000 in Beijing."/>
    <m/>
    <s v="Schwartzberg (Fishman)"/>
    <m/>
    <m/>
    <m/>
    <m/>
    <m/>
    <m/>
    <m/>
    <m/>
    <m/>
    <m/>
    <m/>
    <m/>
    <m/>
    <m/>
    <m/>
    <m/>
    <m/>
    <s v="R32CHN"/>
    <s v="R5.2ASIA"/>
    <x v="11"/>
    <s v="Unspecified"/>
    <s v="Standard"/>
    <s v="sample/average/statistics"/>
    <s v="NR"/>
    <s v="U"/>
    <s v="ASIA_CHN"/>
    <n v="1270.8499999999999"/>
  </r>
  <r>
    <n v="565"/>
    <s v="China"/>
    <s v="Beijing"/>
    <n v="1981"/>
    <n v="2000"/>
    <n v="23.12"/>
    <m/>
    <m/>
    <m/>
    <m/>
    <m/>
    <m/>
    <m/>
    <n v="170.62"/>
    <n v="1043.99"/>
    <n v="776.62"/>
    <m/>
    <m/>
    <m/>
    <m/>
    <n v="2.36"/>
    <m/>
    <m/>
    <m/>
    <m/>
    <m/>
    <n v="0"/>
    <n v="2.44"/>
    <m/>
    <m/>
    <m/>
    <m/>
    <m/>
    <m/>
    <m/>
    <m/>
    <m/>
    <m/>
    <x v="57"/>
    <s v="Educational"/>
    <s v="educational"/>
    <s v="averaged"/>
    <s v="urban"/>
    <m/>
    <s v="Mao R, Bao Y, Huang Z, Liu Q, Liu G"/>
    <n v="2020"/>
    <s v="High-Resolution Mapping of the Urban Built Environment Stocks in Beijing"/>
    <s v="Environmental Science &amp; Technology"/>
    <s v="Copyright American Chemical Society"/>
    <s v="10.1021/acs.est.9b07229"/>
    <x v="97"/>
    <m/>
    <m/>
    <m/>
    <s v="Table S6b Detailed MCIs for buildings above ground constructed from 1981 to 2000 in Beijing."/>
    <m/>
    <s v="Schwartzberg (Fishman)"/>
    <m/>
    <m/>
    <m/>
    <m/>
    <m/>
    <m/>
    <m/>
    <m/>
    <m/>
    <m/>
    <m/>
    <m/>
    <m/>
    <m/>
    <m/>
    <m/>
    <m/>
    <s v="R32CHN"/>
    <s v="R5.2ASIA"/>
    <x v="11"/>
    <s v="Unspecified"/>
    <s v="Standard"/>
    <s v="sample/average/statistics"/>
    <s v="NR"/>
    <s v="U"/>
    <s v="ASIA_CHN"/>
    <n v="1214.6100000000001"/>
  </r>
  <r>
    <n v="566"/>
    <s v="China"/>
    <s v="Beijing"/>
    <n v="1981"/>
    <n v="2000"/>
    <n v="16.64"/>
    <m/>
    <m/>
    <m/>
    <m/>
    <m/>
    <m/>
    <m/>
    <n v="114.3"/>
    <n v="488.73"/>
    <n v="536"/>
    <m/>
    <m/>
    <m/>
    <m/>
    <n v="0.68"/>
    <m/>
    <m/>
    <m/>
    <m/>
    <m/>
    <n v="0"/>
    <n v="1.1499999999999999"/>
    <m/>
    <m/>
    <m/>
    <m/>
    <m/>
    <m/>
    <m/>
    <m/>
    <m/>
    <m/>
    <x v="57"/>
    <s v="residential"/>
    <s v="residential"/>
    <s v="averaged"/>
    <s v="urban"/>
    <m/>
    <s v="Mao R, Bao Y, Huang Z, Liu Q, Liu G"/>
    <n v="2020"/>
    <s v="High-Resolution Mapping of the Urban Built Environment Stocks in Beijing"/>
    <s v="Environmental Science &amp; Technology"/>
    <s v="Copyright American Chemical Society"/>
    <s v="10.1021/acs.est.9b07229"/>
    <x v="97"/>
    <m/>
    <m/>
    <m/>
    <s v="Table S6b Detailed MCIs for buildings above ground constructed from 1981 to 2000 in Beijing."/>
    <m/>
    <s v="Schwartzberg (Fishman)"/>
    <m/>
    <m/>
    <m/>
    <m/>
    <m/>
    <m/>
    <m/>
    <m/>
    <m/>
    <m/>
    <m/>
    <m/>
    <m/>
    <m/>
    <m/>
    <m/>
    <m/>
    <s v="R32CHN"/>
    <s v="R5.2ASIA"/>
    <x v="0"/>
    <s v="Unspecified"/>
    <s v="Standard"/>
    <s v="sample/average/statistics"/>
    <s v="RU"/>
    <s v="U"/>
    <s v="ASIA_CHN"/>
    <n v="603.03"/>
  </r>
  <r>
    <n v="567"/>
    <s v="China"/>
    <s v="Beijing"/>
    <n v="1981"/>
    <n v="2000"/>
    <n v="42.47"/>
    <m/>
    <m/>
    <m/>
    <m/>
    <m/>
    <m/>
    <m/>
    <n v="220.72"/>
    <n v="1691.04"/>
    <n v="644.5"/>
    <m/>
    <m/>
    <m/>
    <m/>
    <n v="5.52"/>
    <m/>
    <m/>
    <m/>
    <m/>
    <m/>
    <n v="0"/>
    <n v="2.91"/>
    <m/>
    <m/>
    <m/>
    <m/>
    <m/>
    <m/>
    <m/>
    <m/>
    <m/>
    <m/>
    <x v="57"/>
    <s v="Sport"/>
    <s v="sport"/>
    <s v="averaged"/>
    <s v="urban"/>
    <m/>
    <s v="Mao R, Bao Y, Huang Z, Liu Q, Liu G"/>
    <n v="2020"/>
    <s v="High-Resolution Mapping of the Urban Built Environment Stocks in Beijing"/>
    <s v="Environmental Science &amp; Technology"/>
    <s v="Copyright American Chemical Society"/>
    <s v="10.1021/acs.est.9b07229"/>
    <x v="97"/>
    <m/>
    <m/>
    <m/>
    <s v="Table S6b Detailed MCIs for buildings above ground constructed from 1981 to 2000 in Beijing."/>
    <m/>
    <s v="Schwartzberg (Fishman)"/>
    <m/>
    <m/>
    <m/>
    <m/>
    <m/>
    <m/>
    <m/>
    <m/>
    <m/>
    <m/>
    <m/>
    <m/>
    <m/>
    <m/>
    <m/>
    <m/>
    <m/>
    <s v="R32CHN"/>
    <s v="R5.2ASIA"/>
    <x v="11"/>
    <s v="Unspecified"/>
    <s v="Standard"/>
    <s v="sample/average/statistics"/>
    <s v="NR"/>
    <s v="U"/>
    <s v="ASIA_CHN"/>
    <n v="1911.76"/>
  </r>
  <r>
    <n v="568"/>
    <s v="China"/>
    <s v="Beijing"/>
    <n v="1981"/>
    <n v="2000"/>
    <n v="46.5"/>
    <m/>
    <m/>
    <m/>
    <m/>
    <m/>
    <m/>
    <m/>
    <n v="175"/>
    <n v="0"/>
    <n v="833"/>
    <m/>
    <m/>
    <m/>
    <m/>
    <n v="0"/>
    <m/>
    <m/>
    <m/>
    <m/>
    <m/>
    <n v="0"/>
    <n v="0"/>
    <m/>
    <m/>
    <m/>
    <m/>
    <m/>
    <m/>
    <m/>
    <m/>
    <m/>
    <m/>
    <x v="57"/>
    <s v="Parking"/>
    <s v="parking"/>
    <s v="averaged"/>
    <s v="urban"/>
    <m/>
    <s v="Mao R, Bao Y, Huang Z, Liu Q, Liu G"/>
    <n v="2020"/>
    <s v="High-Resolution Mapping of the Urban Built Environment Stocks in Beijing"/>
    <s v="Environmental Science &amp; Technology"/>
    <s v="Copyright American Chemical Society"/>
    <s v="10.1021/acs.est.9b07229"/>
    <x v="97"/>
    <m/>
    <m/>
    <m/>
    <s v="Table S6b Detailed MCIs for buildings above ground constructed from 1981 to 2000 in Beijing."/>
    <m/>
    <s v="Schwartzberg (Fishman)"/>
    <m/>
    <m/>
    <m/>
    <m/>
    <m/>
    <m/>
    <m/>
    <m/>
    <m/>
    <m/>
    <m/>
    <m/>
    <m/>
    <m/>
    <m/>
    <m/>
    <m/>
    <s v="R32CHN"/>
    <s v="R5.2ASIA"/>
    <x v="11"/>
    <s v="Unspecified"/>
    <s v="Standard"/>
    <s v="sample/average/statistics"/>
    <s v="NR"/>
    <s v="U"/>
    <s v="ASIA_CHN"/>
    <n v="175"/>
  </r>
  <r>
    <n v="569"/>
    <s v="China"/>
    <s v="Beijing"/>
    <n v="1981"/>
    <n v="2000"/>
    <n v="0"/>
    <m/>
    <m/>
    <m/>
    <m/>
    <m/>
    <m/>
    <m/>
    <n v="28.57"/>
    <n v="250"/>
    <n v="1092.8599999999999"/>
    <m/>
    <m/>
    <m/>
    <m/>
    <n v="0"/>
    <m/>
    <m/>
    <m/>
    <m/>
    <m/>
    <n v="0"/>
    <n v="0"/>
    <m/>
    <m/>
    <m/>
    <m/>
    <m/>
    <m/>
    <m/>
    <m/>
    <m/>
    <m/>
    <x v="57"/>
    <s v="Agricultural"/>
    <s v="agricultural"/>
    <s v="averaged"/>
    <s v="urban"/>
    <m/>
    <s v="Mao R, Bao Y, Huang Z, Liu Q, Liu G"/>
    <n v="2020"/>
    <s v="High-Resolution Mapping of the Urban Built Environment Stocks in Beijing"/>
    <s v="Environmental Science &amp; Technology"/>
    <s v="Copyright American Chemical Society"/>
    <s v="10.1021/acs.est.9b07229"/>
    <x v="97"/>
    <m/>
    <m/>
    <m/>
    <s v="Table S6b Detailed MCIs for buildings above ground constructed from 1981 to 2000 in Beijing."/>
    <m/>
    <s v="Schwartzberg (Fishman)"/>
    <m/>
    <m/>
    <m/>
    <m/>
    <m/>
    <m/>
    <m/>
    <m/>
    <m/>
    <m/>
    <m/>
    <m/>
    <m/>
    <m/>
    <m/>
    <m/>
    <m/>
    <s v="R32CHN"/>
    <s v="R5.2ASIA"/>
    <x v="11"/>
    <s v="Unspecified"/>
    <s v="Standard"/>
    <s v="sample/average/statistics"/>
    <s v="NR"/>
    <s v="U"/>
    <s v="ASIA_CHN"/>
    <n v="278.57"/>
  </r>
  <r>
    <n v="570"/>
    <s v="China"/>
    <s v="Beijing"/>
    <n v="2001"/>
    <n v="2018"/>
    <n v="133.22999999999999"/>
    <m/>
    <m/>
    <m/>
    <n v="2.38"/>
    <m/>
    <m/>
    <m/>
    <n v="206.68"/>
    <n v="829.57999999999993"/>
    <n v="88.64"/>
    <m/>
    <m/>
    <m/>
    <m/>
    <n v="0"/>
    <m/>
    <m/>
    <m/>
    <m/>
    <m/>
    <n v="3.4"/>
    <n v="0"/>
    <m/>
    <m/>
    <m/>
    <m/>
    <m/>
    <m/>
    <m/>
    <m/>
    <m/>
    <m/>
    <x v="57"/>
    <s v="commercial"/>
    <s v="commercial"/>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15"/>
    <s v="Unspecified"/>
    <s v="Standard"/>
    <s v="sample/average/statistics"/>
    <s v="NR"/>
    <s v="U"/>
    <s v="ASIA_CHN"/>
    <n v="1036.26"/>
  </r>
  <r>
    <n v="571"/>
    <s v="China"/>
    <s v="Beijing"/>
    <n v="2001"/>
    <n v="2018"/>
    <n v="70.72"/>
    <m/>
    <m/>
    <m/>
    <n v="0"/>
    <m/>
    <m/>
    <m/>
    <n v="138.47999999999999"/>
    <n v="791.08999999999992"/>
    <n v="0"/>
    <m/>
    <m/>
    <m/>
    <m/>
    <n v="0.13"/>
    <m/>
    <m/>
    <m/>
    <m/>
    <m/>
    <n v="0"/>
    <n v="0"/>
    <m/>
    <m/>
    <m/>
    <m/>
    <m/>
    <m/>
    <m/>
    <m/>
    <m/>
    <m/>
    <x v="57"/>
    <s v="Civic"/>
    <s v="municipal"/>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11"/>
    <s v="Unspecified"/>
    <s v="Standard"/>
    <s v="sample/average/statistics"/>
    <s v="NR"/>
    <s v="U"/>
    <s v="ASIA_CHN"/>
    <n v="929.56999999999994"/>
  </r>
  <r>
    <n v="572"/>
    <s v="China"/>
    <s v="Beijing"/>
    <n v="2001"/>
    <n v="2018"/>
    <n v="0"/>
    <m/>
    <m/>
    <m/>
    <n v="0"/>
    <m/>
    <m/>
    <m/>
    <n v="45.45"/>
    <n v="415"/>
    <n v="185.45"/>
    <m/>
    <m/>
    <m/>
    <m/>
    <n v="0"/>
    <m/>
    <m/>
    <m/>
    <m/>
    <m/>
    <n v="0"/>
    <n v="0"/>
    <m/>
    <m/>
    <m/>
    <m/>
    <m/>
    <m/>
    <m/>
    <m/>
    <m/>
    <m/>
    <x v="57"/>
    <s v="Storage"/>
    <s v="warehouse"/>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14"/>
    <s v="Unspecified"/>
    <s v="Standard"/>
    <s v="sample/average/statistics"/>
    <s v="NR"/>
    <s v="U"/>
    <s v="ASIA_CHN"/>
    <n v="460.45"/>
  </r>
  <r>
    <n v="573"/>
    <s v="China"/>
    <s v="Beijing"/>
    <n v="2001"/>
    <n v="2018"/>
    <n v="71.11"/>
    <m/>
    <m/>
    <m/>
    <n v="1.28"/>
    <m/>
    <m/>
    <m/>
    <n v="146.94999999999999"/>
    <n v="23.19"/>
    <n v="263.5"/>
    <m/>
    <m/>
    <m/>
    <m/>
    <n v="0"/>
    <m/>
    <m/>
    <m/>
    <m/>
    <m/>
    <n v="0"/>
    <n v="0"/>
    <m/>
    <m/>
    <m/>
    <m/>
    <m/>
    <m/>
    <m/>
    <m/>
    <m/>
    <m/>
    <x v="57"/>
    <s v="Mixed"/>
    <s v="mixed"/>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1"/>
    <s v="Unspecified"/>
    <s v="Standard"/>
    <s v="sample/average/statistics"/>
    <s v="NR"/>
    <s v="U"/>
    <s v="ASIA_CHN"/>
    <n v="170.14"/>
  </r>
  <r>
    <n v="574"/>
    <s v="China"/>
    <s v="Beijing"/>
    <n v="2001"/>
    <n v="2018"/>
    <n v="40.479999999999997"/>
    <m/>
    <m/>
    <m/>
    <n v="6.05"/>
    <m/>
    <m/>
    <m/>
    <n v="154.72999999999999"/>
    <n v="361.07"/>
    <n v="188.26"/>
    <m/>
    <m/>
    <m/>
    <m/>
    <n v="0.24"/>
    <m/>
    <m/>
    <m/>
    <m/>
    <m/>
    <n v="0"/>
    <n v="0"/>
    <m/>
    <m/>
    <m/>
    <m/>
    <m/>
    <m/>
    <m/>
    <m/>
    <m/>
    <m/>
    <x v="57"/>
    <s v="industrial"/>
    <s v="industrial"/>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2"/>
    <s v="Unspecified"/>
    <s v="Standard"/>
    <s v="sample/average/statistics"/>
    <s v="NR"/>
    <s v="U"/>
    <s v="ASIA_CHN"/>
    <n v="515.79999999999995"/>
  </r>
  <r>
    <n v="575"/>
    <s v="China"/>
    <s v="Beijing"/>
    <n v="2001"/>
    <n v="2018"/>
    <n v="92.44"/>
    <m/>
    <m/>
    <m/>
    <n v="1.96"/>
    <m/>
    <m/>
    <m/>
    <n v="186.89"/>
    <n v="758.47"/>
    <n v="373.29"/>
    <m/>
    <m/>
    <m/>
    <m/>
    <n v="0.09"/>
    <m/>
    <m/>
    <m/>
    <m/>
    <m/>
    <n v="2.0499999999999998"/>
    <n v="0"/>
    <m/>
    <m/>
    <m/>
    <m/>
    <m/>
    <m/>
    <m/>
    <m/>
    <m/>
    <m/>
    <x v="57"/>
    <s v="Civic"/>
    <s v="public"/>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11"/>
    <s v="Unspecified"/>
    <s v="Standard"/>
    <s v="sample/average/statistics"/>
    <s v="NR"/>
    <s v="U"/>
    <s v="ASIA_CHN"/>
    <n v="945.36"/>
  </r>
  <r>
    <n v="576"/>
    <s v="China"/>
    <s v="Beijing"/>
    <n v="2001"/>
    <n v="2018"/>
    <n v="50.64"/>
    <m/>
    <m/>
    <m/>
    <n v="0"/>
    <m/>
    <m/>
    <m/>
    <n v="215.99"/>
    <n v="1251.27"/>
    <n v="0"/>
    <m/>
    <m/>
    <m/>
    <m/>
    <n v="0.1"/>
    <m/>
    <m/>
    <m/>
    <m/>
    <m/>
    <n v="0"/>
    <n v="0"/>
    <m/>
    <m/>
    <m/>
    <m/>
    <m/>
    <m/>
    <m/>
    <m/>
    <m/>
    <m/>
    <x v="57"/>
    <s v="Educational"/>
    <s v="education"/>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11"/>
    <s v="Unspecified"/>
    <s v="Standard"/>
    <s v="sample/average/statistics"/>
    <s v="NR"/>
    <s v="U"/>
    <s v="ASIA_CHN"/>
    <n v="1467.26"/>
  </r>
  <r>
    <n v="577"/>
    <s v="China"/>
    <s v="Beijing"/>
    <n v="2001"/>
    <n v="2018"/>
    <n v="25.85"/>
    <m/>
    <m/>
    <m/>
    <n v="9.27"/>
    <m/>
    <m/>
    <m/>
    <n v="84.66"/>
    <n v="406.82000000000005"/>
    <n v="319.47000000000003"/>
    <m/>
    <m/>
    <m/>
    <m/>
    <n v="0.02"/>
    <m/>
    <m/>
    <m/>
    <m/>
    <m/>
    <n v="0.45"/>
    <n v="0.05"/>
    <m/>
    <m/>
    <m/>
    <m/>
    <m/>
    <m/>
    <m/>
    <m/>
    <m/>
    <m/>
    <x v="57"/>
    <s v="Residential"/>
    <s v="residential"/>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0"/>
    <s v="Unspecified"/>
    <s v="Standard"/>
    <s v="sample/average/statistics"/>
    <s v="RU"/>
    <s v="U"/>
    <s v="ASIA_CHN"/>
    <n v="491.48"/>
  </r>
  <r>
    <n v="578"/>
    <s v="China"/>
    <s v="Beijing"/>
    <n v="2001"/>
    <n v="2018"/>
    <n v="80.63"/>
    <m/>
    <m/>
    <m/>
    <n v="2.08"/>
    <m/>
    <m/>
    <m/>
    <n v="241.48"/>
    <n v="851.92"/>
    <n v="177.46"/>
    <m/>
    <m/>
    <m/>
    <m/>
    <n v="0.36"/>
    <m/>
    <m/>
    <m/>
    <m/>
    <m/>
    <n v="1.19"/>
    <n v="7.0000000000000007E-2"/>
    <m/>
    <m/>
    <m/>
    <m/>
    <m/>
    <m/>
    <m/>
    <m/>
    <m/>
    <m/>
    <x v="57"/>
    <s v="Sport"/>
    <s v="civic"/>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11"/>
    <s v="Unspecified"/>
    <s v="Standard"/>
    <s v="sample/average/statistics"/>
    <s v="NR"/>
    <s v="U"/>
    <s v="ASIA_CHN"/>
    <n v="1093.3999999999999"/>
  </r>
  <r>
    <n v="579"/>
    <s v="China"/>
    <s v="Beijing"/>
    <n v="2001"/>
    <n v="2018"/>
    <n v="95.63"/>
    <m/>
    <m/>
    <m/>
    <n v="0.26"/>
    <m/>
    <m/>
    <m/>
    <n v="367.46"/>
    <n v="2326.6099999999997"/>
    <n v="118.58"/>
    <m/>
    <m/>
    <m/>
    <m/>
    <n v="1.41"/>
    <m/>
    <m/>
    <m/>
    <m/>
    <m/>
    <n v="0"/>
    <n v="0"/>
    <m/>
    <m/>
    <m/>
    <m/>
    <m/>
    <m/>
    <m/>
    <m/>
    <m/>
    <m/>
    <x v="57"/>
    <s v="Parking"/>
    <s v="parking"/>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11"/>
    <s v="Unspecified"/>
    <s v="Standard"/>
    <s v="sample/average/statistics"/>
    <s v="NR"/>
    <s v="U"/>
    <s v="ASIA_CHN"/>
    <n v="2694.0699999999997"/>
  </r>
  <r>
    <n v="580"/>
    <s v="China"/>
    <s v="Beijing"/>
    <n v="2001"/>
    <n v="2018"/>
    <n v="0"/>
    <m/>
    <m/>
    <m/>
    <n v="0.53"/>
    <m/>
    <m/>
    <m/>
    <n v="31.38"/>
    <n v="25.12"/>
    <n v="842.31"/>
    <m/>
    <m/>
    <m/>
    <m/>
    <n v="0"/>
    <m/>
    <m/>
    <m/>
    <m/>
    <m/>
    <n v="0"/>
    <n v="0"/>
    <m/>
    <m/>
    <m/>
    <m/>
    <m/>
    <m/>
    <m/>
    <m/>
    <m/>
    <m/>
    <x v="57"/>
    <s v="Agricultural"/>
    <s v="agricultural"/>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11"/>
    <s v="Unspecified"/>
    <s v="Standard"/>
    <s v="sample/average/statistics"/>
    <s v="NR"/>
    <s v="U"/>
    <s v="ASIA_CHN"/>
    <n v="56.5"/>
  </r>
  <r>
    <n v="581"/>
    <s v="China"/>
    <s v="Beijing"/>
    <n v="2001"/>
    <n v="2018"/>
    <n v="0.03"/>
    <m/>
    <m/>
    <m/>
    <m/>
    <m/>
    <m/>
    <m/>
    <n v="435.06"/>
    <n v="0"/>
    <n v="18.670000000000002"/>
    <m/>
    <m/>
    <m/>
    <m/>
    <n v="0"/>
    <m/>
    <m/>
    <m/>
    <m/>
    <m/>
    <m/>
    <m/>
    <m/>
    <m/>
    <m/>
    <m/>
    <m/>
    <m/>
    <m/>
    <m/>
    <m/>
    <m/>
    <x v="57"/>
    <s v="basement"/>
    <s v="storage"/>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11"/>
    <s v="Unspecified"/>
    <s v="Standard"/>
    <s v="sample/average/statistics"/>
    <s v="NR"/>
    <s v="U"/>
    <s v="ASIA_CHN"/>
    <n v="435.06"/>
  </r>
  <r>
    <n v="582"/>
    <s v="China"/>
    <s v="Beijing"/>
    <n v="2001"/>
    <n v="2018"/>
    <n v="0"/>
    <m/>
    <m/>
    <m/>
    <m/>
    <m/>
    <m/>
    <m/>
    <n v="51.16"/>
    <n v="195.95999999999998"/>
    <n v="0"/>
    <m/>
    <m/>
    <m/>
    <m/>
    <n v="0"/>
    <m/>
    <m/>
    <m/>
    <m/>
    <m/>
    <m/>
    <m/>
    <m/>
    <m/>
    <m/>
    <m/>
    <m/>
    <m/>
    <m/>
    <m/>
    <m/>
    <m/>
    <x v="57"/>
    <s v="foundation"/>
    <m/>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11"/>
    <s v="Unspecified"/>
    <s v="Standard"/>
    <s v="sample/average/statistics"/>
    <s v="NR"/>
    <s v="U"/>
    <s v="ASIA_CHN"/>
    <n v="247.11999999999998"/>
  </r>
  <r>
    <n v="583"/>
    <s v="China"/>
    <s v="Beijing"/>
    <n v="2001"/>
    <n v="2018"/>
    <n v="20"/>
    <m/>
    <m/>
    <m/>
    <m/>
    <m/>
    <m/>
    <m/>
    <n v="500"/>
    <n v="19.52"/>
    <n v="0.14000000000000001"/>
    <m/>
    <m/>
    <m/>
    <m/>
    <n v="1.86"/>
    <m/>
    <m/>
    <m/>
    <m/>
    <m/>
    <m/>
    <m/>
    <m/>
    <m/>
    <m/>
    <m/>
    <m/>
    <m/>
    <m/>
    <m/>
    <m/>
    <m/>
    <x v="57"/>
    <s v="Garage"/>
    <s v="storage"/>
    <s v="averaged"/>
    <s v="urban"/>
    <m/>
    <s v="Mao R, Bao Y, Huang Z, Liu Q, Liu G"/>
    <n v="2020"/>
    <s v="High-Resolution Mapping of the Urban Built Environment Stocks in Beijing"/>
    <s v="Environmental Science &amp; Technology"/>
    <s v="Copyright American Chemical Society"/>
    <s v="10.1021/acs.est.9b07229"/>
    <x v="97"/>
    <m/>
    <m/>
    <m/>
    <s v="Table S6c Detailed MCIs for buildings above ground constructed from 2001 to 2018 in Beijing."/>
    <m/>
    <s v="Schwartzberg (Fishman)"/>
    <m/>
    <m/>
    <m/>
    <m/>
    <m/>
    <m/>
    <m/>
    <m/>
    <m/>
    <m/>
    <m/>
    <m/>
    <m/>
    <m/>
    <m/>
    <m/>
    <m/>
    <s v="R32CHN"/>
    <s v="R5.2ASIA"/>
    <x v="11"/>
    <s v="Unspecified"/>
    <s v="Standard"/>
    <s v="sample/average/statistics"/>
    <s v="NR"/>
    <s v="U"/>
    <s v="ASIA_CHN"/>
    <n v="519.52"/>
  </r>
  <r>
    <n v="584"/>
    <s v="Hong Kong/China"/>
    <s v="Hong Kong"/>
    <n v="2001"/>
    <n v="2003"/>
    <n v="140.91999999999999"/>
    <m/>
    <n v="1.52"/>
    <m/>
    <n v="2.23"/>
    <m/>
    <m/>
    <n v="1413.42"/>
    <n v="0.06"/>
    <m/>
    <m/>
    <m/>
    <m/>
    <m/>
    <m/>
    <m/>
    <m/>
    <n v="0.81"/>
    <m/>
    <m/>
    <m/>
    <m/>
    <n v="4.41"/>
    <m/>
    <m/>
    <m/>
    <m/>
    <m/>
    <m/>
    <m/>
    <m/>
    <m/>
    <s v="Commercial, reinforced concrete"/>
    <x v="45"/>
    <s v="commercial"/>
    <s v="commercial"/>
    <s v="case study"/>
    <s v="urban"/>
    <s v="NULL"/>
    <s v="Hui, Y., Qinping, S., Fan, L.C.H., Yoawu, W. &amp; Lei, Z"/>
    <n v="2020"/>
    <s v="Greenhouse gas emissions in building construction: A case study of One Peking in Hong Kong"/>
    <s v="Building and Environment"/>
    <s v="Copyright Elsevier"/>
    <s v="10.1016/j.buildenv.2009.09.014"/>
    <x v="34"/>
    <s v="I calculated the intensity, based on the data in the article"/>
    <m/>
    <m/>
    <s v="Table 6. Building material list of One Peking."/>
    <m/>
    <s v="Schwartzberg (Fishman)"/>
    <m/>
    <m/>
    <m/>
    <m/>
    <m/>
    <m/>
    <m/>
    <m/>
    <m/>
    <m/>
    <m/>
    <m/>
    <m/>
    <m/>
    <m/>
    <m/>
    <m/>
    <s v="R32CHN"/>
    <s v="R5.2ASIA"/>
    <x v="15"/>
    <s v="Unspecified"/>
    <s v="Standard"/>
    <s v="real-world single case study"/>
    <s v="NR"/>
    <s v="U"/>
    <s v="ASIA_CHN"/>
    <n v="1413.42"/>
  </r>
  <r>
    <n v="585"/>
    <s v="Germany"/>
    <m/>
    <m/>
    <m/>
    <n v="13.11"/>
    <m/>
    <n v="1.07"/>
    <m/>
    <n v="1.84"/>
    <m/>
    <m/>
    <n v="88.61"/>
    <n v="5.29"/>
    <m/>
    <n v="20.04"/>
    <m/>
    <m/>
    <m/>
    <m/>
    <m/>
    <m/>
    <m/>
    <m/>
    <m/>
    <m/>
    <m/>
    <n v="2.57"/>
    <m/>
    <n v="0.88"/>
    <n v="0.08"/>
    <m/>
    <m/>
    <m/>
    <m/>
    <m/>
    <m/>
    <s v="Exterior wall of a factory"/>
    <x v="57"/>
    <s v="industrial"/>
    <s v="industrial"/>
    <s v="case study"/>
    <s v="urban"/>
    <s v="NULL"/>
    <s v="Ortlepp, Regine; Gruhler, Karin; Schiller, Georg"/>
    <n v="2016"/>
    <s v="Material stocks in Germany's non-domestic buildings: a new quantification method"/>
    <s v="Building Research &amp; Information"/>
    <s v="Copyright Elsevier"/>
    <s v="10.1080/09613218.2016.1112096"/>
    <x v="13"/>
    <m/>
    <m/>
    <m/>
    <s v="Table 5 General material composition indicator (MCI) of the synthetic building element ‘exterior wall of factory building’ in relation to element surface (es) and £oor space (fs)"/>
    <m/>
    <s v="Schwartzberg (Fishman)"/>
    <m/>
    <m/>
    <m/>
    <m/>
    <m/>
    <m/>
    <m/>
    <m/>
    <m/>
    <m/>
    <m/>
    <m/>
    <m/>
    <m/>
    <m/>
    <m/>
    <m/>
    <s v="R32EU15"/>
    <s v="R5.2OECD"/>
    <x v="2"/>
    <s v="RC_concretefloor"/>
    <s v="Standard"/>
    <s v="real-world single case study"/>
    <s v="NR"/>
    <s v="C"/>
    <s v="OECD_EU15"/>
    <n v="88.61"/>
  </r>
  <r>
    <n v="586"/>
    <s v="Peru"/>
    <s v="Chiclayo"/>
    <m/>
    <m/>
    <n v="34.799999999999997"/>
    <m/>
    <m/>
    <m/>
    <m/>
    <m/>
    <m/>
    <n v="1049"/>
    <m/>
    <m/>
    <n v="267"/>
    <n v="256"/>
    <m/>
    <m/>
    <m/>
    <m/>
    <m/>
    <m/>
    <m/>
    <m/>
    <m/>
    <m/>
    <m/>
    <m/>
    <m/>
    <m/>
    <m/>
    <m/>
    <m/>
    <m/>
    <m/>
    <m/>
    <s v="Brick Masonary"/>
    <x v="39"/>
    <s v="residential"/>
    <s v="residential"/>
    <s v="case study"/>
    <s v="urban"/>
    <s v="NULL"/>
    <s v="Mesta, Carlos; Kahhat, Ramzy; Santa-Cruz, Sandra"/>
    <n v="2017"/>
    <s v="Quantification of Lost Material Stock of Buildings After an Earthquake. A Case Study of Chiclayo, Peru"/>
    <s v="16th World Conference on Earthquake Engineering"/>
    <s v="Copyright by the authors "/>
    <s v="NA"/>
    <x v="98"/>
    <s v="Could not find the exact outlet and DOI"/>
    <m/>
    <m/>
    <s v="Table 4 – Material intensities (kg/m2 ) for different building types"/>
    <m/>
    <s v="Schwartzberg (Fishman)"/>
    <m/>
    <m/>
    <m/>
    <m/>
    <m/>
    <m/>
    <m/>
    <m/>
    <m/>
    <m/>
    <m/>
    <m/>
    <m/>
    <m/>
    <m/>
    <m/>
    <m/>
    <s v="R32LAM-M"/>
    <s v="R5.2LAM"/>
    <x v="0"/>
    <s v="M_brick"/>
    <s v="Standard"/>
    <s v="real-world single case study"/>
    <s v="RU"/>
    <s v="M"/>
    <s v="LAM_LAM-M"/>
    <n v="1049"/>
  </r>
  <r>
    <n v="587"/>
    <s v="Peru"/>
    <s v="Chiclayo"/>
    <m/>
    <m/>
    <m/>
    <m/>
    <m/>
    <m/>
    <n v="150"/>
    <m/>
    <m/>
    <n v="539"/>
    <m/>
    <m/>
    <m/>
    <m/>
    <m/>
    <m/>
    <m/>
    <m/>
    <m/>
    <m/>
    <m/>
    <m/>
    <m/>
    <m/>
    <m/>
    <m/>
    <m/>
    <m/>
    <m/>
    <m/>
    <m/>
    <m/>
    <m/>
    <m/>
    <s v="Adobe wood"/>
    <x v="40"/>
    <s v="residential"/>
    <s v="residential"/>
    <s v="case study"/>
    <s v="urban"/>
    <s v="NULL"/>
    <s v="Mesta, Carlos; Kahhat, Ramzy; Santa-Cruz, Sandra"/>
    <n v="2017"/>
    <s v="Quantification of Lost Material Stock of Buildings After an Earthquake. A Case Study of Chiclayo, Peru"/>
    <s v="16th World Conference on Earthquake Engineering"/>
    <s v="Copyright by the authors "/>
    <s v="NA"/>
    <x v="98"/>
    <s v="Could not find the exact outlet and DOI"/>
    <m/>
    <m/>
    <s v="Table 4 – Material intensities (kg/m2 ) for different building types"/>
    <m/>
    <s v="Schwartzberg (Fishman)"/>
    <m/>
    <m/>
    <m/>
    <m/>
    <m/>
    <m/>
    <m/>
    <m/>
    <m/>
    <m/>
    <m/>
    <m/>
    <m/>
    <m/>
    <m/>
    <m/>
    <m/>
    <s v="R32LAM-M"/>
    <s v="R5.2LAM"/>
    <x v="0"/>
    <s v="M_adobe_mud"/>
    <s v="Standard"/>
    <s v="real-world single case study"/>
    <s v="RU"/>
    <s v="M"/>
    <s v="LAM_LAM-M"/>
    <n v="539"/>
  </r>
  <r>
    <n v="588"/>
    <s v="Peru"/>
    <s v="Chiclayo"/>
    <m/>
    <m/>
    <n v="37.5"/>
    <m/>
    <m/>
    <m/>
    <m/>
    <m/>
    <m/>
    <n v="933"/>
    <m/>
    <m/>
    <n v="234"/>
    <n v="241"/>
    <m/>
    <m/>
    <m/>
    <m/>
    <m/>
    <m/>
    <m/>
    <m/>
    <m/>
    <m/>
    <m/>
    <m/>
    <m/>
    <m/>
    <m/>
    <m/>
    <m/>
    <m/>
    <m/>
    <m/>
    <s v="Reinforced Concrete"/>
    <x v="30"/>
    <s v="residential"/>
    <s v="residential"/>
    <s v="case study"/>
    <s v="urban"/>
    <s v="NULL"/>
    <s v="Mesta, Carlos; Kahhat, Ramzy; Santa-Cruz, Sandra"/>
    <n v="2017"/>
    <s v="Quantification of Lost Material Stock of Buildings After an Earthquake. A Case Study of Chiclayo, Peru"/>
    <s v="16th World Conference on Earthquake Engineering"/>
    <s v="Copyright by the authors "/>
    <s v="NA"/>
    <x v="98"/>
    <s v="Could not find the exact outlet and DOI"/>
    <m/>
    <m/>
    <s v="Table 4 – Material intensities (kg/m2 ) for different building types"/>
    <m/>
    <s v="Schwartzberg (Fishman)"/>
    <m/>
    <m/>
    <m/>
    <m/>
    <m/>
    <m/>
    <m/>
    <m/>
    <m/>
    <m/>
    <m/>
    <m/>
    <m/>
    <m/>
    <m/>
    <m/>
    <m/>
    <s v="R32LAM-M"/>
    <s v="R5.2LAM"/>
    <x v="0"/>
    <s v="RC_concretefloor"/>
    <s v="Standard"/>
    <s v="real-world single case study"/>
    <s v="RU"/>
    <s v="C"/>
    <s v="LAM_LAM-M"/>
    <n v="933"/>
  </r>
  <r>
    <n v="589"/>
    <s v="China"/>
    <s v="East China"/>
    <m/>
    <m/>
    <n v="35.54"/>
    <m/>
    <m/>
    <m/>
    <m/>
    <m/>
    <m/>
    <m/>
    <m/>
    <m/>
    <n v="380"/>
    <m/>
    <m/>
    <m/>
    <m/>
    <m/>
    <m/>
    <m/>
    <m/>
    <m/>
    <m/>
    <m/>
    <m/>
    <m/>
    <m/>
    <m/>
    <m/>
    <m/>
    <m/>
    <m/>
    <m/>
    <m/>
    <s v="Concrete Framed"/>
    <x v="37"/>
    <s v="residential"/>
    <s v="SFH"/>
    <s v="case study"/>
    <s v="rural"/>
    <s v="NULL"/>
    <s v="Zhang X, Zhang X."/>
    <n v="2021"/>
    <s v="Comparison and sensitivity analysis of embodied carbon emissions and costs associated with rural house construction in China to identify sustainable structural forms"/>
    <s v="Journal of Cleaner Production"/>
    <s v="Copyright Elsevier"/>
    <s v="10.1016/j.jclepro.2021.126190"/>
    <x v="99"/>
    <s v="Need to check if there are more materials that can be calculated"/>
    <m/>
    <m/>
    <s v="Table 2. Main subprojects and relevant engineering quantities."/>
    <m/>
    <s v="Schwartzberg (Fishman)"/>
    <m/>
    <m/>
    <m/>
    <m/>
    <m/>
    <m/>
    <m/>
    <m/>
    <m/>
    <m/>
    <m/>
    <m/>
    <m/>
    <m/>
    <m/>
    <m/>
    <m/>
    <s v="R32CHN"/>
    <s v="R5.2ASIA"/>
    <x v="3"/>
    <s v="RC_concretefloor"/>
    <s v="Standard"/>
    <s v="real-world single case study"/>
    <s v="RS"/>
    <s v="C"/>
    <s v="ASIA_CHN"/>
    <s v=""/>
  </r>
  <r>
    <n v="590"/>
    <s v="China"/>
    <s v="East China"/>
    <m/>
    <m/>
    <n v="15.04"/>
    <m/>
    <m/>
    <m/>
    <m/>
    <m/>
    <m/>
    <m/>
    <m/>
    <m/>
    <n v="1690"/>
    <m/>
    <m/>
    <m/>
    <m/>
    <m/>
    <m/>
    <m/>
    <m/>
    <m/>
    <m/>
    <m/>
    <m/>
    <m/>
    <m/>
    <m/>
    <m/>
    <m/>
    <m/>
    <m/>
    <m/>
    <m/>
    <s v="Block Masonary"/>
    <x v="37"/>
    <s v="residential"/>
    <s v="SFH"/>
    <s v="case study"/>
    <s v="rural"/>
    <s v="NULL"/>
    <s v="Zhang X, Zhang X."/>
    <n v="2021"/>
    <s v="Comparison and sensitivity analysis of embodied carbon emissions and costs associated with rural house construction in China to identify sustainable structural forms"/>
    <s v="Journal of Cleaner Production"/>
    <s v="Copyright Elsevier"/>
    <s v="10.1016/j.jclepro.2021.126190"/>
    <x v="99"/>
    <s v="Need to check if there are more materials that can be calculated"/>
    <m/>
    <m/>
    <s v="Table 2. Main subprojects and relevant engineering quantities."/>
    <m/>
    <s v="Schwartzberg (Fishman)"/>
    <m/>
    <m/>
    <m/>
    <m/>
    <m/>
    <m/>
    <m/>
    <m/>
    <m/>
    <m/>
    <m/>
    <m/>
    <m/>
    <m/>
    <m/>
    <m/>
    <m/>
    <s v="R32CHN"/>
    <s v="R5.2ASIA"/>
    <x v="3"/>
    <s v="M_brick"/>
    <s v="Standard"/>
    <s v="real-world single case study"/>
    <s v="RS"/>
    <s v="M"/>
    <s v="ASIA_CHN"/>
    <s v=""/>
  </r>
  <r>
    <n v="591"/>
    <s v="China"/>
    <s v="East China"/>
    <m/>
    <m/>
    <n v="17.690000000000001"/>
    <m/>
    <m/>
    <m/>
    <m/>
    <m/>
    <m/>
    <m/>
    <m/>
    <m/>
    <n v="810"/>
    <m/>
    <m/>
    <m/>
    <m/>
    <m/>
    <m/>
    <m/>
    <m/>
    <m/>
    <m/>
    <m/>
    <m/>
    <m/>
    <m/>
    <m/>
    <m/>
    <m/>
    <m/>
    <m/>
    <m/>
    <m/>
    <s v="Prefabricated Masonary"/>
    <x v="37"/>
    <s v="residential"/>
    <s v="SFH"/>
    <s v="case study"/>
    <s v="rural"/>
    <s v="NULL"/>
    <s v="Zhang X, Zhang X."/>
    <n v="2021"/>
    <s v="Comparison and sensitivity analysis of embodied carbon emissions and costs associated with rural house construction in China to identify sustainable structural forms"/>
    <s v="Journal of Cleaner Production"/>
    <s v="Copyright Elsevier"/>
    <s v="10.1016/j.jclepro.2021.126190"/>
    <x v="99"/>
    <s v="Need to check if there are more materials that can be calculated"/>
    <m/>
    <m/>
    <s v="Table 2. Main subprojects and relevant engineering quantities."/>
    <m/>
    <s v="Schwartzberg (Fishman)"/>
    <m/>
    <m/>
    <m/>
    <m/>
    <m/>
    <m/>
    <m/>
    <m/>
    <m/>
    <m/>
    <m/>
    <m/>
    <m/>
    <m/>
    <m/>
    <m/>
    <m/>
    <s v="R32CHN"/>
    <s v="R5.2ASIA"/>
    <x v="3"/>
    <s v="RC_prefab"/>
    <s v="Standard"/>
    <s v="real-world single case study"/>
    <s v="RS"/>
    <s v="C"/>
    <s v="ASIA_CHN"/>
    <s v=""/>
  </r>
  <r>
    <n v="592"/>
    <s v="Sweden"/>
    <m/>
    <m/>
    <n v="1930"/>
    <n v="3"/>
    <m/>
    <m/>
    <m/>
    <n v="199"/>
    <m/>
    <m/>
    <n v="119"/>
    <m/>
    <n v="730"/>
    <n v="33"/>
    <m/>
    <m/>
    <m/>
    <m/>
    <m/>
    <m/>
    <m/>
    <m/>
    <m/>
    <m/>
    <m/>
    <m/>
    <m/>
    <m/>
    <m/>
    <m/>
    <m/>
    <m/>
    <m/>
    <m/>
    <n v="24"/>
    <s v="Single-family Before 1930"/>
    <x v="57"/>
    <s v="residential"/>
    <s v="SFH"/>
    <s v="country-averaged"/>
    <s v="both"/>
    <s v="usable"/>
    <s v="Gontia, P., Thuvander, L. &amp; Wallbaum, H"/>
    <n v="2020"/>
    <s v="Spatiotemporal characteristics of residential material stocks and flows in urban, commuter, and rural settlements"/>
    <s v="Journal of Cleaner Production"/>
    <s v="Copyright Elsevier"/>
    <s v="10.1016/j.jclepro.2019.119435"/>
    <x v="100"/>
    <m/>
    <m/>
    <m/>
    <s v="Table 2. Material intensity coefficients for the two residential building types shown for four age classes and six material categories."/>
    <m/>
    <s v="Schwartzberg (Fishman)"/>
    <m/>
    <m/>
    <m/>
    <m/>
    <m/>
    <m/>
    <m/>
    <m/>
    <m/>
    <m/>
    <m/>
    <m/>
    <m/>
    <m/>
    <m/>
    <m/>
    <m/>
    <s v="R32EU15"/>
    <s v="R5.2OECD"/>
    <x v="6"/>
    <s v="Unspecified"/>
    <s v="Standard"/>
    <s v="sample/average/statistics"/>
    <s v="RS"/>
    <s v="U"/>
    <s v="OECD_EU15"/>
    <n v="119"/>
  </r>
  <r>
    <n v="593"/>
    <s v="Sweden"/>
    <m/>
    <n v="1931"/>
    <n v="1950"/>
    <n v="59"/>
    <m/>
    <m/>
    <m/>
    <n v="120"/>
    <m/>
    <m/>
    <n v="476"/>
    <m/>
    <n v="75"/>
    <n v="59"/>
    <m/>
    <m/>
    <m/>
    <m/>
    <m/>
    <m/>
    <m/>
    <m/>
    <m/>
    <m/>
    <m/>
    <m/>
    <m/>
    <m/>
    <m/>
    <m/>
    <m/>
    <m/>
    <m/>
    <m/>
    <n v="81"/>
    <s v="Single-family 1931–1950"/>
    <x v="57"/>
    <s v="residential"/>
    <s v="SFH"/>
    <s v="country-averaged"/>
    <s v="both"/>
    <s v="usable"/>
    <s v="Gontia, P., Thuvander, L. &amp; Wallbaum, H"/>
    <n v="2020"/>
    <s v="Spatiotemporal characteristics of residential material stocks and flows in urban, commuter, and rural settlements"/>
    <s v="Journal of Cleaner Production"/>
    <s v="Copyright Elsevier"/>
    <s v="10.1016/j.jclepro.2019.119435"/>
    <x v="100"/>
    <m/>
    <m/>
    <m/>
    <s v="Table 2. Material intensity coefficients for the two residential building types shown for four age classes and six material categories."/>
    <m/>
    <s v="Schwartzberg (Fishman)"/>
    <m/>
    <m/>
    <m/>
    <m/>
    <m/>
    <m/>
    <m/>
    <m/>
    <m/>
    <m/>
    <m/>
    <m/>
    <m/>
    <m/>
    <m/>
    <m/>
    <m/>
    <s v="R32EU15"/>
    <s v="R5.2OECD"/>
    <x v="6"/>
    <s v="Unspecified"/>
    <s v="Standard"/>
    <s v="sample/average/statistics"/>
    <s v="RS"/>
    <s v="U"/>
    <s v="OECD_EU15"/>
    <n v="476"/>
  </r>
  <r>
    <n v="594"/>
    <s v="Sweden"/>
    <m/>
    <n v="1951"/>
    <n v="1980"/>
    <n v="107"/>
    <m/>
    <m/>
    <m/>
    <n v="70"/>
    <m/>
    <m/>
    <n v="492"/>
    <m/>
    <m/>
    <n v="53"/>
    <m/>
    <m/>
    <m/>
    <m/>
    <m/>
    <m/>
    <m/>
    <m/>
    <m/>
    <m/>
    <m/>
    <m/>
    <m/>
    <m/>
    <m/>
    <m/>
    <m/>
    <m/>
    <m/>
    <m/>
    <n v="51"/>
    <s v="Single-family 1951–1980"/>
    <x v="57"/>
    <s v="residential"/>
    <s v="SFH"/>
    <s v="country-averaged"/>
    <s v="both"/>
    <s v="usable"/>
    <s v="Gontia, P., Thuvander, L. &amp; Wallbaum, H"/>
    <n v="2020"/>
    <s v="Spatiotemporal characteristics of residential material stocks and flows in urban, commuter, and rural settlements"/>
    <s v="Journal of Cleaner Production"/>
    <s v="Copyright Elsevier"/>
    <s v="10.1016/j.jclepro.2019.119435"/>
    <x v="100"/>
    <m/>
    <m/>
    <m/>
    <s v="Table 2. Material intensity coefficients for the two residential building types shown for four age classes and six material categories."/>
    <m/>
    <s v="Schwartzberg (Fishman)"/>
    <m/>
    <m/>
    <m/>
    <m/>
    <m/>
    <m/>
    <m/>
    <m/>
    <m/>
    <m/>
    <m/>
    <m/>
    <m/>
    <m/>
    <m/>
    <m/>
    <m/>
    <s v="R32EU15"/>
    <s v="R5.2OECD"/>
    <x v="6"/>
    <s v="Unspecified"/>
    <s v="Standard"/>
    <s v="sample/average/statistics"/>
    <s v="RS"/>
    <s v="U"/>
    <s v="OECD_EU15"/>
    <n v="492"/>
  </r>
  <r>
    <n v="595"/>
    <s v="Sweden"/>
    <m/>
    <n v="1981"/>
    <m/>
    <n v="65"/>
    <m/>
    <m/>
    <m/>
    <n v="69"/>
    <m/>
    <m/>
    <n v="343"/>
    <m/>
    <m/>
    <n v="35"/>
    <m/>
    <m/>
    <m/>
    <m/>
    <m/>
    <m/>
    <m/>
    <m/>
    <m/>
    <m/>
    <m/>
    <m/>
    <m/>
    <m/>
    <m/>
    <m/>
    <m/>
    <m/>
    <m/>
    <m/>
    <n v="91"/>
    <s v="Single-family After 1981"/>
    <x v="57"/>
    <s v="residential"/>
    <s v="SFH"/>
    <s v="country-averaged"/>
    <s v="both"/>
    <s v="usable"/>
    <s v="Gontia, P., Thuvander, L. &amp; Wallbaum, H"/>
    <n v="2020"/>
    <s v="Spatiotemporal characteristics of residential material stocks and flows in urban, commuter, and rural settlements"/>
    <s v="Journal of Cleaner Production"/>
    <s v="Copyright Elsevier"/>
    <s v="10.1016/j.jclepro.2019.119435"/>
    <x v="100"/>
    <m/>
    <m/>
    <m/>
    <s v="Table 2. Material intensity coefficients for the two residential building types shown for four age classes and six material categories."/>
    <m/>
    <s v="Schwartzberg (Fishman)"/>
    <m/>
    <m/>
    <m/>
    <m/>
    <m/>
    <m/>
    <m/>
    <m/>
    <m/>
    <m/>
    <m/>
    <m/>
    <m/>
    <m/>
    <m/>
    <m/>
    <m/>
    <s v="R32EU15"/>
    <s v="R5.2OECD"/>
    <x v="6"/>
    <s v="Unspecified"/>
    <s v="Standard"/>
    <s v="sample/average/statistics"/>
    <s v="RS"/>
    <s v="U"/>
    <s v="OECD_EU15"/>
    <n v="343"/>
  </r>
  <r>
    <n v="596"/>
    <s v="Sweden"/>
    <m/>
    <m/>
    <n v="1930"/>
    <n v="51"/>
    <m/>
    <m/>
    <m/>
    <n v="155"/>
    <m/>
    <m/>
    <n v="204"/>
    <m/>
    <n v="259"/>
    <n v="155"/>
    <m/>
    <m/>
    <m/>
    <m/>
    <m/>
    <m/>
    <m/>
    <m/>
    <m/>
    <m/>
    <m/>
    <m/>
    <m/>
    <m/>
    <m/>
    <m/>
    <m/>
    <m/>
    <m/>
    <m/>
    <n v="66"/>
    <s v="Multi-family Before 1930"/>
    <x v="57"/>
    <s v="residential"/>
    <s v="MFH"/>
    <s v="country-averaged"/>
    <s v="both"/>
    <s v="usable"/>
    <s v="Gontia, P., Thuvander, L. &amp; Wallbaum, H"/>
    <n v="2020"/>
    <s v="Spatiotemporal characteristics of residential material stocks and flows in urban, commuter, and rural settlements"/>
    <s v="Journal of Cleaner Production"/>
    <s v="Copyright Elsevier"/>
    <s v="10.1016/j.jclepro.2019.119435"/>
    <x v="100"/>
    <m/>
    <m/>
    <m/>
    <s v="Table 2. Material intensity coefficients for the two residential building types shown for four age classes and six material categories."/>
    <m/>
    <s v="Schwartzberg (Fishman)"/>
    <m/>
    <m/>
    <m/>
    <m/>
    <m/>
    <m/>
    <m/>
    <m/>
    <m/>
    <m/>
    <m/>
    <m/>
    <m/>
    <m/>
    <m/>
    <m/>
    <m/>
    <s v="R32EU15"/>
    <s v="R5.2OECD"/>
    <x v="7"/>
    <s v="Unspecified"/>
    <s v="Standard"/>
    <s v="sample/average/statistics"/>
    <s v="RM"/>
    <s v="U"/>
    <s v="OECD_EU15"/>
    <n v="204"/>
  </r>
  <r>
    <n v="597"/>
    <s v="Sweden"/>
    <m/>
    <n v="1931"/>
    <n v="1950"/>
    <n v="141"/>
    <m/>
    <m/>
    <m/>
    <n v="33"/>
    <m/>
    <m/>
    <n v="774"/>
    <m/>
    <n v="13"/>
    <n v="33"/>
    <m/>
    <m/>
    <m/>
    <m/>
    <m/>
    <m/>
    <m/>
    <m/>
    <m/>
    <m/>
    <m/>
    <m/>
    <m/>
    <m/>
    <m/>
    <m/>
    <m/>
    <m/>
    <m/>
    <m/>
    <n v="114"/>
    <s v="Multi-family 1931–1950"/>
    <x v="57"/>
    <s v="residential"/>
    <s v="MFH"/>
    <s v="country-averaged"/>
    <s v="both"/>
    <s v="usable"/>
    <s v="Gontia, P., Thuvander, L. &amp; Wallbaum, H"/>
    <n v="2020"/>
    <s v="Spatiotemporal characteristics of residential material stocks and flows in urban, commuter, and rural settlements"/>
    <s v="Journal of Cleaner Production"/>
    <s v="Copyright Elsevier"/>
    <s v="10.1016/j.jclepro.2019.119435"/>
    <x v="100"/>
    <m/>
    <m/>
    <m/>
    <s v="Table 2. Material intensity coefficients for the two residential building types shown for four age classes and six material categories."/>
    <m/>
    <s v="Schwartzberg (Fishman)"/>
    <m/>
    <m/>
    <m/>
    <m/>
    <m/>
    <m/>
    <m/>
    <m/>
    <m/>
    <m/>
    <m/>
    <m/>
    <m/>
    <m/>
    <m/>
    <m/>
    <m/>
    <s v="R32EU15"/>
    <s v="R5.2OECD"/>
    <x v="7"/>
    <s v="Unspecified"/>
    <s v="Standard"/>
    <s v="sample/average/statistics"/>
    <s v="RM"/>
    <s v="U"/>
    <s v="OECD_EU15"/>
    <n v="774"/>
  </r>
  <r>
    <n v="598"/>
    <s v="Sweden"/>
    <m/>
    <n v="1951"/>
    <n v="1980"/>
    <n v="171"/>
    <m/>
    <m/>
    <m/>
    <n v="19"/>
    <m/>
    <m/>
    <n v="965"/>
    <m/>
    <n v="12"/>
    <n v="19"/>
    <m/>
    <m/>
    <m/>
    <m/>
    <m/>
    <m/>
    <m/>
    <m/>
    <m/>
    <m/>
    <m/>
    <m/>
    <m/>
    <m/>
    <m/>
    <m/>
    <m/>
    <m/>
    <m/>
    <m/>
    <n v="21"/>
    <s v="Multi-family 1951–1980"/>
    <x v="57"/>
    <s v="residential"/>
    <s v="MFH"/>
    <s v="country-averaged"/>
    <s v="both"/>
    <s v="usable"/>
    <s v="Gontia, P., Thuvander, L. &amp; Wallbaum, H"/>
    <n v="2020"/>
    <s v="Spatiotemporal characteristics of residential material stocks and flows in urban, commuter, and rural settlements"/>
    <s v="Journal of Cleaner Production"/>
    <s v="Copyright Elsevier"/>
    <s v="10.1016/j.jclepro.2019.119435"/>
    <x v="100"/>
    <m/>
    <m/>
    <m/>
    <s v="Table 2. Material intensity coefficients for the two residential building types shown for four age classes and six material categories."/>
    <m/>
    <s v="Schwartzberg (Fishman)"/>
    <m/>
    <m/>
    <m/>
    <m/>
    <m/>
    <m/>
    <m/>
    <m/>
    <m/>
    <m/>
    <m/>
    <m/>
    <m/>
    <m/>
    <m/>
    <m/>
    <m/>
    <s v="R32EU15"/>
    <s v="R5.2OECD"/>
    <x v="7"/>
    <s v="Unspecified"/>
    <s v="Standard"/>
    <s v="sample/average/statistics"/>
    <s v="RM"/>
    <s v="U"/>
    <s v="OECD_EU15"/>
    <n v="965"/>
  </r>
  <r>
    <n v="599"/>
    <s v="Sweden"/>
    <m/>
    <n v="1981"/>
    <m/>
    <n v="317"/>
    <m/>
    <m/>
    <m/>
    <n v="34"/>
    <m/>
    <m/>
    <n v="788"/>
    <m/>
    <m/>
    <n v="34"/>
    <m/>
    <m/>
    <m/>
    <m/>
    <m/>
    <m/>
    <m/>
    <m/>
    <m/>
    <m/>
    <m/>
    <m/>
    <m/>
    <m/>
    <m/>
    <m/>
    <m/>
    <m/>
    <m/>
    <m/>
    <n v="62"/>
    <s v="Multi-family After 1981"/>
    <x v="57"/>
    <s v="residential"/>
    <s v="MFH"/>
    <s v="country-averaged"/>
    <s v="both"/>
    <s v="usable"/>
    <s v="Gontia, P., Thuvander, L. &amp; Wallbaum, H"/>
    <n v="2020"/>
    <s v="Spatiotemporal characteristics of residential material stocks and flows in urban, commuter, and rural settlements"/>
    <s v="Journal of Cleaner Production"/>
    <s v="Copyright Elsevier"/>
    <s v="10.1016/j.jclepro.2019.119435"/>
    <x v="100"/>
    <m/>
    <m/>
    <m/>
    <s v="Table 2. Material intensity coefficients for the two residential building types shown for four age classes and six material categories."/>
    <m/>
    <s v="Schwartzberg (Fishman)"/>
    <m/>
    <m/>
    <m/>
    <m/>
    <m/>
    <m/>
    <m/>
    <m/>
    <m/>
    <m/>
    <m/>
    <m/>
    <m/>
    <m/>
    <m/>
    <m/>
    <m/>
    <s v="R32EU15"/>
    <s v="R5.2OECD"/>
    <x v="7"/>
    <s v="Unspecified"/>
    <s v="Standard"/>
    <s v="sample/average/statistics"/>
    <s v="RM"/>
    <s v="U"/>
    <s v="OECD_EU15"/>
    <n v="788"/>
  </r>
  <r>
    <n v="600"/>
    <s v="China"/>
    <m/>
    <m/>
    <m/>
    <n v="1.5"/>
    <m/>
    <m/>
    <m/>
    <n v="0.21"/>
    <m/>
    <n v="2.84"/>
    <n v="27.12"/>
    <n v="9.57"/>
    <n v="72.87"/>
    <n v="38.97"/>
    <m/>
    <m/>
    <m/>
    <m/>
    <m/>
    <m/>
    <m/>
    <m/>
    <m/>
    <m/>
    <n v="0.4"/>
    <m/>
    <n v="35.76"/>
    <m/>
    <m/>
    <m/>
    <m/>
    <m/>
    <m/>
    <m/>
    <n v="4.78"/>
    <s v="Masonry-concrete straw bale "/>
    <x v="30"/>
    <s v="Residential"/>
    <m/>
    <s v="case study"/>
    <s v="rural"/>
    <m/>
    <s v="Li H, Luo Z, Xu X, Cang Y, Yang L."/>
    <n v="2021"/>
    <s v="Assessing the embodied carbon reduction potential of straw bale rural houses by hybrid life cycle assessment: A four-case study"/>
    <s v="Journal of Cleaner Production"/>
    <s v="Copyright Elsevier"/>
    <s v="10.1016/j.jclepro.2021.127002"/>
    <x v="101"/>
    <s v="I calculated all of the steel, cement and concrete related materials into the relevant categories, I combined ''macdam'' and ''sand'' into aggregate, I inserted ''lime'' to ''other_unspecified_material''"/>
    <m/>
    <m/>
    <s v="Table 1. Material list and carbon emission factor."/>
    <m/>
    <s v="Schwartzberg (Fishman)"/>
    <m/>
    <m/>
    <m/>
    <m/>
    <m/>
    <m/>
    <m/>
    <m/>
    <m/>
    <m/>
    <m/>
    <m/>
    <m/>
    <m/>
    <m/>
    <m/>
    <m/>
    <s v="R32CHN"/>
    <s v="R5.2ASIA"/>
    <x v="9"/>
    <s v="T_traditional"/>
    <s v="Standard"/>
    <s v="real-world single case study"/>
    <s v="UN"/>
    <s v="T"/>
    <s v="ASIA_CHN"/>
    <n v="27.12"/>
  </r>
  <r>
    <n v="601"/>
    <s v="China"/>
    <m/>
    <m/>
    <m/>
    <n v="0.26400000000000001"/>
    <m/>
    <m/>
    <m/>
    <n v="0.21"/>
    <m/>
    <n v="6.27"/>
    <n v="7.6289999999999996"/>
    <n v="6.02"/>
    <n v="50.66"/>
    <n v="12.94"/>
    <m/>
    <m/>
    <m/>
    <m/>
    <m/>
    <m/>
    <m/>
    <m/>
    <n v="0.54"/>
    <m/>
    <m/>
    <n v="0.3"/>
    <m/>
    <n v="0.47"/>
    <m/>
    <m/>
    <m/>
    <m/>
    <m/>
    <m/>
    <n v="5.04"/>
    <s v="Wood frame straw bale "/>
    <x v="30"/>
    <s v="Residential"/>
    <m/>
    <s v="case study"/>
    <s v="rural"/>
    <m/>
    <s v="Li H, Luo Z, Xu X, Cang Y, Yang L."/>
    <n v="2021"/>
    <s v="Assessing the embodied carbon reduction potential of straw bale rural houses by hybrid life cycle assessment: A four-case study"/>
    <s v="Journal of Cleaner Production"/>
    <s v="Copyright Elsevier"/>
    <s v="10.1016/j.jclepro.2021.127002"/>
    <x v="101"/>
    <s v="I calculated all of the steel, cement and concrete related materials into the relevant categories, I combined ''macdam'' and ''sand'' into aggregate, I inserted ''lime'' to ''other_unspecified_material''"/>
    <m/>
    <m/>
    <s v="Table 1. Material list and carbon emission factor."/>
    <m/>
    <s v="Schwartzberg (Fishman)"/>
    <m/>
    <m/>
    <m/>
    <m/>
    <m/>
    <m/>
    <m/>
    <m/>
    <m/>
    <m/>
    <m/>
    <m/>
    <m/>
    <m/>
    <m/>
    <m/>
    <m/>
    <s v="R32CHN"/>
    <s v="R5.2ASIA"/>
    <x v="9"/>
    <s v="T_traditional"/>
    <s v="Standard"/>
    <s v="real-world single case study"/>
    <s v="UN"/>
    <s v="T"/>
    <s v="ASIA_CHN"/>
    <n v="7.6289999999999996"/>
  </r>
  <r>
    <n v="602"/>
    <s v="China"/>
    <m/>
    <m/>
    <m/>
    <n v="4.7949999999999999"/>
    <m/>
    <m/>
    <m/>
    <n v="1.83"/>
    <m/>
    <n v="12.4"/>
    <n v="5.15"/>
    <n v="1.5"/>
    <n v="17.57"/>
    <n v="7.68"/>
    <m/>
    <m/>
    <n v="0.38"/>
    <m/>
    <m/>
    <m/>
    <m/>
    <m/>
    <m/>
    <m/>
    <m/>
    <n v="0.34"/>
    <m/>
    <m/>
    <m/>
    <m/>
    <m/>
    <m/>
    <m/>
    <m/>
    <n v="3.43"/>
    <s v="Lightweight steel straw bale"/>
    <x v="37"/>
    <s v="Residential"/>
    <m/>
    <s v="case study"/>
    <s v="rural"/>
    <m/>
    <s v="Li H, Luo Z, Xu X, Cang Y, Yang L."/>
    <n v="2021"/>
    <s v="Assessing the embodied carbon reduction potential of straw bale rural houses by hybrid life cycle assessment: A four-case study"/>
    <s v="Journal of Cleaner Production"/>
    <s v="Copyright Elsevier"/>
    <s v="10.1016/j.jclepro.2021.127002"/>
    <x v="101"/>
    <s v="I calculated all of the steel, cement and concrete related materials into the relevant categories, I combined ''macdam'' and ''sand'' into aggregate, I inserted ''lime'' to ''other_unspecified_material''"/>
    <m/>
    <m/>
    <s v="Table 1. Material list and carbon emission factor."/>
    <m/>
    <s v="Schwartzberg (Fishman)"/>
    <m/>
    <m/>
    <m/>
    <m/>
    <m/>
    <m/>
    <m/>
    <m/>
    <m/>
    <m/>
    <m/>
    <m/>
    <m/>
    <m/>
    <m/>
    <m/>
    <m/>
    <s v="R32CHN"/>
    <s v="R5.2ASIA"/>
    <x v="9"/>
    <s v="T_traditional"/>
    <s v="Standard"/>
    <s v="real-world single case study"/>
    <s v="UN"/>
    <s v="T"/>
    <s v="ASIA_CHN"/>
    <n v="5.15"/>
  </r>
  <r>
    <n v="603"/>
    <s v="China"/>
    <m/>
    <m/>
    <m/>
    <n v="8.0299999999999994"/>
    <m/>
    <m/>
    <m/>
    <n v="0.3"/>
    <m/>
    <n v="8.08"/>
    <n v="7.8"/>
    <n v="8.4"/>
    <n v="45.209999999999994"/>
    <n v="12.28"/>
    <m/>
    <m/>
    <m/>
    <m/>
    <m/>
    <m/>
    <m/>
    <m/>
    <m/>
    <m/>
    <n v="0.48"/>
    <m/>
    <n v="23.15"/>
    <m/>
    <m/>
    <m/>
    <m/>
    <m/>
    <m/>
    <m/>
    <n v="4.1100000000000003"/>
    <s v="Steel frame straw bale"/>
    <x v="37"/>
    <s v="Residential"/>
    <m/>
    <s v="case study"/>
    <s v="rural"/>
    <m/>
    <s v="Li H, Luo Z, Xu X, Cang Y, Yang L."/>
    <n v="2021"/>
    <s v="Assessing the embodied carbon reduction potential of straw bale rural houses by hybrid life cycle assessment: A four-case study"/>
    <s v="Journal of Cleaner Production"/>
    <s v="Copyright Elsevier"/>
    <s v="10.1016/j.jclepro.2021.127002"/>
    <x v="101"/>
    <s v="I calculated all of the steel, cement and concrete related materials into the relevant categories, I combined ''macdam'' and ''sand'' into aggregate, I inserted ''lime'' to ''other_unspecified_material''"/>
    <m/>
    <m/>
    <s v="Table 1. Material list and carbon emission factor."/>
    <m/>
    <s v="Schwartzberg (Fishman)"/>
    <m/>
    <m/>
    <m/>
    <m/>
    <m/>
    <m/>
    <m/>
    <m/>
    <m/>
    <m/>
    <m/>
    <m/>
    <m/>
    <m/>
    <m/>
    <m/>
    <m/>
    <s v="R32CHN"/>
    <s v="R5.2ASIA"/>
    <x v="9"/>
    <s v="T_traditional"/>
    <s v="Standard"/>
    <s v="real-world single case study"/>
    <s v="UN"/>
    <s v="T"/>
    <s v="ASIA_CHN"/>
    <n v="7.8"/>
  </r>
  <r>
    <n v="604"/>
    <s v="China"/>
    <m/>
    <m/>
    <m/>
    <n v="8.0299999999999994"/>
    <m/>
    <m/>
    <m/>
    <n v="0.6"/>
    <m/>
    <m/>
    <n v="85.89"/>
    <n v="30.71"/>
    <n v="257.85000000000002"/>
    <n v="79.64"/>
    <m/>
    <m/>
    <m/>
    <m/>
    <m/>
    <m/>
    <m/>
    <m/>
    <n v="0.92"/>
    <m/>
    <n v="1.4"/>
    <n v="0.32"/>
    <n v="55.459999999999994"/>
    <m/>
    <m/>
    <m/>
    <m/>
    <m/>
    <m/>
    <m/>
    <n v="8.44"/>
    <s v="Ordinary rural house"/>
    <x v="37"/>
    <s v="Residential"/>
    <s v="MFH"/>
    <s v="case study"/>
    <s v="rural"/>
    <m/>
    <s v="Li H, Luo Z, Xu X, Cang Y, Yang L."/>
    <n v="2021"/>
    <s v="Assessing the embodied carbon reduction potential of straw bale rural houses by hybrid life cycle assessment: A four-case study"/>
    <s v="Journal of Cleaner Production"/>
    <s v="Copyright Elsevier"/>
    <s v="10.1016/j.jclepro.2021.127002"/>
    <x v="101"/>
    <s v="I calculated all of the steel, cement and concrete related materials into the relevant categories, I combined ''macdam'' and ''sand'' into aggregate, I inserted ''lime'' to ''other_unspecified_material''"/>
    <m/>
    <m/>
    <s v="Table 1. Material list and carbon emission factor."/>
    <m/>
    <s v="Schwartzberg (Fishman)"/>
    <m/>
    <m/>
    <m/>
    <m/>
    <m/>
    <m/>
    <m/>
    <m/>
    <m/>
    <m/>
    <m/>
    <m/>
    <m/>
    <m/>
    <m/>
    <m/>
    <m/>
    <s v="R32CHN"/>
    <s v="R5.2ASIA"/>
    <x v="4"/>
    <s v="T_traditional"/>
    <s v="Standard"/>
    <s v="real-world single case study"/>
    <s v="RM"/>
    <s v="T"/>
    <s v="ASIA_CHN"/>
    <n v="85.89"/>
  </r>
  <r>
    <n v="605"/>
    <s v="Greece"/>
    <s v="Attica"/>
    <n v="2000"/>
    <n v="2010"/>
    <n v="97"/>
    <m/>
    <n v="6"/>
    <m/>
    <n v="0"/>
    <m/>
    <m/>
    <n v="1648"/>
    <m/>
    <m/>
    <n v="483"/>
    <n v="199"/>
    <m/>
    <m/>
    <m/>
    <m/>
    <m/>
    <m/>
    <m/>
    <m/>
    <m/>
    <n v="47"/>
    <m/>
    <m/>
    <m/>
    <m/>
    <m/>
    <m/>
    <m/>
    <n v="66"/>
    <m/>
    <m/>
    <s v="Three storey MFD with basement and tilted roof. Each floor has an apartment and common staircase"/>
    <x v="13"/>
    <s v="Residential"/>
    <s v="residential"/>
    <s v="case study"/>
    <s v="urban"/>
    <m/>
    <s v="Syngros G, Balaras CA, Koubogiannis DG"/>
    <n v="2017"/>
    <s v="Embodied CO2 Emissions in Building Construction Materials of Hellenic Dwellings"/>
    <s v="Procedia Environmental Sciences"/>
    <s v="Copyright by the Authors"/>
    <s v="10.1016/j.proenv.2017.03.113"/>
    <x v="102"/>
    <m/>
    <m/>
    <m/>
    <s v="Table 3. Summary of the calculation results for the construction materials in the four cases studies &amp; Table 4. Mass intensity contribution of the top-eight dominant materials of the CM set (mass contribution). "/>
    <m/>
    <s v="Schwartzberg (Fishman)"/>
    <m/>
    <m/>
    <m/>
    <m/>
    <m/>
    <m/>
    <m/>
    <m/>
    <m/>
    <m/>
    <m/>
    <m/>
    <m/>
    <m/>
    <m/>
    <m/>
    <m/>
    <s v="R32EU15"/>
    <s v="R5.2OECD"/>
    <x v="4"/>
    <s v="Unspecified"/>
    <s v="Standard"/>
    <s v="real-world single case study"/>
    <s v="RM"/>
    <s v="U"/>
    <s v="OECD_EU15"/>
    <n v="1648"/>
  </r>
  <r>
    <n v="606"/>
    <s v="Greece"/>
    <s v="Attica"/>
    <n v="2000"/>
    <n v="2010"/>
    <n v="59"/>
    <m/>
    <n v="5"/>
    <m/>
    <n v="39"/>
    <m/>
    <m/>
    <n v="1396"/>
    <m/>
    <m/>
    <n v="446"/>
    <n v="198"/>
    <m/>
    <m/>
    <m/>
    <m/>
    <m/>
    <m/>
    <m/>
    <m/>
    <m/>
    <n v="49"/>
    <m/>
    <m/>
    <m/>
    <m/>
    <m/>
    <m/>
    <m/>
    <n v="61"/>
    <m/>
    <m/>
    <s v="Three storey MFD with basement and tilted roof. Each floor has an apartment and common staircase"/>
    <x v="13"/>
    <s v="Residential"/>
    <m/>
    <s v="case study"/>
    <s v="urban"/>
    <m/>
    <s v="Syngros G, Balaras CA, Koubogiannis DG"/>
    <n v="2017"/>
    <s v="Embodied CO2 Emissions in Building Construction Materials of Hellenic Dwellings"/>
    <s v="Procedia Environmental Sciences"/>
    <s v="Copyright by the Authors"/>
    <s v="10.1016/j.proenv.2017.03.113"/>
    <x v="102"/>
    <m/>
    <m/>
    <m/>
    <s v="Table 3. Summary of the calculation results for the construction materials in the four cases studies &amp; Table 4. Mass intensity contribution of the top-eight dominant materials of the CM set (mass contribution). "/>
    <m/>
    <s v="Schwartzberg (Fishman)"/>
    <m/>
    <m/>
    <m/>
    <m/>
    <m/>
    <m/>
    <m/>
    <m/>
    <m/>
    <m/>
    <m/>
    <m/>
    <m/>
    <m/>
    <m/>
    <m/>
    <m/>
    <s v="R32EU15"/>
    <s v="R5.2OECD"/>
    <x v="4"/>
    <s v="Unspecified"/>
    <s v="Standard"/>
    <s v="real-world single case study"/>
    <s v="RM"/>
    <s v="U"/>
    <s v="OECD_EU15"/>
    <n v="1396"/>
  </r>
  <r>
    <n v="607"/>
    <s v="Greece"/>
    <s v="Attica"/>
    <n v="2000"/>
    <n v="2010"/>
    <n v="115"/>
    <m/>
    <n v="0"/>
    <m/>
    <n v="73"/>
    <m/>
    <m/>
    <n v="2507"/>
    <m/>
    <m/>
    <n v="444"/>
    <n v="207"/>
    <m/>
    <m/>
    <m/>
    <m/>
    <m/>
    <m/>
    <m/>
    <m/>
    <m/>
    <n v="84"/>
    <m/>
    <m/>
    <m/>
    <m/>
    <m/>
    <m/>
    <m/>
    <n v="61"/>
    <m/>
    <m/>
    <s v="SFD with a basement"/>
    <x v="30"/>
    <s v="Residential"/>
    <m/>
    <s v="case study"/>
    <s v="urban"/>
    <m/>
    <s v="Syngros G, Balaras CA, Koubogiannis DG"/>
    <n v="2017"/>
    <s v="Embodied CO2 Emissions in Building Construction Materials of Hellenic Dwellings"/>
    <s v="Procedia Environmental Sciences"/>
    <s v="Copyright by the Authors"/>
    <s v="10.1016/j.proenv.2017.03.113"/>
    <x v="102"/>
    <m/>
    <m/>
    <m/>
    <s v="Table 3. Summary of the calculation results for the construction materials in the four cases studies &amp; Table 4. Mass intensity contribution of the top-eight dominant materials of the CM set (mass contribution). "/>
    <m/>
    <s v="Schwartzberg (Fishman)"/>
    <m/>
    <m/>
    <m/>
    <m/>
    <m/>
    <m/>
    <m/>
    <m/>
    <m/>
    <m/>
    <m/>
    <m/>
    <m/>
    <m/>
    <m/>
    <m/>
    <m/>
    <s v="R32EU15"/>
    <s v="R5.2OECD"/>
    <x v="3"/>
    <s v="Unspecified"/>
    <s v="Standard"/>
    <s v="real-world single case study"/>
    <s v="RS"/>
    <s v="U"/>
    <s v="OECD_EU15"/>
    <n v="2507"/>
  </r>
  <r>
    <n v="608"/>
    <s v="Greece"/>
    <s v="Attica"/>
    <n v="2000"/>
    <n v="2010"/>
    <n v="87"/>
    <m/>
    <n v="2"/>
    <m/>
    <n v="25"/>
    <m/>
    <m/>
    <n v="1972"/>
    <m/>
    <m/>
    <n v="665"/>
    <n v="264"/>
    <m/>
    <m/>
    <m/>
    <m/>
    <m/>
    <m/>
    <m/>
    <m/>
    <m/>
    <n v="105"/>
    <m/>
    <m/>
    <m/>
    <m/>
    <m/>
    <m/>
    <m/>
    <n v="101"/>
    <m/>
    <m/>
    <s v="Two level SFD with internal wood basement"/>
    <x v="37"/>
    <s v="Residential"/>
    <m/>
    <s v="case study"/>
    <s v="urban"/>
    <m/>
    <s v="Syngros G, Balaras CA, Koubogiannis DG"/>
    <n v="2017"/>
    <s v="Embodied CO2 Emissions in Building Construction Materials of Hellenic Dwellings"/>
    <s v="Procedia Environmental Sciences"/>
    <s v="Copyright by the Authors"/>
    <s v="10.1016/j.proenv.2017.03.113"/>
    <x v="102"/>
    <m/>
    <m/>
    <m/>
    <s v="Table 3. Summary of the calculation results for the construction materials in the four cases studies &amp; Table 4. Mass intensity contribution of the top-eight dominant materials of the CM set (mass contribution). "/>
    <m/>
    <s v="Schwartzberg (Fishman)"/>
    <m/>
    <m/>
    <m/>
    <m/>
    <m/>
    <m/>
    <m/>
    <m/>
    <m/>
    <m/>
    <m/>
    <m/>
    <m/>
    <m/>
    <m/>
    <m/>
    <m/>
    <s v="R32EU15"/>
    <s v="R5.2OECD"/>
    <x v="3"/>
    <s v="Unspecified"/>
    <s v="Standard"/>
    <s v="real-world single case study"/>
    <s v="RS"/>
    <s v="U"/>
    <s v="OECD_EU15"/>
    <n v="1972"/>
  </r>
  <r>
    <n v="609"/>
    <s v="Japan"/>
    <s v="Hokkaido"/>
    <m/>
    <m/>
    <n v="12.4"/>
    <m/>
    <n v="0.5"/>
    <m/>
    <n v="113.7"/>
    <m/>
    <m/>
    <n v="246.1"/>
    <n v="13.4"/>
    <m/>
    <m/>
    <m/>
    <m/>
    <n v="26.6"/>
    <m/>
    <m/>
    <m/>
    <m/>
    <m/>
    <m/>
    <m/>
    <m/>
    <n v="10.5"/>
    <m/>
    <m/>
    <m/>
    <m/>
    <m/>
    <m/>
    <m/>
    <m/>
    <m/>
    <s v="Conventional home"/>
    <x v="57"/>
    <m/>
    <m/>
    <s v="averaged"/>
    <s v="urban"/>
    <m/>
    <s v="Nishioka, Y., Yanagisawa, Y. &amp; Spengler, J.D."/>
    <n v="2008"/>
    <s v="Saving Energy versus Saving Materials- Life-Cycle Inventory Analysis of Housing in a Cold-Climate Region of Japan"/>
    <s v="Journal of Industrial Ecology"/>
    <s v="Copyright  John Wiley &amp; Sons"/>
    <s v="10.1162/108819800569212"/>
    <x v="103"/>
    <s v="I have combined all of the different elements in the house into the relevant material columns"/>
    <m/>
    <m/>
    <s v="Table 2 Materials used in the conventional home in Hokkaido (kg/m2)"/>
    <m/>
    <s v="Schwartzberg (Fishman)"/>
    <m/>
    <m/>
    <m/>
    <m/>
    <m/>
    <m/>
    <m/>
    <m/>
    <m/>
    <m/>
    <m/>
    <m/>
    <m/>
    <m/>
    <m/>
    <m/>
    <m/>
    <s v="R32JPN"/>
    <s v="R5.2OECD"/>
    <x v="6"/>
    <s v="T_traditional"/>
    <s v="Standard"/>
    <s v="real-world single case study"/>
    <s v="RS"/>
    <s v="T"/>
    <s v="OECD_JPN"/>
    <n v="246.1"/>
  </r>
  <r>
    <n v="610"/>
    <s v="Japan"/>
    <s v="Hokkaido"/>
    <m/>
    <m/>
    <n v="48.4"/>
    <m/>
    <n v="1"/>
    <m/>
    <n v="154.5"/>
    <m/>
    <m/>
    <n v="1028.5999999999999"/>
    <m/>
    <m/>
    <m/>
    <m/>
    <m/>
    <n v="41.6"/>
    <m/>
    <m/>
    <m/>
    <m/>
    <m/>
    <m/>
    <m/>
    <m/>
    <n v="15.1"/>
    <m/>
    <m/>
    <m/>
    <m/>
    <m/>
    <m/>
    <m/>
    <m/>
    <m/>
    <s v="Integrated home"/>
    <x v="57"/>
    <m/>
    <m/>
    <s v="averaged"/>
    <s v="urban"/>
    <m/>
    <s v="Nishioka, Y., Yanagisawa, Y. &amp; Spengler, J.D."/>
    <n v="2008"/>
    <s v="Saving Energy versus Saving Materials- Life-Cycle Inventory Analysis of Housing in a Cold-Climate Region of Japan"/>
    <s v="Journal of Industrial Ecology"/>
    <s v="Copyright  John Wiley &amp; Sons"/>
    <s v="10.1162/108819800569212"/>
    <x v="103"/>
    <s v="I have combined all of the different elements in the house into the relevant material columns"/>
    <m/>
    <m/>
    <s v="Table 3 Materials used in the vertically integrated home in Hokkaido (kg/m2)."/>
    <m/>
    <s v="Schwartzberg (Fishman)"/>
    <m/>
    <m/>
    <m/>
    <m/>
    <m/>
    <m/>
    <m/>
    <m/>
    <m/>
    <m/>
    <m/>
    <m/>
    <m/>
    <m/>
    <m/>
    <m/>
    <m/>
    <s v="R32JPN"/>
    <s v="R5.2OECD"/>
    <x v="6"/>
    <s v="T_hightech"/>
    <s v="Efficient"/>
    <s v="real-world single case study"/>
    <s v="RS"/>
    <s v="T"/>
    <s v="OECD_JPN"/>
    <n v="1028.5999999999999"/>
  </r>
  <r>
    <n v="611"/>
    <s v="Sweden"/>
    <s v="Gothenburg"/>
    <m/>
    <n v="1920"/>
    <n v="25"/>
    <m/>
    <m/>
    <m/>
    <n v="133"/>
    <m/>
    <m/>
    <m/>
    <n v="78"/>
    <n v="287"/>
    <n v="572"/>
    <m/>
    <m/>
    <m/>
    <m/>
    <m/>
    <m/>
    <m/>
    <m/>
    <m/>
    <m/>
    <m/>
    <m/>
    <m/>
    <m/>
    <m/>
    <m/>
    <m/>
    <m/>
    <m/>
    <m/>
    <n v="44"/>
    <s v="residential bulding, urban"/>
    <x v="57"/>
    <s v="Residential"/>
    <s v="resident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7"/>
    <s v="Unspecified"/>
    <s v="Standard"/>
    <s v="real-world single case study"/>
    <s v="RM"/>
    <s v="U"/>
    <s v="OECD_EU15"/>
    <n v="365"/>
  </r>
  <r>
    <n v="612"/>
    <s v="Sweden"/>
    <s v="Gothenburg"/>
    <n v="1921"/>
    <n v="1950"/>
    <n v="85"/>
    <m/>
    <m/>
    <m/>
    <n v="81"/>
    <m/>
    <m/>
    <m/>
    <n v="362"/>
    <n v="60"/>
    <n v="386"/>
    <m/>
    <m/>
    <m/>
    <m/>
    <m/>
    <m/>
    <m/>
    <m/>
    <m/>
    <m/>
    <m/>
    <m/>
    <m/>
    <m/>
    <m/>
    <m/>
    <m/>
    <m/>
    <m/>
    <m/>
    <n v="75"/>
    <s v="residential bulding, urban"/>
    <x v="57"/>
    <s v="Residential"/>
    <s v="resident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7"/>
    <s v="Unspecified"/>
    <s v="Standard"/>
    <s v="real-world single case study"/>
    <s v="RM"/>
    <s v="U"/>
    <s v="OECD_EU15"/>
    <n v="422"/>
  </r>
  <r>
    <n v="613"/>
    <s v="Sweden"/>
    <s v="Gothenburg"/>
    <n v="1951"/>
    <n v="1980"/>
    <n v="122"/>
    <m/>
    <m/>
    <m/>
    <n v="17"/>
    <m/>
    <m/>
    <m/>
    <n v="763"/>
    <n v="10"/>
    <n v="28"/>
    <m/>
    <m/>
    <m/>
    <m/>
    <m/>
    <m/>
    <m/>
    <m/>
    <m/>
    <m/>
    <m/>
    <m/>
    <m/>
    <m/>
    <m/>
    <m/>
    <m/>
    <m/>
    <m/>
    <m/>
    <n v="30"/>
    <s v="residential bulding, urban"/>
    <x v="57"/>
    <s v="Residential"/>
    <s v="resident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7"/>
    <s v="Unspecified"/>
    <s v="Standard"/>
    <s v="real-world single case study"/>
    <s v="RM"/>
    <s v="U"/>
    <s v="OECD_EU15"/>
    <n v="773"/>
  </r>
  <r>
    <n v="614"/>
    <s v="Sweden"/>
    <s v="Gothenburg"/>
    <n v="1981"/>
    <m/>
    <n v="251"/>
    <m/>
    <m/>
    <m/>
    <n v="28"/>
    <m/>
    <m/>
    <m/>
    <n v="636"/>
    <m/>
    <m/>
    <m/>
    <m/>
    <m/>
    <m/>
    <m/>
    <m/>
    <m/>
    <m/>
    <m/>
    <m/>
    <m/>
    <m/>
    <m/>
    <m/>
    <m/>
    <m/>
    <m/>
    <m/>
    <m/>
    <m/>
    <n v="50"/>
    <s v="residential bulding, urban"/>
    <x v="57"/>
    <s v="Residential"/>
    <s v="resident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7"/>
    <s v="Unspecified"/>
    <s v="Standard"/>
    <s v="real-world single case study"/>
    <s v="RM"/>
    <s v="U"/>
    <s v="OECD_EU15"/>
    <s v=""/>
  </r>
  <r>
    <n v="615"/>
    <s v="Sweden"/>
    <s v="Gothenburg"/>
    <m/>
    <n v="1920"/>
    <n v="3"/>
    <m/>
    <m/>
    <m/>
    <n v="149"/>
    <m/>
    <m/>
    <m/>
    <n v="21"/>
    <n v="675"/>
    <n v="26"/>
    <m/>
    <m/>
    <m/>
    <m/>
    <m/>
    <m/>
    <m/>
    <m/>
    <m/>
    <m/>
    <m/>
    <m/>
    <m/>
    <m/>
    <m/>
    <m/>
    <m/>
    <m/>
    <m/>
    <m/>
    <n v="21"/>
    <s v="residential bulding, urban"/>
    <x v="57"/>
    <s v="Residential"/>
    <s v="resident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6"/>
    <s v="Unspecified"/>
    <s v="Standard"/>
    <s v="real-world single case study"/>
    <s v="RS"/>
    <s v="U"/>
    <s v="OECD_EU15"/>
    <n v="696"/>
  </r>
  <r>
    <n v="616"/>
    <s v="Sweden"/>
    <s v="Gothenburg"/>
    <n v="1921"/>
    <n v="1950"/>
    <n v="8"/>
    <m/>
    <m/>
    <m/>
    <n v="120"/>
    <m/>
    <m/>
    <m/>
    <n v="276"/>
    <n v="74"/>
    <n v="11"/>
    <m/>
    <m/>
    <m/>
    <m/>
    <m/>
    <m/>
    <m/>
    <m/>
    <m/>
    <m/>
    <m/>
    <m/>
    <m/>
    <m/>
    <m/>
    <m/>
    <m/>
    <m/>
    <m/>
    <m/>
    <n v="52"/>
    <s v="residential bulding, urban"/>
    <x v="57"/>
    <s v="Residential"/>
    <s v="resident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6"/>
    <s v="Unspecified"/>
    <s v="Standard"/>
    <s v="real-world single case study"/>
    <s v="RS"/>
    <s v="U"/>
    <s v="OECD_EU15"/>
    <n v="350"/>
  </r>
  <r>
    <n v="617"/>
    <s v="Sweden"/>
    <s v="Gothenburg"/>
    <n v="1951"/>
    <n v="1980"/>
    <n v="78"/>
    <m/>
    <m/>
    <m/>
    <n v="51"/>
    <m/>
    <m/>
    <m/>
    <n v="362"/>
    <m/>
    <n v="39"/>
    <m/>
    <m/>
    <m/>
    <m/>
    <m/>
    <m/>
    <m/>
    <m/>
    <m/>
    <m/>
    <m/>
    <m/>
    <m/>
    <m/>
    <m/>
    <m/>
    <m/>
    <m/>
    <m/>
    <m/>
    <n v="37"/>
    <s v="residential bulding, urban"/>
    <x v="57"/>
    <s v="Residential"/>
    <s v="resident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6"/>
    <s v="Unspecified"/>
    <s v="Standard"/>
    <s v="real-world single case study"/>
    <s v="RS"/>
    <s v="U"/>
    <s v="OECD_EU15"/>
    <s v=""/>
  </r>
  <r>
    <n v="618"/>
    <s v="Sweden"/>
    <s v="Gothenburg"/>
    <n v="1981"/>
    <m/>
    <n v="47"/>
    <m/>
    <m/>
    <m/>
    <n v="50"/>
    <m/>
    <m/>
    <m/>
    <n v="252"/>
    <m/>
    <m/>
    <m/>
    <m/>
    <m/>
    <m/>
    <m/>
    <m/>
    <m/>
    <m/>
    <m/>
    <m/>
    <m/>
    <m/>
    <m/>
    <m/>
    <m/>
    <m/>
    <m/>
    <m/>
    <m/>
    <m/>
    <n v="67"/>
    <s v="residential bulding, urban"/>
    <x v="57"/>
    <s v="Residential"/>
    <s v="resident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6"/>
    <s v="Unspecified"/>
    <s v="Standard"/>
    <s v="real-world single case study"/>
    <s v="RS"/>
    <s v="U"/>
    <s v="OECD_EU15"/>
    <s v=""/>
  </r>
  <r>
    <n v="619"/>
    <s v="Sweden"/>
    <s v="Gothenburg"/>
    <m/>
    <n v="1920"/>
    <n v="98"/>
    <m/>
    <m/>
    <m/>
    <n v="38"/>
    <m/>
    <m/>
    <m/>
    <n v="263"/>
    <n v="219"/>
    <n v="712"/>
    <m/>
    <m/>
    <m/>
    <m/>
    <m/>
    <m/>
    <m/>
    <m/>
    <m/>
    <m/>
    <m/>
    <m/>
    <m/>
    <m/>
    <m/>
    <m/>
    <m/>
    <m/>
    <m/>
    <m/>
    <n v="20"/>
    <s v="Commercial building"/>
    <x v="57"/>
    <s v="economic"/>
    <s v="commerc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15"/>
    <s v="Unspecified"/>
    <s v="Standard"/>
    <s v="real-world single case study"/>
    <s v="NR"/>
    <s v="U"/>
    <s v="OECD_EU15"/>
    <n v="482"/>
  </r>
  <r>
    <n v="620"/>
    <s v="Sweden"/>
    <s v="Gothenburg"/>
    <n v="1921"/>
    <n v="1950"/>
    <n v="139"/>
    <m/>
    <m/>
    <m/>
    <n v="7"/>
    <m/>
    <m/>
    <m/>
    <n v="661"/>
    <n v="48"/>
    <n v="396"/>
    <m/>
    <m/>
    <m/>
    <m/>
    <m/>
    <m/>
    <m/>
    <m/>
    <m/>
    <m/>
    <m/>
    <m/>
    <m/>
    <m/>
    <m/>
    <m/>
    <m/>
    <m/>
    <m/>
    <m/>
    <n v="16"/>
    <s v="Commercial building"/>
    <x v="57"/>
    <s v="economic"/>
    <s v="commerc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15"/>
    <s v="Unspecified"/>
    <s v="Standard"/>
    <s v="real-world single case study"/>
    <s v="NR"/>
    <s v="U"/>
    <s v="OECD_EU15"/>
    <n v="709"/>
  </r>
  <r>
    <n v="621"/>
    <s v="Sweden"/>
    <s v="Gothenburg"/>
    <n v="1951"/>
    <m/>
    <n v="47"/>
    <m/>
    <m/>
    <m/>
    <n v="5"/>
    <m/>
    <m/>
    <m/>
    <n v="885"/>
    <m/>
    <n v="30"/>
    <m/>
    <m/>
    <m/>
    <m/>
    <m/>
    <m/>
    <m/>
    <m/>
    <m/>
    <m/>
    <m/>
    <m/>
    <m/>
    <m/>
    <m/>
    <m/>
    <m/>
    <m/>
    <m/>
    <m/>
    <n v="16"/>
    <s v="Commercial building"/>
    <x v="57"/>
    <s v="economic"/>
    <s v="commerc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15"/>
    <s v="Unspecified"/>
    <s v="Standard"/>
    <s v="real-world single case study"/>
    <s v="NR"/>
    <s v="U"/>
    <s v="OECD_EU15"/>
    <s v=""/>
  </r>
  <r>
    <n v="622"/>
    <s v="Sweden"/>
    <s v="Gothenburg"/>
    <m/>
    <n v="1930"/>
    <n v="39"/>
    <m/>
    <m/>
    <m/>
    <n v="13"/>
    <m/>
    <m/>
    <m/>
    <n v="1369"/>
    <m/>
    <n v="975"/>
    <m/>
    <m/>
    <m/>
    <m/>
    <m/>
    <m/>
    <m/>
    <m/>
    <m/>
    <m/>
    <m/>
    <m/>
    <m/>
    <m/>
    <m/>
    <m/>
    <m/>
    <m/>
    <m/>
    <m/>
    <n v="7"/>
    <s v="Industrial buildings"/>
    <x v="57"/>
    <s v="industrial"/>
    <s v="industr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2"/>
    <s v="Unspecified"/>
    <s v="Standard"/>
    <s v="real-world single case study"/>
    <s v="NR"/>
    <s v="U"/>
    <s v="OECD_EU15"/>
    <s v=""/>
  </r>
  <r>
    <n v="623"/>
    <s v="Sweden"/>
    <s v="Gothenburg"/>
    <n v="1931"/>
    <n v="1980"/>
    <n v="153"/>
    <m/>
    <m/>
    <m/>
    <n v="16"/>
    <m/>
    <m/>
    <m/>
    <n v="712"/>
    <m/>
    <n v="27"/>
    <m/>
    <m/>
    <m/>
    <m/>
    <m/>
    <m/>
    <m/>
    <m/>
    <m/>
    <m/>
    <m/>
    <m/>
    <m/>
    <m/>
    <m/>
    <m/>
    <m/>
    <m/>
    <m/>
    <m/>
    <n v="13"/>
    <s v="Industrial buildings"/>
    <x v="57"/>
    <s v="industrial"/>
    <s v="industr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2"/>
    <s v="Unspecified"/>
    <s v="Standard"/>
    <s v="real-world single case study"/>
    <s v="NR"/>
    <s v="U"/>
    <s v="OECD_EU15"/>
    <s v=""/>
  </r>
  <r>
    <n v="624"/>
    <s v="Sweden"/>
    <s v="Gothenburg"/>
    <n v="1981"/>
    <m/>
    <n v="96"/>
    <m/>
    <m/>
    <m/>
    <n v="9"/>
    <m/>
    <m/>
    <m/>
    <n v="775"/>
    <m/>
    <n v="45"/>
    <m/>
    <m/>
    <m/>
    <m/>
    <m/>
    <m/>
    <m/>
    <m/>
    <m/>
    <m/>
    <m/>
    <m/>
    <m/>
    <m/>
    <m/>
    <m/>
    <m/>
    <m/>
    <m/>
    <m/>
    <n v="40"/>
    <s v="Industrial buildings"/>
    <x v="57"/>
    <s v="industrial"/>
    <s v="industrial"/>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2"/>
    <s v="Unspecified"/>
    <s v="Standard"/>
    <s v="real-world single case study"/>
    <s v="NR"/>
    <s v="U"/>
    <s v="OECD_EU15"/>
    <s v=""/>
  </r>
  <r>
    <n v="625"/>
    <s v="Sweden"/>
    <s v="Gothenburg"/>
    <m/>
    <n v="1930"/>
    <n v="46"/>
    <m/>
    <m/>
    <m/>
    <n v="81"/>
    <m/>
    <m/>
    <m/>
    <n v="352"/>
    <n v="278"/>
    <n v="838"/>
    <m/>
    <m/>
    <m/>
    <m/>
    <m/>
    <m/>
    <m/>
    <m/>
    <m/>
    <m/>
    <m/>
    <m/>
    <m/>
    <m/>
    <m/>
    <m/>
    <m/>
    <m/>
    <m/>
    <m/>
    <n v="5"/>
    <s v="Civic building"/>
    <x v="57"/>
    <s v="Public"/>
    <s v="civic"/>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11"/>
    <s v="Unspecified"/>
    <s v="Standard"/>
    <s v="real-world single case study"/>
    <s v="NR"/>
    <s v="U"/>
    <s v="OECD_EU15"/>
    <n v="630"/>
  </r>
  <r>
    <n v="626"/>
    <s v="Sweden"/>
    <s v="Gothenburg"/>
    <n v="1931"/>
    <n v="1980"/>
    <n v="46"/>
    <m/>
    <m/>
    <m/>
    <n v="26"/>
    <m/>
    <m/>
    <m/>
    <n v="622"/>
    <n v="94"/>
    <n v="344"/>
    <m/>
    <m/>
    <m/>
    <m/>
    <m/>
    <m/>
    <m/>
    <m/>
    <m/>
    <m/>
    <m/>
    <m/>
    <m/>
    <m/>
    <m/>
    <m/>
    <m/>
    <m/>
    <m/>
    <m/>
    <n v="8"/>
    <s v="Civic building"/>
    <x v="57"/>
    <s v="Public"/>
    <s v="civic"/>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11"/>
    <s v="Unspecified"/>
    <s v="Standard"/>
    <s v="real-world single case study"/>
    <s v="NR"/>
    <s v="U"/>
    <s v="OECD_EU15"/>
    <n v="716"/>
  </r>
  <r>
    <n v="627"/>
    <s v="Sweden"/>
    <s v="Gothenburg"/>
    <m/>
    <n v="1981"/>
    <n v="10"/>
    <m/>
    <m/>
    <m/>
    <n v="1"/>
    <m/>
    <m/>
    <m/>
    <n v="894"/>
    <n v="23"/>
    <n v="5"/>
    <m/>
    <m/>
    <m/>
    <m/>
    <m/>
    <m/>
    <m/>
    <m/>
    <m/>
    <m/>
    <m/>
    <m/>
    <m/>
    <m/>
    <m/>
    <m/>
    <m/>
    <m/>
    <m/>
    <m/>
    <n v="35"/>
    <s v="Civic building"/>
    <x v="57"/>
    <s v="Public"/>
    <s v="civic"/>
    <s v="case study"/>
    <s v="urban"/>
    <s v="gross"/>
    <s v="Gontia, P., Thuvander, L., Ebrahimi, B., Vinas, V., Rosado, L. &amp; Wallbaum, H"/>
    <n v="2019"/>
    <s v="Spatial analysis of urban material stock with clustering algorithms: A Northern European case study"/>
    <s v="Journal of Industrial Ecology"/>
    <s v="Copyright  John Wiley &amp; Sons"/>
    <s v="10.1111/jiec.12939"/>
    <x v="104"/>
    <s v="The ''mineral-binding'' column is aerated concrete so I have inserted it to the ''concrete'' column"/>
    <m/>
    <m/>
    <s v="Table 1. Material-intensity coefficients for the three built environment components"/>
    <m/>
    <s v="Schwartzberg (Fishman)"/>
    <m/>
    <m/>
    <m/>
    <m/>
    <m/>
    <m/>
    <m/>
    <m/>
    <m/>
    <m/>
    <m/>
    <m/>
    <m/>
    <m/>
    <m/>
    <m/>
    <m/>
    <s v="R32EU15"/>
    <s v="R5.2OECD"/>
    <x v="11"/>
    <s v="Unspecified"/>
    <s v="Standard"/>
    <s v="real-world single case study"/>
    <s v="NR"/>
    <s v="U"/>
    <s v="OECD_EU15"/>
    <n v="917"/>
  </r>
  <r>
    <n v="628"/>
    <s v="USA"/>
    <m/>
    <m/>
    <m/>
    <n v="5.5654271119954997"/>
    <m/>
    <m/>
    <m/>
    <n v="49.979503760179703"/>
    <m/>
    <m/>
    <n v="387.64765705430398"/>
    <n v="14.272326460024299"/>
    <n v="53.093421824834202"/>
    <m/>
    <m/>
    <m/>
    <n v="19.084861125846299"/>
    <m/>
    <m/>
    <m/>
    <m/>
    <m/>
    <m/>
    <s v=" "/>
    <m/>
    <n v="6.3692912012598297"/>
    <m/>
    <m/>
    <m/>
    <m/>
    <m/>
    <m/>
    <m/>
    <n v="1.75932698267992"/>
    <n v="78.408682819540431"/>
    <s v="Large wood frame house, slab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1 ,Slab ,SF ,One ,Yes ,Large ,Wood"/>
    <s v="Schwartzberg (Fishman)"/>
    <m/>
    <m/>
    <m/>
    <m/>
    <m/>
    <m/>
    <m/>
    <m/>
    <m/>
    <m/>
    <m/>
    <m/>
    <m/>
    <m/>
    <m/>
    <m/>
    <m/>
    <s v="R32USA"/>
    <s v="R5.2OECD"/>
    <x v="6"/>
    <s v="T_traditional"/>
    <s v="Standard"/>
    <s v="sample/average/statistics"/>
    <s v="RS"/>
    <s v="T"/>
    <s v="OECD_USA"/>
    <n v="387.64765705430398"/>
  </r>
  <r>
    <n v="629"/>
    <s v="USA"/>
    <m/>
    <m/>
    <m/>
    <n v="4.9904188206333302"/>
    <m/>
    <m/>
    <m/>
    <n v="42.284916711130997"/>
    <m/>
    <m/>
    <n v="331.51782200630799"/>
    <n v="12.8767398733044"/>
    <n v="46.314858403623496"/>
    <m/>
    <m/>
    <m/>
    <n v="17.203722930096799"/>
    <m/>
    <m/>
    <m/>
    <m/>
    <m/>
    <m/>
    <m/>
    <m/>
    <n v="5.7863435618197503"/>
    <m/>
    <m/>
    <m/>
    <m/>
    <m/>
    <m/>
    <m/>
    <n v="1.7459326314299199"/>
    <n v="63.934121117132023"/>
    <s v="Large wood frame house, slab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2 ,Slab ,SF ,One ,No ,Large ,Wood"/>
    <s v="Schwartzberg (Fishman)"/>
    <m/>
    <m/>
    <m/>
    <m/>
    <m/>
    <m/>
    <m/>
    <m/>
    <m/>
    <m/>
    <m/>
    <m/>
    <m/>
    <m/>
    <m/>
    <m/>
    <m/>
    <s v="R32USA"/>
    <s v="R5.2OECD"/>
    <x v="6"/>
    <s v="T_traditional"/>
    <s v="Standard"/>
    <s v="sample/average/statistics"/>
    <s v="RS"/>
    <s v="T"/>
    <s v="OECD_USA"/>
    <n v="331.51782200630799"/>
  </r>
  <r>
    <n v="630"/>
    <s v="USA"/>
    <m/>
    <m/>
    <m/>
    <n v="7.27446588326643"/>
    <m/>
    <m/>
    <m/>
    <n v="66.8253646988382"/>
    <m/>
    <m/>
    <n v="468.98375776716301"/>
    <n v="21.437537907999999"/>
    <n v="80.537247685462901"/>
    <m/>
    <m/>
    <m/>
    <n v="25.125603470188199"/>
    <m/>
    <m/>
    <m/>
    <m/>
    <m/>
    <m/>
    <m/>
    <m/>
    <n v="9.5950407747848203"/>
    <m/>
    <m/>
    <m/>
    <m/>
    <m/>
    <m/>
    <m/>
    <n v="2.37538039924446"/>
    <n v="91.539481579166505"/>
    <s v="Small wood frame house, slab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3 ,Slab ,SF ,One ,Yes ,Small ,Wood"/>
    <s v="Schwartzberg (Fishman)"/>
    <m/>
    <m/>
    <m/>
    <m/>
    <m/>
    <m/>
    <m/>
    <m/>
    <m/>
    <m/>
    <m/>
    <m/>
    <m/>
    <m/>
    <m/>
    <m/>
    <m/>
    <s v="R32USA"/>
    <s v="R5.2OECD"/>
    <x v="6"/>
    <s v="T_traditional"/>
    <s v="Standard"/>
    <s v="sample/average/statistics"/>
    <s v="RS"/>
    <s v="T"/>
    <s v="OECD_USA"/>
    <n v="468.98375776716301"/>
  </r>
  <r>
    <n v="631"/>
    <s v="USA"/>
    <m/>
    <m/>
    <m/>
    <n v="6.2651894843846403"/>
    <m/>
    <m/>
    <m/>
    <n v="52.5503875930007"/>
    <m/>
    <m/>
    <n v="372.76118339855299"/>
    <n v="18.742705152587298"/>
    <n v="67.448060016315495"/>
    <m/>
    <m/>
    <m/>
    <n v="21.493186194404299"/>
    <m/>
    <m/>
    <m/>
    <m/>
    <m/>
    <m/>
    <m/>
    <m/>
    <n v="8.3458672620834005"/>
    <m/>
    <m/>
    <m/>
    <m/>
    <m/>
    <m/>
    <m/>
    <n v="2.3466782179944601"/>
    <n v="66.477307368770269"/>
    <s v="Small wood frame house, slab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4 ,Slab ,SF ,One ,No ,Small ,Wood"/>
    <s v="Schwartzberg (Fishman)"/>
    <m/>
    <m/>
    <m/>
    <m/>
    <m/>
    <m/>
    <m/>
    <m/>
    <m/>
    <m/>
    <m/>
    <m/>
    <m/>
    <m/>
    <m/>
    <m/>
    <m/>
    <s v="R32USA"/>
    <s v="R5.2OECD"/>
    <x v="6"/>
    <s v="T_traditional"/>
    <s v="Standard"/>
    <s v="sample/average/statistics"/>
    <s v="RS"/>
    <s v="T"/>
    <s v="OECD_USA"/>
    <n v="372.76118339855299"/>
  </r>
  <r>
    <n v="632"/>
    <s v="USA"/>
    <m/>
    <m/>
    <m/>
    <n v="4.9267395629574997"/>
    <m/>
    <m/>
    <m/>
    <n v="58.918882361006403"/>
    <m/>
    <m/>
    <n v="244.322488311526"/>
    <n v="13.989282543891701"/>
    <n v="55.7133716925592"/>
    <m/>
    <m/>
    <m/>
    <n v="21.906014813377499"/>
    <m/>
    <m/>
    <m/>
    <m/>
    <m/>
    <m/>
    <m/>
    <m/>
    <n v="7.2004863615337502"/>
    <m/>
    <m/>
    <m/>
    <m/>
    <m/>
    <m/>
    <m/>
    <n v="1.6818631389157499"/>
    <n v="49.656708767223201"/>
    <s v="Large wood frame house, slab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5 ,Slab ,SF ,Multiple ,Yes ,Large ,Wood"/>
    <s v="Schwartzberg (Fishman)"/>
    <m/>
    <m/>
    <m/>
    <m/>
    <m/>
    <m/>
    <m/>
    <m/>
    <m/>
    <m/>
    <m/>
    <m/>
    <m/>
    <m/>
    <m/>
    <m/>
    <m/>
    <s v="R32USA"/>
    <s v="R5.2OECD"/>
    <x v="6"/>
    <s v="T_traditional"/>
    <s v="Standard"/>
    <s v="sample/average/statistics"/>
    <s v="RS"/>
    <s v="T"/>
    <s v="OECD_USA"/>
    <n v="244.322488311526"/>
  </r>
  <r>
    <n v="633"/>
    <s v="USA"/>
    <m/>
    <m/>
    <m/>
    <n v="4.38325468483783"/>
    <m/>
    <m/>
    <m/>
    <n v="51.454825103063797"/>
    <m/>
    <m/>
    <n v="196.21120112722099"/>
    <n v="12.692265934027301"/>
    <n v="49.413576730360603"/>
    <m/>
    <m/>
    <m/>
    <n v="20.1577409984443"/>
    <m/>
    <m/>
    <m/>
    <m/>
    <m/>
    <m/>
    <m/>
    <m/>
    <n v="6.6175387222730802"/>
    <m/>
    <m/>
    <m/>
    <m/>
    <m/>
    <m/>
    <m/>
    <n v="1.66846878766575"/>
    <n v="35.225199422246213"/>
    <s v="Large wood frame house, slab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6 ,Slab ,SF ,Multiple ,No ,Large ,Wood"/>
    <s v="Schwartzberg (Fishman)"/>
    <m/>
    <m/>
    <m/>
    <m/>
    <m/>
    <m/>
    <m/>
    <m/>
    <m/>
    <m/>
    <m/>
    <m/>
    <m/>
    <m/>
    <m/>
    <m/>
    <m/>
    <s v="R32USA"/>
    <s v="R5.2OECD"/>
    <x v="6"/>
    <s v="T_traditional"/>
    <s v="Standard"/>
    <s v="sample/average/statistics"/>
    <s v="RS"/>
    <s v="T"/>
    <s v="OECD_USA"/>
    <n v="196.21120112722099"/>
  </r>
  <r>
    <n v="634"/>
    <s v="USA"/>
    <m/>
    <m/>
    <m/>
    <n v="5.9336458694667904"/>
    <m/>
    <m/>
    <m/>
    <n v="66.889601437558596"/>
    <m/>
    <m/>
    <n v="223.000816859336"/>
    <n v="17.868860450231999"/>
    <n v="70.159088617320094"/>
    <m/>
    <m/>
    <m/>
    <n v="28.995278565526402"/>
    <m/>
    <m/>
    <m/>
    <m/>
    <m/>
    <m/>
    <m/>
    <m/>
    <n v="9.9850876541676801"/>
    <m/>
    <m/>
    <m/>
    <m/>
    <m/>
    <m/>
    <m/>
    <n v="2.2811247151237501"/>
    <n v="38.418855018891435"/>
    <s v="Small wood frame house, slab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7 ,Slab ,SF ,Multiple ,No ,Small ,Wood"/>
    <s v="Schwartzberg (Fishman)"/>
    <m/>
    <m/>
    <m/>
    <m/>
    <m/>
    <m/>
    <m/>
    <m/>
    <m/>
    <m/>
    <m/>
    <m/>
    <m/>
    <m/>
    <m/>
    <m/>
    <m/>
    <s v="R32USA"/>
    <s v="R5.2OECD"/>
    <x v="6"/>
    <s v="T_traditional"/>
    <s v="Standard"/>
    <s v="sample/average/statistics"/>
    <s v="RS"/>
    <s v="T"/>
    <s v="OECD_USA"/>
    <n v="223.000816859336"/>
  </r>
  <r>
    <n v="635"/>
    <s v="USA"/>
    <m/>
    <m/>
    <m/>
    <n v="7.6269914863285004"/>
    <m/>
    <m/>
    <m/>
    <n v="33.261062859721903"/>
    <m/>
    <m/>
    <n v="599.76794476126395"/>
    <n v="38.224397324271003"/>
    <n v="121.23892358619101"/>
    <m/>
    <m/>
    <m/>
    <n v="19.084861125846299"/>
    <m/>
    <m/>
    <m/>
    <m/>
    <m/>
    <m/>
    <m/>
    <m/>
    <n v="6.3692912012598297"/>
    <m/>
    <m/>
    <m/>
    <m/>
    <m/>
    <m/>
    <m/>
    <n v="2.30680422180692"/>
    <n v="82.610395282278901"/>
    <s v="Large masonary house, slab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8 ,Slab ,SF ,One ,Yes ,Large ,Masonry"/>
    <s v="Schwartzberg (Fishman)"/>
    <m/>
    <m/>
    <m/>
    <m/>
    <m/>
    <m/>
    <m/>
    <m/>
    <m/>
    <m/>
    <m/>
    <m/>
    <m/>
    <m/>
    <m/>
    <m/>
    <m/>
    <s v="R32USA"/>
    <s v="R5.2OECD"/>
    <x v="6"/>
    <s v="M_unspecified"/>
    <s v="Standard"/>
    <s v="sample/average/statistics"/>
    <s v="RS"/>
    <s v="M"/>
    <s v="OECD_USA"/>
    <n v="599.76794476126395"/>
  </r>
  <r>
    <n v="636"/>
    <s v="USA"/>
    <m/>
    <m/>
    <m/>
    <n v="6.6634456286111696"/>
    <m/>
    <m/>
    <m/>
    <n v="28.974583677592101"/>
    <m/>
    <m/>
    <n v="499.70389419097899"/>
    <n v="31.8857060520664"/>
    <n v="100.389203765722"/>
    <m/>
    <m/>
    <m/>
    <n v="17.203722930096799"/>
    <m/>
    <m/>
    <m/>
    <m/>
    <m/>
    <m/>
    <m/>
    <m/>
    <n v="5.7863435618197503"/>
    <m/>
    <m/>
    <m/>
    <m/>
    <m/>
    <m/>
    <m/>
    <n v="2.2934098705569199"/>
    <n v="67.267063687094904"/>
    <s v="Large masonary house, slab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9 ,Slab ,SF ,One ,No ,Large ,Masonry"/>
    <s v="Schwartzberg (Fishman)"/>
    <m/>
    <m/>
    <m/>
    <m/>
    <m/>
    <m/>
    <m/>
    <m/>
    <m/>
    <m/>
    <m/>
    <m/>
    <m/>
    <m/>
    <m/>
    <m/>
    <m/>
    <s v="R32USA"/>
    <s v="R5.2OECD"/>
    <x v="6"/>
    <s v="M_unspecified"/>
    <s v="Standard"/>
    <s v="sample/average/statistics"/>
    <s v="RS"/>
    <s v="M"/>
    <s v="OECD_USA"/>
    <n v="499.70389419097899"/>
  </r>
  <r>
    <n v="637"/>
    <s v="USA"/>
    <m/>
    <m/>
    <m/>
    <n v="10.470570205076401"/>
    <m/>
    <m/>
    <m/>
    <n v="40.761241506193201"/>
    <m/>
    <m/>
    <n v="799.12760959575996"/>
    <n v="58.752968784228599"/>
    <n v="186.68693250469701"/>
    <m/>
    <m/>
    <m/>
    <n v="25.125603470188199"/>
    <m/>
    <m/>
    <m/>
    <m/>
    <m/>
    <m/>
    <m/>
    <m/>
    <n v="9.5950407747848203"/>
    <m/>
    <m/>
    <m/>
    <m/>
    <m/>
    <m/>
    <m/>
    <n v="3.1739049568012501"/>
    <n v="98.082060799898898"/>
    <s v="Small masonary house, slab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10 ,Slab ,SF ,One ,Yes ,Small ,Masonry"/>
    <s v="Schwartzberg (Fishman)"/>
    <m/>
    <m/>
    <m/>
    <m/>
    <m/>
    <m/>
    <m/>
    <m/>
    <m/>
    <m/>
    <m/>
    <m/>
    <m/>
    <m/>
    <m/>
    <m/>
    <m/>
    <s v="R32USA"/>
    <s v="R5.2OECD"/>
    <x v="6"/>
    <s v="M_unspecified"/>
    <s v="Standard"/>
    <s v="sample/average/statistics"/>
    <s v="RS"/>
    <s v="M"/>
    <s v="OECD_USA"/>
    <n v="799.12760959575996"/>
  </r>
  <r>
    <n v="638"/>
    <s v="USA"/>
    <m/>
    <m/>
    <m/>
    <n v="8.7042292835964297"/>
    <m/>
    <m/>
    <m/>
    <n v="33.098267363810002"/>
    <m/>
    <m/>
    <n v="618.06947991248899"/>
    <n v="46.483154185777899"/>
    <n v="146.35428075848199"/>
    <m/>
    <m/>
    <m/>
    <n v="21.493186194404299"/>
    <m/>
    <m/>
    <m/>
    <m/>
    <m/>
    <m/>
    <m/>
    <m/>
    <n v="8.3458672620834005"/>
    <m/>
    <m/>
    <m/>
    <m/>
    <m/>
    <m/>
    <m/>
    <n v="3.1452027755512502"/>
    <n v="71.339819414137196"/>
    <s v="Small masonary house, slab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11 ,Slab ,SF ,One ,No ,Small ,Masonry"/>
    <s v="Schwartzberg (Fishman)"/>
    <m/>
    <m/>
    <m/>
    <m/>
    <m/>
    <m/>
    <m/>
    <m/>
    <m/>
    <m/>
    <m/>
    <m/>
    <m/>
    <m/>
    <m/>
    <m/>
    <m/>
    <s v="R32USA"/>
    <s v="R5.2OECD"/>
    <x v="6"/>
    <s v="M_unspecified"/>
    <s v="Standard"/>
    <s v="sample/average/statistics"/>
    <s v="RS"/>
    <s v="M"/>
    <s v="OECD_USA"/>
    <n v="618.06947991248899"/>
  </r>
  <r>
    <n v="639"/>
    <s v="USA"/>
    <m/>
    <m/>
    <m/>
    <n v="7.4106412676406697"/>
    <m/>
    <m/>
    <m/>
    <n v="38.549051579935302"/>
    <m/>
    <m/>
    <n v="503.66106755489801"/>
    <n v="43.169469547583503"/>
    <n v="138.77767489025501"/>
    <m/>
    <m/>
    <m/>
    <n v="21.906014813377499"/>
    <m/>
    <m/>
    <m/>
    <m/>
    <m/>
    <m/>
    <m/>
    <m/>
    <n v="7.2004863615337502"/>
    <m/>
    <m/>
    <m/>
    <m/>
    <m/>
    <m/>
    <m/>
    <n v="2.3681128404276701"/>
    <n v="54.785091135211303"/>
    <s v="Large masonary house, slab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12 ,Slab ,SF ,Multiple ,Yes ,Large ,Masonry"/>
    <s v="Schwartzberg (Fishman)"/>
    <m/>
    <m/>
    <m/>
    <m/>
    <m/>
    <m/>
    <m/>
    <m/>
    <m/>
    <m/>
    <m/>
    <m/>
    <m/>
    <m/>
    <m/>
    <m/>
    <m/>
    <s v="R32USA"/>
    <s v="R5.2OECD"/>
    <x v="6"/>
    <s v="M_unspecified"/>
    <s v="Standard"/>
    <s v="sample/average/statistics"/>
    <s v="RS"/>
    <s v="M"/>
    <s v="OECD_USA"/>
    <n v="503.66106755489801"/>
  </r>
  <r>
    <n v="640"/>
    <s v="USA"/>
    <m/>
    <m/>
    <m/>
    <n v="6.5037908153593396"/>
    <m/>
    <m/>
    <m/>
    <n v="34.2627404150548"/>
    <m/>
    <m/>
    <n v="414.71862892610699"/>
    <n v="37.268476698928801"/>
    <n v="119.376394835851"/>
    <m/>
    <m/>
    <m/>
    <n v="20.1577409984443"/>
    <m/>
    <m/>
    <m/>
    <m/>
    <m/>
    <m/>
    <m/>
    <m/>
    <n v="6.6175387222730802"/>
    <m/>
    <m/>
    <m/>
    <m/>
    <m/>
    <m/>
    <m/>
    <n v="2.35471848917767"/>
    <n v="39.545339429076805"/>
    <s v="Large masonary house, slab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13 ,Slab ,SF ,Multiple ,No ,Large ,Masonry"/>
    <s v="Schwartzberg (Fishman)"/>
    <m/>
    <m/>
    <m/>
    <m/>
    <m/>
    <m/>
    <m/>
    <m/>
    <m/>
    <m/>
    <m/>
    <m/>
    <m/>
    <m/>
    <m/>
    <m/>
    <m/>
    <s v="R32USA"/>
    <s v="R5.2OECD"/>
    <x v="6"/>
    <s v="M_unspecified"/>
    <s v="Standard"/>
    <s v="sample/average/statistics"/>
    <s v="RS"/>
    <s v="M"/>
    <s v="OECD_USA"/>
    <n v="414.71862892610699"/>
  </r>
  <r>
    <n v="641"/>
    <s v="USA"/>
    <m/>
    <m/>
    <m/>
    <n v="9.0664220930271409"/>
    <m/>
    <m/>
    <m/>
    <n v="41.602122881531798"/>
    <m/>
    <m/>
    <n v="542.45017980471198"/>
    <n v="53.934215338696099"/>
    <n v="172.77040998200201"/>
    <m/>
    <m/>
    <m/>
    <n v="28.995278565526402"/>
    <m/>
    <m/>
    <m/>
    <m/>
    <m/>
    <m/>
    <m/>
    <m/>
    <n v="9.9850876541676801"/>
    <m/>
    <m/>
    <m/>
    <m/>
    <m/>
    <m/>
    <m/>
    <n v="3.3065399372233002"/>
    <n v="44.746055921626905"/>
    <s v="Small masonary house, slab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14 ,Slab ,SF ,Multiple ,No ,Small ,Masonry"/>
    <s v="Schwartzberg (Fishman)"/>
    <m/>
    <m/>
    <m/>
    <m/>
    <m/>
    <m/>
    <m/>
    <m/>
    <m/>
    <m/>
    <m/>
    <m/>
    <m/>
    <m/>
    <m/>
    <m/>
    <m/>
    <s v="R32USA"/>
    <s v="R5.2OECD"/>
    <x v="6"/>
    <s v="M_unspecified"/>
    <s v="Standard"/>
    <s v="sample/average/statistics"/>
    <s v="RS"/>
    <s v="M"/>
    <s v="OECD_USA"/>
    <n v="542.45017980471198"/>
  </r>
  <r>
    <n v="642"/>
    <s v="USA"/>
    <m/>
    <m/>
    <m/>
    <n v="3.82222369582666"/>
    <m/>
    <m/>
    <m/>
    <n v="43.996877421676103"/>
    <m/>
    <m/>
    <n v="161.94251091209799"/>
    <n v="7.9553269783409197"/>
    <n v="33.067939759279398"/>
    <m/>
    <m/>
    <m/>
    <n v="22.1539736610661"/>
    <m/>
    <m/>
    <m/>
    <m/>
    <m/>
    <m/>
    <m/>
    <m/>
    <n v="3.4803342308068901"/>
    <m/>
    <m/>
    <m/>
    <m/>
    <m/>
    <m/>
    <m/>
    <n v="1.0388677469451899"/>
    <n v="30.830251374513502"/>
    <s v="Large podium house, strip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15 ,Strip ,MF ,Multiple ,No ,Large ,Podium"/>
    <s v="Schwartzberg (Fishman)"/>
    <m/>
    <m/>
    <m/>
    <m/>
    <m/>
    <m/>
    <m/>
    <m/>
    <m/>
    <m/>
    <m/>
    <m/>
    <m/>
    <m/>
    <m/>
    <m/>
    <m/>
    <s v="R32USA"/>
    <s v="R5.2OECD"/>
    <x v="7"/>
    <s v="S_concretefloor"/>
    <s v="Standard"/>
    <s v="sample/average/statistics"/>
    <s v="RM"/>
    <s v="S"/>
    <s v="OECD_USA"/>
    <n v="161.94251091209799"/>
  </r>
  <r>
    <n v="643"/>
    <s v="USA"/>
    <m/>
    <m/>
    <m/>
    <n v="4.7449777059102303"/>
    <m/>
    <m/>
    <m/>
    <n v="52.700512674309003"/>
    <m/>
    <m/>
    <n v="160.07327405869901"/>
    <n v="10.857442230078499"/>
    <n v="45.0979698121483"/>
    <m/>
    <m/>
    <m/>
    <n v="30.823518286608198"/>
    <m/>
    <m/>
    <m/>
    <m/>
    <m/>
    <m/>
    <m/>
    <m/>
    <n v="4.9354475754975597"/>
    <m/>
    <m/>
    <m/>
    <m/>
    <m/>
    <m/>
    <m/>
    <n v="1.3555006666417599"/>
    <n v="37.238819757924006"/>
    <s v="Small podium house, strip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16 ,Strip ,MF ,Multiple ,No ,Small ,Podium"/>
    <s v="Schwartzberg (Fishman)"/>
    <m/>
    <m/>
    <m/>
    <m/>
    <m/>
    <m/>
    <m/>
    <m/>
    <m/>
    <m/>
    <m/>
    <m/>
    <m/>
    <m/>
    <m/>
    <m/>
    <m/>
    <s v="R32USA"/>
    <s v="R5.2OECD"/>
    <x v="7"/>
    <s v="S_concretefloor"/>
    <s v="Standard"/>
    <s v="sample/average/statistics"/>
    <s v="RM"/>
    <s v="S"/>
    <s v="OECD_USA"/>
    <n v="160.07327405869901"/>
  </r>
  <r>
    <n v="644"/>
    <s v="USA"/>
    <m/>
    <m/>
    <m/>
    <n v="7.0132409388636701"/>
    <m/>
    <m/>
    <m/>
    <n v="60.785516494727403"/>
    <m/>
    <m/>
    <n v="412.04980171815299"/>
    <n v="27.424914554806598"/>
    <n v="91.877763499863704"/>
    <m/>
    <m/>
    <m/>
    <n v="19.084861125846299"/>
    <m/>
    <m/>
    <m/>
    <m/>
    <m/>
    <m/>
    <m/>
    <m/>
    <n v="6.3692912012598297"/>
    <m/>
    <m/>
    <m/>
    <m/>
    <m/>
    <m/>
    <m/>
    <n v="2.5160774042619201"/>
    <n v="80.996707009089008"/>
    <s v="Large wood frame house, basement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17 ,Basement ,SF ,One ,Yes ,Large ,Wood"/>
    <s v="Schwartzberg (Fishman)"/>
    <m/>
    <m/>
    <m/>
    <m/>
    <m/>
    <m/>
    <m/>
    <m/>
    <m/>
    <m/>
    <m/>
    <m/>
    <m/>
    <m/>
    <m/>
    <m/>
    <m/>
    <s v="R32USA"/>
    <s v="R5.2OECD"/>
    <x v="6"/>
    <s v="T_traditional"/>
    <s v="Standard"/>
    <s v="sample/average/statistics"/>
    <s v="RS"/>
    <s v="T"/>
    <s v="OECD_USA"/>
    <n v="412.04980171815299"/>
  </r>
  <r>
    <n v="645"/>
    <s v="USA"/>
    <m/>
    <m/>
    <m/>
    <n v="6.4382326475014997"/>
    <m/>
    <m/>
    <m/>
    <n v="53.090929445858102"/>
    <m/>
    <m/>
    <n v="355.91996667015599"/>
    <n v="26.029327968086701"/>
    <n v="85.099200078652999"/>
    <m/>
    <m/>
    <m/>
    <n v="17.203722930096799"/>
    <m/>
    <m/>
    <m/>
    <m/>
    <m/>
    <m/>
    <m/>
    <m/>
    <n v="5.7863435618197503"/>
    <m/>
    <m/>
    <m/>
    <m/>
    <m/>
    <m/>
    <m/>
    <n v="2.50268305301192"/>
    <n v="66.522145306680599"/>
    <s v="Large wood frame house, basement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18 ,Basement ,SF ,One ,No ,Large ,Wood"/>
    <s v="Schwartzberg (Fishman)"/>
    <m/>
    <m/>
    <m/>
    <m/>
    <m/>
    <m/>
    <m/>
    <m/>
    <m/>
    <m/>
    <m/>
    <m/>
    <m/>
    <m/>
    <m/>
    <m/>
    <m/>
    <s v="R32USA"/>
    <s v="R5.2OECD"/>
    <x v="6"/>
    <s v="T_traditional"/>
    <s v="Standard"/>
    <s v="sample/average/statistics"/>
    <s v="RS"/>
    <s v="T"/>
    <s v="OECD_USA"/>
    <n v="355.91996667015599"/>
  </r>
  <r>
    <n v="646"/>
    <s v="USA"/>
    <m/>
    <m/>
    <m/>
    <n v="9.4960536982328598"/>
    <m/>
    <m/>
    <m/>
    <n v="76.741107267578599"/>
    <m/>
    <m/>
    <n v="557.82989390343198"/>
    <n v="40.427338574852399"/>
    <n v="136.54566801769101"/>
    <m/>
    <m/>
    <m/>
    <n v="25.125603470188199"/>
    <m/>
    <m/>
    <m/>
    <m/>
    <m/>
    <m/>
    <m/>
    <m/>
    <n v="9.5950407747848203"/>
    <m/>
    <m/>
    <m/>
    <m/>
    <m/>
    <m/>
    <m/>
    <n v="3.4802692305676799"/>
    <n v="95.314478326880206"/>
    <s v="Small wood frame house, basement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19 ,Basement ,SF ,One ,Yes ,Small ,Wood"/>
    <s v="Schwartzberg (Fishman)"/>
    <m/>
    <m/>
    <m/>
    <m/>
    <m/>
    <m/>
    <m/>
    <m/>
    <m/>
    <m/>
    <m/>
    <m/>
    <m/>
    <m/>
    <m/>
    <m/>
    <m/>
    <s v="R32USA"/>
    <s v="R5.2OECD"/>
    <x v="6"/>
    <s v="T_traditional"/>
    <s v="Standard"/>
    <s v="sample/average/statistics"/>
    <s v="RS"/>
    <s v="T"/>
    <s v="OECD_USA"/>
    <n v="557.82989390343198"/>
  </r>
  <r>
    <n v="647"/>
    <s v="USA"/>
    <m/>
    <m/>
    <m/>
    <n v="8.4867772993510702"/>
    <m/>
    <m/>
    <m/>
    <n v="62.466130161740999"/>
    <m/>
    <m/>
    <n v="461.60731953482099"/>
    <n v="37.732505819439702"/>
    <n v="123.456480348543"/>
    <m/>
    <m/>
    <m/>
    <n v="21.493186194404299"/>
    <m/>
    <m/>
    <m/>
    <m/>
    <m/>
    <m/>
    <m/>
    <m/>
    <n v="8.3458672620834005"/>
    <m/>
    <m/>
    <m/>
    <m/>
    <m/>
    <m/>
    <m/>
    <n v="3.45156704931768"/>
    <n v="70.252304116483998"/>
    <s v="Small wood frame house, basement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20 ,Basement ,SF ,One ,No ,Small ,Wood"/>
    <s v="Schwartzberg (Fishman)"/>
    <m/>
    <m/>
    <m/>
    <m/>
    <m/>
    <m/>
    <m/>
    <m/>
    <m/>
    <m/>
    <m/>
    <m/>
    <m/>
    <m/>
    <m/>
    <m/>
    <m/>
    <s v="R32USA"/>
    <s v="R5.2OECD"/>
    <x v="6"/>
    <s v="T_traditional"/>
    <s v="Standard"/>
    <s v="sample/average/statistics"/>
    <s v="RS"/>
    <s v="T"/>
    <s v="OECD_USA"/>
    <n v="461.60731953482099"/>
  </r>
  <r>
    <n v="648"/>
    <s v="USA"/>
    <m/>
    <m/>
    <m/>
    <n v="5.9137042888406697"/>
    <m/>
    <m/>
    <m/>
    <n v="63.972795458579299"/>
    <m/>
    <m/>
    <n v="277.27530166323601"/>
    <n v="22.481380540962601"/>
    <n v="80.739268680665504"/>
    <m/>
    <m/>
    <m/>
    <n v="21.906014813377499"/>
    <m/>
    <m/>
    <m/>
    <m/>
    <m/>
    <m/>
    <m/>
    <m/>
    <n v="7.2004863615337502"/>
    <m/>
    <m/>
    <m/>
    <m/>
    <m/>
    <m/>
    <m/>
    <n v="2.1564972277029999"/>
    <n v="51.335040701110458"/>
    <s v="Large wood frame house, basement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21 ,Basement ,SF ,Multiple ,Yes ,Large ,Wood"/>
    <s v="Schwartzberg (Fishman)"/>
    <m/>
    <m/>
    <m/>
    <m/>
    <m/>
    <m/>
    <m/>
    <m/>
    <m/>
    <m/>
    <m/>
    <m/>
    <m/>
    <m/>
    <m/>
    <m/>
    <m/>
    <s v="R32USA"/>
    <s v="R5.2OECD"/>
    <x v="6"/>
    <s v="T_traditional"/>
    <s v="Standard"/>
    <s v="sample/average/statistics"/>
    <s v="RS"/>
    <s v="T"/>
    <s v="OECD_USA"/>
    <n v="277.27530166323601"/>
  </r>
  <r>
    <n v="649"/>
    <s v="USA"/>
    <m/>
    <m/>
    <m/>
    <n v="5.3702194100033296"/>
    <m/>
    <m/>
    <m/>
    <n v="56.508738200636699"/>
    <m/>
    <m/>
    <n v="229.16401447893099"/>
    <n v="21.184363931098201"/>
    <n v="74.4394737184669"/>
    <m/>
    <m/>
    <m/>
    <n v="20.1577409984443"/>
    <m/>
    <m/>
    <m/>
    <m/>
    <m/>
    <m/>
    <m/>
    <m/>
    <n v="6.6175387222730802"/>
    <m/>
    <m/>
    <m/>
    <m/>
    <m/>
    <m/>
    <m/>
    <n v="2.1431028764529998"/>
    <n v="36.903531356133463"/>
    <s v="Large wood frame house, basement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22 ,Basement ,SF ,Multiple ,No ,Large ,Wood"/>
    <s v="Schwartzberg (Fishman)"/>
    <m/>
    <m/>
    <m/>
    <m/>
    <m/>
    <m/>
    <m/>
    <m/>
    <m/>
    <m/>
    <m/>
    <m/>
    <m/>
    <m/>
    <m/>
    <m/>
    <m/>
    <s v="R32USA"/>
    <s v="R5.2OECD"/>
    <x v="6"/>
    <s v="T_traditional"/>
    <s v="Standard"/>
    <s v="sample/average/statistics"/>
    <s v="RS"/>
    <s v="T"/>
    <s v="OECD_USA"/>
    <n v="229.16401447893099"/>
  </r>
  <r>
    <n v="650"/>
    <s v="USA"/>
    <m/>
    <m/>
    <m/>
    <n v="7.1376589453564296"/>
    <m/>
    <m/>
    <m/>
    <n v="72.292607805242497"/>
    <m/>
    <m/>
    <n v="323.57334009322699"/>
    <n v="26.134910946809899"/>
    <n v="95.000578623301607"/>
    <m/>
    <m/>
    <m/>
    <n v="28.995278565526402"/>
    <m/>
    <m/>
    <m/>
    <m/>
    <m/>
    <m/>
    <m/>
    <m/>
    <n v="9.9850876541676801"/>
    <m/>
    <m/>
    <m/>
    <m/>
    <m/>
    <m/>
    <m/>
    <n v="3.06481761592357"/>
    <n v="40.222253027200964"/>
    <s v="Small wood frame house, basement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23 ,Basement ,SF ,Multiple ,No ,Small ,Wood"/>
    <s v="Schwartzberg (Fishman)"/>
    <m/>
    <m/>
    <m/>
    <m/>
    <m/>
    <m/>
    <m/>
    <m/>
    <m/>
    <m/>
    <m/>
    <m/>
    <m/>
    <m/>
    <m/>
    <m/>
    <m/>
    <s v="R32USA"/>
    <s v="R5.2OECD"/>
    <x v="6"/>
    <s v="T_traditional"/>
    <s v="Standard"/>
    <s v="sample/average/statistics"/>
    <s v="RS"/>
    <s v="T"/>
    <s v="OECD_USA"/>
    <n v="323.57334009322699"/>
  </r>
  <r>
    <n v="651"/>
    <s v="USA"/>
    <m/>
    <m/>
    <m/>
    <n v="9.0748053131966699"/>
    <m/>
    <m/>
    <m/>
    <n v="44.067075594269603"/>
    <m/>
    <m/>
    <n v="624.17008942547102"/>
    <n v="51.376985419139402"/>
    <n v="160.02326526142801"/>
    <m/>
    <m/>
    <m/>
    <n v="19.084861125846299"/>
    <m/>
    <m/>
    <m/>
    <m/>
    <m/>
    <m/>
    <m/>
    <m/>
    <n v="6.3692912012598297"/>
    <m/>
    <m/>
    <m/>
    <m/>
    <m/>
    <m/>
    <m/>
    <n v="3.0635546435683301"/>
    <n v="85.198419471834711"/>
    <s v="Large masonary house, basement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24 ,Basement ,SF ,One ,Yes ,Large ,Masonry"/>
    <s v="Schwartzberg (Fishman)"/>
    <m/>
    <m/>
    <m/>
    <m/>
    <m/>
    <m/>
    <m/>
    <m/>
    <m/>
    <m/>
    <m/>
    <m/>
    <m/>
    <m/>
    <m/>
    <m/>
    <m/>
    <s v="R32USA"/>
    <s v="R5.2OECD"/>
    <x v="6"/>
    <s v="M_unspecified"/>
    <s v="Standard"/>
    <s v="sample/average/statistics"/>
    <s v="RS"/>
    <s v="M"/>
    <s v="OECD_USA"/>
    <n v="624.17008942547102"/>
  </r>
  <r>
    <n v="652"/>
    <s v="USA"/>
    <m/>
    <m/>
    <m/>
    <n v="8.1112594551205"/>
    <m/>
    <m/>
    <m/>
    <n v="39.780596412319198"/>
    <m/>
    <m/>
    <n v="524.10603885482703"/>
    <n v="45.038294146934902"/>
    <n v="139.173545440959"/>
    <m/>
    <m/>
    <m/>
    <n v="17.203722930096799"/>
    <m/>
    <m/>
    <m/>
    <m/>
    <m/>
    <m/>
    <m/>
    <m/>
    <n v="5.7863435618197503"/>
    <m/>
    <m/>
    <m/>
    <m/>
    <m/>
    <m/>
    <m/>
    <n v="3.05016029231833"/>
    <n v="69.8550878766507"/>
    <s v="Large masonary house, basement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25 ,Basement ,SF ,One ,No ,Large ,Masonry"/>
    <s v="Schwartzberg (Fishman)"/>
    <m/>
    <m/>
    <m/>
    <m/>
    <m/>
    <m/>
    <m/>
    <m/>
    <m/>
    <m/>
    <m/>
    <m/>
    <m/>
    <m/>
    <m/>
    <m/>
    <m/>
    <s v="R32USA"/>
    <s v="R5.2OECD"/>
    <x v="6"/>
    <s v="M_unspecified"/>
    <s v="Standard"/>
    <s v="sample/average/statistics"/>
    <s v="RS"/>
    <s v="M"/>
    <s v="OECD_USA"/>
    <n v="524.10603885482703"/>
  </r>
  <r>
    <n v="653"/>
    <s v="USA"/>
    <m/>
    <m/>
    <m/>
    <n v="12.692158020811799"/>
    <m/>
    <m/>
    <m/>
    <n v="50.6769840749336"/>
    <m/>
    <m/>
    <n v="887.97374573202899"/>
    <n v="77.742769451265602"/>
    <n v="242.69535283737"/>
    <m/>
    <m/>
    <m/>
    <n v="25.125603470188199"/>
    <m/>
    <m/>
    <m/>
    <m/>
    <m/>
    <m/>
    <m/>
    <m/>
    <n v="9.5950407747848203"/>
    <m/>
    <m/>
    <m/>
    <m/>
    <m/>
    <m/>
    <m/>
    <n v="4.2787937881244602"/>
    <n v="101.8570575476281"/>
    <s v="Small masonary house, basement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26 ,Basement ,SF ,One ,Yes ,Small ,Masonry"/>
    <s v="Schwartzberg (Fishman)"/>
    <m/>
    <m/>
    <m/>
    <m/>
    <m/>
    <m/>
    <m/>
    <m/>
    <m/>
    <m/>
    <m/>
    <m/>
    <m/>
    <m/>
    <m/>
    <m/>
    <m/>
    <s v="R32USA"/>
    <s v="R5.2OECD"/>
    <x v="6"/>
    <s v="M_unspecified"/>
    <s v="Standard"/>
    <s v="sample/average/statistics"/>
    <s v="RS"/>
    <s v="M"/>
    <s v="OECD_USA"/>
    <n v="887.97374573202899"/>
  </r>
  <r>
    <n v="654"/>
    <s v="USA"/>
    <m/>
    <m/>
    <m/>
    <n v="10.9258170985629"/>
    <m/>
    <m/>
    <m/>
    <n v="43.014009932550302"/>
    <m/>
    <m/>
    <n v="706.91561604875801"/>
    <n v="65.472954852814894"/>
    <n v="202.362701091155"/>
    <m/>
    <m/>
    <m/>
    <n v="21.493186194404299"/>
    <m/>
    <m/>
    <m/>
    <m/>
    <m/>
    <m/>
    <m/>
    <m/>
    <n v="8.3458672620834005"/>
    <m/>
    <m/>
    <m/>
    <m/>
    <m/>
    <m/>
    <m/>
    <n v="4.2500916068744603"/>
    <n v="75.114816161866401"/>
    <s v="Small masonary house, basement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27 ,Basement ,SF ,One ,No ,Small ,Masonry"/>
    <s v="Schwartzberg (Fishman)"/>
    <m/>
    <m/>
    <m/>
    <m/>
    <m/>
    <m/>
    <m/>
    <m/>
    <m/>
    <m/>
    <m/>
    <m/>
    <m/>
    <m/>
    <m/>
    <m/>
    <m/>
    <s v="R32USA"/>
    <s v="R5.2OECD"/>
    <x v="6"/>
    <s v="M_unspecified"/>
    <s v="Standard"/>
    <s v="sample/average/statistics"/>
    <s v="RS"/>
    <s v="M"/>
    <s v="OECD_USA"/>
    <n v="706.91561604875801"/>
  </r>
  <r>
    <n v="655"/>
    <s v="USA"/>
    <m/>
    <m/>
    <m/>
    <n v="8.3976059935238307"/>
    <m/>
    <m/>
    <m/>
    <n v="43.602964677508098"/>
    <m/>
    <m/>
    <n v="536.61388090660796"/>
    <n v="51.661567544654297"/>
    <n v="163.80357187836199"/>
    <m/>
    <m/>
    <m/>
    <n v="21.906014813377499"/>
    <m/>
    <m/>
    <m/>
    <m/>
    <m/>
    <m/>
    <m/>
    <m/>
    <n v="7.2004863615337502"/>
    <m/>
    <m/>
    <m/>
    <m/>
    <m/>
    <m/>
    <m/>
    <n v="2.8010252664893298"/>
    <n v="56.463423069098596"/>
    <s v="Large masonary house, basement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28 ,Basement ,SF ,Multiple ,Yes ,Large ,Masonry"/>
    <s v="Schwartzberg (Fishman)"/>
    <m/>
    <m/>
    <m/>
    <m/>
    <m/>
    <m/>
    <m/>
    <m/>
    <m/>
    <m/>
    <m/>
    <m/>
    <m/>
    <m/>
    <m/>
    <m/>
    <m/>
    <s v="R32USA"/>
    <s v="R5.2OECD"/>
    <x v="6"/>
    <s v="M_unspecified"/>
    <s v="Standard"/>
    <s v="sample/average/statistics"/>
    <s v="RS"/>
    <s v="M"/>
    <s v="OECD_USA"/>
    <n v="536.61388090660796"/>
  </r>
  <r>
    <n v="656"/>
    <s v="USA"/>
    <m/>
    <m/>
    <m/>
    <n v="7.4907555405248303"/>
    <m/>
    <m/>
    <m/>
    <n v="39.3166535122688"/>
    <m/>
    <m/>
    <n v="447.67144227781699"/>
    <n v="45.760574695999701"/>
    <n v="144.402291823957"/>
    <m/>
    <m/>
    <m/>
    <n v="20.1577409984443"/>
    <m/>
    <m/>
    <m/>
    <m/>
    <m/>
    <m/>
    <m/>
    <m/>
    <n v="6.6175387222730802"/>
    <m/>
    <m/>
    <m/>
    <m/>
    <m/>
    <m/>
    <m/>
    <n v="2.7876309152393302"/>
    <n v="41.223671362963998"/>
    <s v="Large masonary house, basement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29 ,Basement ,SF ,Multiple ,No ,Large ,Masonry"/>
    <s v="Schwartzberg (Fishman)"/>
    <m/>
    <m/>
    <m/>
    <m/>
    <m/>
    <m/>
    <m/>
    <m/>
    <m/>
    <m/>
    <m/>
    <m/>
    <m/>
    <m/>
    <m/>
    <m/>
    <m/>
    <s v="R32USA"/>
    <s v="R5.2OECD"/>
    <x v="6"/>
    <s v="M_unspecified"/>
    <s v="Standard"/>
    <s v="sample/average/statistics"/>
    <s v="RS"/>
    <s v="M"/>
    <s v="OECD_USA"/>
    <n v="447.67144227781699"/>
  </r>
  <r>
    <n v="657"/>
    <s v="USA"/>
    <m/>
    <m/>
    <m/>
    <n v="10.2704351681479"/>
    <m/>
    <m/>
    <m/>
    <n v="47.005129249215798"/>
    <m/>
    <m/>
    <n v="643.02270303860303"/>
    <n v="62.200265835274102"/>
    <n v="197.611899987984"/>
    <m/>
    <m/>
    <m/>
    <n v="28.995278565526402"/>
    <m/>
    <m/>
    <m/>
    <m/>
    <m/>
    <m/>
    <m/>
    <m/>
    <n v="9.9850876541676801"/>
    <m/>
    <m/>
    <m/>
    <m/>
    <m/>
    <m/>
    <m/>
    <n v="4.1046852640144698"/>
    <n v="46.549453929936405"/>
    <s v="Small masonary house, basement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30 ,Basement ,SF ,Multiple ,No ,Small ,Masonry"/>
    <s v="Schwartzberg (Fishman)"/>
    <m/>
    <m/>
    <m/>
    <m/>
    <m/>
    <m/>
    <m/>
    <m/>
    <m/>
    <m/>
    <m/>
    <m/>
    <m/>
    <m/>
    <m/>
    <m/>
    <m/>
    <s v="R32USA"/>
    <s v="R5.2OECD"/>
    <x v="6"/>
    <s v="M_unspecified"/>
    <s v="Standard"/>
    <s v="sample/average/statistics"/>
    <s v="RS"/>
    <s v="M"/>
    <s v="OECD_USA"/>
    <n v="643.02270303860303"/>
  </r>
  <r>
    <n v="658"/>
    <s v="USA"/>
    <m/>
    <m/>
    <m/>
    <n v="5.5917668555056697"/>
    <m/>
    <m/>
    <m/>
    <n v="60.785516494727403"/>
    <m/>
    <m/>
    <n v="173.46726579355999"/>
    <n v="17.701488764243798"/>
    <n v="62.656506661416103"/>
    <m/>
    <m/>
    <m/>
    <n v="19.084861125846299"/>
    <m/>
    <m/>
    <m/>
    <m/>
    <m/>
    <m/>
    <m/>
    <m/>
    <n v="6.3692912012598297"/>
    <m/>
    <m/>
    <m/>
    <m/>
    <m/>
    <m/>
    <m/>
    <n v="2.3167020770150799"/>
    <n v="79.011415902615397"/>
    <s v="Large wood frame house, crawlspace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31 ,Crawlspace ,SF ,One ,Yes ,Large ,Wood"/>
    <s v="Schwartzberg (Fishman)"/>
    <m/>
    <m/>
    <m/>
    <m/>
    <m/>
    <m/>
    <m/>
    <m/>
    <m/>
    <m/>
    <m/>
    <m/>
    <m/>
    <m/>
    <m/>
    <m/>
    <m/>
    <s v="R32USA"/>
    <s v="R5.2OECD"/>
    <x v="6"/>
    <s v="T_traditional"/>
    <s v="Standard"/>
    <s v="sample/average/statistics"/>
    <s v="RS"/>
    <s v="T"/>
    <s v="OECD_USA"/>
    <n v="173.46726579355999"/>
  </r>
  <r>
    <n v="659"/>
    <s v="USA"/>
    <m/>
    <m/>
    <m/>
    <n v="5.0167585641435002"/>
    <m/>
    <m/>
    <m/>
    <n v="53.090929445858102"/>
    <m/>
    <m/>
    <n v="117.337430745563"/>
    <n v="16.305902177523901"/>
    <n v="55.877943240205397"/>
    <m/>
    <m/>
    <m/>
    <n v="17.203722930096799"/>
    <m/>
    <m/>
    <m/>
    <m/>
    <m/>
    <m/>
    <m/>
    <m/>
    <n v="5.7863435618197503"/>
    <m/>
    <m/>
    <m/>
    <m/>
    <m/>
    <m/>
    <m/>
    <n v="2.3033077257650798"/>
    <n v="64.536854200206989"/>
    <s v="Large wood frame house, crawlspace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32 ,Crawlspace ,SF ,One ,No ,Large ,Wood"/>
    <s v="Schwartzberg (Fishman)"/>
    <m/>
    <m/>
    <m/>
    <m/>
    <m/>
    <m/>
    <m/>
    <m/>
    <m/>
    <m/>
    <m/>
    <m/>
    <m/>
    <m/>
    <m/>
    <m/>
    <m/>
    <s v="R32USA"/>
    <s v="R5.2OECD"/>
    <x v="6"/>
    <s v="T_traditional"/>
    <s v="Standard"/>
    <s v="sample/average/statistics"/>
    <s v="RS"/>
    <s v="T"/>
    <s v="OECD_USA"/>
    <n v="117.337430745563"/>
  </r>
  <r>
    <n v="660"/>
    <s v="USA"/>
    <m/>
    <m/>
    <m/>
    <n v="7.6130940065830401"/>
    <m/>
    <m/>
    <m/>
    <n v="76.741107267578599"/>
    <m/>
    <m/>
    <n v="266.32903308034298"/>
    <n v="26.354558390921898"/>
    <n v="94.253544537579799"/>
    <m/>
    <m/>
    <m/>
    <n v="25.125603470188199"/>
    <m/>
    <m/>
    <m/>
    <m/>
    <m/>
    <m/>
    <m/>
    <m/>
    <n v="9.5950407747848203"/>
    <m/>
    <m/>
    <m/>
    <m/>
    <m/>
    <m/>
    <m/>
    <n v="2.8232041470358902"/>
    <n v="92.405412620820201"/>
    <s v="Small wood frame house, crawlspace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33 ,Crawlspace ,SF ,One ,Yes ,Small ,Wood"/>
    <s v="Schwartzberg (Fishman)"/>
    <m/>
    <m/>
    <m/>
    <m/>
    <m/>
    <m/>
    <m/>
    <m/>
    <m/>
    <m/>
    <m/>
    <m/>
    <m/>
    <m/>
    <m/>
    <m/>
    <m/>
    <s v="R32USA"/>
    <s v="R5.2OECD"/>
    <x v="6"/>
    <s v="T_traditional"/>
    <s v="Standard"/>
    <s v="sample/average/statistics"/>
    <s v="RS"/>
    <s v="T"/>
    <s v="OECD_USA"/>
    <n v="266.32903308034298"/>
  </r>
  <r>
    <n v="661"/>
    <s v="USA"/>
    <m/>
    <m/>
    <m/>
    <n v="6.6038176077012496"/>
    <m/>
    <m/>
    <m/>
    <n v="62.466130161740999"/>
    <m/>
    <m/>
    <n v="170.106458712501"/>
    <n v="23.659725635509201"/>
    <n v="81.164356868432407"/>
    <m/>
    <m/>
    <m/>
    <n v="21.493186194404299"/>
    <m/>
    <m/>
    <m/>
    <m/>
    <m/>
    <m/>
    <m/>
    <m/>
    <n v="8.3458672620834005"/>
    <m/>
    <m/>
    <m/>
    <m/>
    <m/>
    <m/>
    <m/>
    <n v="2.7945019657858898"/>
    <n v="67.343238410423993"/>
    <s v="Small wood frame house, crawlspace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34 ,Crawlspace ,SF ,One ,No ,Small ,Wood"/>
    <s v="Schwartzberg (Fishman)"/>
    <m/>
    <m/>
    <m/>
    <m/>
    <m/>
    <m/>
    <m/>
    <m/>
    <m/>
    <m/>
    <m/>
    <m/>
    <m/>
    <m/>
    <m/>
    <m/>
    <m/>
    <s v="R32USA"/>
    <s v="R5.2OECD"/>
    <x v="6"/>
    <s v="T_traditional"/>
    <s v="Standard"/>
    <s v="sample/average/statistics"/>
    <s v="RS"/>
    <s v="T"/>
    <s v="OECD_USA"/>
    <n v="170.106458712501"/>
  </r>
  <r>
    <n v="662"/>
    <s v="USA"/>
    <m/>
    <m/>
    <m/>
    <n v="5.0083589035890803"/>
    <m/>
    <m/>
    <m/>
    <n v="63.972795458579299"/>
    <m/>
    <m/>
    <n v="135.68076064189401"/>
    <n v="15.786562783471901"/>
    <n v="60.619714791752102"/>
    <m/>
    <m/>
    <m/>
    <n v="21.906014813377499"/>
    <m/>
    <m/>
    <m/>
    <m/>
    <m/>
    <m/>
    <m/>
    <m/>
    <n v="7.2004863615337502"/>
    <m/>
    <m/>
    <m/>
    <m/>
    <m/>
    <m/>
    <m/>
    <n v="1.8593132995189201"/>
    <n v="49.952944501576361"/>
    <s v="Large wood frame house, crawlspace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35 ,Crawlspace ,SF ,Multiple ,Yes ,Large ,Wood"/>
    <s v="Schwartzberg (Fishman)"/>
    <m/>
    <m/>
    <m/>
    <m/>
    <m/>
    <m/>
    <m/>
    <m/>
    <m/>
    <m/>
    <m/>
    <m/>
    <m/>
    <m/>
    <m/>
    <m/>
    <m/>
    <s v="R32USA"/>
    <s v="R5.2OECD"/>
    <x v="6"/>
    <s v="T_traditional"/>
    <s v="Standard"/>
    <s v="sample/average/statistics"/>
    <s v="RS"/>
    <s v="T"/>
    <s v="OECD_USA"/>
    <n v="135.68076064189401"/>
  </r>
  <r>
    <n v="663"/>
    <s v="USA"/>
    <m/>
    <m/>
    <m/>
    <n v="4.6007452447302102"/>
    <m/>
    <m/>
    <m/>
    <n v="58.435561272634601"/>
    <m/>
    <m/>
    <n v="99.597295253664797"/>
    <n v="14.813800326073601"/>
    <n v="55.8948685701031"/>
    <m/>
    <m/>
    <m/>
    <n v="20.5948094521776"/>
    <m/>
    <m/>
    <m/>
    <m/>
    <m/>
    <m/>
    <m/>
    <m/>
    <n v="6.7156082994641704"/>
    <m/>
    <m/>
    <m/>
    <m/>
    <m/>
    <m/>
    <m/>
    <n v="1.84591894826892"/>
    <n v="39.061395681903917"/>
    <s v="Large wood frame house, crawlspace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36 ,Crawlspace ,SF ,Multiple ,No ,Large ,Wood"/>
    <s v="Schwartzberg (Fishman)"/>
    <m/>
    <m/>
    <m/>
    <m/>
    <m/>
    <m/>
    <m/>
    <m/>
    <m/>
    <m/>
    <m/>
    <m/>
    <m/>
    <m/>
    <m/>
    <m/>
    <m/>
    <s v="R32USA"/>
    <s v="R5.2OECD"/>
    <x v="6"/>
    <s v="T_traditional"/>
    <s v="Standard"/>
    <s v="sample/average/statistics"/>
    <s v="RS"/>
    <s v="T"/>
    <s v="OECD_USA"/>
    <n v="99.597295253664797"/>
  </r>
  <r>
    <n v="664"/>
    <s v="USA"/>
    <m/>
    <m/>
    <m/>
    <n v="5.9136045167189302"/>
    <m/>
    <m/>
    <m/>
    <n v="72.292607805242497"/>
    <m/>
    <m/>
    <n v="111.865555557248"/>
    <n v="18.620319586219502"/>
    <n v="72.417405890378006"/>
    <m/>
    <m/>
    <m/>
    <n v="28.995278565526402"/>
    <m/>
    <m/>
    <m/>
    <m/>
    <m/>
    <m/>
    <m/>
    <m/>
    <n v="9.9850876541676801"/>
    <m/>
    <m/>
    <m/>
    <m/>
    <m/>
    <m/>
    <m/>
    <n v="2.4353383854485702"/>
    <n v="38.620310946041052"/>
    <s v="Small wood frame house, crawlspace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37 ,Crawlspace ,SF ,Multiple ,No ,Small ,Wood"/>
    <s v="Schwartzberg (Fishman)"/>
    <m/>
    <m/>
    <m/>
    <m/>
    <m/>
    <m/>
    <m/>
    <m/>
    <m/>
    <m/>
    <m/>
    <m/>
    <m/>
    <m/>
    <m/>
    <m/>
    <m/>
    <s v="R32USA"/>
    <s v="R5.2OECD"/>
    <x v="6"/>
    <s v="T_traditional"/>
    <s v="Standard"/>
    <s v="sample/average/statistics"/>
    <s v="RS"/>
    <s v="T"/>
    <s v="OECD_USA"/>
    <n v="111.865555557248"/>
  </r>
  <r>
    <n v="665"/>
    <s v="USA"/>
    <m/>
    <m/>
    <m/>
    <n v="7.6979965504163301"/>
    <m/>
    <m/>
    <m/>
    <n v="44.067075594269603"/>
    <m/>
    <m/>
    <n v="385.58755350051899"/>
    <n v="41.653559628630497"/>
    <n v="130.80200842320701"/>
    <m/>
    <m/>
    <m/>
    <n v="19.084861125846299"/>
    <m/>
    <m/>
    <m/>
    <m/>
    <m/>
    <m/>
    <m/>
    <m/>
    <n v="6.3692912012598297"/>
    <m/>
    <m/>
    <m/>
    <m/>
    <m/>
    <m/>
    <m/>
    <n v="2.97724502186108"/>
    <n v="83.213128365386211"/>
    <s v="Large masonary house, crawlspace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38 ,Crawlspace ,SF ,One ,Yes ,Large ,Masonry"/>
    <s v="Schwartzberg (Fishman)"/>
    <m/>
    <m/>
    <m/>
    <m/>
    <m/>
    <m/>
    <m/>
    <m/>
    <m/>
    <m/>
    <m/>
    <m/>
    <m/>
    <m/>
    <m/>
    <m/>
    <m/>
    <s v="R32USA"/>
    <s v="R5.2OECD"/>
    <x v="6"/>
    <s v="M_unspecified"/>
    <s v="Standard"/>
    <s v="sample/average/statistics"/>
    <s v="RS"/>
    <s v="M"/>
    <s v="OECD_USA"/>
    <n v="385.58755350051899"/>
  </r>
  <r>
    <n v="666"/>
    <s v="USA"/>
    <m/>
    <m/>
    <m/>
    <n v="6.7344506923401699"/>
    <m/>
    <m/>
    <m/>
    <n v="39.780596412319198"/>
    <m/>
    <m/>
    <n v="285.52350293023397"/>
    <n v="35.314868356372102"/>
    <n v="109.952288602512"/>
    <m/>
    <m/>
    <m/>
    <n v="17.203722930096799"/>
    <m/>
    <m/>
    <m/>
    <m/>
    <m/>
    <m/>
    <m/>
    <m/>
    <n v="5.7863435618197503"/>
    <m/>
    <m/>
    <m/>
    <m/>
    <m/>
    <m/>
    <m/>
    <n v="2.9638506706110799"/>
    <n v="67.869796770177103"/>
    <s v="Large masonary house, crawlspace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39 ,Crawlspace ,SF ,One ,No ,Large ,Masonry"/>
    <s v="Schwartzberg (Fishman)"/>
    <m/>
    <m/>
    <m/>
    <m/>
    <m/>
    <m/>
    <m/>
    <m/>
    <m/>
    <m/>
    <m/>
    <m/>
    <m/>
    <m/>
    <m/>
    <m/>
    <m/>
    <s v="R32USA"/>
    <s v="R5.2OECD"/>
    <x v="6"/>
    <s v="M_unspecified"/>
    <s v="Standard"/>
    <s v="sample/average/statistics"/>
    <s v="RS"/>
    <s v="M"/>
    <s v="OECD_USA"/>
    <n v="285.52350293023397"/>
  </r>
  <r>
    <n v="667"/>
    <s v="USA"/>
    <m/>
    <m/>
    <m/>
    <n v="10.8743450649738"/>
    <m/>
    <m/>
    <m/>
    <n v="50.6769840749336"/>
    <m/>
    <m/>
    <n v="596.47288490894005"/>
    <n v="63.669989267219798"/>
    <n v="200.403229356775"/>
    <m/>
    <m/>
    <m/>
    <n v="25.125603470188199"/>
    <m/>
    <m/>
    <m/>
    <m/>
    <m/>
    <m/>
    <m/>
    <m/>
    <n v="9.5950407747848203"/>
    <m/>
    <m/>
    <m/>
    <m/>
    <m/>
    <m/>
    <m/>
    <n v="3.7866410263778598"/>
    <n v="98.894794914674208"/>
    <s v="Small masonary house, crawlspace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40 ,Crawlspace ,SF ,One ,Yes ,Small ,Masonry"/>
    <s v="Schwartzberg (Fishman)"/>
    <m/>
    <m/>
    <m/>
    <m/>
    <m/>
    <m/>
    <m/>
    <m/>
    <m/>
    <m/>
    <m/>
    <m/>
    <m/>
    <m/>
    <m/>
    <m/>
    <m/>
    <s v="R32USA"/>
    <s v="R5.2OECD"/>
    <x v="6"/>
    <s v="M_unspecified"/>
    <s v="Standard"/>
    <s v="sample/average/statistics"/>
    <s v="RS"/>
    <s v="M"/>
    <s v="OECD_USA"/>
    <n v="596.47288490894005"/>
  </r>
  <r>
    <n v="668"/>
    <s v="USA"/>
    <m/>
    <m/>
    <m/>
    <n v="9.1080041434937495"/>
    <m/>
    <m/>
    <m/>
    <n v="43.014009932550302"/>
    <m/>
    <m/>
    <n v="415.41475522643799"/>
    <n v="51.400174668768997"/>
    <n v="160.07057761056001"/>
    <m/>
    <m/>
    <m/>
    <n v="21.493186194404299"/>
    <m/>
    <m/>
    <m/>
    <m/>
    <m/>
    <m/>
    <m/>
    <m/>
    <n v="8.3458672620834005"/>
    <m/>
    <m/>
    <m/>
    <m/>
    <m/>
    <m/>
    <m/>
    <n v="3.7579388451278599"/>
    <n v="72.152553528143599"/>
    <s v="Small masonary house, crawlspace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41 ,Crawlspace ,SF ,One ,No ,Small ,Masonry"/>
    <s v="Schwartzberg (Fishman)"/>
    <m/>
    <m/>
    <m/>
    <m/>
    <m/>
    <m/>
    <m/>
    <m/>
    <m/>
    <m/>
    <m/>
    <m/>
    <m/>
    <m/>
    <m/>
    <m/>
    <m/>
    <s v="R32USA"/>
    <s v="R5.2OECD"/>
    <x v="6"/>
    <s v="M_unspecified"/>
    <s v="Standard"/>
    <s v="sample/average/statistics"/>
    <s v="RS"/>
    <s v="M"/>
    <s v="OECD_USA"/>
    <n v="415.41475522643799"/>
  </r>
  <r>
    <n v="669"/>
    <s v="USA"/>
    <m/>
    <m/>
    <m/>
    <n v="7.5502898147910802"/>
    <m/>
    <m/>
    <m/>
    <n v="43.602964677508098"/>
    <m/>
    <m/>
    <n v="395.01933988526599"/>
    <n v="44.9667497871636"/>
    <n v="143.68401798944799"/>
    <m/>
    <m/>
    <m/>
    <n v="21.906014813377499"/>
    <m/>
    <m/>
    <m/>
    <m/>
    <m/>
    <m/>
    <m/>
    <m/>
    <n v="7.2004863615337502"/>
    <m/>
    <m/>
    <m/>
    <m/>
    <m/>
    <m/>
    <m/>
    <n v="2.7174910187716699"/>
    <n v="55.055865092541801"/>
    <s v="Large masonary house, crawlspace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42 ,Crawlspace ,SF ,Multiple ,Yes ,Large ,Masonry"/>
    <s v="Schwartzberg (Fishman)"/>
    <m/>
    <m/>
    <m/>
    <m/>
    <m/>
    <m/>
    <m/>
    <m/>
    <m/>
    <m/>
    <m/>
    <m/>
    <m/>
    <m/>
    <m/>
    <m/>
    <m/>
    <s v="R32USA"/>
    <s v="R5.2OECD"/>
    <x v="6"/>
    <s v="M_unspecified"/>
    <s v="Standard"/>
    <s v="sample/average/statistics"/>
    <s v="RS"/>
    <s v="M"/>
    <s v="OECD_USA"/>
    <n v="395.01933988526599"/>
  </r>
  <r>
    <n v="670"/>
    <s v="USA"/>
    <m/>
    <m/>
    <m/>
    <n v="6.6434393621509198"/>
    <m/>
    <m/>
    <m/>
    <n v="39.3166535122688"/>
    <m/>
    <m/>
    <n v="306.07690125647503"/>
    <n v="39.065756938508997"/>
    <n v="124.282737935044"/>
    <m/>
    <m/>
    <m/>
    <n v="20.1577409984443"/>
    <m/>
    <m/>
    <m/>
    <m/>
    <m/>
    <m/>
    <m/>
    <m/>
    <n v="6.6175387222730802"/>
    <m/>
    <m/>
    <m/>
    <m/>
    <m/>
    <m/>
    <m/>
    <n v="2.7040966675216702"/>
    <n v="39.816113386407203"/>
    <s v="Large masonary house, crawlspace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43 ,Crawlspace ,SF ,Multiple ,No ,Large ,Masonry"/>
    <s v="Schwartzberg (Fishman)"/>
    <m/>
    <m/>
    <m/>
    <m/>
    <m/>
    <m/>
    <m/>
    <m/>
    <m/>
    <m/>
    <m/>
    <m/>
    <m/>
    <m/>
    <m/>
    <m/>
    <m/>
    <s v="R32USA"/>
    <s v="R5.2OECD"/>
    <x v="6"/>
    <s v="M_unspecified"/>
    <s v="Standard"/>
    <s v="sample/average/statistics"/>
    <s v="RS"/>
    <s v="M"/>
    <s v="OECD_USA"/>
    <n v="306.07690125647503"/>
  </r>
  <r>
    <n v="671"/>
    <s v="USA"/>
    <m/>
    <m/>
    <m/>
    <n v="9.1312171835780394"/>
    <m/>
    <m/>
    <m/>
    <n v="47.005129249215798"/>
    <m/>
    <m/>
    <n v="431.314918501855"/>
    <n v="54.685674474683701"/>
    <n v="175.02872725506001"/>
    <m/>
    <m/>
    <m/>
    <n v="28.995278565526402"/>
    <m/>
    <m/>
    <m/>
    <m/>
    <m/>
    <m/>
    <m/>
    <m/>
    <n v="9.9850876541676801"/>
    <m/>
    <m/>
    <m/>
    <m/>
    <m/>
    <m/>
    <m/>
    <n v="3.6899608412678599"/>
    <n v="44.9475118487765"/>
    <s v="Small masonary house, crawlspace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44 ,Crawlspace ,SF ,Multiple ,No ,Small ,Masonry"/>
    <s v="Schwartzberg (Fishman)"/>
    <m/>
    <m/>
    <m/>
    <m/>
    <m/>
    <m/>
    <m/>
    <m/>
    <m/>
    <m/>
    <m/>
    <m/>
    <m/>
    <m/>
    <m/>
    <m/>
    <m/>
    <s v="R32USA"/>
    <s v="R5.2OECD"/>
    <x v="6"/>
    <s v="M_unspecified"/>
    <s v="Standard"/>
    <s v="sample/average/statistics"/>
    <s v="RS"/>
    <s v="M"/>
    <s v="OECD_USA"/>
    <n v="431.314918501855"/>
  </r>
  <r>
    <n v="672"/>
    <s v="USA"/>
    <m/>
    <m/>
    <m/>
    <n v="13.341566602655"/>
    <m/>
    <m/>
    <m/>
    <n v="69.071498542373206"/>
    <m/>
    <m/>
    <n v="53.670728900501899"/>
    <n v="5.3424927159643198"/>
    <n v="25.9492503346838"/>
    <m/>
    <m/>
    <m/>
    <n v="17.203722930096799"/>
    <m/>
    <m/>
    <m/>
    <m/>
    <m/>
    <m/>
    <m/>
    <m/>
    <n v="5.7863435618197503"/>
    <m/>
    <m/>
    <m/>
    <m/>
    <m/>
    <m/>
    <m/>
    <n v="2.2731147455957501"/>
    <n v="62.799730016265819"/>
    <s v="Large wood frame house, pier &amp; beam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45 ,Pier &amp; Beam ,SF ,One ,No ,Large ,Wood"/>
    <s v="Schwartzberg (Fishman)"/>
    <m/>
    <m/>
    <m/>
    <m/>
    <m/>
    <m/>
    <m/>
    <m/>
    <m/>
    <m/>
    <m/>
    <m/>
    <m/>
    <m/>
    <m/>
    <m/>
    <m/>
    <s v="R32USA"/>
    <s v="R5.2OECD"/>
    <x v="6"/>
    <s v="T_traditional"/>
    <s v="Standard"/>
    <s v="sample/average/statistics"/>
    <s v="RS"/>
    <s v="T"/>
    <s v="OECD_USA"/>
    <n v="53.670728900501899"/>
  </r>
  <r>
    <n v="673"/>
    <s v="USA"/>
    <m/>
    <m/>
    <m/>
    <n v="13.29879036653"/>
    <m/>
    <m/>
    <m/>
    <n v="71.801500360443598"/>
    <m/>
    <m/>
    <n v="51.462399915252099"/>
    <n v="7.79230866306255"/>
    <n v="37.848356363446698"/>
    <m/>
    <m/>
    <m/>
    <n v="21.493186194404299"/>
    <m/>
    <m/>
    <m/>
    <m/>
    <m/>
    <m/>
    <m/>
    <m/>
    <n v="8.3458672620834005"/>
    <m/>
    <m/>
    <m/>
    <m/>
    <m/>
    <m/>
    <m/>
    <n v="2.6586521013503601"/>
    <n v="64.828559339995607"/>
    <s v="Small wood frame house, pier &amp; beam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46 ,Pier &amp; Beam ,SF ,One ,No ,Small ,Wood"/>
    <s v="Schwartzberg (Fishman)"/>
    <m/>
    <m/>
    <m/>
    <m/>
    <m/>
    <m/>
    <m/>
    <m/>
    <m/>
    <m/>
    <m/>
    <m/>
    <m/>
    <m/>
    <m/>
    <m/>
    <m/>
    <s v="R32USA"/>
    <s v="R5.2OECD"/>
    <x v="6"/>
    <s v="T_traditional"/>
    <s v="Standard"/>
    <s v="sample/average/statistics"/>
    <s v="RS"/>
    <s v="T"/>
    <s v="OECD_USA"/>
    <n v="51.462399915252099"/>
  </r>
  <r>
    <n v="674"/>
    <s v="USA"/>
    <m/>
    <m/>
    <m/>
    <n v="7.3064449458949996"/>
    <m/>
    <m/>
    <m/>
    <n v="61.199224470121301"/>
    <m/>
    <m/>
    <n v="23.653009618565999"/>
    <n v="6.9409691673234004"/>
    <n v="33.713278812713703"/>
    <m/>
    <m/>
    <m/>
    <n v="20.1577409984443"/>
    <m/>
    <m/>
    <m/>
    <m/>
    <m/>
    <m/>
    <m/>
    <m/>
    <n v="6.6175387222730802"/>
    <m/>
    <m/>
    <m/>
    <m/>
    <m/>
    <m/>
    <m/>
    <n v="1.78524639716629"/>
    <n v="34.324773722610118"/>
    <s v="Large wood frame house, pier &amp; beam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47 ,Pier &amp; Beam ,SF ,Multiple ,No ,Large ,Wood"/>
    <s v="Schwartzberg (Fishman)"/>
    <m/>
    <m/>
    <m/>
    <m/>
    <m/>
    <m/>
    <m/>
    <m/>
    <m/>
    <m/>
    <m/>
    <m/>
    <m/>
    <m/>
    <m/>
    <m/>
    <m/>
    <s v="R32USA"/>
    <s v="R5.2OECD"/>
    <x v="6"/>
    <s v="T_traditional"/>
    <s v="Standard"/>
    <s v="sample/average/statistics"/>
    <s v="RS"/>
    <s v="T"/>
    <s v="OECD_USA"/>
    <n v="23.653009618565999"/>
  </r>
  <r>
    <n v="675"/>
    <s v="USA"/>
    <m/>
    <m/>
    <m/>
    <n v="10.231332702022099"/>
    <m/>
    <m/>
    <m/>
    <n v="81.486560439602897"/>
    <m/>
    <m/>
    <n v="34.308266610680697"/>
    <n v="10.147427028212601"/>
    <n v="49.287502708460998"/>
    <m/>
    <m/>
    <m/>
    <n v="28.995278565526402"/>
    <m/>
    <m/>
    <m/>
    <m/>
    <m/>
    <m/>
    <m/>
    <m/>
    <n v="9.9850876541676801"/>
    <m/>
    <m/>
    <m/>
    <m/>
    <m/>
    <m/>
    <m/>
    <n v="2.29798230297411"/>
    <n v="37.256280288546094"/>
    <s v="Small wood frame house, pier &amp; beam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48 ,Pier &amp; Beam ,SF ,Multiple ,No ,Small ,Wood"/>
    <s v="Schwartzberg (Fishman)"/>
    <m/>
    <m/>
    <m/>
    <m/>
    <m/>
    <m/>
    <m/>
    <m/>
    <m/>
    <m/>
    <m/>
    <m/>
    <m/>
    <m/>
    <m/>
    <m/>
    <m/>
    <s v="R32USA"/>
    <s v="R5.2OECD"/>
    <x v="6"/>
    <s v="T_traditional"/>
    <s v="Standard"/>
    <s v="sample/average/statistics"/>
    <s v="RS"/>
    <s v="T"/>
    <s v="OECD_USA"/>
    <n v="34.308266610680697"/>
  </r>
  <r>
    <n v="676"/>
    <s v="USA"/>
    <m/>
    <m/>
    <m/>
    <n v="18.004686530415"/>
    <m/>
    <m/>
    <m/>
    <n v="60.915302040414403"/>
    <m/>
    <m/>
    <n v="39.793010870156401"/>
    <n v="0"/>
    <n v="0"/>
    <m/>
    <m/>
    <m/>
    <n v="23.5169954348722"/>
    <m/>
    <m/>
    <m/>
    <m/>
    <m/>
    <m/>
    <m/>
    <m/>
    <n v="3.9889657042052802"/>
    <m/>
    <m/>
    <m/>
    <m/>
    <m/>
    <m/>
    <m/>
    <n v="3.1458885957595801"/>
    <n v="15.15334486640608"/>
    <s v="Large wood frame house, pier &amp; beam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49 ,Pier &amp; Beam ,MH ,One ,No ,Large ,Wood"/>
    <s v="Schwartzberg (Fishman)"/>
    <m/>
    <m/>
    <m/>
    <m/>
    <m/>
    <m/>
    <m/>
    <m/>
    <m/>
    <m/>
    <m/>
    <m/>
    <m/>
    <m/>
    <m/>
    <m/>
    <m/>
    <s v="R32USA"/>
    <s v="R5.2OECD"/>
    <x v="4"/>
    <s v="T_traditional"/>
    <s v="Standard"/>
    <s v="sample/average/statistics"/>
    <s v="RM"/>
    <s v="T"/>
    <s v="OECD_USA"/>
    <n v="39.793010870156401"/>
  </r>
  <r>
    <n v="677"/>
    <s v="USA"/>
    <m/>
    <m/>
    <m/>
    <n v="24.078967791473001"/>
    <m/>
    <m/>
    <m/>
    <n v="71.906079360381995"/>
    <m/>
    <m/>
    <n v="53.720564675518503"/>
    <n v="0"/>
    <n v="0"/>
    <m/>
    <m/>
    <m/>
    <n v="29.624771014652499"/>
    <m/>
    <m/>
    <m/>
    <m/>
    <m/>
    <m/>
    <m/>
    <m/>
    <n v="6.5644989926015"/>
    <m/>
    <m/>
    <m/>
    <m/>
    <m/>
    <m/>
    <m/>
    <n v="4.1671316297182504"/>
    <n v="20.130635659258001"/>
    <s v="Small wood frame house, pier &amp; beam foundation"/>
    <x v="30"/>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50 ,Pier &amp; Beam ,MH ,One ,No ,Small ,Wood"/>
    <s v="Schwartzberg (Fishman)"/>
    <m/>
    <m/>
    <m/>
    <m/>
    <m/>
    <m/>
    <m/>
    <m/>
    <m/>
    <m/>
    <m/>
    <m/>
    <m/>
    <m/>
    <m/>
    <m/>
    <m/>
    <s v="R32USA"/>
    <s v="R5.2OECD"/>
    <x v="4"/>
    <s v="T_traditional"/>
    <s v="Standard"/>
    <s v="sample/average/statistics"/>
    <s v="RM"/>
    <s v="T"/>
    <s v="OECD_USA"/>
    <n v="53.720564675518503"/>
  </r>
  <r>
    <n v="678"/>
    <s v="USA"/>
    <m/>
    <m/>
    <m/>
    <n v="59.892832925556"/>
    <m/>
    <m/>
    <m/>
    <n v="10.0063017675532"/>
    <m/>
    <m/>
    <n v="523.11918965201198"/>
    <n v="54.9499764134898"/>
    <n v="259.66342323838802"/>
    <m/>
    <m/>
    <m/>
    <n v="17.234714283856601"/>
    <m/>
    <m/>
    <m/>
    <m/>
    <m/>
    <m/>
    <m/>
    <m/>
    <n v="8.7203749782044309"/>
    <m/>
    <m/>
    <m/>
    <m/>
    <m/>
    <m/>
    <m/>
    <n v="0.22682296675031999"/>
    <n v="60.677799175840597"/>
    <s v="Small masonary house, pile foundation"/>
    <x v="58"/>
    <s v="residential"/>
    <s v="residential"/>
    <s v="averaged"/>
    <s v="urban"/>
    <s v="construction"/>
    <s v="Berril, P. &amp; Herwitch, EG"/>
    <n v="2021"/>
    <s v="Material flows and GHG emissions from housing stock evolution in US counties, 2020–60"/>
    <s v="Buildings &amp; Cities"/>
    <s v="Copyright by the Authors"/>
    <s v="10.5334/bc.126"/>
    <x v="105"/>
    <s v="other_unspecified_material = the publication's &quot;mi_Fibreglass&quot; + &quot;mi_Other&quot;"/>
    <m/>
    <m/>
    <s v="Supplemental data -&gt; Source data -&gt; Material_Intensities -&gt; Full_arch_intensities.csv"/>
    <s v="51 ,Pile ,MF ,Multiple ,No ,Small ,Masonry"/>
    <s v="Schwartzberg (Fishman)"/>
    <m/>
    <m/>
    <m/>
    <m/>
    <m/>
    <m/>
    <m/>
    <m/>
    <m/>
    <m/>
    <m/>
    <m/>
    <m/>
    <m/>
    <m/>
    <m/>
    <m/>
    <s v="R32USA"/>
    <s v="R5.2OECD"/>
    <x v="0"/>
    <s v="M_unspecified"/>
    <s v="Standard"/>
    <s v="sample/average/statistics"/>
    <s v="RU"/>
    <s v="M"/>
    <s v="OECD_USA"/>
    <n v="523.11918965201198"/>
  </r>
  <r>
    <n v="679"/>
    <s v="USA"/>
    <s v="Florida"/>
    <n v="1997"/>
    <m/>
    <m/>
    <m/>
    <m/>
    <n v="10"/>
    <n v="70"/>
    <m/>
    <m/>
    <n v="300"/>
    <m/>
    <m/>
    <n v="90"/>
    <m/>
    <m/>
    <n v="100"/>
    <m/>
    <n v="20"/>
    <m/>
    <m/>
    <m/>
    <m/>
    <m/>
    <n v="5"/>
    <m/>
    <m/>
    <m/>
    <m/>
    <m/>
    <m/>
    <m/>
    <m/>
    <m/>
    <n v="5"/>
    <s v="Wood frame multi-family"/>
    <x v="52"/>
    <s v="residential"/>
    <s v="residential"/>
    <s v="case study"/>
    <s v="urban"/>
    <m/>
    <s v="Cochran, K., Townsend, T., Reinhart, D. &amp; Heck, H"/>
    <n v="2007"/>
    <s v="Estimation of regional building-related C&amp;D debris generation and composition: Case study for Florida, US"/>
    <s v="Waste Management"/>
    <s v="Copyright Elsevier"/>
    <s v="10.1016/j.wasman.2006.03.023"/>
    <x v="106"/>
    <s v="Taken from ''Urban mining and buildings: A review of possibilities and limitations'' references"/>
    <m/>
    <m/>
    <s v="Table 1. Job-site construction, demolition and renovation waste compositions determined from previous studies (kg/m2)"/>
    <m/>
    <s v="Schwartzberg (Fishman)"/>
    <m/>
    <m/>
    <m/>
    <m/>
    <m/>
    <m/>
    <m/>
    <m/>
    <m/>
    <m/>
    <m/>
    <m/>
    <m/>
    <m/>
    <m/>
    <m/>
    <m/>
    <s v="R32USA"/>
    <s v="R5.2OECD"/>
    <x v="7"/>
    <s v="T_traditional"/>
    <s v="Standard"/>
    <s v="real-world single case study"/>
    <s v="RM"/>
    <s v="T"/>
    <s v="OECD_USA"/>
    <n v="300"/>
  </r>
  <r>
    <n v="680"/>
    <s v="USA"/>
    <s v="Florida"/>
    <n v="1998"/>
    <m/>
    <m/>
    <m/>
    <m/>
    <m/>
    <m/>
    <m/>
    <m/>
    <n v="840"/>
    <m/>
    <m/>
    <m/>
    <m/>
    <m/>
    <n v="30"/>
    <m/>
    <m/>
    <m/>
    <m/>
    <m/>
    <m/>
    <m/>
    <m/>
    <m/>
    <m/>
    <m/>
    <m/>
    <m/>
    <m/>
    <m/>
    <m/>
    <m/>
    <n v="40"/>
    <s v="Concrete frame single family with concrete slab"/>
    <x v="52"/>
    <s v="residential"/>
    <s v="residential"/>
    <s v="case study"/>
    <s v="urban"/>
    <m/>
    <s v="Cochran, K., Townsend, T., Reinhart, D. &amp; Heck, H"/>
    <n v="2007"/>
    <s v="Estimation of regional building-related C&amp;D debris generation and composition: Case study for Florida, US"/>
    <s v="Waste Management"/>
    <s v="Copyright Elsevier"/>
    <s v="10.1016/j.wasman.2006.03.023"/>
    <x v="106"/>
    <s v="Taken from ''Urban mining and buildings: A review of possibilities and limitations'' references"/>
    <m/>
    <m/>
    <s v="Table 1. Job-site construction, demolition and renovation waste compositions determined from previous studies (kg/m2)"/>
    <m/>
    <s v="Schwartzberg (Fishman)"/>
    <m/>
    <m/>
    <m/>
    <m/>
    <m/>
    <m/>
    <m/>
    <m/>
    <m/>
    <m/>
    <m/>
    <m/>
    <m/>
    <m/>
    <m/>
    <m/>
    <m/>
    <s v="R32USA"/>
    <s v="R5.2OECD"/>
    <x v="6"/>
    <s v="T_traditional"/>
    <s v="Standard"/>
    <s v="real-world single case study"/>
    <s v="RS"/>
    <s v="T"/>
    <s v="OECD_USA"/>
    <n v="840"/>
  </r>
  <r>
    <n v="681"/>
    <s v="USA"/>
    <s v="Florida"/>
    <n v="1998"/>
    <m/>
    <m/>
    <m/>
    <m/>
    <m/>
    <n v="90"/>
    <m/>
    <m/>
    <m/>
    <m/>
    <m/>
    <m/>
    <m/>
    <m/>
    <n v="30"/>
    <m/>
    <n v="15"/>
    <m/>
    <m/>
    <m/>
    <m/>
    <m/>
    <m/>
    <m/>
    <m/>
    <m/>
    <m/>
    <m/>
    <m/>
    <m/>
    <m/>
    <m/>
    <n v="60"/>
    <s v="Wood frame single family with crawl space"/>
    <x v="52"/>
    <s v="residential"/>
    <s v="residential"/>
    <s v="case study"/>
    <s v="urban"/>
    <m/>
    <s v="Cochran, K., Townsend, T., Reinhart, D. &amp; Heck, H"/>
    <n v="2007"/>
    <s v="Estimation of regional building-related C&amp;D debris generation and composition: Case study for Florida, US"/>
    <s v="Waste Management"/>
    <s v="Copyright Elsevier"/>
    <s v="10.1016/j.wasman.2006.03.023"/>
    <x v="106"/>
    <s v="Taken from ''Urban mining and buildings: A review of possibilities and limitations'' references"/>
    <m/>
    <m/>
    <s v="Table 1. Job-site construction, demolition and renovation waste compositions determined from previous studies (kg/m2)"/>
    <m/>
    <s v="Schwartzberg (Fishman)"/>
    <m/>
    <m/>
    <m/>
    <m/>
    <m/>
    <m/>
    <m/>
    <m/>
    <m/>
    <m/>
    <m/>
    <m/>
    <m/>
    <m/>
    <m/>
    <m/>
    <m/>
    <s v="R32USA"/>
    <s v="R5.2OECD"/>
    <x v="6"/>
    <s v="T_traditional"/>
    <s v="Standard"/>
    <s v="real-world single case study"/>
    <s v="RS"/>
    <s v="T"/>
    <s v="OECD_USA"/>
    <s v=""/>
  </r>
  <r>
    <n v="682"/>
    <s v="USA"/>
    <s v="Florida"/>
    <n v="1998"/>
    <m/>
    <m/>
    <m/>
    <m/>
    <m/>
    <n v="90"/>
    <m/>
    <m/>
    <n v="240"/>
    <m/>
    <m/>
    <m/>
    <m/>
    <m/>
    <n v="30"/>
    <m/>
    <n v="15"/>
    <m/>
    <m/>
    <m/>
    <m/>
    <m/>
    <m/>
    <m/>
    <m/>
    <m/>
    <m/>
    <m/>
    <m/>
    <m/>
    <m/>
    <m/>
    <n v="60"/>
    <s v="Wood frame single family with concrete slab"/>
    <x v="52"/>
    <s v="residential"/>
    <s v="residential"/>
    <s v="case study"/>
    <s v="urban"/>
    <m/>
    <s v="Cochran, K., Townsend, T., Reinhart, D. &amp; Heck, H"/>
    <n v="2007"/>
    <s v="Estimation of regional building-related C&amp;D debris generation and composition: Case study for Florida, US"/>
    <s v="Waste Management"/>
    <s v="Copyright Elsevier"/>
    <s v="10.1016/j.wasman.2006.03.023"/>
    <x v="106"/>
    <s v="Taken from ''Urban mining and buildings: A review of possibilities and limitations'' references"/>
    <m/>
    <m/>
    <s v="Table 1. Job-site construction, demolition and renovation waste compositions determined from previous studies (kg/m2)"/>
    <m/>
    <s v="Schwartzberg (Fishman)"/>
    <m/>
    <m/>
    <m/>
    <m/>
    <m/>
    <m/>
    <m/>
    <m/>
    <m/>
    <m/>
    <m/>
    <m/>
    <m/>
    <m/>
    <m/>
    <m/>
    <m/>
    <s v="R32USA"/>
    <s v="R5.2OECD"/>
    <x v="6"/>
    <s v="T_traditional"/>
    <s v="Standard"/>
    <s v="real-world single case study"/>
    <s v="RS"/>
    <s v="T"/>
    <s v="OECD_USA"/>
    <n v="240"/>
  </r>
  <r>
    <n v="683"/>
    <s v="USA"/>
    <s v="Florida"/>
    <n v="1998"/>
    <m/>
    <m/>
    <m/>
    <m/>
    <m/>
    <n v="90"/>
    <m/>
    <m/>
    <n v="530"/>
    <m/>
    <m/>
    <m/>
    <m/>
    <m/>
    <n v="30"/>
    <m/>
    <n v="15"/>
    <m/>
    <m/>
    <m/>
    <m/>
    <m/>
    <m/>
    <m/>
    <m/>
    <m/>
    <m/>
    <m/>
    <m/>
    <m/>
    <m/>
    <m/>
    <m/>
    <s v="Wood frame single family with basement"/>
    <x v="52"/>
    <s v="residential"/>
    <s v="residential"/>
    <s v="case study"/>
    <s v="urban"/>
    <m/>
    <s v="Cochran, K., Townsend, T., Reinhart, D. &amp; Heck, H"/>
    <n v="2007"/>
    <s v="Estimation of regional building-related C&amp;D debris generation and composition: Case study for Florida, US"/>
    <s v="Waste Management"/>
    <s v="Copyright Elsevier"/>
    <s v="10.1016/j.wasman.2006.03.023"/>
    <x v="106"/>
    <s v="Taken from ''Urban mining and buildings: A review of possibilities and limitations'' references"/>
    <m/>
    <m/>
    <s v="Table 1. Job-site construction, demolition and renovation waste compositions determined from previous studies (kg/m2)"/>
    <m/>
    <s v="Schwartzberg (Fishman)"/>
    <m/>
    <m/>
    <m/>
    <m/>
    <m/>
    <m/>
    <m/>
    <m/>
    <m/>
    <m/>
    <m/>
    <m/>
    <m/>
    <m/>
    <m/>
    <m/>
    <m/>
    <s v="R32USA"/>
    <s v="R5.2OECD"/>
    <x v="6"/>
    <s v="T_traditional"/>
    <s v="Standard"/>
    <s v="real-world single case study"/>
    <s v="RS"/>
    <s v="T"/>
    <s v="OECD_USA"/>
    <n v="530"/>
  </r>
  <r>
    <n v="684"/>
    <s v="USA"/>
    <s v="Florida"/>
    <n v="1994"/>
    <m/>
    <m/>
    <m/>
    <m/>
    <n v="44"/>
    <n v="1.5"/>
    <m/>
    <m/>
    <n v="690"/>
    <m/>
    <m/>
    <m/>
    <m/>
    <m/>
    <m/>
    <m/>
    <m/>
    <m/>
    <m/>
    <m/>
    <m/>
    <m/>
    <m/>
    <m/>
    <m/>
    <m/>
    <m/>
    <m/>
    <m/>
    <m/>
    <m/>
    <m/>
    <n v="110"/>
    <s v="Concrete framed"/>
    <x v="52"/>
    <s v="non-residential"/>
    <s v="N/A"/>
    <s v="case study"/>
    <s v="urban"/>
    <m/>
    <s v="Cochran, K., Townsend, T., Reinhart, D. &amp; Heck, H"/>
    <n v="2007"/>
    <s v="Estimation of regional building-related C&amp;D debris generation and composition: Case study for Florida, US"/>
    <s v="Waste Management"/>
    <s v="Copyright Elsevier"/>
    <s v="10.1016/j.wasman.2006.03.023"/>
    <x v="106"/>
    <s v="Taken from ''Urban mining and buildings: A review of possibilities and limitations'' references"/>
    <m/>
    <m/>
    <s v="Table 1. Job-site construction, demolition and renovation waste compositions determined from previous studies (kg/m2)"/>
    <m/>
    <s v="Schwartzberg (Fishman)"/>
    <m/>
    <m/>
    <m/>
    <m/>
    <m/>
    <m/>
    <m/>
    <m/>
    <m/>
    <m/>
    <m/>
    <m/>
    <m/>
    <m/>
    <m/>
    <m/>
    <m/>
    <s v="R32USA"/>
    <s v="R5.2OECD"/>
    <x v="1"/>
    <s v="S_concretefloor"/>
    <s v="Standard"/>
    <s v="real-world single case study"/>
    <s v="NR"/>
    <s v="S"/>
    <s v="OECD_USA"/>
    <n v="690"/>
  </r>
  <r>
    <n v="685"/>
    <s v="Indonesia"/>
    <s v="Jakarta"/>
    <n v="2000"/>
    <n v="2013"/>
    <n v="16.600000000000001"/>
    <m/>
    <m/>
    <n v="1.2"/>
    <n v="105"/>
    <m/>
    <m/>
    <n v="276.3"/>
    <n v="102.5"/>
    <n v="580.6"/>
    <n v="494.9"/>
    <n v="733.3"/>
    <m/>
    <m/>
    <m/>
    <m/>
    <m/>
    <n v="149.19999999999999"/>
    <n v="5.6"/>
    <m/>
    <m/>
    <n v="30.8"/>
    <n v="0.8"/>
    <m/>
    <m/>
    <m/>
    <m/>
    <m/>
    <m/>
    <m/>
    <m/>
    <n v="86.7"/>
    <s v="Brick and concrete detached small house"/>
    <x v="52"/>
    <s v="residential"/>
    <s v="residential"/>
    <s v="case study"/>
    <s v="urban"/>
    <s v="gross"/>
    <s v="Surahman, Usep; Kubota, Tetsu; Higashi, Osamu"/>
    <n v="2017"/>
    <s v="Evaluation of current material stock and future demolition waste for urban residential buildings in Jakarta and Bandung, Indonesia: embodied energy and CO2 emission analysis"/>
    <s v="Journal of Material Cycles and Waste Management"/>
    <m/>
    <s v="10.1007/s10163-015-0460-1"/>
    <x v="107"/>
    <s v="Table 4"/>
    <s v="'Unspecified metal'' is zinc, Concrete birck and roof are added to the total concrete measures. Natural stone is gravel, Unspecified material is sand"/>
    <m/>
    <m/>
    <m/>
    <s v="Schwartzberg (Fishman)"/>
    <m/>
    <m/>
    <m/>
    <m/>
    <m/>
    <m/>
    <m/>
    <m/>
    <m/>
    <m/>
    <m/>
    <m/>
    <m/>
    <m/>
    <m/>
    <m/>
    <m/>
    <s v="R32IND"/>
    <s v="R5.2ASIA"/>
    <x v="16"/>
    <s v="M_brick"/>
    <s v="Standard"/>
    <s v="real-world single case study"/>
    <s v="IN"/>
    <s v="M"/>
    <s v="ASIA_IND"/>
    <n v="276.3"/>
  </r>
  <r>
    <n v="686"/>
    <s v="Indonesia"/>
    <s v="Jakarta"/>
    <m/>
    <m/>
    <n v="36.6"/>
    <m/>
    <m/>
    <n v="0.1"/>
    <n v="131"/>
    <m/>
    <m/>
    <n v="567.9"/>
    <n v="80.7"/>
    <n v="399.3"/>
    <n v="309.2"/>
    <n v="528.1"/>
    <m/>
    <m/>
    <m/>
    <m/>
    <m/>
    <n v="297.2"/>
    <n v="2.1"/>
    <m/>
    <m/>
    <n v="33.9"/>
    <n v="0.8"/>
    <m/>
    <m/>
    <m/>
    <m/>
    <m/>
    <m/>
    <m/>
    <m/>
    <n v="175.7"/>
    <s v="Brick and concrete detached medium house"/>
    <x v="52"/>
    <s v="residential"/>
    <s v="residential"/>
    <s v="case study"/>
    <s v="urban"/>
    <s v="gross"/>
    <s v="Surahman, Usep; Kubota, Tetsu; Higashi, Osamu"/>
    <n v="2017"/>
    <s v="Evaluation of current material stock and future demolition waste for urban residential buildings in Jakarta and Bandung, Indonesia: embodied energy and CO2 emission analysis"/>
    <s v="Journal of Material Cycles and Waste Management"/>
    <m/>
    <s v="10.1007/s10163-015-0460-1"/>
    <x v="107"/>
    <s v="Table 4"/>
    <s v="'Unspecified metal'' is zinc, Concrete birck and roof are added to the total concrete measures. Natural stone is gravel, Unspecified material is sand"/>
    <m/>
    <m/>
    <m/>
    <s v="Schwartzberg (Fishman)"/>
    <m/>
    <m/>
    <m/>
    <m/>
    <m/>
    <m/>
    <m/>
    <m/>
    <m/>
    <m/>
    <m/>
    <m/>
    <m/>
    <m/>
    <m/>
    <m/>
    <m/>
    <s v="R32IND"/>
    <s v="R5.2ASIA"/>
    <x v="16"/>
    <s v="M_brick"/>
    <s v="Standard"/>
    <s v="real-world single case study"/>
    <s v="IN"/>
    <s v="M"/>
    <s v="ASIA_IND"/>
    <n v="567.9"/>
  </r>
  <r>
    <n v="687"/>
    <s v="Indonesia"/>
    <s v="Jakarta"/>
    <m/>
    <m/>
    <n v="30.5"/>
    <m/>
    <m/>
    <n v="0"/>
    <n v="159.80000000000001"/>
    <m/>
    <m/>
    <n v="522.6"/>
    <n v="108.3"/>
    <n v="281.7"/>
    <n v="413.3"/>
    <n v="545.79999999999995"/>
    <m/>
    <m/>
    <m/>
    <m/>
    <m/>
    <n v="247.3"/>
    <n v="0.3"/>
    <m/>
    <m/>
    <n v="59.5"/>
    <n v="1.3"/>
    <m/>
    <m/>
    <m/>
    <m/>
    <m/>
    <m/>
    <m/>
    <m/>
    <n v="146.30000000000001"/>
    <s v="Brick and concrete detached large house"/>
    <x v="52"/>
    <s v="residential"/>
    <s v="residential"/>
    <s v="case study"/>
    <s v="urban"/>
    <s v="gross"/>
    <s v="Surahman, Usep; Kubota, Tetsu; Higashi, Osamu"/>
    <n v="2017"/>
    <s v="Evaluation of current material stock and future demolition waste for urban residential buildings in Jakarta and Bandung, Indonesia: embodied energy and CO2 emission analysis"/>
    <s v="Journal of Material Cycles and Waste Management"/>
    <m/>
    <s v="10.1007/s10163-015-0460-1"/>
    <x v="107"/>
    <s v="Table 4"/>
    <s v="'Unspecified metal'' is zinc, Concrete birck and roof are added to the total concrete measures. Natural stone is gravel, Unspecified material is sand"/>
    <m/>
    <m/>
    <m/>
    <s v="Schwartzberg (Fishman)"/>
    <m/>
    <m/>
    <m/>
    <m/>
    <m/>
    <m/>
    <m/>
    <m/>
    <m/>
    <m/>
    <m/>
    <m/>
    <m/>
    <m/>
    <m/>
    <m/>
    <m/>
    <s v="R32IND"/>
    <s v="R5.2ASIA"/>
    <x v="3"/>
    <s v="M_brick"/>
    <s v="Standard"/>
    <s v="real-world single case study"/>
    <s v="RS"/>
    <s v="M"/>
    <s v="ASIA_IND"/>
    <n v="522.6"/>
  </r>
  <r>
    <n v="688"/>
    <s v="Indonesia"/>
    <s v="Bandung"/>
    <m/>
    <m/>
    <n v="17.3"/>
    <m/>
    <m/>
    <n v="0.8"/>
    <n v="131.1"/>
    <m/>
    <m/>
    <n v="293.60000000000002"/>
    <n v="77"/>
    <n v="468.7"/>
    <n v="371.7"/>
    <n v="548.1"/>
    <m/>
    <m/>
    <m/>
    <m/>
    <m/>
    <n v="154.4"/>
    <n v="0.6"/>
    <m/>
    <m/>
    <n v="15.5"/>
    <n v="1.2"/>
    <m/>
    <m/>
    <m/>
    <m/>
    <m/>
    <m/>
    <m/>
    <m/>
    <n v="89.9"/>
    <s v="Brick and concrete detached small house"/>
    <x v="52"/>
    <s v="residential"/>
    <s v="residential"/>
    <s v="case study"/>
    <s v="urban"/>
    <s v="gross"/>
    <s v="Surahman, Usep; Kubota, Tetsu; Higashi, Osamu"/>
    <n v="2017"/>
    <s v="Evaluation of current material stock and future demolition waste for urban residential buildings in Jakarta and Bandung, Indonesia: embodied energy and CO2 emission analysis"/>
    <s v="Journal of Material Cycles and Waste Management"/>
    <m/>
    <s v="10.1007/s10163-015-0460-1"/>
    <x v="107"/>
    <s v="Table 4"/>
    <s v="'Unspecified metal'' is zinc, Concrete birck and roof are added to the total concrete measures. Natural stone is gravel, Unspecified material is sand"/>
    <m/>
    <m/>
    <m/>
    <s v="Schwartzberg (Fishman)"/>
    <m/>
    <m/>
    <m/>
    <m/>
    <m/>
    <m/>
    <m/>
    <m/>
    <m/>
    <m/>
    <m/>
    <m/>
    <m/>
    <m/>
    <m/>
    <m/>
    <m/>
    <s v="R32IND"/>
    <s v="R5.2ASIA"/>
    <x v="16"/>
    <s v="M_brick"/>
    <s v="Standard"/>
    <s v="real-world single case study"/>
    <s v="IN"/>
    <s v="M"/>
    <s v="ASIA_IND"/>
    <n v="293.60000000000002"/>
  </r>
  <r>
    <n v="689"/>
    <s v="Indonesia"/>
    <s v="Bandung"/>
    <m/>
    <m/>
    <n v="37.700000000000003"/>
    <m/>
    <m/>
    <n v="0.1"/>
    <n v="161.5"/>
    <m/>
    <m/>
    <n v="585.1"/>
    <n v="87.1"/>
    <n v="376.4"/>
    <n v="414"/>
    <n v="580.5"/>
    <m/>
    <m/>
    <m/>
    <m/>
    <m/>
    <n v="306.2"/>
    <n v="0.3"/>
    <m/>
    <m/>
    <n v="34.200000000000003"/>
    <n v="1"/>
    <m/>
    <m/>
    <m/>
    <m/>
    <m/>
    <m/>
    <m/>
    <m/>
    <n v="181"/>
    <s v="Brick and concrete detached medium house"/>
    <x v="52"/>
    <s v="residential"/>
    <s v="residential"/>
    <s v="case study"/>
    <s v="urban"/>
    <s v="gross"/>
    <s v="Surahman, Usep; Kubota, Tetsu; Higashi, Osamu"/>
    <n v="2017"/>
    <s v="Evaluation of current material stock and future demolition waste for urban residential buildings in Jakarta and Bandung, Indonesia: embodied energy and CO2 emission analysis"/>
    <s v="Journal of Material Cycles and Waste Management"/>
    <m/>
    <s v="10.1007/s10163-015-0460-1"/>
    <x v="107"/>
    <s v="Table 4"/>
    <s v="'Unspecified metal'' is zinc, Concrete birck and roof are added to the total concrete measures. Natural stone is gravel, Unspecified material is sand"/>
    <m/>
    <m/>
    <m/>
    <s v="Schwartzberg (Fishman)"/>
    <m/>
    <m/>
    <m/>
    <m/>
    <m/>
    <m/>
    <m/>
    <m/>
    <m/>
    <m/>
    <m/>
    <m/>
    <m/>
    <m/>
    <m/>
    <m/>
    <m/>
    <s v="R32IND"/>
    <s v="R5.2ASIA"/>
    <x v="16"/>
    <s v="M_brick"/>
    <s v="Standard"/>
    <s v="real-world single case study"/>
    <s v="IN"/>
    <s v="M"/>
    <s v="ASIA_IND"/>
    <n v="585.1"/>
  </r>
  <r>
    <n v="690"/>
    <s v="Indonesia"/>
    <s v="Bandung"/>
    <m/>
    <m/>
    <n v="34"/>
    <m/>
    <m/>
    <n v="0"/>
    <n v="43.2"/>
    <m/>
    <m/>
    <n v="566"/>
    <n v="139.1"/>
    <n v="328.2"/>
    <n v="512.20000000000005"/>
    <n v="716.3"/>
    <m/>
    <m/>
    <m/>
    <m/>
    <m/>
    <n v="275.60000000000002"/>
    <n v="0"/>
    <m/>
    <m/>
    <n v="77.400000000000006"/>
    <n v="6.2"/>
    <m/>
    <m/>
    <m/>
    <m/>
    <m/>
    <m/>
    <m/>
    <m/>
    <n v="163"/>
    <s v="Brick and concrete detached large house"/>
    <x v="52"/>
    <s v="residential"/>
    <s v="residential"/>
    <s v="case study"/>
    <s v="urban"/>
    <s v="gross"/>
    <s v="Surahman, Usep; Kubota, Tetsu; Higashi, Osamu"/>
    <n v="2017"/>
    <s v="Evaluation of current material stock and future demolition waste for urban residential buildings in Jakarta and Bandung, Indonesia: embodied energy and CO2 emission analysis"/>
    <s v="Journal of Material Cycles and Waste Management"/>
    <m/>
    <s v="10.1007/s10163-015-0460-1"/>
    <x v="107"/>
    <s v="Table 4"/>
    <s v="'Unspecified metal'' is zinc, Concrete birck and roof are added to the total concrete measures. Natural stone is gravel, Unspecified material is sand"/>
    <m/>
    <m/>
    <m/>
    <s v="Schwartzberg (Fishman)"/>
    <m/>
    <m/>
    <m/>
    <m/>
    <m/>
    <m/>
    <m/>
    <m/>
    <m/>
    <m/>
    <m/>
    <m/>
    <m/>
    <m/>
    <m/>
    <m/>
    <m/>
    <s v="R32IND"/>
    <s v="R5.2ASIA"/>
    <x v="3"/>
    <s v="M_brick"/>
    <s v="Standard"/>
    <s v="real-world single case study"/>
    <s v="RS"/>
    <s v="M"/>
    <s v="ASIA_IND"/>
    <n v="566"/>
  </r>
  <r>
    <n v="691"/>
    <s v="Japan"/>
    <m/>
    <m/>
    <m/>
    <n v="10.4"/>
    <m/>
    <m/>
    <n v="0"/>
    <n v="129.30000000000001"/>
    <m/>
    <m/>
    <n v="201.4"/>
    <n v="0"/>
    <n v="0"/>
    <n v="0"/>
    <n v="93.4"/>
    <m/>
    <m/>
    <m/>
    <m/>
    <m/>
    <m/>
    <n v="0"/>
    <m/>
    <m/>
    <n v="0"/>
    <n v="2.6"/>
    <m/>
    <m/>
    <m/>
    <m/>
    <m/>
    <m/>
    <m/>
    <m/>
    <n v="32.6"/>
    <s v="Wooden detached house"/>
    <x v="52"/>
    <s v="residential"/>
    <s v="residential"/>
    <s v="case study"/>
    <s v="urban"/>
    <s v="gross"/>
    <s v="Surahman, Usep; Kubota, Tetsu; Higashi, Osamu"/>
    <n v="2017"/>
    <s v="Evaluation of current material stock and future demolition waste for urban residential buildings in Jakarta and Bandung, Indonesia: embodied energy and CO2 emission analysis"/>
    <s v="Journal of Material Cycles and Waste Management"/>
    <m/>
    <s v="10.1007/s10163-015-0460-1"/>
    <x v="107"/>
    <s v="Table 4"/>
    <s v="'Unspecified metal'' is zinc, Concrete birck and roof are added to the total concrete measures. Natural stone is gravel, Unspecified material is sand"/>
    <m/>
    <m/>
    <m/>
    <s v="Schwartzberg (Fishman)"/>
    <m/>
    <m/>
    <m/>
    <m/>
    <m/>
    <m/>
    <m/>
    <m/>
    <m/>
    <m/>
    <m/>
    <m/>
    <m/>
    <m/>
    <m/>
    <m/>
    <m/>
    <s v="R32JPN"/>
    <s v="R5.2OECD"/>
    <x v="3"/>
    <s v="T_traditional"/>
    <s v="Standard"/>
    <s v="real-world single case study"/>
    <s v="RS"/>
    <s v="T"/>
    <s v="OECD_JPN"/>
    <n v="201.4"/>
  </r>
  <r>
    <n v="692"/>
    <s v="Spain"/>
    <s v="Seville"/>
    <m/>
    <m/>
    <n v="30.9"/>
    <m/>
    <m/>
    <n v="0"/>
    <n v="0"/>
    <m/>
    <m/>
    <n v="1087.4000000000001"/>
    <n v="0"/>
    <n v="471.1"/>
    <n v="0"/>
    <n v="93.4"/>
    <m/>
    <m/>
    <m/>
    <m/>
    <m/>
    <m/>
    <n v="0"/>
    <m/>
    <m/>
    <n v="132.6"/>
    <m/>
    <m/>
    <m/>
    <m/>
    <m/>
    <m/>
    <m/>
    <m/>
    <m/>
    <n v="146.13"/>
    <s v="Concrete structure house"/>
    <x v="52"/>
    <s v="residential"/>
    <s v="residential"/>
    <s v="case study"/>
    <s v="urban"/>
    <s v="gross"/>
    <s v="Surahman, Usep; Kubota, Tetsu; Higashi, Osamu"/>
    <n v="2017"/>
    <s v="Evaluation of current material stock and future demolition waste for urban residential buildings in Jakarta and Bandung, Indonesia: embodied energy and CO2 emission analysis"/>
    <s v="Journal of Material Cycles and Waste Management"/>
    <m/>
    <s v="10.1007/s10163-015-0460-1"/>
    <x v="107"/>
    <s v="Table 4"/>
    <s v="'Unspecified metal'' is zinc, Concrete birck and roof are added to the total concrete measures. Natural stone is gravel, Unspecified material is sand"/>
    <m/>
    <m/>
    <m/>
    <s v="Schwartzberg (Fishman)"/>
    <m/>
    <m/>
    <m/>
    <m/>
    <m/>
    <m/>
    <m/>
    <m/>
    <m/>
    <m/>
    <m/>
    <m/>
    <m/>
    <m/>
    <m/>
    <m/>
    <m/>
    <s v="R32EU15"/>
    <s v="R5.2OECD"/>
    <x v="0"/>
    <s v="RC_concretefloor"/>
    <s v="Standard"/>
    <s v="real-world single case study"/>
    <s v="RU"/>
    <s v="C"/>
    <s v="OECD_EU15"/>
    <n v="1087.4000000000001"/>
  </r>
  <r>
    <n v="693"/>
    <s v="Australia"/>
    <s v="Sydney, Brisbane, Melbourne"/>
    <n v="2020"/>
    <m/>
    <n v="120.82051282051282"/>
    <m/>
    <m/>
    <m/>
    <m/>
    <m/>
    <m/>
    <n v="2480.9639423076924"/>
    <m/>
    <m/>
    <m/>
    <n v="42.467948717948715"/>
    <m/>
    <n v="11.913461538461538"/>
    <m/>
    <m/>
    <m/>
    <m/>
    <m/>
    <m/>
    <m/>
    <m/>
    <m/>
    <m/>
    <m/>
    <m/>
    <m/>
    <m/>
    <m/>
    <n v="2.3421474358974357"/>
    <m/>
    <m/>
    <s v="RC"/>
    <x v="25"/>
    <s v="residential"/>
    <s v="MFH"/>
    <s v="model"/>
    <s v="urban"/>
    <s v="NA"/>
    <s v="Jayalath, A.; Navaratnam, S.; Ngo, T.; Mendis, P.; Hewson, N.; Aye, L."/>
    <n v="2020"/>
    <s v="Life cycle performance of Cross Laminated Timber mid-rise residential buildings in Australia"/>
    <s v="Energy and Buildings"/>
    <m/>
    <s v="10.1016/j.enbuild.2020.110091"/>
    <x v="108"/>
    <s v="Mineral wool' is rockwool."/>
    <s v="Table 1 provides totals, so MI = total kg/total area. Total area is 156m2 x 8 floors = 1248m2"/>
    <s v="wood' includes CLT and particle board, ;Concrete' includes Concrete (40 Mpa) and Masonry Block.  'other_unspecified_material' is Fibre cement sheet."/>
    <s v="Table 1. Note that RC and CLT columns seem to have switched titles in Table 1"/>
    <m/>
    <s v="Fishman"/>
    <m/>
    <m/>
    <m/>
    <m/>
    <m/>
    <m/>
    <m/>
    <m/>
    <m/>
    <m/>
    <m/>
    <m/>
    <m/>
    <m/>
    <m/>
    <m/>
    <m/>
    <s v="R32AUNZ"/>
    <s v="R5.2OECD"/>
    <x v="5"/>
    <s v="RC_concretefloor"/>
    <s v="Standard"/>
    <s v="modeled/hypothetical/regulations"/>
    <s v="RM"/>
    <s v="C"/>
    <s v="OECD_AUNZ"/>
    <n v="2480.9639423076924"/>
  </r>
  <r>
    <n v="694"/>
    <s v="Australia"/>
    <s v="Sydney, Brisbane, Melbourne"/>
    <n v="2020"/>
    <m/>
    <n v="48.177083333333336"/>
    <m/>
    <m/>
    <m/>
    <n v="102.35977564102564"/>
    <m/>
    <m/>
    <n v="837.34214743589735"/>
    <m/>
    <m/>
    <m/>
    <n v="4.134615384615385"/>
    <m/>
    <n v="21.078525641025642"/>
    <m/>
    <m/>
    <m/>
    <m/>
    <m/>
    <m/>
    <m/>
    <m/>
    <m/>
    <m/>
    <m/>
    <m/>
    <m/>
    <m/>
    <m/>
    <n v="11.386217948717949"/>
    <m/>
    <n v="2.3429487179487181"/>
    <s v="CLT"/>
    <x v="25"/>
    <s v="residential"/>
    <s v="MFH"/>
    <s v="model"/>
    <s v="urban"/>
    <s v="NA"/>
    <s v="Jayalath, A.; Navaratnam, S.; Ngo, T.; Mendis, P.; Hewson, N.; Aye, L."/>
    <n v="2020"/>
    <s v="Life cycle performance of Cross Laminated Timber mid-rise residential buildings in Australia"/>
    <s v="Energy and Buildings"/>
    <m/>
    <s v="10.1016/j.enbuild.2020.110091"/>
    <x v="108"/>
    <s v="Mineral wool' is rockwool."/>
    <s v="Table 1 provides totals, so MI = total kg/total area. Total area is 156m2 x 8 floors = 1248m3"/>
    <s v="wood' includes CLT and particle board, ;Concrete' includes Concrete (40 Mpa) and Masonry Block.  'other_unspecified_material' is Fibre cement sheet."/>
    <s v="Table 1. Note that RC and CLT columns seem to have switched titles in Table 2"/>
    <m/>
    <s v="Fishman"/>
    <m/>
    <m/>
    <m/>
    <m/>
    <m/>
    <m/>
    <m/>
    <m/>
    <m/>
    <m/>
    <m/>
    <m/>
    <m/>
    <m/>
    <m/>
    <m/>
    <m/>
    <s v="R32AUNZ"/>
    <s v="R5.2OECD"/>
    <x v="5"/>
    <s v="T_hightech"/>
    <s v="Standard"/>
    <s v="modeled/hypothetical/regulations"/>
    <s v="RM"/>
    <s v="T"/>
    <s v="OECD_AUNZ"/>
    <n v="837.34214743589735"/>
  </r>
  <r>
    <n v="695"/>
    <s v="Portugal"/>
    <m/>
    <m/>
    <m/>
    <m/>
    <m/>
    <m/>
    <s v=""/>
    <s v=""/>
    <s v=""/>
    <s v=""/>
    <s v=""/>
    <s v=""/>
    <s v=""/>
    <s v=""/>
    <s v=""/>
    <s v=""/>
    <s v=""/>
    <s v=""/>
    <s v=""/>
    <s v=""/>
    <s v=""/>
    <s v=""/>
    <s v=""/>
    <s v=""/>
    <s v=""/>
    <n v="1.5"/>
    <n v="3"/>
    <s v=""/>
    <s v=""/>
    <s v=""/>
    <s v=""/>
    <s v=""/>
    <s v=""/>
    <n v="1.1500000000000001"/>
    <n v="0.23"/>
    <s v="Undefined residential house"/>
    <x v="52"/>
    <s v="residential"/>
    <s v="residential"/>
    <s v="averaged"/>
    <s v="NULL"/>
    <s v="NA"/>
    <s v="Malia, M., de Brito, J., Pinheiro, M.D. &amp; Bravo, M."/>
    <n v="2013"/>
    <s v="Construction and demolition waste indicators"/>
    <s v="Waste Management &amp; Research"/>
    <s v="Copyright by the Authors"/>
    <s v="10.1177/0734242X12471707"/>
    <x v="109"/>
    <s v="values were provided as ranges e.g. brick 84-90. we calculated avg. values for use here"/>
    <m/>
    <m/>
    <s v="Table 5 CDW indicators for demolition (kg m−2)."/>
    <m/>
    <s v="Schwartzberg (Fishman)"/>
    <m/>
    <m/>
    <m/>
    <m/>
    <m/>
    <m/>
    <m/>
    <m/>
    <m/>
    <m/>
    <m/>
    <m/>
    <m/>
    <m/>
    <m/>
    <m/>
    <m/>
    <s v="R32EU15"/>
    <s v="R5.2OECD"/>
    <x v="0"/>
    <s v="Unspecified"/>
    <s v="Standard"/>
    <s v="sample/average/statistics"/>
    <s v="RU"/>
    <s v="U"/>
    <s v="OECD_EU15"/>
    <s v=""/>
  </r>
  <r>
    <n v="696"/>
    <s v="Portugal"/>
    <m/>
    <m/>
    <m/>
    <m/>
    <m/>
    <m/>
    <n v="13.65"/>
    <n v="172.5"/>
    <s v=""/>
    <s v=""/>
    <n v="218.5"/>
    <s v=""/>
    <s v=""/>
    <n v="87"/>
    <s v=""/>
    <s v=""/>
    <n v="58.150000000000006"/>
    <s v=""/>
    <s v=""/>
    <s v=""/>
    <s v=""/>
    <s v=""/>
    <s v=""/>
    <s v=""/>
    <s v=""/>
    <s v=""/>
    <s v=""/>
    <s v=""/>
    <s v=""/>
    <s v=""/>
    <s v=""/>
    <s v=""/>
    <s v=""/>
    <s v=""/>
    <s v=""/>
    <s v="Timber residential house"/>
    <x v="52"/>
    <s v="residential"/>
    <s v="residential"/>
    <s v="averaged"/>
    <s v="NULL"/>
    <s v="NA"/>
    <s v="Malia, M., de Brito, J., Pinheiro, M.D. &amp; Bravo, M."/>
    <n v="2013"/>
    <s v="Construction and demolition waste indicators"/>
    <s v="Waste Management &amp; Research"/>
    <s v="Copyright by the Authors"/>
    <s v="10.1177/0734242X12471707"/>
    <x v="109"/>
    <s v="values were provided as ranges e.g. brick 84-90. we calculated avg. values for use here"/>
    <m/>
    <m/>
    <s v="Table 5 CDW indicators for demolition (kg m−2)."/>
    <m/>
    <s v="Schwartzberg (Fishman)"/>
    <m/>
    <m/>
    <m/>
    <m/>
    <m/>
    <m/>
    <m/>
    <m/>
    <m/>
    <m/>
    <m/>
    <m/>
    <m/>
    <m/>
    <m/>
    <m/>
    <m/>
    <s v="R32EU15"/>
    <s v="R5.2OECD"/>
    <x v="0"/>
    <s v="Unspecified"/>
    <s v="Standard"/>
    <s v="sample/average/statistics"/>
    <s v="RU"/>
    <s v="U"/>
    <s v="OECD_EU15"/>
    <n v="218.5"/>
  </r>
  <r>
    <n v="697"/>
    <s v="Portugal"/>
    <m/>
    <m/>
    <m/>
    <m/>
    <m/>
    <m/>
    <s v=""/>
    <n v="35"/>
    <s v=""/>
    <s v=""/>
    <n v="666"/>
    <s v=""/>
    <s v=""/>
    <n v="328"/>
    <s v=""/>
    <s v=""/>
    <n v="37.549999999999997"/>
    <s v=""/>
    <s v=""/>
    <s v=""/>
    <n v="1.05"/>
    <s v=""/>
    <s v=""/>
    <s v=""/>
    <n v="14.100000000000001"/>
    <s v=""/>
    <s v=""/>
    <s v=""/>
    <s v=""/>
    <s v=""/>
    <s v=""/>
    <s v=""/>
    <s v=""/>
    <s v=""/>
    <s v=""/>
    <s v="Reinforced concrete house"/>
    <x v="52"/>
    <s v="residential"/>
    <s v="residential"/>
    <s v="averaged"/>
    <s v="NULL"/>
    <s v="NA"/>
    <s v="Malia, M., de Brito, J., Pinheiro, M.D. &amp; Bravo, M."/>
    <n v="2013"/>
    <s v="Construction and demolition waste indicators"/>
    <s v="Waste Management &amp; Research"/>
    <s v="Copyright by the Authors"/>
    <s v="10.1177/0734242X12471707"/>
    <x v="109"/>
    <s v="values were provided as ranges e.g. brick 84-90. we calculated avg. values for use here"/>
    <m/>
    <m/>
    <s v="Table 5 CDW indicators for demolition (kg m−2)."/>
    <m/>
    <s v="Schwartzberg (Fishman)"/>
    <m/>
    <m/>
    <m/>
    <m/>
    <m/>
    <m/>
    <m/>
    <m/>
    <m/>
    <m/>
    <m/>
    <m/>
    <m/>
    <m/>
    <m/>
    <m/>
    <m/>
    <s v="R32EU15"/>
    <s v="R5.2OECD"/>
    <x v="0"/>
    <s v="RC_unspecified"/>
    <s v="Standard"/>
    <s v="sample/average/statistics"/>
    <s v="RU"/>
    <s v="C"/>
    <s v="OECD_EU15"/>
    <n v="666"/>
  </r>
  <r>
    <n v="698"/>
    <s v="Portugal"/>
    <m/>
    <m/>
    <m/>
    <m/>
    <m/>
    <m/>
    <s v=""/>
    <n v="33"/>
    <s v=""/>
    <s v=""/>
    <n v="153.5"/>
    <s v=""/>
    <s v=""/>
    <n v="271.5"/>
    <s v=""/>
    <s v=""/>
    <n v="76.75"/>
    <s v=""/>
    <s v=""/>
    <s v=""/>
    <s v=""/>
    <s v=""/>
    <s v=""/>
    <s v=""/>
    <n v="17.700000000000003"/>
    <s v=""/>
    <s v=""/>
    <s v=""/>
    <s v=""/>
    <s v=""/>
    <s v=""/>
    <s v=""/>
    <s v=""/>
    <s v=""/>
    <s v=""/>
    <s v="Masonry house"/>
    <x v="52"/>
    <s v="residential"/>
    <s v="residential"/>
    <s v="averaged"/>
    <s v="NULL"/>
    <s v="NA"/>
    <s v="Malia, M., de Brito, J., Pinheiro, M.D. &amp; Bravo, M."/>
    <n v="2013"/>
    <s v="Construction and demolition waste indicators"/>
    <s v="Waste Management &amp; Research"/>
    <s v="Copyright by the Authors"/>
    <s v="10.1177/0734242X12471707"/>
    <x v="109"/>
    <s v="values were provided as ranges e.g. brick 84-90. we calculated avg. values for use here"/>
    <m/>
    <m/>
    <s v="Table 5 CDW indicators for demolition (kg m−2)."/>
    <m/>
    <s v="Schwartzberg (Fishman)"/>
    <m/>
    <m/>
    <m/>
    <m/>
    <m/>
    <m/>
    <m/>
    <m/>
    <m/>
    <m/>
    <m/>
    <m/>
    <m/>
    <m/>
    <m/>
    <m/>
    <m/>
    <s v="R32EU15"/>
    <s v="R5.2OECD"/>
    <x v="0"/>
    <s v="T_unspecified"/>
    <s v="Standard"/>
    <s v="sample/average/statistics"/>
    <s v="RU"/>
    <s v="T"/>
    <s v="OECD_EU15"/>
    <n v="153.5"/>
  </r>
  <r>
    <n v="699"/>
    <s v="Portugal"/>
    <m/>
    <m/>
    <m/>
    <m/>
    <m/>
    <m/>
    <s v=""/>
    <s v=""/>
    <s v=""/>
    <s v=""/>
    <s v=""/>
    <s v=""/>
    <s v=""/>
    <n v="307"/>
    <s v=""/>
    <s v=""/>
    <n v="46.05"/>
    <s v=""/>
    <s v=""/>
    <s v=""/>
    <n v="0.7"/>
    <s v=""/>
    <s v=""/>
    <s v=""/>
    <n v="21.5"/>
    <n v="2.3000000000000003"/>
    <n v="3.25"/>
    <s v=""/>
    <s v=""/>
    <s v=""/>
    <s v=""/>
    <s v=""/>
    <s v=""/>
    <n v="1.1500000000000001"/>
    <n v="0.4"/>
    <s v="Undefined non-residential house"/>
    <x v="52"/>
    <s v="non-residential"/>
    <s v="non-residential"/>
    <s v="averaged"/>
    <s v="NULL"/>
    <s v="NA"/>
    <s v="Malia, M., de Brito, J., Pinheiro, M.D. &amp; Bravo, M."/>
    <n v="2013"/>
    <s v="Construction and demolition waste indicators"/>
    <s v="Waste Management &amp; Research"/>
    <s v="Copyright by the Authors"/>
    <s v="10.1177/0734242X12471707"/>
    <x v="109"/>
    <s v="values were provided as ranges e.g. brick 84-90. we calculated avg. values for use here"/>
    <m/>
    <m/>
    <s v="Table 5 CDW indicators for demolition (kg m−2)."/>
    <m/>
    <s v="Schwartzberg (Fishman)"/>
    <m/>
    <m/>
    <m/>
    <m/>
    <m/>
    <m/>
    <m/>
    <m/>
    <m/>
    <m/>
    <m/>
    <m/>
    <m/>
    <m/>
    <m/>
    <m/>
    <m/>
    <s v="R32EU15"/>
    <s v="R5.2OECD"/>
    <x v="0"/>
    <s v="M_brick"/>
    <s v="Standard"/>
    <s v="sample/average/statistics"/>
    <s v="RU"/>
    <s v="M"/>
    <s v="OECD_EU15"/>
    <s v=""/>
  </r>
  <r>
    <n v="700"/>
    <s v="Portugal"/>
    <m/>
    <m/>
    <m/>
    <m/>
    <m/>
    <m/>
    <s v=""/>
    <s v=""/>
    <s v=""/>
    <s v=""/>
    <s v=""/>
    <s v=""/>
    <s v=""/>
    <s v=""/>
    <s v=""/>
    <s v=""/>
    <s v=""/>
    <s v=""/>
    <s v=""/>
    <s v=""/>
    <s v=""/>
    <s v=""/>
    <s v=""/>
    <s v=""/>
    <s v=""/>
    <s v=""/>
    <s v=""/>
    <s v=""/>
    <s v=""/>
    <s v=""/>
    <s v=""/>
    <s v=""/>
    <s v=""/>
    <s v=""/>
    <s v=""/>
    <s v="Timber non-residential house"/>
    <x v="52"/>
    <s v="non-residential"/>
    <s v="non-residential"/>
    <s v="averaged"/>
    <s v="NULL"/>
    <s v="NA"/>
    <s v="Malia, M., de Brito, J., Pinheiro, M.D. &amp; Bravo, M."/>
    <n v="2013"/>
    <s v="Construction and demolition waste indicators"/>
    <s v="Waste Management &amp; Research"/>
    <s v="Copyright by the Authors"/>
    <s v="10.1177/0734242X12471707"/>
    <x v="109"/>
    <s v="values were provided as ranges e.g. brick 84-90. we calculated avg. values for use here"/>
    <m/>
    <m/>
    <s v="Table 5 CDW indicators for demolition (kg m−2)."/>
    <m/>
    <s v="Schwartzberg (Fishman)"/>
    <m/>
    <m/>
    <m/>
    <m/>
    <m/>
    <m/>
    <m/>
    <m/>
    <m/>
    <m/>
    <m/>
    <m/>
    <m/>
    <m/>
    <m/>
    <m/>
    <m/>
    <s v="R32EU15"/>
    <s v="R5.2OECD"/>
    <x v="1"/>
    <s v="Unspecified"/>
    <s v="Standard"/>
    <s v="sample/average/statistics"/>
    <s v="NR"/>
    <s v="U"/>
    <s v="OECD_EU15"/>
    <s v=""/>
  </r>
  <r>
    <n v="701"/>
    <s v="Portugal"/>
    <m/>
    <m/>
    <m/>
    <m/>
    <m/>
    <m/>
    <s v=""/>
    <n v="89.5"/>
    <s v=""/>
    <s v=""/>
    <n v="584.5"/>
    <s v=""/>
    <s v=""/>
    <s v=""/>
    <s v=""/>
    <s v=""/>
    <n v="43.25"/>
    <s v=""/>
    <s v=""/>
    <s v=""/>
    <s v=""/>
    <s v=""/>
    <s v=""/>
    <s v=""/>
    <s v=""/>
    <s v=""/>
    <s v=""/>
    <s v=""/>
    <s v=""/>
    <s v=""/>
    <s v=""/>
    <s v=""/>
    <s v=""/>
    <s v=""/>
    <s v=""/>
    <s v="Reinforced-concrete non-residential house"/>
    <x v="52"/>
    <s v="non-residential"/>
    <s v="non-residential"/>
    <s v="averaged"/>
    <s v="NULL"/>
    <s v="NA"/>
    <s v="Malia, M., de Brito, J., Pinheiro, M.D. &amp; Bravo, M."/>
    <n v="2013"/>
    <s v="Construction and demolition waste indicators"/>
    <s v="Waste Management &amp; Research"/>
    <s v="Copyright by the Authors"/>
    <s v="10.1177/0734242X12471707"/>
    <x v="109"/>
    <s v="values were provided as ranges e.g. brick 84-90. we calculated avg. values for use here"/>
    <m/>
    <m/>
    <s v="Table 5 CDW indicators for demolition (kg m−2)."/>
    <m/>
    <s v="Schwartzberg (Fishman)"/>
    <m/>
    <m/>
    <m/>
    <m/>
    <m/>
    <m/>
    <m/>
    <m/>
    <m/>
    <m/>
    <m/>
    <m/>
    <m/>
    <m/>
    <m/>
    <m/>
    <m/>
    <s v="R32EU15"/>
    <s v="R5.2OECD"/>
    <x v="1"/>
    <s v="RC_unspecified"/>
    <s v="Standard"/>
    <s v="sample/average/statistics"/>
    <s v="NR"/>
    <s v="C"/>
    <s v="OECD_EU15"/>
    <n v="584.5"/>
  </r>
  <r>
    <n v="702"/>
    <s v="Portugal"/>
    <m/>
    <m/>
    <m/>
    <m/>
    <m/>
    <m/>
    <s v=""/>
    <n v="21.5"/>
    <s v=""/>
    <s v=""/>
    <n v="294.5"/>
    <s v=""/>
    <s v=""/>
    <n v="368"/>
    <s v=""/>
    <s v=""/>
    <s v=""/>
    <s v=""/>
    <s v=""/>
    <s v=""/>
    <s v=""/>
    <s v=""/>
    <s v=""/>
    <s v=""/>
    <s v=""/>
    <s v=""/>
    <s v=""/>
    <s v=""/>
    <s v=""/>
    <s v=""/>
    <s v=""/>
    <s v=""/>
    <s v=""/>
    <s v=""/>
    <s v=""/>
    <s v="Masonary non-residential house"/>
    <x v="52"/>
    <s v="non-residential"/>
    <s v="non-residential"/>
    <s v="averaged"/>
    <s v="NULL"/>
    <s v="NA"/>
    <s v="Malia, M., de Brito, J., Pinheiro, M.D. &amp; Bravo, M."/>
    <n v="2013"/>
    <s v="Construction and demolition waste indicators"/>
    <s v="Waste Management &amp; Research"/>
    <s v="Copyright by the Authors"/>
    <s v="10.1177/0734242X12471707"/>
    <x v="109"/>
    <s v="values were provided as ranges e.g. brick 84-90. we calculated avg. values for use here"/>
    <m/>
    <m/>
    <s v="Table 5 CDW indicators for demolition (kg m−2)."/>
    <m/>
    <s v="Schwartzberg (Fishman)"/>
    <m/>
    <m/>
    <m/>
    <m/>
    <m/>
    <m/>
    <m/>
    <m/>
    <m/>
    <m/>
    <m/>
    <m/>
    <m/>
    <m/>
    <m/>
    <m/>
    <m/>
    <s v="R32EU15"/>
    <s v="R5.2OECD"/>
    <x v="1"/>
    <s v="T_unspecified"/>
    <s v="Standard"/>
    <s v="sample/average/statistics"/>
    <s v="NR"/>
    <s v="T"/>
    <s v="OECD_EU15"/>
    <n v="294.5"/>
  </r>
  <r>
    <n v="703"/>
    <s v="Norway"/>
    <m/>
    <m/>
    <m/>
    <m/>
    <m/>
    <m/>
    <n v="4.45"/>
    <n v="105.84"/>
    <m/>
    <m/>
    <n v="394.3"/>
    <m/>
    <m/>
    <m/>
    <m/>
    <m/>
    <n v="3.37"/>
    <m/>
    <m/>
    <m/>
    <m/>
    <n v="2.14"/>
    <m/>
    <m/>
    <n v="2.59"/>
    <n v="0.92"/>
    <m/>
    <n v="1.69"/>
    <m/>
    <m/>
    <m/>
    <m/>
    <m/>
    <m/>
    <n v="59.02"/>
    <s v="Small single houses, row (nondetached) houses"/>
    <x v="57"/>
    <s v="Residential"/>
    <s v="residential"/>
    <s v="averaged"/>
    <s v="NULL"/>
    <s v="NA"/>
    <s v="Bergsdal H., Bohne, R.A. &amp; Brattebø, H. "/>
    <n v="2008"/>
    <s v="Projection of Construction and Demolition Waste in Norway"/>
    <s v="Journal of Industrial Ecology"/>
    <s v="Copyright John Wiley &amp; Sons"/>
    <s v="10.1162/jiec.2007.1149"/>
    <x v="110"/>
    <s v="Unknown' listed as 'Unspecified material'"/>
    <m/>
    <m/>
    <s v="Ta b l e 4 Empirical waste generation factors and material composition (kg/m"/>
    <m/>
    <s v="Schwartzberg (Fishman)"/>
    <m/>
    <m/>
    <m/>
    <m/>
    <m/>
    <m/>
    <m/>
    <m/>
    <m/>
    <m/>
    <m/>
    <m/>
    <m/>
    <m/>
    <m/>
    <m/>
    <m/>
    <s v="R32EFTA"/>
    <s v="R5.2OECD"/>
    <x v="10"/>
    <s v="Unspecified"/>
    <s v="Standard"/>
    <s v="sample/average/statistics"/>
    <s v="RS"/>
    <s v="U"/>
    <s v="OECD_EFTA"/>
    <n v="394.3"/>
  </r>
  <r>
    <n v="704"/>
    <s v="Norway"/>
    <m/>
    <m/>
    <m/>
    <m/>
    <m/>
    <m/>
    <n v="7.7"/>
    <n v="48.55"/>
    <m/>
    <m/>
    <n v="1012.46"/>
    <m/>
    <m/>
    <m/>
    <m/>
    <m/>
    <n v="0.01"/>
    <m/>
    <m/>
    <m/>
    <m/>
    <n v="2.14"/>
    <m/>
    <m/>
    <n v="0.44"/>
    <n v="0.32"/>
    <m/>
    <n v="0.01"/>
    <m/>
    <m/>
    <m/>
    <m/>
    <m/>
    <m/>
    <n v="31.21"/>
    <s v="Large ofﬁce buildings, apartment buildings"/>
    <x v="57"/>
    <s v="non-residential"/>
    <s v="residential"/>
    <s v="averaged"/>
    <s v="NULL"/>
    <s v="NA"/>
    <s v="Bergsdal H., Bohne, R.A. &amp; Brattebø, H. "/>
    <n v="2008"/>
    <s v="Projection of Construction and Demolition Waste in Norway"/>
    <s v="Journal of Industrial Ecology"/>
    <s v="Copyright John Wiley &amp; Sons"/>
    <s v="10.1162/jiec.2007.1149"/>
    <x v="110"/>
    <s v="Unknown' listed as 'Unspecified material'"/>
    <m/>
    <m/>
    <s v="Ta b l e 4 Empirical waste generation factors and material composition (kg/m"/>
    <m/>
    <s v="Schwartzberg (Fishman)"/>
    <m/>
    <m/>
    <m/>
    <m/>
    <m/>
    <m/>
    <m/>
    <m/>
    <m/>
    <m/>
    <m/>
    <m/>
    <m/>
    <m/>
    <m/>
    <m/>
    <m/>
    <s v="R32EFTA"/>
    <s v="R5.2OECD"/>
    <x v="8"/>
    <s v="Unspecified"/>
    <s v="Standard"/>
    <s v="sample/average/statistics"/>
    <s v="RM"/>
    <s v="U"/>
    <s v="OECD_EFTA"/>
    <n v="1012.46"/>
  </r>
  <r>
    <n v="705"/>
    <s v="Norway"/>
    <m/>
    <m/>
    <m/>
    <m/>
    <m/>
    <m/>
    <n v="45.31"/>
    <n v="17.09"/>
    <m/>
    <m/>
    <n v="519.34"/>
    <m/>
    <m/>
    <m/>
    <m/>
    <m/>
    <n v="0.31"/>
    <m/>
    <m/>
    <m/>
    <m/>
    <n v="2.14"/>
    <m/>
    <m/>
    <n v="0.2"/>
    <n v="2.57"/>
    <m/>
    <n v="0.31"/>
    <m/>
    <m/>
    <m/>
    <m/>
    <m/>
    <m/>
    <n v="14.67"/>
    <s v="Other industrial, agricultural building"/>
    <x v="57"/>
    <s v="industrial and agricultural"/>
    <s v="industrial"/>
    <s v="averaged"/>
    <s v="NULL"/>
    <s v="NA"/>
    <s v="Bergsdal H., Bohne, R.A. &amp; Brattebø, H. "/>
    <n v="2008"/>
    <s v="Projection of Construction and Demolition Waste in Norway"/>
    <s v="Journal of Industrial Ecology"/>
    <s v="Copyright John Wiley &amp; Sons"/>
    <s v="10.1162/jiec.2007.1149"/>
    <x v="110"/>
    <s v="Unknown' listed as 'Unspecified material'"/>
    <m/>
    <m/>
    <s v="Ta b l e 4 Empirical waste generation factors and material composition (kg/m"/>
    <m/>
    <s v="Schwartzberg (Fishman)"/>
    <m/>
    <m/>
    <m/>
    <m/>
    <m/>
    <m/>
    <m/>
    <m/>
    <m/>
    <m/>
    <m/>
    <m/>
    <m/>
    <m/>
    <m/>
    <m/>
    <m/>
    <s v="R32EFTA"/>
    <s v="R5.2OECD"/>
    <x v="9"/>
    <s v="Unspecified"/>
    <s v="Standard"/>
    <s v="sample/average/statistics"/>
    <s v="UN"/>
    <s v="U"/>
    <s v="OECD_EFTA"/>
    <n v="519.34"/>
  </r>
  <r>
    <n v="706"/>
    <s v="Australia"/>
    <s v="Bourke street, Docklands, Victoria"/>
    <n v="2012"/>
    <m/>
    <n v="50.31"/>
    <m/>
    <n v="4.96"/>
    <m/>
    <n v="264.31"/>
    <m/>
    <m/>
    <n v="942.68"/>
    <m/>
    <m/>
    <m/>
    <m/>
    <m/>
    <n v="87.75"/>
    <m/>
    <m/>
    <m/>
    <m/>
    <m/>
    <m/>
    <m/>
    <m/>
    <n v="8.74"/>
    <n v="5.57"/>
    <m/>
    <m/>
    <m/>
    <m/>
    <m/>
    <n v="1.69"/>
    <m/>
    <m/>
    <s v="The Forté building, featuring cross laminated timber panels as the main structural material and energy efficient lighting and HVAC systems"/>
    <x v="59"/>
    <s v="residential with commercial space"/>
    <s v="MFH"/>
    <s v="case study"/>
    <s v="urban"/>
    <s v="gross"/>
    <s v="Durlinger B., Crossin E., Wong J."/>
    <n v="2013"/>
    <s v="Life Cycle Assessment of a cross laminated timber _x000a__x000a_building"/>
    <m/>
    <s v="© 2013 Forest &amp; Wood Products Australia Limited"/>
    <s v="NA"/>
    <x v="111"/>
    <s v="wood' is CLT and glulam. 'plastics' is polyethilene and polyurethane. Combined all aluminum, all steel, all glass, and all concrete items"/>
    <m/>
    <m/>
    <s v="Table 5-4, because table 5-1 doesn't provide mass for most materials"/>
    <m/>
    <s v="Fishman"/>
    <m/>
    <m/>
    <m/>
    <m/>
    <m/>
    <m/>
    <m/>
    <m/>
    <m/>
    <m/>
    <m/>
    <m/>
    <m/>
    <m/>
    <m/>
    <m/>
    <m/>
    <s v="R32AUNZ"/>
    <s v="R5.2OECD"/>
    <x v="5"/>
    <s v="T_hightech"/>
    <s v="Efficient"/>
    <s v="real-world single case study"/>
    <s v="RM"/>
    <s v="T"/>
    <s v="OECD_AUNZ"/>
    <n v="942.68"/>
  </r>
  <r>
    <n v="707"/>
    <s v="Australia"/>
    <s v="Bourke street, Docklands, Victoria"/>
    <n v="2012"/>
    <m/>
    <n v="121.86"/>
    <m/>
    <n v="2.73"/>
    <m/>
    <n v="0.49"/>
    <m/>
    <m/>
    <n v="2391.27"/>
    <m/>
    <m/>
    <m/>
    <m/>
    <m/>
    <n v="81.94"/>
    <m/>
    <m/>
    <m/>
    <m/>
    <m/>
    <m/>
    <m/>
    <m/>
    <n v="8.74"/>
    <n v="0.71"/>
    <m/>
    <m/>
    <m/>
    <m/>
    <m/>
    <n v="1.69"/>
    <m/>
    <m/>
    <s v="A building of similar design, however built using a conventional structure utilising predominantly reinforced concrete as the main structural material, deemed compliant to BCA 2011 minimum 6 star energy standards, with lighting with maximum permissible BCA 2011 energy densities, and heating and cooling appliances with efficiencies which meet the October 2011 Minimum Energy Performance Standards (MEPS)."/>
    <x v="59"/>
    <s v="residential with commercial space"/>
    <s v="MFH"/>
    <s v="case study"/>
    <s v="urban"/>
    <s v="gross"/>
    <s v="Durlinger B., Crossin E., Wong J."/>
    <n v="2013"/>
    <s v="Life Cycle Assessment of a cross laminated timber _x000a__x000a_building"/>
    <m/>
    <s v="© 2013 Forest &amp; Wood Products Australia Limited"/>
    <s v="NA"/>
    <x v="111"/>
    <s v="wood' is wood and glulam. 'plastics' is plastics and polyurethane. Combined all aluminum, all steel, all glass, and all concrete items"/>
    <m/>
    <m/>
    <s v="Table 5-8, because table 5-5 doesn't provide mass for most materials"/>
    <m/>
    <s v="Fishman"/>
    <m/>
    <m/>
    <m/>
    <m/>
    <m/>
    <m/>
    <m/>
    <m/>
    <m/>
    <m/>
    <m/>
    <m/>
    <m/>
    <m/>
    <m/>
    <m/>
    <m/>
    <s v="R32AUNZ"/>
    <s v="R5.2OECD"/>
    <x v="5"/>
    <s v="RC_unspecified"/>
    <s v="Efficient"/>
    <s v="real-world single case study"/>
    <s v="RM"/>
    <s v="C"/>
    <s v="OECD_AUNZ"/>
    <n v="2391.27"/>
  </r>
  <r>
    <n v="708"/>
    <s v="South European countries (Malta, Cyprus, Portugal, Greece, Spain, Italy, France)"/>
    <m/>
    <m/>
    <n v="1900"/>
    <m/>
    <m/>
    <m/>
    <m/>
    <n v="69.86666666666666"/>
    <m/>
    <m/>
    <m/>
    <m/>
    <n v="80"/>
    <n v="2219"/>
    <n v="111.77777777777777"/>
    <m/>
    <m/>
    <m/>
    <m/>
    <m/>
    <m/>
    <m/>
    <m/>
    <m/>
    <m/>
    <m/>
    <m/>
    <m/>
    <m/>
    <m/>
    <m/>
    <m/>
    <m/>
    <m/>
    <n v="26.666666666666668"/>
    <s v="Brick masonry, wooden flooring, pitched roof (Z1_SI_001)"/>
    <x v="37"/>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s v=""/>
  </r>
  <r>
    <n v="709"/>
    <s v="South European countries (Malta, Cyprus, Portugal, Greece, Spain, Italy, France)"/>
    <m/>
    <m/>
    <n v="1900"/>
    <m/>
    <m/>
    <m/>
    <m/>
    <n v="69.86666666666666"/>
    <m/>
    <m/>
    <m/>
    <m/>
    <n v="170"/>
    <n v="84"/>
    <n v="111.77777777777777"/>
    <m/>
    <m/>
    <m/>
    <m/>
    <m/>
    <n v="2272.2222222222222"/>
    <m/>
    <m/>
    <m/>
    <m/>
    <m/>
    <m/>
    <m/>
    <m/>
    <m/>
    <m/>
    <m/>
    <m/>
    <n v="5.333333333333333"/>
    <n v="26.666666666666668"/>
    <s v="Limestone/fieldstone masonry, wooden flooring, pitched roof (Z1_SI_002)"/>
    <x v="37"/>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stone"/>
    <s v="Standard"/>
    <s v="sample/average/statistics"/>
    <s v="RS"/>
    <s v="M"/>
    <s v="OECD_EU15"/>
    <s v=""/>
  </r>
  <r>
    <n v="710"/>
    <s v="South European countries (Malta, Cyprus, Portugal, Greece, Spain, Italy, France)"/>
    <m/>
    <m/>
    <n v="1900"/>
    <m/>
    <m/>
    <m/>
    <m/>
    <n v="31.9"/>
    <m/>
    <m/>
    <m/>
    <m/>
    <n v="90"/>
    <m/>
    <n v="138.88888888888889"/>
    <m/>
    <m/>
    <m/>
    <m/>
    <m/>
    <n v="1450"/>
    <m/>
    <m/>
    <m/>
    <m/>
    <m/>
    <m/>
    <m/>
    <m/>
    <m/>
    <m/>
    <m/>
    <m/>
    <n v="5.333333333333333"/>
    <m/>
    <s v="Limestone/fieldstone masonry, wooden flooring, flat roof (Z1_SI_003)"/>
    <x v="37"/>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stone"/>
    <s v="Standard"/>
    <s v="sample/average/statistics"/>
    <s v="RS"/>
    <s v="M"/>
    <s v="OECD_EU15"/>
    <s v=""/>
  </r>
  <r>
    <n v="711"/>
    <s v="South European countries (Malta, Cyprus, Portugal, Greece, Spain, Italy, France)"/>
    <m/>
    <n v="1945"/>
    <n v="1990"/>
    <n v="36.209777777777781"/>
    <m/>
    <m/>
    <m/>
    <n v="17.777777777777779"/>
    <m/>
    <m/>
    <n v="1014.4568888888888"/>
    <n v="128"/>
    <m/>
    <n v="693.33333333333337"/>
    <n v="119.4074074074074"/>
    <m/>
    <n v="24.888888888888889"/>
    <m/>
    <m/>
    <m/>
    <m/>
    <m/>
    <m/>
    <m/>
    <n v="170.66666666666666"/>
    <m/>
    <m/>
    <m/>
    <m/>
    <m/>
    <m/>
    <m/>
    <m/>
    <n v="11.081481481481481"/>
    <n v="38.888888888888893"/>
    <s v="Brick masonry, hollow brick flooring, pitched roof (Z1_SI_004)"/>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n v="1014.4568888888888"/>
  </r>
  <r>
    <n v="712"/>
    <s v="South European countries (Malta, Cyprus, Portugal, Greece, Spain, Italy, France)"/>
    <m/>
    <n v="1965"/>
    <m/>
    <n v="70.513777777777776"/>
    <m/>
    <m/>
    <m/>
    <n v="17.777777777777779"/>
    <m/>
    <m/>
    <n v="1364.152888888889"/>
    <m/>
    <m/>
    <n v="693.33333333333337"/>
    <n v="119.4074074074074"/>
    <m/>
    <n v="24.888888888888889"/>
    <m/>
    <m/>
    <m/>
    <m/>
    <m/>
    <m/>
    <m/>
    <m/>
    <m/>
    <m/>
    <m/>
    <m/>
    <m/>
    <m/>
    <m/>
    <m/>
    <n v="14.281481481481482"/>
    <n v="135.55555555555554"/>
    <s v="Brick masonry, reinforced concrete flooring, pitched roof (Z1_SI_005_ex)"/>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n v="1364.152888888889"/>
  </r>
  <r>
    <n v="713"/>
    <s v="South European countries (Malta, Cyprus, Portugal, Greece, Spain, Italy, France)"/>
    <m/>
    <n v="2006"/>
    <m/>
    <n v="70.513777777777776"/>
    <m/>
    <m/>
    <m/>
    <n v="17.777777777777779"/>
    <m/>
    <m/>
    <n v="1364.152888888889"/>
    <m/>
    <m/>
    <n v="693.33333333333337"/>
    <n v="119.4074074074074"/>
    <m/>
    <n v="24.888888888888889"/>
    <m/>
    <m/>
    <m/>
    <m/>
    <m/>
    <m/>
    <m/>
    <m/>
    <m/>
    <m/>
    <m/>
    <m/>
    <m/>
    <m/>
    <m/>
    <m/>
    <n v="24.829629629629629"/>
    <n v="135.55555555555554"/>
    <s v="Brick masonry, reinforced concrete flooring, pitched roof (Z1_SI_005)"/>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n v="1364.152888888889"/>
  </r>
  <r>
    <n v="714"/>
    <s v="South European countries (Malta, Cyprus, Portugal, Greece, Spain, Italy, France)"/>
    <m/>
    <n v="1965"/>
    <m/>
    <n v="87.665777777777791"/>
    <m/>
    <m/>
    <m/>
    <n v="2.9629629629629628"/>
    <m/>
    <m/>
    <n v="1603.0008888888888"/>
    <m/>
    <n v="66.666666666666671"/>
    <n v="640"/>
    <n v="125.92592592592592"/>
    <m/>
    <n v="24.888888888888889"/>
    <m/>
    <m/>
    <m/>
    <m/>
    <m/>
    <m/>
    <m/>
    <m/>
    <m/>
    <m/>
    <m/>
    <m/>
    <m/>
    <m/>
    <m/>
    <m/>
    <n v="14.281481481481482"/>
    <n v="100"/>
    <s v="Brick cavity wall, reinforced concrete flooring, flat roof (Z1_SI_006_ex)"/>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n v="1603.0008888888888"/>
  </r>
  <r>
    <n v="715"/>
    <s v="South European countries (Malta, Cyprus, Portugal, Greece, Spain, Italy, France)"/>
    <m/>
    <n v="2006"/>
    <m/>
    <n v="87.665777777777791"/>
    <m/>
    <m/>
    <m/>
    <n v="2.9629629629629628"/>
    <m/>
    <m/>
    <n v="1603.0008888888888"/>
    <m/>
    <n v="66.666666666666671"/>
    <n v="640"/>
    <n v="125.92592592592592"/>
    <m/>
    <n v="24.888888888888889"/>
    <m/>
    <m/>
    <m/>
    <m/>
    <m/>
    <m/>
    <m/>
    <m/>
    <m/>
    <m/>
    <m/>
    <m/>
    <m/>
    <m/>
    <m/>
    <m/>
    <n v="24.237037037037037"/>
    <n v="100"/>
    <s v="Brick cavity wall, reinforced concrete flooring, flat roof (Z1_SI_006)"/>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n v="1603.0008888888888"/>
  </r>
  <r>
    <n v="716"/>
    <s v="South European countries (Malta, Cyprus, Portugal, Greece, Spain, Italy, France)"/>
    <m/>
    <n v="1950"/>
    <m/>
    <n v="70.513777777777776"/>
    <m/>
    <m/>
    <m/>
    <n v="17.777777777777779"/>
    <m/>
    <m/>
    <n v="1364.152888888889"/>
    <m/>
    <m/>
    <n v="693.33333333333337"/>
    <n v="119.4074074074074"/>
    <m/>
    <n v="24.888888888888889"/>
    <m/>
    <m/>
    <m/>
    <m/>
    <m/>
    <m/>
    <m/>
    <m/>
    <m/>
    <m/>
    <m/>
    <m/>
    <m/>
    <m/>
    <m/>
    <m/>
    <n v="24.355555555555554"/>
    <n v="135.55555555555554"/>
    <s v="Brick masonry, reinforced concrete flooring, pitched roof (Z1_SI_007_ex)"/>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n v="1364.152888888889"/>
  </r>
  <r>
    <n v="717"/>
    <s v="South European countries (Malta, Cyprus, Portugal, Greece, Spain, Italy, France)"/>
    <m/>
    <n v="2006"/>
    <m/>
    <n v="70.513777777777776"/>
    <m/>
    <m/>
    <m/>
    <n v="17.777777777777779"/>
    <m/>
    <m/>
    <n v="1364.152888888889"/>
    <m/>
    <m/>
    <n v="693.33333333333337"/>
    <n v="119.4074074074074"/>
    <m/>
    <n v="24.888888888888889"/>
    <m/>
    <m/>
    <m/>
    <m/>
    <m/>
    <m/>
    <m/>
    <m/>
    <m/>
    <m/>
    <m/>
    <m/>
    <m/>
    <m/>
    <m/>
    <m/>
    <n v="22.459259259259259"/>
    <n v="135.55555555555554"/>
    <s v="Brick masonry, reinforced concrete flooring, pitched roof (Z1_SI_007)"/>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n v="1364.152888888889"/>
  </r>
  <r>
    <n v="718"/>
    <s v="South European countries (Malta, Cyprus, Portugal, Greece, Spain, Italy, France)"/>
    <m/>
    <m/>
    <n v="1900"/>
    <m/>
    <m/>
    <m/>
    <m/>
    <n v="128.71111111111111"/>
    <m/>
    <m/>
    <m/>
    <m/>
    <n v="106.66666666666667"/>
    <n v="1593.3333333333333"/>
    <n v="149.03703703703704"/>
    <m/>
    <m/>
    <m/>
    <m/>
    <m/>
    <m/>
    <m/>
    <m/>
    <m/>
    <m/>
    <m/>
    <m/>
    <m/>
    <m/>
    <m/>
    <m/>
    <m/>
    <m/>
    <n v="9.481481481481481"/>
    <n v="35.555555555555557"/>
    <s v="Wooden frame with stone filler, wooden flooring, pitched roof (Z1_SI_008)"/>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T_traditional"/>
    <s v="Standard"/>
    <s v="sample/average/statistics"/>
    <s v="RS"/>
    <s v="T"/>
    <s v="OECD_EU15"/>
    <s v=""/>
  </r>
  <r>
    <n v="719"/>
    <s v="South European countries (Malta, Cyprus, Portugal, Greece, Spain, Italy, France)"/>
    <m/>
    <m/>
    <n v="1945"/>
    <m/>
    <m/>
    <m/>
    <m/>
    <n v="56.881510416666664"/>
    <m/>
    <m/>
    <m/>
    <m/>
    <n v="39.583333333333336"/>
    <n v="1543.359375"/>
    <n v="110.65104166666667"/>
    <m/>
    <m/>
    <m/>
    <m/>
    <m/>
    <m/>
    <m/>
    <m/>
    <m/>
    <m/>
    <m/>
    <m/>
    <m/>
    <m/>
    <m/>
    <m/>
    <m/>
    <m/>
    <n v="3.6666666666666665"/>
    <n v="13.020833333333334"/>
    <s v="Brick masonry, wooden flooring, pitched roof (Z1_MF_001)"/>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M_brick"/>
    <s v="Standard"/>
    <s v="sample/average/statistics"/>
    <s v="RM"/>
    <s v="M"/>
    <s v="OECD_EU15"/>
    <s v=""/>
  </r>
  <r>
    <n v="720"/>
    <s v="South European countries (Malta, Cyprus, Portugal, Greece, Spain, Italy, France)"/>
    <m/>
    <n v="1900"/>
    <n v="1945"/>
    <m/>
    <m/>
    <m/>
    <m/>
    <n v="56.881510416666664"/>
    <m/>
    <m/>
    <m/>
    <m/>
    <n v="84.114583333333329"/>
    <n v="49.21875"/>
    <n v="110.65104166666667"/>
    <m/>
    <m/>
    <m/>
    <m/>
    <m/>
    <n v="1610.6770833333333"/>
    <m/>
    <m/>
    <m/>
    <m/>
    <m/>
    <m/>
    <m/>
    <m/>
    <m/>
    <m/>
    <m/>
    <m/>
    <n v="3.6666666666666665"/>
    <n v="13.020833333333334"/>
    <s v="Limestone/fieldstone masonry, wooden flooring, pitched roof (Z1_MF_002)"/>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M_stone"/>
    <s v="Standard"/>
    <s v="sample/average/statistics"/>
    <s v="RM"/>
    <s v="M"/>
    <s v="OECD_EU15"/>
    <s v=""/>
  </r>
  <r>
    <n v="721"/>
    <s v="South European countries (Malta, Cyprus, Portugal, Greece, Spain, Italy, France)"/>
    <m/>
    <n v="1945"/>
    <n v="1990"/>
    <n v="17.671250000000001"/>
    <m/>
    <m/>
    <m/>
    <n v="9.0169270833333339"/>
    <m/>
    <m/>
    <n v="470.76624999999996"/>
    <n v="95"/>
    <m/>
    <n v="492.96875"/>
    <n v="110.65104166666667"/>
    <m/>
    <m/>
    <m/>
    <m/>
    <m/>
    <m/>
    <m/>
    <m/>
    <m/>
    <n v="126.66666666666667"/>
    <m/>
    <m/>
    <m/>
    <m/>
    <m/>
    <m/>
    <m/>
    <m/>
    <n v="4.260416666666667"/>
    <n v="25.390625"/>
    <s v="Brick masonry, reinforced concrete flooring, pitched roof (Z1_MF_003)"/>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470.76624999999996"/>
  </r>
  <r>
    <n v="722"/>
    <s v="South European countries (Malta, Cyprus, Portugal, Greece, Spain, Italy, France)"/>
    <m/>
    <n v="1950"/>
    <m/>
    <n v="36.766250000000007"/>
    <m/>
    <m/>
    <m/>
    <n v="9.0169270833333339"/>
    <m/>
    <m/>
    <n v="828.39"/>
    <m/>
    <m/>
    <m/>
    <n v="69.244791666666671"/>
    <m/>
    <n v="30.625"/>
    <m/>
    <m/>
    <m/>
    <m/>
    <m/>
    <m/>
    <m/>
    <m/>
    <m/>
    <m/>
    <m/>
    <m/>
    <m/>
    <m/>
    <m/>
    <m/>
    <n v="6.041666666666667"/>
    <n v="62.5"/>
    <s v="Breeze concrete, reinforced concrete flooring, pitched roof (Z1_MF_004_ex)"/>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prefab"/>
    <s v="Standard"/>
    <s v="sample/average/statistics"/>
    <s v="RM"/>
    <s v="C"/>
    <s v="OECD_EU15"/>
    <n v="828.39"/>
  </r>
  <r>
    <n v="723"/>
    <s v="South European countries (Malta, Cyprus, Portugal, Greece, Spain, Italy, France)"/>
    <m/>
    <n v="2006"/>
    <m/>
    <n v="36.766250000000007"/>
    <m/>
    <m/>
    <m/>
    <n v="9.0169270833333339"/>
    <m/>
    <m/>
    <n v="828.39"/>
    <m/>
    <m/>
    <m/>
    <n v="69.244791666666671"/>
    <m/>
    <n v="30.625"/>
    <m/>
    <m/>
    <m/>
    <m/>
    <m/>
    <m/>
    <m/>
    <m/>
    <m/>
    <m/>
    <m/>
    <m/>
    <m/>
    <m/>
    <m/>
    <m/>
    <n v="5.010416666666667"/>
    <n v="62.5"/>
    <s v="Breeze concrete, reinforced concrete flooring, pitched roof (Z1_MF_004)"/>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828.39"/>
  </r>
  <r>
    <n v="724"/>
    <s v="South European countries (Malta, Cyprus, Portugal, Greece, Spain, Italy, France)"/>
    <m/>
    <n v="1965"/>
    <m/>
    <n v="43.131250000000001"/>
    <m/>
    <m/>
    <m/>
    <n v="3.6458333333333335"/>
    <m/>
    <m/>
    <n v="1324.0562499999999"/>
    <m/>
    <m/>
    <m/>
    <n v="19.791666666666668"/>
    <m/>
    <n v="30.625"/>
    <m/>
    <m/>
    <n v="0.59375"/>
    <m/>
    <m/>
    <m/>
    <m/>
    <m/>
    <m/>
    <m/>
    <m/>
    <m/>
    <m/>
    <m/>
    <m/>
    <m/>
    <n v="8.21875"/>
    <n v="49.479166666666664"/>
    <s v="Concrete wall, reinforced concrete flooring, flat roof (Z1_MF_005)"/>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1324.0562499999999"/>
  </r>
  <r>
    <n v="725"/>
    <s v="South European countries (Malta, Cyprus, Portugal, Greece, Spain, Italy, France)"/>
    <m/>
    <n v="1945"/>
    <m/>
    <n v="49.496250000000003"/>
    <m/>
    <m/>
    <m/>
    <n v="3.6458333333333335"/>
    <m/>
    <m/>
    <n v="818.94124999999997"/>
    <m/>
    <m/>
    <n v="390.625"/>
    <n v="77.34375"/>
    <m/>
    <n v="30.625"/>
    <m/>
    <m/>
    <n v="0.59375"/>
    <m/>
    <m/>
    <m/>
    <m/>
    <m/>
    <m/>
    <m/>
    <m/>
    <m/>
    <m/>
    <m/>
    <m/>
    <m/>
    <n v="6.135416666666667"/>
    <n v="61.848958333333336"/>
    <s v="Brick wall, reinforced concrete flooring, flat roof (Z1_MF_006_ex)"/>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M_brick"/>
    <s v="Standard"/>
    <s v="sample/average/statistics"/>
    <s v="RM"/>
    <s v="M"/>
    <s v="OECD_EU15"/>
    <n v="818.94124999999997"/>
  </r>
  <r>
    <n v="726"/>
    <s v="South European countries (Malta, Cyprus, Portugal, Greece, Spain, Italy, France)"/>
    <m/>
    <n v="2006"/>
    <m/>
    <n v="49.496250000000003"/>
    <m/>
    <m/>
    <m/>
    <n v="3.6458333333333335"/>
    <m/>
    <m/>
    <n v="818.94124999999997"/>
    <m/>
    <m/>
    <n v="390.625"/>
    <n v="77.34375"/>
    <m/>
    <n v="30.625"/>
    <m/>
    <m/>
    <n v="0.59375"/>
    <m/>
    <m/>
    <m/>
    <m/>
    <m/>
    <m/>
    <m/>
    <m/>
    <m/>
    <m/>
    <m/>
    <m/>
    <m/>
    <n v="7.583333333333333"/>
    <n v="61.848958333333336"/>
    <s v="Brick wall, reinforced concrete flooring, flat roof (Z1_MF_006)"/>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M_brick"/>
    <s v="Standard"/>
    <s v="sample/average/statistics"/>
    <s v="RM"/>
    <s v="M"/>
    <s v="OECD_EU15"/>
    <n v="818.94124999999997"/>
  </r>
  <r>
    <n v="727"/>
    <s v="South European countries (Malta, Cyprus, Portugal, Greece, Spain, Italy, France)"/>
    <m/>
    <n v="1950"/>
    <n v="1980"/>
    <n v="35.557857142857145"/>
    <m/>
    <m/>
    <m/>
    <n v="3.2440476190476191"/>
    <m/>
    <m/>
    <n v="1326.4064285714285"/>
    <m/>
    <m/>
    <m/>
    <n v="19.791666666666668"/>
    <m/>
    <n v="27.25"/>
    <m/>
    <m/>
    <n v="0.3392857142857143"/>
    <m/>
    <m/>
    <m/>
    <m/>
    <m/>
    <m/>
    <m/>
    <m/>
    <m/>
    <m/>
    <m/>
    <m/>
    <m/>
    <n v="4.1845238095238093"/>
    <n v="49.479166666666664"/>
    <s v="Concrete wall, reinforced concrete flooring, flat roof (Z1_MF_007)"/>
    <x v="43"/>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8"/>
    <s v="RC_unspecified"/>
    <s v="Standard"/>
    <s v="sample/average/statistics"/>
    <s v="RM"/>
    <s v="C"/>
    <s v="OECD_EU15"/>
    <n v="1326.4064285714285"/>
  </r>
  <r>
    <n v="728"/>
    <s v="South European countries (Malta, Cyprus, Portugal, Greece, Spain, Italy, France)"/>
    <m/>
    <n v="1970"/>
    <m/>
    <n v="35.557857142857145"/>
    <m/>
    <m/>
    <m/>
    <n v="3.2440476190476191"/>
    <m/>
    <m/>
    <n v="938.01357142857137"/>
    <m/>
    <m/>
    <n v="129.46428571428572"/>
    <n v="73.325892857142861"/>
    <m/>
    <n v="27.25"/>
    <m/>
    <m/>
    <n v="0.3392857142857143"/>
    <m/>
    <m/>
    <m/>
    <m/>
    <m/>
    <m/>
    <m/>
    <m/>
    <m/>
    <m/>
    <m/>
    <m/>
    <m/>
    <n v="6.9077380952380949"/>
    <n v="49.479166666666664"/>
    <s v="Brick wall, reinforced concrete flooring, flat roof (Z1_MF_008_ex)"/>
    <x v="43"/>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8"/>
    <s v="RC_unspecified"/>
    <s v="Standard"/>
    <s v="sample/average/statistics"/>
    <s v="RM"/>
    <s v="C"/>
    <s v="OECD_EU15"/>
    <n v="938.01357142857137"/>
  </r>
  <r>
    <n v="729"/>
    <s v="South European countries (Malta, Cyprus, Portugal, Greece, Spain, Italy, France)"/>
    <m/>
    <n v="2006"/>
    <m/>
    <n v="35.557857142857145"/>
    <m/>
    <m/>
    <m/>
    <n v="3.2440476190476191"/>
    <m/>
    <m/>
    <n v="938.01357142857137"/>
    <m/>
    <m/>
    <n v="129.46428571428572"/>
    <n v="73.325892857142861"/>
    <m/>
    <n v="27.25"/>
    <m/>
    <m/>
    <n v="0.3392857142857143"/>
    <m/>
    <m/>
    <m/>
    <m/>
    <m/>
    <m/>
    <m/>
    <m/>
    <m/>
    <m/>
    <m/>
    <m/>
    <m/>
    <n v="8.0476190476190474"/>
    <n v="49.479166666666664"/>
    <s v="Brick wall, reinforced concrete flooring, flat roof (Z1_MF_008)"/>
    <x v="43"/>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8"/>
    <s v="RC_unspecified"/>
    <s v="Standard"/>
    <s v="sample/average/statistics"/>
    <s v="RM"/>
    <s v="C"/>
    <s v="OECD_EU15"/>
    <n v="938.01357142857137"/>
  </r>
  <r>
    <n v="730"/>
    <s v="South European countries (Malta, Cyprus, Portugal, Greece, Spain, Italy, France)"/>
    <m/>
    <n v="1975"/>
    <m/>
    <n v="31.759786666666667"/>
    <m/>
    <m/>
    <m/>
    <n v="2.4"/>
    <m/>
    <m/>
    <n v="705.73354666666671"/>
    <m/>
    <m/>
    <n v="186.66666666666666"/>
    <n v="44.888888888888886"/>
    <m/>
    <n v="20.16"/>
    <m/>
    <m/>
    <n v="0.24"/>
    <m/>
    <m/>
    <m/>
    <m/>
    <m/>
    <m/>
    <m/>
    <m/>
    <m/>
    <m/>
    <m/>
    <m/>
    <m/>
    <n v="3.6426666666666665"/>
    <n v="49.222222222222221"/>
    <s v="Brick wall, reinforced concrete flooring, flat roof (Z1_HR_001_ex)"/>
    <x v="38"/>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5"/>
    <s v="RC_unspecified"/>
    <s v="Standard"/>
    <s v="sample/average/statistics"/>
    <s v="RM"/>
    <s v="C"/>
    <s v="OECD_EU15"/>
    <n v="705.73354666666671"/>
  </r>
  <r>
    <n v="731"/>
    <s v="South European countries (Malta, Cyprus, Portugal, Greece, Spain, Italy, France)"/>
    <m/>
    <n v="2006"/>
    <m/>
    <n v="31.759786666666667"/>
    <m/>
    <m/>
    <m/>
    <n v="2.4"/>
    <m/>
    <m/>
    <n v="705.73354666666671"/>
    <m/>
    <m/>
    <n v="186.66666666666666"/>
    <n v="53.777777777777779"/>
    <m/>
    <n v="20.16"/>
    <m/>
    <m/>
    <n v="0.24"/>
    <m/>
    <m/>
    <m/>
    <m/>
    <m/>
    <m/>
    <m/>
    <m/>
    <m/>
    <m/>
    <m/>
    <m/>
    <m/>
    <n v="3.9733333333333332"/>
    <n v="49.222222222222221"/>
    <s v="Brick wall, reinforced concrete flooring, flat roof (Z1_HR_001)"/>
    <x v="38"/>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5"/>
    <s v="RC_unspecified"/>
    <s v="Standard"/>
    <s v="sample/average/statistics"/>
    <s v="RM"/>
    <s v="C"/>
    <s v="OECD_EU15"/>
    <n v="705.73354666666671"/>
  </r>
  <r>
    <n v="732"/>
    <s v="South European countries (Malta, Cyprus, Portugal, Greece, Spain, Italy, France)"/>
    <m/>
    <n v="1970"/>
    <m/>
    <n v="66.892800000000008"/>
    <m/>
    <m/>
    <m/>
    <m/>
    <m/>
    <m/>
    <n v="1006.7072000000001"/>
    <m/>
    <m/>
    <m/>
    <n v="38.888888888888886"/>
    <m/>
    <n v="20.16"/>
    <m/>
    <m/>
    <n v="0.24"/>
    <m/>
    <m/>
    <m/>
    <m/>
    <m/>
    <m/>
    <m/>
    <m/>
    <m/>
    <m/>
    <m/>
    <m/>
    <m/>
    <n v="2.96"/>
    <n v="35"/>
    <s v="Concrete wall, reinforced concrete flooring, flat roof (Z1_HR_002)"/>
    <x v="38"/>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5"/>
    <s v="RC_unspecified"/>
    <s v="Standard"/>
    <s v="sample/average/statistics"/>
    <s v="RM"/>
    <s v="C"/>
    <s v="OECD_EU15"/>
    <n v="1006.7072000000001"/>
  </r>
  <r>
    <n v="733"/>
    <s v="Central European countries (Belgium, The Netherlands, Ireland, Hungary, Slovenia, Luxemburg, Germany, United Kingdom, Slovakia, Denmark, Czech Republic, Austri, Poland)"/>
    <m/>
    <m/>
    <n v="1945"/>
    <m/>
    <m/>
    <m/>
    <m/>
    <n v="69.86666666666666"/>
    <m/>
    <m/>
    <m/>
    <m/>
    <n v="80"/>
    <n v="2219"/>
    <n v="111.77777777777777"/>
    <m/>
    <m/>
    <m/>
    <m/>
    <m/>
    <m/>
    <m/>
    <m/>
    <m/>
    <m/>
    <m/>
    <m/>
    <m/>
    <m/>
    <m/>
    <m/>
    <m/>
    <m/>
    <n v="7.5093333333333341"/>
    <n v="26.666666666666668"/>
    <s v="Brick masonry, wooden flooring, pitched roof (Z2_SI_001)"/>
    <x v="37"/>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s v=""/>
  </r>
  <r>
    <n v="734"/>
    <s v="Central European countries (Belgium, The Netherlands, Ireland, Hungary, Slovenia, Luxemburg, Germany, United Kingdom, Slovakia, Denmark, Czech Republic, Austri, Poland)"/>
    <m/>
    <m/>
    <n v="1900"/>
    <m/>
    <m/>
    <m/>
    <m/>
    <n v="69.86666666666666"/>
    <m/>
    <m/>
    <m/>
    <m/>
    <n v="170"/>
    <n v="84"/>
    <n v="111.77777777777777"/>
    <m/>
    <m/>
    <m/>
    <m/>
    <m/>
    <n v="1817.7777777777778"/>
    <m/>
    <m/>
    <m/>
    <m/>
    <m/>
    <m/>
    <m/>
    <m/>
    <m/>
    <m/>
    <m/>
    <m/>
    <n v="7.5093333333333341"/>
    <n v="26.666666666666668"/>
    <s v="Rubble stone masonry, wooden flooring, pitched roof (Z2_SI_002)"/>
    <x v="37"/>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stone"/>
    <s v="Standard"/>
    <s v="sample/average/statistics"/>
    <s v="RS"/>
    <s v="M"/>
    <s v="OECD_EU15"/>
    <s v=""/>
  </r>
  <r>
    <n v="735"/>
    <s v="Central European countries (Belgium, The Netherlands, Ireland, Hungary, Slovenia, Luxemburg, Germany, United Kingdom, Slovakia, Denmark, Czech Republic, Austri, Poland)"/>
    <m/>
    <m/>
    <n v="1900"/>
    <m/>
    <m/>
    <m/>
    <m/>
    <n v="193.06666666666666"/>
    <m/>
    <m/>
    <m/>
    <m/>
    <n v="160"/>
    <n v="2390"/>
    <n v="223.55555555555554"/>
    <m/>
    <m/>
    <m/>
    <m/>
    <m/>
    <m/>
    <m/>
    <m/>
    <m/>
    <m/>
    <m/>
    <m/>
    <m/>
    <m/>
    <m/>
    <m/>
    <m/>
    <m/>
    <n v="15.018666666666668"/>
    <n v="53.333333333333336"/>
    <s v="Wooden frame with stone filler, wooden flooring, pitched roof (Z2_SI_003)"/>
    <x v="30"/>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T_traditional"/>
    <s v="Standard"/>
    <s v="sample/average/statistics"/>
    <s v="RS"/>
    <s v="T"/>
    <s v="OECD_EU15"/>
    <s v=""/>
  </r>
  <r>
    <n v="736"/>
    <s v="Central European countries (Belgium, The Netherlands, Ireland, Hungary, Slovenia, Luxemburg, Germany, United Kingdom, Slovakia, Denmark, Czech Republic, Austri, Poland)"/>
    <m/>
    <n v="1945"/>
    <n v="1970"/>
    <n v="36.209777777777781"/>
    <m/>
    <m/>
    <m/>
    <n v="17.777777777777779"/>
    <m/>
    <m/>
    <n v="1014.4568888888888"/>
    <n v="128"/>
    <m/>
    <n v="746.66666666666663"/>
    <n v="149.03703703703704"/>
    <m/>
    <m/>
    <m/>
    <m/>
    <m/>
    <m/>
    <m/>
    <m/>
    <m/>
    <n v="170.66666666666666"/>
    <m/>
    <m/>
    <m/>
    <m/>
    <m/>
    <m/>
    <m/>
    <m/>
    <n v="11.612444444444446"/>
    <n v="68.888888888888886"/>
    <s v="Brick masonry, hollow brick flooring, pitched roof (Z2_SI_004)"/>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n v="1014.4568888888888"/>
  </r>
  <r>
    <n v="737"/>
    <s v="Central European countries (Belgium, The Netherlands, Ireland, Hungary, Slovenia, Luxemburg, Germany, United Kingdom, Slovakia, Denmark, Czech Republic, Austri, Poland)"/>
    <m/>
    <n v="1945"/>
    <n v="1980"/>
    <n v="70.513777777777776"/>
    <m/>
    <m/>
    <m/>
    <n v="17.777777777777779"/>
    <m/>
    <m/>
    <n v="1364.152888888889"/>
    <m/>
    <m/>
    <n v="844.44444444444446"/>
    <n v="119.4074074074074"/>
    <m/>
    <n v="24.888888888888889"/>
    <m/>
    <m/>
    <m/>
    <m/>
    <m/>
    <m/>
    <m/>
    <m/>
    <m/>
    <m/>
    <m/>
    <m/>
    <m/>
    <m/>
    <m/>
    <m/>
    <n v="14.812444444444445"/>
    <n v="135.55555555555554"/>
    <s v="Brick wall, reinforced concrete flooring, pitched roof (Z2_SI_005)"/>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n v="1364.152888888889"/>
  </r>
  <r>
    <n v="738"/>
    <s v="Central European countries (Belgium, The Netherlands, Ireland, Hungary, Slovenia, Luxemburg, Germany, United Kingdom, Slovakia, Denmark, Czech Republic, Austri, Poland)"/>
    <m/>
    <n v="1980"/>
    <m/>
    <n v="70.513777777777776"/>
    <m/>
    <m/>
    <m/>
    <n v="17.777777777777779"/>
    <m/>
    <m/>
    <n v="1364.152888888889"/>
    <m/>
    <m/>
    <n v="844.44444444444446"/>
    <n v="119.4074074074074"/>
    <m/>
    <n v="24.888888888888889"/>
    <m/>
    <m/>
    <m/>
    <m/>
    <m/>
    <m/>
    <m/>
    <m/>
    <m/>
    <m/>
    <m/>
    <m/>
    <m/>
    <m/>
    <m/>
    <m/>
    <n v="29.214814814814815"/>
    <n v="135.55555555555554"/>
    <s v="Brick wall, reinforced concrete flooring, pitched roof (Z2_SI_006_ex)"/>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n v="1364.152888888889"/>
  </r>
  <r>
    <n v="739"/>
    <s v="Central European countries (Belgium, The Netherlands, Ireland, Hungary, Slovenia, Luxemburg, Germany, United Kingdom, Slovakia, Denmark, Czech Republic, Austri, Poland)"/>
    <m/>
    <n v="2006"/>
    <m/>
    <n v="70.513777777777776"/>
    <m/>
    <m/>
    <m/>
    <n v="17.777777777777779"/>
    <m/>
    <m/>
    <n v="1364.152888888889"/>
    <m/>
    <m/>
    <n v="844.44444444444446"/>
    <n v="119.4074074074074"/>
    <m/>
    <n v="24.888888888888889"/>
    <m/>
    <m/>
    <m/>
    <m/>
    <m/>
    <m/>
    <m/>
    <m/>
    <m/>
    <m/>
    <m/>
    <m/>
    <m/>
    <m/>
    <m/>
    <m/>
    <n v="36.799999999999997"/>
    <n v="135.55555555555554"/>
    <s v="Brick wall, reinforced concrete flooring, pitched roof (Z2_SI_006)"/>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n v="1364.152888888889"/>
  </r>
  <r>
    <n v="740"/>
    <s v="Central European countries (Belgium, The Netherlands, Ireland, Hungary, Slovenia, Luxemburg, Germany, United Kingdom, Slovakia, Denmark, Czech Republic, Austri, Poland)"/>
    <m/>
    <n v="1970"/>
    <m/>
    <n v="70.513777777777776"/>
    <m/>
    <m/>
    <m/>
    <n v="17.777777777777779"/>
    <m/>
    <m/>
    <n v="1364.152888888889"/>
    <m/>
    <m/>
    <n v="746.66666666666663"/>
    <n v="119.4074074074074"/>
    <m/>
    <n v="24.888888888888889"/>
    <m/>
    <m/>
    <m/>
    <m/>
    <m/>
    <m/>
    <m/>
    <m/>
    <m/>
    <m/>
    <m/>
    <m/>
    <m/>
    <m/>
    <m/>
    <m/>
    <n v="29.214814814814815"/>
    <n v="135.55555555555554"/>
    <s v="Sandlime brick masonry, reinforced concrete flooring, pitched roof (Z2_SI_007_ex)"/>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n v="1364.152888888889"/>
  </r>
  <r>
    <n v="741"/>
    <s v="Central European countries (Belgium, The Netherlands, Ireland, Hungary, Slovenia, Luxemburg, Germany, United Kingdom, Slovakia, Denmark, Czech Republic, Austri, Poland)"/>
    <m/>
    <n v="2006"/>
    <m/>
    <n v="70.513777777777776"/>
    <m/>
    <m/>
    <m/>
    <n v="17.777777777777779"/>
    <m/>
    <m/>
    <n v="1364.152888888889"/>
    <m/>
    <m/>
    <n v="746.66666666666663"/>
    <n v="119.4074074074074"/>
    <m/>
    <n v="24.888888888888889"/>
    <m/>
    <m/>
    <m/>
    <m/>
    <m/>
    <m/>
    <m/>
    <m/>
    <m/>
    <m/>
    <m/>
    <m/>
    <m/>
    <m/>
    <m/>
    <m/>
    <n v="36.799999999999997"/>
    <n v="135.55555555555554"/>
    <s v="Sandlime brick masonry, reinforced concrete flooring, pitched roof (Z2_SI_007)"/>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n v="1364.152888888889"/>
  </r>
  <r>
    <n v="742"/>
    <s v="Central European countries (Belgium, The Netherlands, Ireland, Hungary, Slovenia, Luxemburg, Germany, United Kingdom, Slovakia, Denmark, Czech Republic, Austri, Poland)"/>
    <m/>
    <n v="1980"/>
    <m/>
    <n v="36.209777777777781"/>
    <m/>
    <m/>
    <m/>
    <n v="110.25185185185185"/>
    <m/>
    <m/>
    <n v="886.45688888888878"/>
    <m/>
    <m/>
    <m/>
    <n v="101.62962962962963"/>
    <m/>
    <n v="39.822222222222223"/>
    <m/>
    <m/>
    <m/>
    <m/>
    <m/>
    <m/>
    <m/>
    <m/>
    <m/>
    <m/>
    <m/>
    <m/>
    <m/>
    <m/>
    <m/>
    <m/>
    <n v="40.056888888888892"/>
    <n v="68.888888888888886"/>
    <s v="Wooden frame, wooden flooring, pitched roof (Z2_SI_008_ex)"/>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T_traditional"/>
    <s v="Standard"/>
    <s v="sample/average/statistics"/>
    <s v="RS"/>
    <s v="T"/>
    <s v="OECD_EU15"/>
    <n v="886.45688888888878"/>
  </r>
  <r>
    <n v="743"/>
    <s v="Central European countries (Belgium, The Netherlands, Ireland, Hungary, Slovenia, Luxemburg, Germany, United Kingdom, Slovakia, Denmark, Czech Republic, Austri, Poland)"/>
    <m/>
    <n v="2006"/>
    <m/>
    <n v="36.209777777777781"/>
    <m/>
    <m/>
    <m/>
    <n v="110.25185185185185"/>
    <m/>
    <m/>
    <n v="886.45688888888878"/>
    <m/>
    <m/>
    <m/>
    <n v="101.62962962962963"/>
    <m/>
    <n v="39.822222222222223"/>
    <m/>
    <m/>
    <m/>
    <m/>
    <m/>
    <m/>
    <m/>
    <m/>
    <m/>
    <m/>
    <m/>
    <m/>
    <m/>
    <m/>
    <m/>
    <m/>
    <n v="37.629629629629626"/>
    <n v="68.888888888888886"/>
    <s v="Wooden frame, wooden flooring, pitched roof (Z2_SI_008)"/>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T_traditional"/>
    <s v="Standard"/>
    <s v="sample/average/statistics"/>
    <s v="RS"/>
    <s v="T"/>
    <s v="OECD_EU15"/>
    <n v="886.45688888888878"/>
  </r>
  <r>
    <n v="744"/>
    <s v="Central European countries (Belgium, The Netherlands, Ireland, Hungary, Slovenia, Luxemburg, Germany, United Kingdom, Slovakia, Denmark, Czech Republic, Austri, Poland)"/>
    <m/>
    <m/>
    <n v="1945"/>
    <m/>
    <m/>
    <m/>
    <m/>
    <n v="53.235677083333336"/>
    <m/>
    <m/>
    <m/>
    <m/>
    <n v="39.583333333333336"/>
    <n v="1707.421875"/>
    <n v="110.65104166666667"/>
    <m/>
    <m/>
    <m/>
    <m/>
    <m/>
    <m/>
    <m/>
    <m/>
    <m/>
    <m/>
    <m/>
    <m/>
    <m/>
    <m/>
    <m/>
    <m/>
    <m/>
    <m/>
    <n v="3.6666666666666665"/>
    <n v="13.020833333333334"/>
    <s v="Brick masonry, wooden flooring, pitched roof (Z2_MF_001)"/>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M_brick"/>
    <s v="Standard"/>
    <s v="sample/average/statistics"/>
    <s v="RM"/>
    <s v="M"/>
    <s v="OECD_EU15"/>
    <s v=""/>
  </r>
  <r>
    <n v="745"/>
    <s v="Central European countries (Belgium, The Netherlands, Ireland, Hungary, Slovenia, Luxemburg, Germany, United Kingdom, Slovakia, Denmark, Czech Republic, Austri, Poland)"/>
    <m/>
    <m/>
    <n v="1900"/>
    <m/>
    <m/>
    <m/>
    <m/>
    <n v="56.881510416666664"/>
    <m/>
    <m/>
    <m/>
    <m/>
    <n v="84.114583333333329"/>
    <n v="49.21875"/>
    <n v="110.65104166666667"/>
    <m/>
    <m/>
    <m/>
    <m/>
    <m/>
    <n v="1401.0416666666667"/>
    <m/>
    <m/>
    <m/>
    <m/>
    <m/>
    <m/>
    <m/>
    <m/>
    <m/>
    <m/>
    <m/>
    <m/>
    <n v="3.6666666666666665"/>
    <n v="13.020833333333334"/>
    <s v="Rublle stone masonry, wooden flooring, pitched roof (Z2_MF_002)"/>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M_stone"/>
    <s v="Standard"/>
    <s v="sample/average/statistics"/>
    <s v="RM"/>
    <s v="M"/>
    <s v="OECD_EU15"/>
    <s v=""/>
  </r>
  <r>
    <n v="746"/>
    <s v="Central European countries (Belgium, The Netherlands, Ireland, Hungary, Slovenia, Luxemburg, Germany, United Kingdom, Slovakia, Denmark, Czech Republic, Austri, Poland)"/>
    <m/>
    <n v="1945"/>
    <n v="1980"/>
    <n v="36.766250000000007"/>
    <m/>
    <m/>
    <m/>
    <n v="9.0169270833333339"/>
    <m/>
    <m/>
    <n v="641.67124999999999"/>
    <m/>
    <m/>
    <n v="407.03125"/>
    <n v="69.244791666666671"/>
    <m/>
    <n v="30.625"/>
    <m/>
    <m/>
    <m/>
    <m/>
    <m/>
    <m/>
    <m/>
    <m/>
    <m/>
    <m/>
    <m/>
    <m/>
    <m/>
    <m/>
    <m/>
    <m/>
    <n v="6.041666666666667"/>
    <n v="62.5"/>
    <s v="Brick masonry, reinforced concrete flooring, pitched roof (Z2_MF_003)"/>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641.67124999999999"/>
  </r>
  <r>
    <n v="747"/>
    <s v="Central European countries (Belgium, The Netherlands, Ireland, Hungary, Slovenia, Luxemburg, Germany, United Kingdom, Slovakia, Denmark, Czech Republic, Austri, Poland)"/>
    <m/>
    <n v="1945"/>
    <n v="1965"/>
    <n v="59.797500000000007"/>
    <m/>
    <m/>
    <m/>
    <n v="9.0169270833333339"/>
    <m/>
    <m/>
    <n v="1056.1400000000001"/>
    <m/>
    <m/>
    <m/>
    <n v="67.447916666666671"/>
    <m/>
    <n v="30.625"/>
    <m/>
    <m/>
    <m/>
    <m/>
    <m/>
    <m/>
    <m/>
    <m/>
    <m/>
    <m/>
    <m/>
    <m/>
    <m/>
    <m/>
    <m/>
    <m/>
    <n v="5.1616666666666662"/>
    <n v="59.375"/>
    <s v="Breeze concrete, reinforced concrete flooring, pitched roof (Z2_MF_004)"/>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1056.1400000000001"/>
  </r>
  <r>
    <n v="748"/>
    <s v="Central European countries (Belgium, The Netherlands, Ireland, Hungary, Slovenia, Luxemburg, Germany, United Kingdom, Slovakia, Denmark, Czech Republic, Austri, Poland)"/>
    <m/>
    <n v="1980"/>
    <m/>
    <n v="36.766250000000007"/>
    <m/>
    <m/>
    <m/>
    <n v="9.0169270833333339"/>
    <m/>
    <m/>
    <n v="641.67124999999999"/>
    <m/>
    <m/>
    <n v="407.03125"/>
    <n v="69.244791666666671"/>
    <m/>
    <n v="30.625"/>
    <m/>
    <m/>
    <m/>
    <m/>
    <m/>
    <m/>
    <m/>
    <m/>
    <m/>
    <m/>
    <m/>
    <m/>
    <m/>
    <m/>
    <m/>
    <m/>
    <n v="8.5625"/>
    <n v="62.5"/>
    <s v="Brick masonry, reinforced concrete flooring, pitched roof (Z2_MF_005_ex)"/>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641.67124999999999"/>
  </r>
  <r>
    <n v="749"/>
    <s v="Central European countries (Belgium, The Netherlands, Ireland, Hungary, Slovenia, Luxemburg, Germany, United Kingdom, Slovakia, Denmark, Czech Republic, Austri, Poland)"/>
    <m/>
    <n v="2006"/>
    <m/>
    <n v="36.766250000000007"/>
    <m/>
    <m/>
    <m/>
    <n v="9.0169270833333339"/>
    <m/>
    <m/>
    <n v="641.67124999999999"/>
    <m/>
    <m/>
    <n v="407.03125"/>
    <n v="69.244791666666671"/>
    <m/>
    <n v="30.625"/>
    <m/>
    <m/>
    <m/>
    <m/>
    <m/>
    <m/>
    <m/>
    <m/>
    <m/>
    <m/>
    <m/>
    <m/>
    <m/>
    <m/>
    <m/>
    <m/>
    <n v="13.395833333333334"/>
    <n v="62.5"/>
    <s v="Brick masonry, reinforced concrete flooring, pitched roof (Z2_MF_005)"/>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641.67124999999999"/>
  </r>
  <r>
    <n v="750"/>
    <s v="Central European countries (Belgium, The Netherlands, Ireland, Hungary, Slovenia, Luxemburg, Germany, United Kingdom, Slovakia, Denmark, Czech Republic, Austri, Poland)"/>
    <m/>
    <n v="1980"/>
    <m/>
    <n v="30.401250000000001"/>
    <m/>
    <m/>
    <m/>
    <n v="9.0169270833333339"/>
    <m/>
    <m/>
    <n v="553.03625"/>
    <m/>
    <m/>
    <n v="459.375"/>
    <n v="64.296875"/>
    <m/>
    <n v="30.625"/>
    <m/>
    <m/>
    <m/>
    <m/>
    <m/>
    <m/>
    <m/>
    <m/>
    <m/>
    <m/>
    <m/>
    <m/>
    <m/>
    <m/>
    <m/>
    <m/>
    <n v="10.427083333333334"/>
    <n v="50.130208333333336"/>
    <s v="Sandlime masonry, reinforced concrete flooring, pitched roof (Z2_MF_006_ex)"/>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553.03625"/>
  </r>
  <r>
    <n v="751"/>
    <s v="Central European countries (Belgium, The Netherlands, Ireland, Hungary, Slovenia, Luxemburg, Germany, United Kingdom, Slovakia, Denmark, Czech Republic, Austri, Poland)"/>
    <m/>
    <n v="2006"/>
    <m/>
    <n v="30.401250000000001"/>
    <m/>
    <m/>
    <m/>
    <n v="9.0169270833333339"/>
    <m/>
    <m/>
    <n v="553.03625"/>
    <m/>
    <m/>
    <n v="459.375"/>
    <n v="64.296875"/>
    <m/>
    <n v="30.625"/>
    <m/>
    <m/>
    <m/>
    <m/>
    <m/>
    <m/>
    <m/>
    <m/>
    <m/>
    <m/>
    <m/>
    <m/>
    <m/>
    <m/>
    <m/>
    <m/>
    <n v="10.822916666666666"/>
    <n v="50.130208333333336"/>
    <s v="Sandlime masonry, reinforced concrete flooring, pitched roof (Z2_MF_006)"/>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553.03625"/>
  </r>
  <r>
    <n v="752"/>
    <s v="Central European countries (Belgium, The Netherlands, Ireland, Hungary, Slovenia, Luxemburg, Germany, United Kingdom, Slovakia, Denmark, Czech Republic, Austri, Poland)"/>
    <m/>
    <n v="1950"/>
    <n v="1965"/>
    <n v="85.341250000000002"/>
    <m/>
    <m/>
    <m/>
    <n v="3.4140625"/>
    <m/>
    <m/>
    <n v="1349.8670833333333"/>
    <m/>
    <m/>
    <m/>
    <n v="67.447916666666671"/>
    <m/>
    <n v="30.625"/>
    <m/>
    <m/>
    <m/>
    <m/>
    <m/>
    <m/>
    <m/>
    <m/>
    <m/>
    <m/>
    <m/>
    <m/>
    <m/>
    <m/>
    <m/>
    <m/>
    <n v="7.2450000000000001"/>
    <n v="49.479166666666664"/>
    <s v="Concrete wall, reinforced concrete flooring, pitched roof (Z2_MF_007_ex)"/>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1349.8670833333333"/>
  </r>
  <r>
    <n v="753"/>
    <s v="Central European countries (Belgium, The Netherlands, Ireland, Hungary, Slovenia, Luxemburg, Germany, United Kingdom, Slovakia, Denmark, Czech Republic, Austri, Poland)"/>
    <m/>
    <n v="2006"/>
    <m/>
    <n v="85.341250000000002"/>
    <m/>
    <m/>
    <m/>
    <n v="3.4140625"/>
    <m/>
    <m/>
    <n v="1349.8670833333333"/>
    <m/>
    <m/>
    <m/>
    <n v="67.447916666666671"/>
    <m/>
    <n v="30.625"/>
    <m/>
    <m/>
    <m/>
    <m/>
    <m/>
    <m/>
    <m/>
    <m/>
    <m/>
    <m/>
    <m/>
    <m/>
    <m/>
    <m/>
    <m/>
    <m/>
    <n v="10.541666666666666"/>
    <n v="49.479166666666664"/>
    <s v="Concrete wall, reinforced concrete flooring, pitched roof (Z2_MF_007)"/>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1349.8670833333333"/>
  </r>
  <r>
    <n v="754"/>
    <s v="Central European countries (Belgium, The Netherlands, Ireland, Hungary, Slovenia, Luxemburg, Germany, United Kingdom, Slovakia, Denmark, Czech Republic, Austri, Poland)"/>
    <m/>
    <n v="1970"/>
    <n v="1990"/>
    <n v="83.821785714285724"/>
    <m/>
    <m/>
    <m/>
    <m/>
    <m/>
    <m/>
    <n v="1265.4639285714286"/>
    <m/>
    <m/>
    <m/>
    <n v="73.325892857142861"/>
    <m/>
    <n v="27.25"/>
    <m/>
    <m/>
    <n v="0.3392857142857143"/>
    <m/>
    <m/>
    <m/>
    <m/>
    <m/>
    <m/>
    <m/>
    <m/>
    <m/>
    <m/>
    <m/>
    <m/>
    <m/>
    <n v="13.946428571428571"/>
    <n v="49.479166666666664"/>
    <s v="Concrete wall, reinforced concrete flooring, flat roof (Z2_MF_008)"/>
    <x v="43"/>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8"/>
    <s v="RC_unspecified"/>
    <s v="Standard"/>
    <s v="sample/average/statistics"/>
    <s v="RM"/>
    <s v="C"/>
    <s v="OECD_EU15"/>
    <n v="1265.4639285714286"/>
  </r>
  <r>
    <n v="755"/>
    <s v="Central European countries (Belgium, The Netherlands, Ireland, Hungary, Slovenia, Luxemburg, Germany, United Kingdom, Slovakia, Denmark, Czech Republic, Austri, Poland)"/>
    <m/>
    <n v="1960"/>
    <n v="1990"/>
    <n v="61.38986666666667"/>
    <m/>
    <m/>
    <m/>
    <m/>
    <m/>
    <m/>
    <n v="930.07680000000005"/>
    <m/>
    <m/>
    <m/>
    <n v="50.444444444444443"/>
    <m/>
    <n v="20.16"/>
    <m/>
    <m/>
    <n v="0.24"/>
    <m/>
    <m/>
    <m/>
    <m/>
    <m/>
    <m/>
    <m/>
    <m/>
    <m/>
    <m/>
    <m/>
    <m/>
    <m/>
    <n v="10.871111111111111"/>
    <n v="35"/>
    <s v="Concrete wall, reinforced concrete flooring, flat roof (Z2_HR_001)"/>
    <x v="38"/>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5"/>
    <s v="RC_unspecified"/>
    <s v="Standard"/>
    <s v="sample/average/statistics"/>
    <s v="RM"/>
    <s v="C"/>
    <s v="OECD_EU15"/>
    <n v="930.07680000000005"/>
  </r>
  <r>
    <n v="756"/>
    <s v="Central European countries (Belgium, The Netherlands, Ireland, Hungary, Slovenia, Luxemburg, Germany, United Kingdom, Slovakia, Denmark, Czech Republic, Austri, Poland)"/>
    <m/>
    <n v="1970"/>
    <m/>
    <n v="31.759786666666667"/>
    <m/>
    <m/>
    <m/>
    <n v="2.4"/>
    <m/>
    <m/>
    <n v="513.73354666666671"/>
    <m/>
    <m/>
    <n v="304"/>
    <n v="56.444444444444443"/>
    <m/>
    <n v="20.16"/>
    <m/>
    <m/>
    <n v="0.24"/>
    <m/>
    <m/>
    <m/>
    <m/>
    <m/>
    <m/>
    <m/>
    <m/>
    <m/>
    <m/>
    <m/>
    <m/>
    <m/>
    <n v="10.753777777777778"/>
    <n v="49.222222222222221"/>
    <s v="Brick masonry, reinforced concrete flooring, flat roof (Z2_HR_002_ex)"/>
    <x v="38"/>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5"/>
    <s v="RC_unspecified"/>
    <s v="Standard"/>
    <s v="sample/average/statistics"/>
    <s v="RM"/>
    <s v="C"/>
    <s v="OECD_EU15"/>
    <n v="513.73354666666671"/>
  </r>
  <r>
    <n v="757"/>
    <s v="Central European countries (Belgium, The Netherlands, Ireland, Hungary, Slovenia, Luxemburg, Germany, United Kingdom, Slovakia, Denmark, Czech Republic, Austri, Poland)"/>
    <m/>
    <n v="2006"/>
    <m/>
    <n v="31.759786666666667"/>
    <m/>
    <m/>
    <m/>
    <n v="2.4"/>
    <m/>
    <m/>
    <n v="513.73354666666671"/>
    <m/>
    <m/>
    <n v="304"/>
    <n v="56.444444444444443"/>
    <m/>
    <n v="20.16"/>
    <m/>
    <m/>
    <n v="0.24"/>
    <m/>
    <m/>
    <m/>
    <m/>
    <m/>
    <m/>
    <m/>
    <m/>
    <m/>
    <m/>
    <m/>
    <m/>
    <m/>
    <n v="7.9644444444444442"/>
    <n v="49.222222222222221"/>
    <s v="Brick masonry, reinforced concrete flooring, flat roof (Z2_HR_002)"/>
    <x v="38"/>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5"/>
    <s v="RC_unspecified"/>
    <s v="Standard"/>
    <s v="sample/average/statistics"/>
    <s v="RM"/>
    <s v="C"/>
    <s v="OECD_EU15"/>
    <n v="513.73354666666671"/>
  </r>
  <r>
    <n v="758"/>
    <s v="North European countries (Lithuania, Latvia, Estonia, Sweden, Finland)"/>
    <m/>
    <m/>
    <n v="1945"/>
    <m/>
    <m/>
    <m/>
    <m/>
    <n v="69.86666666666666"/>
    <m/>
    <m/>
    <m/>
    <m/>
    <n v="80"/>
    <n v="2219"/>
    <n v="111.77777777777777"/>
    <m/>
    <m/>
    <m/>
    <m/>
    <m/>
    <m/>
    <m/>
    <m/>
    <m/>
    <m/>
    <m/>
    <m/>
    <m/>
    <m/>
    <m/>
    <m/>
    <m/>
    <m/>
    <n v="9.3866666666666667"/>
    <n v="26.666666666666668"/>
    <s v="Brick masonry, wooden flooring, pitched roof (Z3_SI_001)"/>
    <x v="37"/>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M_brick"/>
    <s v="Standard"/>
    <s v="sample/average/statistics"/>
    <s v="RS"/>
    <s v="M"/>
    <s v="OECD_EU15"/>
    <s v=""/>
  </r>
  <r>
    <n v="759"/>
    <s v="North European countries (Lithuania, Latvia, Estonia, Sweden, Finland)"/>
    <m/>
    <n v="1945"/>
    <n v="1980"/>
    <n v="84.807111111111112"/>
    <m/>
    <m/>
    <m/>
    <n v="17.777777777777779"/>
    <m/>
    <m/>
    <n v="1563.192888888889"/>
    <m/>
    <m/>
    <n v="782.22222222222217"/>
    <n v="119.4074074074074"/>
    <m/>
    <n v="24.888888888888889"/>
    <m/>
    <m/>
    <m/>
    <m/>
    <m/>
    <m/>
    <m/>
    <m/>
    <m/>
    <m/>
    <m/>
    <m/>
    <m/>
    <m/>
    <m/>
    <m/>
    <n v="17.315555555555555"/>
    <n v="135.55555555555554"/>
    <s v="Brick masonry, reinforced concrete flooring, pitched roof (Z3_SI_002)"/>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RC_unspecified"/>
    <s v="Standard"/>
    <s v="sample/average/statistics"/>
    <s v="RS"/>
    <s v="C"/>
    <s v="OECD_EU15"/>
    <n v="1563.192888888889"/>
  </r>
  <r>
    <n v="760"/>
    <s v="North European countries (Lithuania, Latvia, Estonia, Sweden, Finland)"/>
    <m/>
    <m/>
    <n v="1945"/>
    <m/>
    <m/>
    <m/>
    <m/>
    <n v="259.08148148148149"/>
    <m/>
    <m/>
    <m/>
    <m/>
    <n v="106.66666666666667"/>
    <n v="1252"/>
    <n v="56.296296296296298"/>
    <m/>
    <m/>
    <m/>
    <m/>
    <m/>
    <m/>
    <m/>
    <m/>
    <m/>
    <m/>
    <m/>
    <m/>
    <m/>
    <m/>
    <m/>
    <m/>
    <m/>
    <m/>
    <n v="12.515555555555554"/>
    <n v="35.555555555555557"/>
    <s v="Wooden wall, wooden flooring, pitched roof (Z3_SI_003)"/>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T_traditional"/>
    <s v="Standard"/>
    <s v="sample/average/statistics"/>
    <s v="RS"/>
    <s v="T"/>
    <s v="OECD_EU15"/>
    <s v=""/>
  </r>
  <r>
    <n v="761"/>
    <s v="North European countries (Lithuania, Latvia, Estonia, Sweden, Finland)"/>
    <m/>
    <n v="1940"/>
    <n v="1970"/>
    <n v="84.807111111111112"/>
    <m/>
    <m/>
    <m/>
    <n v="47.407407407407405"/>
    <m/>
    <m/>
    <n v="1563.192888888889"/>
    <m/>
    <m/>
    <n v="195.55555555555554"/>
    <n v="119.4074074074074"/>
    <m/>
    <n v="24.888888888888889"/>
    <m/>
    <m/>
    <m/>
    <m/>
    <m/>
    <m/>
    <m/>
    <m/>
    <m/>
    <m/>
    <m/>
    <m/>
    <m/>
    <m/>
    <m/>
    <m/>
    <n v="37.463703703703708"/>
    <n v="135.55555555555554"/>
    <s v="Wooden wall with brick façade, reinforced concrete flooring, pitched roof (Z3_SI_004)"/>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T_traditional"/>
    <s v="Standard"/>
    <s v="sample/average/statistics"/>
    <s v="RS"/>
    <s v="T"/>
    <s v="OECD_EU15"/>
    <n v="1563.192888888889"/>
  </r>
  <r>
    <n v="762"/>
    <s v="North European countries (Lithuania, Latvia, Estonia, Sweden, Finland)"/>
    <m/>
    <n v="1945"/>
    <n v="1970"/>
    <n v="36.209777777777781"/>
    <m/>
    <m/>
    <m/>
    <n v="17.777777777777779"/>
    <m/>
    <m/>
    <n v="1451.7902222222222"/>
    <n v="128"/>
    <m/>
    <m/>
    <n v="119.4074074074074"/>
    <m/>
    <n v="24.888888888888889"/>
    <m/>
    <m/>
    <m/>
    <m/>
    <m/>
    <m/>
    <m/>
    <m/>
    <m/>
    <m/>
    <m/>
    <m/>
    <m/>
    <m/>
    <m/>
    <m/>
    <n v="21.226666666666667"/>
    <n v="68.888888888888886"/>
    <s v="Breeze concrete, breeze concrete block flooring, pitched roof (Z3_SI_005)"/>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RC_unspecified"/>
    <s v="Standard"/>
    <s v="sample/average/statistics"/>
    <s v="RS"/>
    <s v="C"/>
    <s v="OECD_EU15"/>
    <n v="1451.7902222222222"/>
  </r>
  <r>
    <n v="763"/>
    <s v="North European countries (Lithuania, Latvia, Estonia, Sweden, Finland)"/>
    <m/>
    <n v="980"/>
    <m/>
    <n v="84.807111111111112"/>
    <m/>
    <m/>
    <m/>
    <n v="17.777777777777779"/>
    <m/>
    <m/>
    <n v="1563.192888888889"/>
    <m/>
    <m/>
    <n v="488.88888888888891"/>
    <n v="119.4074074074074"/>
    <m/>
    <n v="24.888888888888889"/>
    <m/>
    <m/>
    <m/>
    <m/>
    <m/>
    <m/>
    <m/>
    <m/>
    <m/>
    <m/>
    <m/>
    <m/>
    <m/>
    <m/>
    <m/>
    <m/>
    <n v="31.822222222222223"/>
    <n v="135.55555555555554"/>
    <s v="Brick masonry, reinforced concrete flooring, pitched roof (Z3_SI_006_ex)"/>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RC_unspecified"/>
    <s v="Standard"/>
    <s v="sample/average/statistics"/>
    <s v="RS"/>
    <s v="C"/>
    <s v="OECD_EU15"/>
    <n v="1563.192888888889"/>
  </r>
  <r>
    <n v="764"/>
    <s v="North European countries (Lithuania, Latvia, Estonia, Sweden, Finland)"/>
    <m/>
    <n v="2006"/>
    <m/>
    <n v="84.807111111111112"/>
    <m/>
    <m/>
    <m/>
    <n v="17.777777777777779"/>
    <m/>
    <m/>
    <n v="1563.192888888889"/>
    <m/>
    <m/>
    <n v="488.88888888888891"/>
    <n v="119.4074074074074"/>
    <m/>
    <n v="24.888888888888889"/>
    <m/>
    <m/>
    <m/>
    <m/>
    <m/>
    <m/>
    <m/>
    <m/>
    <m/>
    <m/>
    <m/>
    <m/>
    <m/>
    <m/>
    <m/>
    <m/>
    <n v="36.799999999999997"/>
    <n v="135.55555555555554"/>
    <s v="Brick masonry, reinforced concrete flooring, pitched roof (Z3_SI_006)"/>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RC_unspecified"/>
    <s v="Standard"/>
    <s v="sample/average/statistics"/>
    <s v="RS"/>
    <s v="C"/>
    <s v="OECD_EU15"/>
    <n v="1563.192888888889"/>
  </r>
  <r>
    <n v="765"/>
    <s v="North European countries (Lithuania, Latvia, Estonia, Sweden, Finland)"/>
    <m/>
    <n v="1960"/>
    <m/>
    <n v="36.209777777777781"/>
    <m/>
    <m/>
    <m/>
    <n v="110.25185185185185"/>
    <m/>
    <m/>
    <n v="886.45688888888878"/>
    <m/>
    <m/>
    <m/>
    <n v="101.62962962962963"/>
    <m/>
    <n v="39.822222222222223"/>
    <m/>
    <m/>
    <m/>
    <m/>
    <m/>
    <m/>
    <m/>
    <m/>
    <m/>
    <m/>
    <m/>
    <m/>
    <m/>
    <m/>
    <m/>
    <m/>
    <n v="30.044444444444444"/>
    <n v="68.888888888888886"/>
    <s v="Wooden frame wall, wooden flooring, pitched roof (Z3_SI_007_ex)"/>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T_traditional"/>
    <s v="Standard"/>
    <s v="sample/average/statistics"/>
    <s v="RS"/>
    <s v="T"/>
    <s v="OECD_EU15"/>
    <n v="886.45688888888878"/>
  </r>
  <r>
    <n v="766"/>
    <s v="North European countries (Lithuania, Latvia, Estonia, Sweden, Finland)"/>
    <m/>
    <n v="2006"/>
    <m/>
    <n v="36.209777777777781"/>
    <m/>
    <m/>
    <m/>
    <n v="110.25185185185185"/>
    <m/>
    <m/>
    <n v="886.45688888888878"/>
    <m/>
    <m/>
    <m/>
    <n v="101.62962962962963"/>
    <m/>
    <n v="39.822222222222223"/>
    <m/>
    <m/>
    <m/>
    <m/>
    <m/>
    <m/>
    <m/>
    <m/>
    <m/>
    <m/>
    <m/>
    <m/>
    <m/>
    <m/>
    <m/>
    <m/>
    <n v="37.629629629629626"/>
    <n v="68.888888888888886"/>
    <s v="Wooden frame wall, wooden flooring, pitched roof (Z3_SI_007)"/>
    <x v="41"/>
    <s v="residential"/>
    <s v="S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SFHs specified as 1-2 stories were treated as 1.5 stories"/>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6"/>
    <s v="T_traditional"/>
    <s v="Standard"/>
    <s v="sample/average/statistics"/>
    <s v="RS"/>
    <s v="T"/>
    <s v="OECD_EU15"/>
    <n v="886.45688888888878"/>
  </r>
  <r>
    <n v="767"/>
    <s v="North European countries (Lithuania, Latvia, Estonia, Sweden, Finland)"/>
    <m/>
    <m/>
    <n v="1940"/>
    <m/>
    <m/>
    <m/>
    <m/>
    <n v="53.235677083333336"/>
    <m/>
    <m/>
    <m/>
    <m/>
    <n v="39.583333333333336"/>
    <n v="1707.421875"/>
    <n v="110.65104166666667"/>
    <m/>
    <m/>
    <m/>
    <m/>
    <m/>
    <m/>
    <m/>
    <m/>
    <m/>
    <m/>
    <m/>
    <m/>
    <m/>
    <m/>
    <m/>
    <m/>
    <m/>
    <m/>
    <n v="4.583333333333333"/>
    <n v="13.020833333333334"/>
    <s v="Brick masonry, wooden flooring, pitched roof (Z3_MF_001)"/>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M_brick"/>
    <s v="Standard"/>
    <s v="sample/average/statistics"/>
    <s v="RM"/>
    <s v="M"/>
    <s v="OECD_EU15"/>
    <s v=""/>
  </r>
  <r>
    <n v="768"/>
    <s v="North European countries (Lithuania, Latvia, Estonia, Sweden, Finland)"/>
    <m/>
    <n v="1940"/>
    <n v="1980"/>
    <n v="59.797500000000007"/>
    <m/>
    <m/>
    <m/>
    <n v="9.0169270833333339"/>
    <m/>
    <m/>
    <n v="1063.1712500000001"/>
    <m/>
    <m/>
    <m/>
    <n v="69.244791666666671"/>
    <m/>
    <n v="30.625"/>
    <m/>
    <m/>
    <m/>
    <m/>
    <m/>
    <m/>
    <m/>
    <m/>
    <m/>
    <m/>
    <m/>
    <m/>
    <m/>
    <m/>
    <m/>
    <m/>
    <n v="3.2458333333333336"/>
    <n v="59.375"/>
    <s v="Breeze concrete wall, reinforced concrete flooring, pitched roof (Z3_MF_002)"/>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1063.1712500000001"/>
  </r>
  <r>
    <n v="769"/>
    <s v="North European countries (Lithuania, Latvia, Estonia, Sweden, Finland)"/>
    <m/>
    <n v="1940"/>
    <n v="1970"/>
    <n v="42.126250000000006"/>
    <m/>
    <m/>
    <m/>
    <n v="19.43359375"/>
    <m/>
    <m/>
    <n v="716.31125000000009"/>
    <m/>
    <m/>
    <n v="67.1875"/>
    <n v="43.489583333333336"/>
    <m/>
    <n v="46.302083333333336"/>
    <m/>
    <m/>
    <m/>
    <m/>
    <m/>
    <m/>
    <m/>
    <m/>
    <m/>
    <m/>
    <m/>
    <m/>
    <m/>
    <m/>
    <m/>
    <m/>
    <n v="13.447916666666666"/>
    <n v="50.130208333333336"/>
    <s v="Wooden wall and brick façade, reinforced concrete flooring, pitched roof (Z3_MF_003)"/>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716.31125000000009"/>
  </r>
  <r>
    <n v="770"/>
    <s v="North European countries (Lithuania, Latvia, Estonia, Sweden, Finland)"/>
    <m/>
    <n v="1945"/>
    <n v="1980"/>
    <n v="59.797500000000007"/>
    <m/>
    <m/>
    <m/>
    <n v="9.0169270833333339"/>
    <m/>
    <m/>
    <n v="962.39"/>
    <m/>
    <m/>
    <n v="268.75"/>
    <n v="69.244791666666671"/>
    <m/>
    <n v="30.625"/>
    <m/>
    <m/>
    <m/>
    <m/>
    <m/>
    <m/>
    <m/>
    <m/>
    <m/>
    <m/>
    <m/>
    <m/>
    <m/>
    <m/>
    <m/>
    <m/>
    <n v="6.958333333333333"/>
    <n v="62.5"/>
    <s v="Brick masonry, reinforced concrete flooring, pitched roof (Z3_MF_004)"/>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962.39"/>
  </r>
  <r>
    <n v="771"/>
    <s v="North European countries (Lithuania, Latvia, Estonia, Sweden, Finland)"/>
    <m/>
    <n v="1960"/>
    <n v="1990"/>
    <n v="79.269375000000011"/>
    <m/>
    <m/>
    <m/>
    <n v="3.4140625"/>
    <m/>
    <m/>
    <n v="1302.2931249999999"/>
    <m/>
    <m/>
    <m/>
    <n v="53.90625"/>
    <m/>
    <n v="30.625"/>
    <m/>
    <m/>
    <m/>
    <m/>
    <m/>
    <m/>
    <m/>
    <m/>
    <m/>
    <m/>
    <m/>
    <m/>
    <m/>
    <m/>
    <m/>
    <m/>
    <n v="5.8583333333333334"/>
    <n v="59.375"/>
    <s v="Breeze and reinforced concrete wall, reinforced concrete flooring, flat roof (Z3_MF_005)"/>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RC_unspecified"/>
    <s v="Standard"/>
    <s v="sample/average/statistics"/>
    <s v="RM"/>
    <s v="C"/>
    <s v="OECD_EU15"/>
    <n v="1302.2931249999999"/>
  </r>
  <r>
    <n v="772"/>
    <s v="North European countries (Lithuania, Latvia, Estonia, Sweden, Finland)"/>
    <m/>
    <n v="1970"/>
    <m/>
    <m/>
    <m/>
    <m/>
    <m/>
    <n v="57.90234375"/>
    <m/>
    <m/>
    <n v="129.6875"/>
    <m/>
    <m/>
    <m/>
    <n v="38.541666666666664"/>
    <m/>
    <n v="46.302083333333336"/>
    <m/>
    <m/>
    <m/>
    <m/>
    <m/>
    <m/>
    <m/>
    <m/>
    <m/>
    <m/>
    <m/>
    <m/>
    <m/>
    <m/>
    <m/>
    <m/>
    <n v="14.354166666666666"/>
    <n v="13.020833333333334"/>
    <s v="Wooden wall, wooden flooring, pitched roof (Z3_MF_006_ex)"/>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T_traditional"/>
    <s v="Standard"/>
    <s v="sample/average/statistics"/>
    <s v="RM"/>
    <s v="T"/>
    <s v="OECD_EU15"/>
    <n v="129.6875"/>
  </r>
  <r>
    <n v="773"/>
    <s v="North European countries (Lithuania, Latvia, Estonia, Sweden, Finland)"/>
    <m/>
    <n v="2006"/>
    <m/>
    <m/>
    <m/>
    <m/>
    <m/>
    <n v="57.90234375"/>
    <m/>
    <m/>
    <n v="129.6875"/>
    <m/>
    <m/>
    <m/>
    <n v="38.541666666666664"/>
    <m/>
    <n v="46.302083333333336"/>
    <m/>
    <m/>
    <m/>
    <m/>
    <m/>
    <m/>
    <m/>
    <m/>
    <m/>
    <m/>
    <m/>
    <m/>
    <m/>
    <m/>
    <m/>
    <m/>
    <n v="13.671875"/>
    <n v="13.020833333333334"/>
    <s v="Wooden wall, wooden flooring, pitched roof (Z3_MF_006)"/>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4"/>
    <s v="T_traditional"/>
    <s v="Standard"/>
    <s v="sample/average/statistics"/>
    <s v="RM"/>
    <s v="T"/>
    <s v="OECD_EU15"/>
    <n v="129.6875"/>
  </r>
  <r>
    <n v="774"/>
    <s v="North European countries (Lithuania, Latvia, Estonia, Sweden, Finland)"/>
    <m/>
    <n v="1980"/>
    <m/>
    <n v="36.766250000000007"/>
    <m/>
    <m/>
    <m/>
    <n v="9.0169270833333339"/>
    <m/>
    <m/>
    <n v="641.67124999999999"/>
    <m/>
    <m/>
    <n v="339.84375"/>
    <n v="69.244791666666671"/>
    <m/>
    <n v="30.625"/>
    <m/>
    <m/>
    <m/>
    <m/>
    <m/>
    <m/>
    <m/>
    <m/>
    <m/>
    <m/>
    <m/>
    <m/>
    <m/>
    <m/>
    <m/>
    <m/>
    <n v="14.9375"/>
    <n v="62.5"/>
    <s v="Brick masonry, reinforced concrete flooring, pitched roof (Z3_MF_007_ex)"/>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if int. load bearing wall is RC, then it classifies as RC in the DB"/>
    <s v="NULL"/>
    <s v="Peled &amp; Fishman"/>
    <m/>
    <m/>
    <m/>
    <m/>
    <m/>
    <m/>
    <m/>
    <m/>
    <m/>
    <m/>
    <m/>
    <m/>
    <m/>
    <m/>
    <m/>
    <m/>
    <m/>
    <s v="R32EU15"/>
    <s v="R5.2OECD"/>
    <x v="4"/>
    <s v="RC_unspecified"/>
    <s v="Standard"/>
    <s v="sample/average/statistics"/>
    <s v="RM"/>
    <s v="C"/>
    <s v="OECD_EU15"/>
    <n v="641.67124999999999"/>
  </r>
  <r>
    <n v="775"/>
    <s v="North European countries (Lithuania, Latvia, Estonia, Sweden, Finland)"/>
    <m/>
    <n v="2006"/>
    <m/>
    <n v="36.766250000000007"/>
    <m/>
    <m/>
    <m/>
    <n v="9.0169270833333339"/>
    <m/>
    <m/>
    <n v="641.67124999999999"/>
    <m/>
    <m/>
    <n v="339.84375"/>
    <n v="69.244791666666671"/>
    <m/>
    <n v="30.625"/>
    <m/>
    <m/>
    <m/>
    <m/>
    <m/>
    <m/>
    <m/>
    <m/>
    <m/>
    <m/>
    <m/>
    <m/>
    <m/>
    <m/>
    <m/>
    <m/>
    <n v="13.15625"/>
    <n v="62.5"/>
    <s v="Brick masonry, reinforced concrete flooring, pitched roof (Z3_MF_007)"/>
    <x v="24"/>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picture looks like prefab so RC_prefab"/>
    <s v="NULL"/>
    <s v="Peled &amp; Fishman"/>
    <m/>
    <m/>
    <m/>
    <m/>
    <m/>
    <m/>
    <m/>
    <m/>
    <m/>
    <m/>
    <m/>
    <m/>
    <m/>
    <m/>
    <m/>
    <m/>
    <m/>
    <s v="R32EU15"/>
    <s v="R5.2OECD"/>
    <x v="4"/>
    <s v="RC_unspecified"/>
    <s v="Standard"/>
    <s v="sample/average/statistics"/>
    <s v="RM"/>
    <s v="C"/>
    <s v="OECD_EU15"/>
    <n v="641.67124999999999"/>
  </r>
  <r>
    <n v="776"/>
    <s v="North European countries (Lithuania, Latvia, Estonia, Sweden, Finland)"/>
    <m/>
    <n v="1960"/>
    <n v="1990"/>
    <n v="83.821785714285724"/>
    <m/>
    <m/>
    <m/>
    <m/>
    <m/>
    <m/>
    <n v="1265.4639285714286"/>
    <m/>
    <m/>
    <m/>
    <n v="73.325892857142861"/>
    <m/>
    <n v="27.25"/>
    <m/>
    <m/>
    <n v="0.3392857142857143"/>
    <m/>
    <m/>
    <m/>
    <m/>
    <m/>
    <m/>
    <m/>
    <m/>
    <m/>
    <m/>
    <m/>
    <m/>
    <m/>
    <n v="5.541666666666667"/>
    <n v="49.479166666666664"/>
    <s v="Concrete wall, reinforced concrete flooring, flat roof (Z3_MF_008)"/>
    <x v="43"/>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8"/>
    <s v="RC_unspecified"/>
    <s v="Standard"/>
    <s v="sample/average/statistics"/>
    <s v="RM"/>
    <s v="C"/>
    <s v="OECD_EU15"/>
    <n v="1265.4639285714286"/>
  </r>
  <r>
    <n v="777"/>
    <s v="North European countries (Lithuania, Latvia, Estonia, Sweden, Finland)"/>
    <m/>
    <n v="1950"/>
    <n v="1990"/>
    <n v="61.38986666666667"/>
    <m/>
    <m/>
    <m/>
    <m/>
    <m/>
    <m/>
    <n v="930.07680000000005"/>
    <m/>
    <m/>
    <m/>
    <n v="50.444444444444443"/>
    <m/>
    <n v="20.16"/>
    <m/>
    <m/>
    <n v="0.24"/>
    <m/>
    <m/>
    <m/>
    <m/>
    <m/>
    <m/>
    <m/>
    <m/>
    <m/>
    <m/>
    <m/>
    <m/>
    <m/>
    <n v="7.6355555555555554"/>
    <n v="35"/>
    <s v="Concrete wall, reinforced concrete flooring, flat roof (Z3_HR_001)"/>
    <x v="38"/>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hard to assume that a 4+ story building from 1960+ is not RC"/>
    <s v="NULL"/>
    <s v="Peled &amp; Fishman"/>
    <m/>
    <m/>
    <m/>
    <m/>
    <m/>
    <m/>
    <m/>
    <m/>
    <m/>
    <m/>
    <m/>
    <m/>
    <m/>
    <m/>
    <m/>
    <m/>
    <m/>
    <s v="R32EU15"/>
    <s v="R5.2OECD"/>
    <x v="5"/>
    <s v="RC_unspecified"/>
    <s v="Standard"/>
    <s v="sample/average/statistics"/>
    <s v="RM"/>
    <s v="C"/>
    <s v="OECD_EU15"/>
    <n v="930.07680000000005"/>
  </r>
  <r>
    <n v="778"/>
    <s v="North European countries (Lithuania, Latvia, Estonia, Sweden, Finland)"/>
    <m/>
    <n v="1960"/>
    <m/>
    <n v="31.759786666666667"/>
    <m/>
    <m/>
    <m/>
    <n v="2.4"/>
    <m/>
    <m/>
    <n v="513.73354666666671"/>
    <m/>
    <m/>
    <n v="304"/>
    <n v="56.444444444444443"/>
    <m/>
    <n v="20.16"/>
    <m/>
    <m/>
    <n v="0.24"/>
    <m/>
    <m/>
    <m/>
    <m/>
    <m/>
    <m/>
    <m/>
    <m/>
    <m/>
    <m/>
    <m/>
    <m/>
    <m/>
    <n v="7.5182222222222226"/>
    <n v="49.222222222222221"/>
    <s v="Brick cavity wall, reinforced concrete flooring, flat roof (Z3_HR_002_ex)"/>
    <x v="38"/>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5"/>
    <s v="RC_unspecified"/>
    <s v="Standard"/>
    <s v="sample/average/statistics"/>
    <s v="RM"/>
    <s v="C"/>
    <s v="OECD_EU15"/>
    <n v="513.73354666666671"/>
  </r>
  <r>
    <n v="779"/>
    <s v="North European countries (Lithuania, Latvia, Estonia, Sweden, Finland)"/>
    <m/>
    <n v="2006"/>
    <m/>
    <n v="31.759786666666667"/>
    <m/>
    <m/>
    <m/>
    <n v="2.4"/>
    <m/>
    <m/>
    <n v="513.73354666666671"/>
    <m/>
    <m/>
    <n v="304"/>
    <n v="56.444444444444443"/>
    <m/>
    <n v="20.16"/>
    <m/>
    <m/>
    <n v="0.24"/>
    <m/>
    <m/>
    <m/>
    <m/>
    <m/>
    <m/>
    <m/>
    <m/>
    <m/>
    <m/>
    <m/>
    <m/>
    <m/>
    <n v="8.8693333333333335"/>
    <n v="49.222222222222221"/>
    <s v="Brick cavity wall, reinforced concrete flooring, flat roof (Z3_HR_002)"/>
    <x v="38"/>
    <s v="residential"/>
    <s v="MFH"/>
    <s v="averaged"/>
    <s v="urban"/>
    <s v="gross"/>
    <s v="Nemry, F., &amp; Uihlein, A."/>
    <n v="2008"/>
    <s v="Environmental Improvement Potentials of Residential Buildings (IMPRO-Building)"/>
    <s v="EU Joint Research Center "/>
    <s v="Copyright Elsevier"/>
    <s v="10.2791/38942"/>
    <x v="112"/>
    <s v="Annex B masses (materials summed across bld. components) divided by bld. Area from annex C (dimensions X no. of floors)"/>
    <s v="NULL"/>
    <s v="aggregates: compact loam, filling sand and grit, gravel_x000a_brick: cored brick, sandlime, solid brick, vaulted brick ceilling_x000a_cement: cement floor, screed topping_x000a_ceramics: ceramic block_x000a_concrete: concrete, concrete tile, prefabricated concrete joist, reinforced concrete (concrete is 93.3% of reinforced concrete), reinforced concrete filling_x000a_insulation_unspecified: core insulation, insulation, mineral insulation, REFURBISHMENT: insulation_x000a_mortar_plaster: exterior plaster (lime-cement), interior plaster (lime-gypsum), interior plaster (lime-gypsum) with straw_x000a_natural_stone: limestone/fieldstone, rubble stone, rubble stone masonry_x000a_other_unspecified_material: roof tile_x000a_plaster_board_gypsum: plaster board (gypsum)_x000a_steel: reinforced concrete (steel is 6.7% of reinforced concrete)_x000a_wood: floor timber spruce, roof battening (timber spruce 12%), timber spruce, wooden boarding, wooden construction, wooden facade, wooden joist, wooden wall"/>
    <s v="NULL"/>
    <s v="NULL"/>
    <s v="Peled &amp; Fishman"/>
    <m/>
    <m/>
    <m/>
    <m/>
    <m/>
    <m/>
    <m/>
    <m/>
    <m/>
    <m/>
    <m/>
    <m/>
    <m/>
    <m/>
    <m/>
    <m/>
    <m/>
    <s v="R32EU15"/>
    <s v="R5.2OECD"/>
    <x v="5"/>
    <s v="RC_unspecified"/>
    <s v="Standard"/>
    <s v="sample/average/statistics"/>
    <s v="RM"/>
    <s v="C"/>
    <s v="OECD_EU15"/>
    <n v="513.73354666666671"/>
  </r>
  <r>
    <n v="780"/>
    <s v="Netherlands"/>
    <m/>
    <n v="1958"/>
    <m/>
    <s v=""/>
    <m/>
    <m/>
    <m/>
    <n v="78.983050847457633"/>
    <m/>
    <m/>
    <n v="1993.8983050847457"/>
    <m/>
    <s v=""/>
    <s v=""/>
    <m/>
    <m/>
    <s v=""/>
    <m/>
    <m/>
    <m/>
    <m/>
    <m/>
    <m/>
    <m/>
    <m/>
    <s v=""/>
    <m/>
    <m/>
    <m/>
    <m/>
    <m/>
    <m/>
    <m/>
    <s v=""/>
    <n v="55.593220338983052"/>
    <s v="Residential, Appartment, Portiekwoning, 50 addresses"/>
    <x v="57"/>
    <s v="Residential"/>
    <s v="Appartment"/>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00"/>
    <s v="row 2"/>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4"/>
    <s v="Unspecified"/>
    <s v="Standard"/>
    <s v="real-world single case study"/>
    <s v="RM"/>
    <s v="U"/>
    <s v="OECD_EU15"/>
    <n v="1993.8983050847457"/>
  </r>
  <r>
    <n v="781"/>
    <s v="Netherlands"/>
    <m/>
    <n v="1931"/>
    <m/>
    <s v=""/>
    <m/>
    <m/>
    <m/>
    <n v="28.050490883590466"/>
    <m/>
    <m/>
    <n v="286.47309838560477"/>
    <m/>
    <s v=""/>
    <s v=""/>
    <m/>
    <m/>
    <s v=""/>
    <m/>
    <m/>
    <m/>
    <m/>
    <m/>
    <m/>
    <m/>
    <m/>
    <s v=""/>
    <m/>
    <m/>
    <m/>
    <m/>
    <m/>
    <m/>
    <m/>
    <s v=""/>
    <n v="42.3741458028707"/>
    <s v="Residential, Row, , 141 addresses"/>
    <x v="57"/>
    <s v="Residential"/>
    <s v="Row"/>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01"/>
    <s v="row 3"/>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0"/>
    <s v="Unspecified"/>
    <s v="Standard"/>
    <s v="real-world single case study"/>
    <s v="RS"/>
    <s v="U"/>
    <s v="OECD_EU15"/>
    <n v="286.47309838560477"/>
  </r>
  <r>
    <n v="782"/>
    <s v="Netherlands"/>
    <m/>
    <n v="1960"/>
    <m/>
    <s v=""/>
    <m/>
    <m/>
    <m/>
    <n v="28.174603174603174"/>
    <m/>
    <m/>
    <n v="725.39682539682542"/>
    <m/>
    <s v=""/>
    <s v=""/>
    <m/>
    <m/>
    <n v="9.9206349206349209"/>
    <m/>
    <m/>
    <m/>
    <m/>
    <m/>
    <m/>
    <m/>
    <m/>
    <s v=""/>
    <m/>
    <m/>
    <m/>
    <m/>
    <m/>
    <m/>
    <m/>
    <s v=""/>
    <n v="69.861111111111114"/>
    <s v="Residential, Row, , 35 addresses"/>
    <x v="57"/>
    <s v="Residential"/>
    <s v="Row"/>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02"/>
    <s v="row 4"/>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0"/>
    <s v="Unspecified"/>
    <s v="Standard"/>
    <s v="real-world single case study"/>
    <s v="RS"/>
    <s v="U"/>
    <s v="OECD_EU15"/>
    <n v="725.39682539682542"/>
  </r>
  <r>
    <n v="783"/>
    <s v="Netherlands"/>
    <m/>
    <n v="1957"/>
    <m/>
    <s v=""/>
    <m/>
    <m/>
    <m/>
    <n v="63.529411764705884"/>
    <m/>
    <m/>
    <n v="613.82352941176475"/>
    <m/>
    <s v=""/>
    <s v=""/>
    <m/>
    <m/>
    <n v="7.3529411764705879"/>
    <m/>
    <m/>
    <m/>
    <m/>
    <m/>
    <m/>
    <m/>
    <m/>
    <s v=""/>
    <m/>
    <m/>
    <m/>
    <m/>
    <m/>
    <m/>
    <m/>
    <s v=""/>
    <n v="52.941176470588232"/>
    <s v="Residential, Row, , 34 addresses"/>
    <x v="57"/>
    <s v="Residential"/>
    <s v="Row"/>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03"/>
    <s v="row 5"/>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0"/>
    <s v="Unspecified"/>
    <s v="Standard"/>
    <s v="real-world single case study"/>
    <s v="RS"/>
    <s v="U"/>
    <s v="OECD_EU15"/>
    <n v="613.82352941176475"/>
  </r>
  <r>
    <n v="784"/>
    <s v="Netherlands"/>
    <m/>
    <n v="1958"/>
    <m/>
    <n v="34.09411764705883"/>
    <m/>
    <m/>
    <m/>
    <n v="216.47058823529412"/>
    <m/>
    <m/>
    <n v="974.11764705882354"/>
    <m/>
    <s v=""/>
    <n v="635.29411764705878"/>
    <m/>
    <m/>
    <s v=""/>
    <m/>
    <m/>
    <m/>
    <m/>
    <m/>
    <m/>
    <m/>
    <m/>
    <s v=""/>
    <m/>
    <m/>
    <m/>
    <m/>
    <m/>
    <m/>
    <m/>
    <s v=""/>
    <n v="81.17647058823529"/>
    <s v="Residential, Single, , 3 addresses"/>
    <x v="57"/>
    <s v="Residential"/>
    <s v="Singl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04"/>
    <s v="row 6"/>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3"/>
    <s v="Unspecified"/>
    <s v="Standard"/>
    <s v="real-world single case study"/>
    <s v="RS"/>
    <s v="U"/>
    <s v="OECD_EU15"/>
    <n v="974.11764705882354"/>
  </r>
  <r>
    <n v="785"/>
    <s v="Netherlands"/>
    <m/>
    <n v="1975"/>
    <m/>
    <n v="24.479867256637167"/>
    <m/>
    <m/>
    <m/>
    <n v="84.778761061946909"/>
    <m/>
    <m/>
    <n v="699.42477876106193"/>
    <m/>
    <s v=""/>
    <n v="637.16814159292039"/>
    <m/>
    <m/>
    <s v=""/>
    <m/>
    <m/>
    <m/>
    <m/>
    <m/>
    <m/>
    <m/>
    <m/>
    <s v=""/>
    <m/>
    <m/>
    <m/>
    <m/>
    <m/>
    <m/>
    <m/>
    <s v=""/>
    <n v="133.51769911504422"/>
    <s v="Utility, Gym hall, Other, 1 addresses"/>
    <x v="57"/>
    <s v="Utility"/>
    <s v="Gym hall"/>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05"/>
    <s v="row 7"/>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699.42477876106193"/>
  </r>
  <r>
    <n v="786"/>
    <s v="Netherlands"/>
    <m/>
    <n v="1967"/>
    <m/>
    <s v=""/>
    <m/>
    <m/>
    <m/>
    <n v="98.468271334792121"/>
    <m/>
    <m/>
    <n v="1905.9080962800874"/>
    <m/>
    <s v=""/>
    <s v=""/>
    <m/>
    <m/>
    <n v="32.822757111597376"/>
    <m/>
    <m/>
    <m/>
    <m/>
    <m/>
    <m/>
    <m/>
    <m/>
    <s v=""/>
    <m/>
    <m/>
    <m/>
    <m/>
    <m/>
    <m/>
    <m/>
    <s v=""/>
    <n v="232.82275711159738"/>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06"/>
    <s v="row 8"/>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905.9080962800874"/>
  </r>
  <r>
    <n v="787"/>
    <s v="Netherlands"/>
    <m/>
    <n v="1951"/>
    <m/>
    <s v=""/>
    <m/>
    <m/>
    <m/>
    <n v="68.085106382978722"/>
    <m/>
    <m/>
    <n v="2668.0851063829787"/>
    <m/>
    <s v=""/>
    <s v=""/>
    <m/>
    <m/>
    <n v="8.5106382978723403"/>
    <m/>
    <m/>
    <m/>
    <m/>
    <m/>
    <m/>
    <m/>
    <m/>
    <s v=""/>
    <m/>
    <m/>
    <m/>
    <m/>
    <m/>
    <m/>
    <m/>
    <s v=""/>
    <n v="63.829787234042556"/>
    <s v="Utility, Hotel, Other, 1 addresses"/>
    <x v="57"/>
    <s v="Utility"/>
    <s v="Hotel"/>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07"/>
    <s v="row 9"/>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
    <s v="Unspecified"/>
    <s v="Standard"/>
    <s v="real-world single case study"/>
    <s v="NR"/>
    <s v="U"/>
    <s v="OECD_EU15"/>
    <n v="2668.0851063829787"/>
  </r>
  <r>
    <n v="788"/>
    <s v="Netherlands"/>
    <m/>
    <n v="1959"/>
    <m/>
    <s v=""/>
    <m/>
    <m/>
    <m/>
    <n v="22.222222222222221"/>
    <m/>
    <m/>
    <n v="333.33333333333331"/>
    <m/>
    <s v=""/>
    <s v=""/>
    <m/>
    <m/>
    <s v=""/>
    <m/>
    <m/>
    <m/>
    <m/>
    <m/>
    <m/>
    <m/>
    <m/>
    <s v=""/>
    <m/>
    <m/>
    <m/>
    <m/>
    <m/>
    <m/>
    <m/>
    <s v=""/>
    <n v="15.462962962962964"/>
    <s v="Residential, Row, , 5 addresses"/>
    <x v="57"/>
    <s v="Residential"/>
    <s v="Row"/>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08"/>
    <s v="row 10"/>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0"/>
    <s v="Unspecified"/>
    <s v="Standard"/>
    <s v="real-world single case study"/>
    <s v="RS"/>
    <s v="U"/>
    <s v="OECD_EU15"/>
    <n v="333.33333333333331"/>
  </r>
  <r>
    <n v="789"/>
    <s v="Netherlands"/>
    <m/>
    <n v="1956"/>
    <m/>
    <s v=""/>
    <m/>
    <m/>
    <m/>
    <n v="133.33333333333334"/>
    <m/>
    <m/>
    <n v="2596"/>
    <m/>
    <s v=""/>
    <s v=""/>
    <m/>
    <m/>
    <s v=""/>
    <m/>
    <m/>
    <m/>
    <m/>
    <m/>
    <m/>
    <m/>
    <m/>
    <s v=""/>
    <m/>
    <m/>
    <m/>
    <m/>
    <m/>
    <m/>
    <m/>
    <s v=""/>
    <n v="112"/>
    <s v="Utility, School, Other, 1 addresses"/>
    <x v="57"/>
    <s v="Utility"/>
    <s v="School"/>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09"/>
    <s v="row 11"/>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2596"/>
  </r>
  <r>
    <n v="790"/>
    <s v="Netherlands"/>
    <m/>
    <n v="1937"/>
    <m/>
    <s v=""/>
    <m/>
    <m/>
    <m/>
    <n v="29.822926374650514"/>
    <m/>
    <m/>
    <n v="1780.0559179869524"/>
    <m/>
    <s v=""/>
    <s v=""/>
    <m/>
    <m/>
    <s v=""/>
    <m/>
    <m/>
    <m/>
    <m/>
    <m/>
    <m/>
    <m/>
    <m/>
    <s v=""/>
    <m/>
    <m/>
    <m/>
    <m/>
    <m/>
    <m/>
    <m/>
    <s v=""/>
    <n v="98.788443616029824"/>
    <s v="Utility, Meeting area, Other, 1 addresses"/>
    <x v="57"/>
    <s v="Utility"/>
    <s v="Meeting area"/>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10"/>
    <s v="row 12"/>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1780.0559179869524"/>
  </r>
  <r>
    <n v="791"/>
    <s v="Netherlands"/>
    <m/>
    <n v="1955"/>
    <m/>
    <s v=""/>
    <m/>
    <m/>
    <m/>
    <n v="98.591549295774641"/>
    <m/>
    <m/>
    <n v="862.67605633802816"/>
    <m/>
    <s v=""/>
    <s v=""/>
    <m/>
    <m/>
    <n v="3.5211267605633805"/>
    <m/>
    <m/>
    <m/>
    <m/>
    <m/>
    <m/>
    <m/>
    <m/>
    <s v=""/>
    <m/>
    <m/>
    <m/>
    <m/>
    <m/>
    <m/>
    <m/>
    <s v=""/>
    <n v="36.971830985915496"/>
    <s v="Residential, Row, , 8 addresses"/>
    <x v="57"/>
    <s v="Residential"/>
    <s v="Row"/>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11"/>
    <s v="row 13"/>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0"/>
    <s v="Unspecified"/>
    <s v="Standard"/>
    <s v="real-world single case study"/>
    <s v="RS"/>
    <s v="U"/>
    <s v="OECD_EU15"/>
    <n v="862.67605633802816"/>
  </r>
  <r>
    <n v="792"/>
    <s v="Netherlands"/>
    <m/>
    <n v="1992"/>
    <m/>
    <s v=""/>
    <m/>
    <m/>
    <m/>
    <n v="12.573344509639565"/>
    <m/>
    <m/>
    <n v="402.34702430846608"/>
    <m/>
    <s v=""/>
    <s v=""/>
    <m/>
    <m/>
    <n v="3.3528918692372169"/>
    <m/>
    <m/>
    <m/>
    <m/>
    <m/>
    <m/>
    <m/>
    <m/>
    <s v=""/>
    <m/>
    <m/>
    <m/>
    <m/>
    <m/>
    <m/>
    <m/>
    <s v=""/>
    <n v="22.883487007544005"/>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12"/>
    <s v="row 14"/>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402.34702430846608"/>
  </r>
  <r>
    <n v="793"/>
    <s v="Netherlands"/>
    <m/>
    <n v="1978"/>
    <m/>
    <s v=""/>
    <m/>
    <m/>
    <m/>
    <n v="75.91836734693878"/>
    <m/>
    <m/>
    <n v="1551.0204081632653"/>
    <m/>
    <s v=""/>
    <s v=""/>
    <m/>
    <m/>
    <n v="8.9795918367346932"/>
    <m/>
    <m/>
    <m/>
    <m/>
    <m/>
    <m/>
    <m/>
    <m/>
    <s v=""/>
    <m/>
    <m/>
    <m/>
    <m/>
    <m/>
    <m/>
    <m/>
    <s v=""/>
    <n v="71.020408163265301"/>
    <s v="Utility, School, Other, 1 addresses"/>
    <x v="57"/>
    <s v="Utility"/>
    <s v="School"/>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13"/>
    <s v="row 15"/>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1551.0204081632653"/>
  </r>
  <r>
    <n v="794"/>
    <s v="Netherlands"/>
    <m/>
    <n v="1965"/>
    <m/>
    <n v="20.785545954438334"/>
    <m/>
    <m/>
    <m/>
    <n v="52.160251374705418"/>
    <m/>
    <m/>
    <n v="593.87274155538103"/>
    <m/>
    <s v=""/>
    <n v="148.46818538884526"/>
    <m/>
    <m/>
    <s v=""/>
    <m/>
    <m/>
    <m/>
    <m/>
    <m/>
    <m/>
    <m/>
    <m/>
    <s v=""/>
    <m/>
    <m/>
    <m/>
    <m/>
    <m/>
    <m/>
    <m/>
    <s v=""/>
    <n v="86.865671641791053"/>
    <s v="Utility, Commercial, , 2 addresses"/>
    <x v="57"/>
    <s v="Utility"/>
    <s v="Commercial"/>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14"/>
    <s v="row 16"/>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5"/>
    <s v="Unspecified"/>
    <s v="Standard"/>
    <s v="real-world single case study"/>
    <s v="NR"/>
    <s v="U"/>
    <s v="OECD_EU15"/>
    <n v="593.87274155538103"/>
  </r>
  <r>
    <n v="795"/>
    <s v="Netherlands"/>
    <m/>
    <n v="1962"/>
    <m/>
    <s v=""/>
    <m/>
    <m/>
    <m/>
    <n v="29.498525073746311"/>
    <m/>
    <m/>
    <n v="811.20943952802361"/>
    <m/>
    <s v=""/>
    <s v=""/>
    <m/>
    <m/>
    <s v=""/>
    <m/>
    <m/>
    <m/>
    <m/>
    <m/>
    <m/>
    <m/>
    <m/>
    <s v=""/>
    <m/>
    <m/>
    <m/>
    <m/>
    <m/>
    <m/>
    <m/>
    <s v=""/>
    <n v="95.87020648967551"/>
    <s v="Utility, Health care, Other, 1 addresses"/>
    <x v="57"/>
    <s v="Utility"/>
    <s v="Health car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15"/>
    <s v="row 17"/>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811.20943952802361"/>
  </r>
  <r>
    <n v="796"/>
    <s v="Netherlands"/>
    <m/>
    <n v="1996"/>
    <m/>
    <s v=""/>
    <m/>
    <m/>
    <m/>
    <n v="58.823529411764703"/>
    <m/>
    <m/>
    <n v="1261.7647058823529"/>
    <m/>
    <s v=""/>
    <s v=""/>
    <m/>
    <m/>
    <s v=""/>
    <m/>
    <m/>
    <m/>
    <m/>
    <m/>
    <m/>
    <m/>
    <m/>
    <s v=""/>
    <m/>
    <m/>
    <m/>
    <m/>
    <m/>
    <m/>
    <m/>
    <s v=""/>
    <n v="127.61029411764706"/>
    <s v="Utility, Office, Porch house,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16"/>
    <s v="row 18"/>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261.7647058823529"/>
  </r>
  <r>
    <n v="797"/>
    <s v="Netherlands"/>
    <m/>
    <n v="1972"/>
    <m/>
    <s v=""/>
    <m/>
    <m/>
    <m/>
    <n v="48.128342245989302"/>
    <m/>
    <m/>
    <n v="465.24064171122996"/>
    <m/>
    <s v=""/>
    <s v=""/>
    <m/>
    <m/>
    <s v=""/>
    <m/>
    <m/>
    <m/>
    <m/>
    <m/>
    <m/>
    <m/>
    <m/>
    <s v=""/>
    <m/>
    <m/>
    <m/>
    <m/>
    <m/>
    <m/>
    <m/>
    <s v=""/>
    <n v="59.491978609625669"/>
    <s v="Utility, School, Other, 1 addresses"/>
    <x v="57"/>
    <s v="Utility"/>
    <s v="School"/>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17"/>
    <s v="row 19"/>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465.24064171122996"/>
  </r>
  <r>
    <n v="798"/>
    <s v="Netherlands"/>
    <m/>
    <n v="1990"/>
    <m/>
    <s v=""/>
    <m/>
    <m/>
    <m/>
    <n v="44"/>
    <m/>
    <m/>
    <n v="2398"/>
    <m/>
    <s v=""/>
    <s v=""/>
    <m/>
    <m/>
    <n v="16.666666666666668"/>
    <m/>
    <m/>
    <m/>
    <m/>
    <m/>
    <m/>
    <m/>
    <m/>
    <s v=""/>
    <m/>
    <m/>
    <m/>
    <m/>
    <m/>
    <m/>
    <m/>
    <s v=""/>
    <n v="161.66666666666666"/>
    <s v="Utility, Commercial, , 1 addresses"/>
    <x v="57"/>
    <s v="Utility"/>
    <s v="Commercial"/>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18"/>
    <s v="row 20"/>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5"/>
    <s v="Unspecified"/>
    <s v="Standard"/>
    <s v="real-world single case study"/>
    <s v="NR"/>
    <s v="U"/>
    <s v="OECD_EU15"/>
    <n v="2398"/>
  </r>
  <r>
    <n v="799"/>
    <s v="Netherlands"/>
    <m/>
    <n v="1978"/>
    <m/>
    <s v=""/>
    <m/>
    <m/>
    <m/>
    <n v="86.833654463712264"/>
    <m/>
    <m/>
    <n v="2556.1978163134231"/>
    <m/>
    <n v="98.908156711624926"/>
    <s v=""/>
    <m/>
    <m/>
    <n v="25.690430314707772"/>
    <m/>
    <m/>
    <m/>
    <m/>
    <m/>
    <m/>
    <m/>
    <m/>
    <s v=""/>
    <m/>
    <m/>
    <m/>
    <m/>
    <m/>
    <m/>
    <m/>
    <s v=""/>
    <n v="215.28580603725112"/>
    <s v="Utility, Health care, Other, 1 addresses"/>
    <x v="57"/>
    <s v="Utility"/>
    <s v="Health car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19"/>
    <s v="row 21"/>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2556.1978163134231"/>
  </r>
  <r>
    <n v="800"/>
    <s v="Netherlands"/>
    <m/>
    <n v="1975"/>
    <m/>
    <s v=""/>
    <m/>
    <m/>
    <m/>
    <n v="34.62204270051933"/>
    <m/>
    <m/>
    <n v="1661.8580496249278"/>
    <m/>
    <n v="54.841315637622621"/>
    <s v=""/>
    <m/>
    <m/>
    <s v=""/>
    <m/>
    <m/>
    <m/>
    <m/>
    <m/>
    <m/>
    <m/>
    <m/>
    <s v=""/>
    <m/>
    <m/>
    <m/>
    <m/>
    <m/>
    <m/>
    <m/>
    <s v=""/>
    <n v="141.62723600692442"/>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20"/>
    <s v="row 22"/>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661.8580496249278"/>
  </r>
  <r>
    <n v="801"/>
    <s v="Netherlands"/>
    <m/>
    <n v="1978"/>
    <m/>
    <n v="16.12903225806452"/>
    <m/>
    <m/>
    <m/>
    <n v="65.092165898617509"/>
    <m/>
    <m/>
    <n v="460.82949308755758"/>
    <m/>
    <s v=""/>
    <n v="414.74654377880182"/>
    <m/>
    <m/>
    <s v=""/>
    <m/>
    <m/>
    <m/>
    <m/>
    <m/>
    <m/>
    <m/>
    <m/>
    <s v=""/>
    <m/>
    <m/>
    <m/>
    <m/>
    <m/>
    <m/>
    <m/>
    <s v=""/>
    <n v="94.47004608294931"/>
    <s v="Utility, School, Other, 1 addresses"/>
    <x v="57"/>
    <s v="Utility"/>
    <s v="School"/>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21"/>
    <s v="row 23"/>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460.82949308755758"/>
  </r>
  <r>
    <n v="802"/>
    <s v="Netherlands"/>
    <m/>
    <n v="1978"/>
    <m/>
    <s v=""/>
    <m/>
    <m/>
    <m/>
    <n v="25.787965616045845"/>
    <m/>
    <m/>
    <n v="1418.9111747851002"/>
    <m/>
    <s v=""/>
    <s v=""/>
    <m/>
    <m/>
    <n v="12.034383954154729"/>
    <m/>
    <m/>
    <m/>
    <m/>
    <m/>
    <m/>
    <m/>
    <m/>
    <s v=""/>
    <m/>
    <m/>
    <m/>
    <m/>
    <m/>
    <m/>
    <m/>
    <s v=""/>
    <n v="65.444126074498556"/>
    <s v="Utility, Health care, Other, 1 addresses"/>
    <x v="57"/>
    <s v="Utility"/>
    <s v="Health car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22"/>
    <s v="row 24"/>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1418.9111747851002"/>
  </r>
  <r>
    <n v="803"/>
    <s v="Netherlands"/>
    <m/>
    <n v="2012"/>
    <m/>
    <s v=""/>
    <m/>
    <m/>
    <m/>
    <n v="19.188596491228068"/>
    <m/>
    <m/>
    <n v="740.13157894736844"/>
    <m/>
    <s v=""/>
    <s v=""/>
    <m/>
    <m/>
    <s v=""/>
    <m/>
    <m/>
    <m/>
    <m/>
    <m/>
    <m/>
    <m/>
    <m/>
    <n v="4.3859649122807021"/>
    <m/>
    <m/>
    <m/>
    <m/>
    <m/>
    <m/>
    <m/>
    <s v=""/>
    <n v="41.666666666666664"/>
    <s v="Utility, School, Other, 1 addresses"/>
    <x v="57"/>
    <s v="Utility"/>
    <s v="School"/>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23"/>
    <s v="row 25"/>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740.13157894736844"/>
  </r>
  <r>
    <n v="804"/>
    <s v="Netherlands"/>
    <m/>
    <n v="1987"/>
    <m/>
    <s v=""/>
    <m/>
    <m/>
    <m/>
    <n v="22.126281705342688"/>
    <m/>
    <m/>
    <n v="1467.3502428494332"/>
    <m/>
    <s v=""/>
    <s v=""/>
    <m/>
    <m/>
    <n v="18.888289260658393"/>
    <m/>
    <m/>
    <m/>
    <m/>
    <m/>
    <m/>
    <m/>
    <m/>
    <s v=""/>
    <m/>
    <m/>
    <m/>
    <m/>
    <m/>
    <m/>
    <m/>
    <s v=""/>
    <n v="72.692930383162434"/>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24"/>
    <s v="row 26"/>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467.3502428494332"/>
  </r>
  <r>
    <n v="805"/>
    <s v="Netherlands"/>
    <m/>
    <n v="2010"/>
    <m/>
    <s v=""/>
    <m/>
    <m/>
    <m/>
    <n v="75.274438055410357"/>
    <m/>
    <m/>
    <n v="627.28698379508626"/>
    <m/>
    <s v=""/>
    <s v=""/>
    <m/>
    <m/>
    <n v="12.023000522739153"/>
    <m/>
    <m/>
    <m/>
    <m/>
    <m/>
    <m/>
    <m/>
    <m/>
    <s v=""/>
    <m/>
    <m/>
    <m/>
    <m/>
    <m/>
    <m/>
    <m/>
    <s v=""/>
    <n v="67.956089911134342"/>
    <s v="Utility, School, Other, 1 addresses"/>
    <x v="57"/>
    <s v="Utility"/>
    <s v="School"/>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25"/>
    <s v="row 27"/>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627.28698379508626"/>
  </r>
  <r>
    <n v="806"/>
    <s v="Netherlands"/>
    <m/>
    <n v="1970"/>
    <m/>
    <n v="23.087494273934954"/>
    <m/>
    <m/>
    <m/>
    <n v="22.904260192395785"/>
    <m/>
    <m/>
    <n v="659.64269354099861"/>
    <m/>
    <n v="0"/>
    <n v="173.15620705451215"/>
    <m/>
    <m/>
    <s v=""/>
    <m/>
    <m/>
    <m/>
    <m/>
    <m/>
    <m/>
    <m/>
    <m/>
    <s v=""/>
    <m/>
    <m/>
    <m/>
    <m/>
    <m/>
    <m/>
    <m/>
    <s v=""/>
    <n v="185.93678424186899"/>
    <s v="Utility, Other, Other, 5 addresses"/>
    <x v="57"/>
    <s v="Utility"/>
    <s v="Other"/>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26"/>
    <s v="row 28"/>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
    <s v="Unspecified"/>
    <s v="Standard"/>
    <s v="real-world single case study"/>
    <s v="NR"/>
    <s v="U"/>
    <s v="OECD_EU15"/>
    <n v="659.64269354099861"/>
  </r>
  <r>
    <n v="807"/>
    <s v="Netherlands"/>
    <m/>
    <n v="1980"/>
    <m/>
    <s v=""/>
    <m/>
    <m/>
    <m/>
    <n v="25.564550489987219"/>
    <m/>
    <m/>
    <n v="2249.6804431188752"/>
    <m/>
    <s v=""/>
    <s v=""/>
    <m/>
    <m/>
    <n v="8.5215168299957398"/>
    <m/>
    <m/>
    <m/>
    <m/>
    <m/>
    <m/>
    <m/>
    <m/>
    <s v=""/>
    <m/>
    <m/>
    <m/>
    <m/>
    <m/>
    <m/>
    <m/>
    <s v=""/>
    <n v="78.504473796335745"/>
    <s v="Utility, Other, Other, 3 addresses"/>
    <x v="57"/>
    <s v="Utility"/>
    <s v="Other"/>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27"/>
    <s v="row 29"/>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
    <s v="Unspecified"/>
    <s v="Standard"/>
    <s v="real-world single case study"/>
    <s v="NR"/>
    <s v="U"/>
    <s v="OECD_EU15"/>
    <n v="2249.6804431188752"/>
  </r>
  <r>
    <n v="808"/>
    <s v="Netherlands"/>
    <m/>
    <n v="1987"/>
    <m/>
    <s v=""/>
    <m/>
    <m/>
    <m/>
    <n v="24.884015183466893"/>
    <m/>
    <m/>
    <n v="922.81737663433148"/>
    <m/>
    <s v=""/>
    <s v=""/>
    <m/>
    <m/>
    <s v=""/>
    <m/>
    <m/>
    <m/>
    <m/>
    <m/>
    <m/>
    <m/>
    <m/>
    <n v="4.2176296921130323"/>
    <m/>
    <m/>
    <m/>
    <m/>
    <m/>
    <m/>
    <m/>
    <s v=""/>
    <n v="98.692534795444956"/>
    <s v="Utility, School, Other, 1 addresses"/>
    <x v="57"/>
    <s v="Utility"/>
    <s v="School"/>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28"/>
    <s v="row 30"/>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922.81737663433148"/>
  </r>
  <r>
    <n v="809"/>
    <s v="Netherlands"/>
    <m/>
    <n v="1970"/>
    <m/>
    <n v="0.73375262054507351"/>
    <m/>
    <m/>
    <m/>
    <n v="103.77358490566037"/>
    <m/>
    <m/>
    <n v="964.36058700209639"/>
    <m/>
    <n v="49.358490566037737"/>
    <s v=""/>
    <m/>
    <m/>
    <s v=""/>
    <m/>
    <m/>
    <m/>
    <m/>
    <m/>
    <m/>
    <m/>
    <m/>
    <s v=""/>
    <m/>
    <m/>
    <m/>
    <m/>
    <m/>
    <m/>
    <m/>
    <s v=""/>
    <n v="123.28301886792453"/>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29"/>
    <s v="row 31"/>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964.36058700209639"/>
  </r>
  <r>
    <n v="810"/>
    <s v="Netherlands"/>
    <m/>
    <n v="1989"/>
    <m/>
    <s v=""/>
    <m/>
    <m/>
    <m/>
    <n v="14.415156507413508"/>
    <m/>
    <m/>
    <n v="1482.7018121911037"/>
    <m/>
    <s v=""/>
    <s v=""/>
    <m/>
    <m/>
    <n v="8.6490939044481046"/>
    <m/>
    <m/>
    <m/>
    <m/>
    <m/>
    <m/>
    <m/>
    <m/>
    <s v=""/>
    <m/>
    <m/>
    <m/>
    <m/>
    <m/>
    <m/>
    <m/>
    <s v=""/>
    <n v="69.604612850082376"/>
    <s v="Utility, Office, , 2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30"/>
    <s v="row 32"/>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482.7018121911037"/>
  </r>
  <r>
    <n v="811"/>
    <s v="Netherlands"/>
    <m/>
    <n v="1973"/>
    <m/>
    <s v=""/>
    <m/>
    <m/>
    <m/>
    <n v="42.553191489361701"/>
    <m/>
    <m/>
    <n v="1235.5099046221569"/>
    <m/>
    <s v=""/>
    <s v=""/>
    <m/>
    <m/>
    <n v="27.512839325018341"/>
    <m/>
    <m/>
    <m/>
    <m/>
    <m/>
    <m/>
    <m/>
    <m/>
    <s v=""/>
    <m/>
    <m/>
    <m/>
    <m/>
    <m/>
    <m/>
    <m/>
    <s v=""/>
    <n v="75.531914893617028"/>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31"/>
    <s v="row 33"/>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235.5099046221569"/>
  </r>
  <r>
    <n v="812"/>
    <s v="Netherlands"/>
    <m/>
    <n v="1975"/>
    <m/>
    <s v=""/>
    <m/>
    <m/>
    <m/>
    <n v="47.285464098073554"/>
    <m/>
    <m/>
    <n v="1061.2959719789842"/>
    <m/>
    <s v=""/>
    <s v=""/>
    <m/>
    <m/>
    <n v="27.320490367775832"/>
    <m/>
    <m/>
    <m/>
    <m/>
    <m/>
    <m/>
    <m/>
    <m/>
    <s v=""/>
    <m/>
    <m/>
    <m/>
    <m/>
    <m/>
    <m/>
    <m/>
    <s v=""/>
    <n v="72.294220665499125"/>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32"/>
    <s v="row 34"/>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061.2959719789842"/>
  </r>
  <r>
    <n v="813"/>
    <s v="Netherlands"/>
    <m/>
    <n v="1967"/>
    <m/>
    <s v=""/>
    <m/>
    <m/>
    <m/>
    <n v="46.822742474916389"/>
    <m/>
    <m/>
    <n v="1443.14381270903"/>
    <m/>
    <s v=""/>
    <s v=""/>
    <m/>
    <m/>
    <n v="6.6889632107023411"/>
    <m/>
    <m/>
    <m/>
    <m/>
    <m/>
    <m/>
    <m/>
    <m/>
    <n v="5.0167224080267561"/>
    <m/>
    <m/>
    <m/>
    <m/>
    <m/>
    <m/>
    <m/>
    <s v=""/>
    <n v="53.846153846153847"/>
    <s v="Utility, Health care, Other, 1 addresses"/>
    <x v="57"/>
    <s v="Utility"/>
    <s v="Health car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33"/>
    <s v="row 35"/>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1443.14381270903"/>
  </r>
  <r>
    <n v="814"/>
    <s v="Netherlands"/>
    <m/>
    <n v="1960"/>
    <m/>
    <s v=""/>
    <m/>
    <m/>
    <m/>
    <n v="50"/>
    <m/>
    <m/>
    <n v="656.25"/>
    <m/>
    <s v=""/>
    <s v=""/>
    <m/>
    <m/>
    <s v=""/>
    <m/>
    <m/>
    <m/>
    <m/>
    <m/>
    <m/>
    <m/>
    <m/>
    <s v=""/>
    <m/>
    <m/>
    <m/>
    <m/>
    <m/>
    <m/>
    <m/>
    <s v=""/>
    <n v="124.375"/>
    <s v="Residential, Appartment, , 24 addresses"/>
    <x v="57"/>
    <s v="Residential"/>
    <s v="Appartment"/>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34"/>
    <s v="row 36"/>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8"/>
    <s v="Unspecified"/>
    <s v="Standard"/>
    <s v="real-world single case study"/>
    <s v="RM"/>
    <s v="U"/>
    <s v="OECD_EU15"/>
    <n v="656.25"/>
  </r>
  <r>
    <n v="815"/>
    <s v="Netherlands"/>
    <m/>
    <n v="1980"/>
    <m/>
    <s v=""/>
    <m/>
    <m/>
    <m/>
    <n v="34.197777144485606"/>
    <m/>
    <m/>
    <n v="1111.4277571957823"/>
    <m/>
    <s v=""/>
    <s v=""/>
    <m/>
    <m/>
    <n v="9.9743516671416366"/>
    <m/>
    <m/>
    <m/>
    <m/>
    <m/>
    <m/>
    <m/>
    <m/>
    <s v=""/>
    <m/>
    <m/>
    <m/>
    <m/>
    <m/>
    <m/>
    <m/>
    <s v=""/>
    <n v="56.568823026503274"/>
    <s v="Utility, office, , 2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35"/>
    <s v="row 37"/>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111.4277571957823"/>
  </r>
  <r>
    <n v="816"/>
    <s v="Netherlands"/>
    <m/>
    <n v="2012"/>
    <m/>
    <s v=""/>
    <m/>
    <m/>
    <m/>
    <n v="8.42548709847288"/>
    <m/>
    <m/>
    <n v="1158.504476040021"/>
    <m/>
    <s v=""/>
    <s v=""/>
    <m/>
    <m/>
    <n v="5.2659294365455507"/>
    <m/>
    <m/>
    <m/>
    <m/>
    <m/>
    <m/>
    <m/>
    <m/>
    <s v=""/>
    <m/>
    <m/>
    <m/>
    <m/>
    <m/>
    <m/>
    <m/>
    <s v=""/>
    <n v="45.55028962611901"/>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36"/>
    <s v="row 38"/>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158.504476040021"/>
  </r>
  <r>
    <n v="817"/>
    <s v="Netherlands"/>
    <m/>
    <n v="1965"/>
    <m/>
    <s v=""/>
    <m/>
    <m/>
    <m/>
    <n v="7.627952755905512"/>
    <m/>
    <m/>
    <n v="861.22047244094483"/>
    <m/>
    <s v=""/>
    <s v=""/>
    <m/>
    <m/>
    <n v="8.6122047244094482"/>
    <m/>
    <m/>
    <m/>
    <m/>
    <m/>
    <m/>
    <m/>
    <m/>
    <s v=""/>
    <m/>
    <m/>
    <m/>
    <m/>
    <m/>
    <m/>
    <m/>
    <s v=""/>
    <n v="28.789370078740159"/>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37"/>
    <s v="row 39"/>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861.22047244094483"/>
  </r>
  <r>
    <n v="818"/>
    <s v="Netherlands"/>
    <m/>
    <n v="1960"/>
    <m/>
    <n v="33.629893238434164"/>
    <m/>
    <m/>
    <m/>
    <n v="16.607354685646502"/>
    <m/>
    <m/>
    <n v="960.85409252669035"/>
    <m/>
    <s v=""/>
    <n v="30.747330960854093"/>
    <m/>
    <m/>
    <s v=""/>
    <m/>
    <m/>
    <m/>
    <m/>
    <m/>
    <m/>
    <m/>
    <m/>
    <s v=""/>
    <m/>
    <m/>
    <m/>
    <m/>
    <m/>
    <m/>
    <m/>
    <s v=""/>
    <n v="91.814946619217082"/>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38"/>
    <s v="row 40"/>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960.85409252669035"/>
  </r>
  <r>
    <n v="819"/>
    <s v="Netherlands"/>
    <m/>
    <n v="1961"/>
    <m/>
    <s v=""/>
    <m/>
    <m/>
    <m/>
    <n v="37.887757518351883"/>
    <m/>
    <m/>
    <n v="1282.2637935117216"/>
    <m/>
    <s v=""/>
    <s v=""/>
    <m/>
    <m/>
    <n v="8.287946957139475"/>
    <m/>
    <m/>
    <m/>
    <m/>
    <m/>
    <m/>
    <m/>
    <m/>
    <s v=""/>
    <m/>
    <m/>
    <m/>
    <m/>
    <m/>
    <m/>
    <m/>
    <s v=""/>
    <n v="56.358039308548427"/>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39"/>
    <s v="row 41"/>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282.2637935117216"/>
  </r>
  <r>
    <n v="820"/>
    <s v="Netherlands"/>
    <m/>
    <n v="1971"/>
    <m/>
    <s v=""/>
    <m/>
    <m/>
    <m/>
    <n v="15.128593040847202"/>
    <m/>
    <m/>
    <n v="453.85779122541601"/>
    <m/>
    <s v=""/>
    <s v=""/>
    <m/>
    <m/>
    <n v="17.289820618111087"/>
    <m/>
    <m/>
    <m/>
    <m/>
    <m/>
    <m/>
    <m/>
    <m/>
    <s v=""/>
    <m/>
    <m/>
    <m/>
    <m/>
    <m/>
    <m/>
    <m/>
    <s v=""/>
    <n v="51.86946185433326"/>
    <s v="Utility, Office, , 2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40"/>
    <s v="row 42"/>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453.85779122541601"/>
  </r>
  <r>
    <n v="821"/>
    <s v="Netherlands"/>
    <m/>
    <n v="1988"/>
    <m/>
    <s v=""/>
    <m/>
    <m/>
    <m/>
    <n v="4.1047693510555119"/>
    <m/>
    <m/>
    <n v="895.23064894448783"/>
    <m/>
    <s v=""/>
    <s v=""/>
    <m/>
    <m/>
    <s v=""/>
    <m/>
    <m/>
    <m/>
    <m/>
    <m/>
    <m/>
    <m/>
    <m/>
    <s v=""/>
    <m/>
    <m/>
    <m/>
    <m/>
    <m/>
    <m/>
    <m/>
    <s v=""/>
    <n v="27.951524628616106"/>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41"/>
    <s v="row 43"/>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895.23064894448783"/>
  </r>
  <r>
    <n v="822"/>
    <s v="Netherlands"/>
    <m/>
    <n v="1983"/>
    <m/>
    <s v=""/>
    <m/>
    <m/>
    <m/>
    <n v="27.66355140186916"/>
    <m/>
    <m/>
    <n v="1884.1121495327102"/>
    <m/>
    <s v=""/>
    <s v=""/>
    <m/>
    <m/>
    <s v=""/>
    <m/>
    <m/>
    <m/>
    <m/>
    <m/>
    <m/>
    <m/>
    <m/>
    <s v=""/>
    <m/>
    <m/>
    <m/>
    <m/>
    <m/>
    <m/>
    <m/>
    <s v=""/>
    <n v="67.289719626168221"/>
    <s v="Utility, Office, , 2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42"/>
    <s v="row 44"/>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884.1121495327102"/>
  </r>
  <r>
    <n v="823"/>
    <s v="Netherlands"/>
    <m/>
    <n v="1985"/>
    <m/>
    <s v=""/>
    <m/>
    <m/>
    <m/>
    <n v="26.177437020810515"/>
    <m/>
    <m/>
    <n v="1365.4618473895582"/>
    <m/>
    <s v=""/>
    <s v=""/>
    <m/>
    <m/>
    <n v="16.42935377875137"/>
    <m/>
    <m/>
    <m/>
    <m/>
    <m/>
    <m/>
    <m/>
    <m/>
    <n v="27.601314348302299"/>
    <m/>
    <m/>
    <m/>
    <m/>
    <m/>
    <m/>
    <m/>
    <s v=""/>
    <n v="92.542898868200083"/>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43"/>
    <s v="row 45"/>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365.4618473895582"/>
  </r>
  <r>
    <n v="824"/>
    <s v="Netherlands"/>
    <m/>
    <n v="2003"/>
    <m/>
    <s v=""/>
    <m/>
    <m/>
    <m/>
    <n v="2.4479804161566707"/>
    <m/>
    <m/>
    <n v="472.11050883021505"/>
    <m/>
    <s v=""/>
    <s v=""/>
    <m/>
    <m/>
    <s v=""/>
    <m/>
    <m/>
    <m/>
    <m/>
    <m/>
    <m/>
    <m/>
    <m/>
    <s v=""/>
    <m/>
    <m/>
    <m/>
    <m/>
    <m/>
    <m/>
    <m/>
    <s v=""/>
    <n v="32.872879874103866"/>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44"/>
    <s v="row 46"/>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472.11050883021505"/>
  </r>
  <r>
    <n v="825"/>
    <s v="Netherlands"/>
    <m/>
    <n v="1980"/>
    <m/>
    <n v="22.947019867549674"/>
    <m/>
    <m/>
    <m/>
    <n v="31.456953642384107"/>
    <m/>
    <m/>
    <n v="655.62913907284769"/>
    <m/>
    <s v=""/>
    <n v="596.02649006622516"/>
    <m/>
    <m/>
    <n v="19.867549668874172"/>
    <m/>
    <m/>
    <m/>
    <m/>
    <m/>
    <m/>
    <m/>
    <m/>
    <n v="3.3112582781456954"/>
    <m/>
    <m/>
    <m/>
    <m/>
    <m/>
    <m/>
    <m/>
    <s v=""/>
    <n v="39.072847682119203"/>
    <s v="Utility, Office, , 2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45"/>
    <s v="row 47"/>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655.62913907284769"/>
  </r>
  <r>
    <n v="826"/>
    <s v="Netherlands"/>
    <m/>
    <n v="1978"/>
    <m/>
    <s v=""/>
    <m/>
    <m/>
    <m/>
    <n v="19.173553719008265"/>
    <m/>
    <m/>
    <n v="741.81818181818187"/>
    <m/>
    <s v=""/>
    <s v=""/>
    <m/>
    <m/>
    <n v="16.528925619834709"/>
    <m/>
    <m/>
    <m/>
    <m/>
    <m/>
    <m/>
    <m/>
    <m/>
    <s v=""/>
    <m/>
    <m/>
    <m/>
    <m/>
    <m/>
    <m/>
    <m/>
    <s v=""/>
    <n v="59.008264462809919"/>
    <s v="Utility, Industrial, Meeting area, Other, 1 addresses"/>
    <x v="57"/>
    <s v="Utility"/>
    <s v="Industrial, Meeting area"/>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46"/>
    <s v="row 48"/>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2"/>
    <s v="Unspecified"/>
    <s v="Standard"/>
    <s v="real-world single case study"/>
    <s v="NR"/>
    <s v="U"/>
    <s v="OECD_EU15"/>
    <n v="741.81818181818187"/>
  </r>
  <r>
    <n v="827"/>
    <s v="Netherlands"/>
    <m/>
    <n v="1957"/>
    <m/>
    <s v=""/>
    <m/>
    <m/>
    <m/>
    <n v="56.905370843989772"/>
    <m/>
    <m/>
    <n v="932.54475703324806"/>
    <m/>
    <s v=""/>
    <s v=""/>
    <m/>
    <m/>
    <s v=""/>
    <m/>
    <m/>
    <m/>
    <m/>
    <m/>
    <m/>
    <m/>
    <m/>
    <s v=""/>
    <m/>
    <m/>
    <m/>
    <m/>
    <m/>
    <m/>
    <m/>
    <s v=""/>
    <n v="77.717391304347842"/>
    <s v="Residential, Appartment, incl. 8 rowhouses, 16 addresses"/>
    <x v="57"/>
    <s v="Residential"/>
    <s v="Appartment"/>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47"/>
    <s v="row 49"/>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4"/>
    <s v="Unspecified"/>
    <s v="Standard"/>
    <s v="real-world single case study"/>
    <s v="RM"/>
    <s v="U"/>
    <s v="OECD_EU15"/>
    <n v="932.54475703324806"/>
  </r>
  <r>
    <n v="828"/>
    <s v="Netherlands"/>
    <m/>
    <n v="1965"/>
    <m/>
    <s v=""/>
    <m/>
    <m/>
    <m/>
    <n v="34.867503486750351"/>
    <m/>
    <m/>
    <n v="2008.3682008368201"/>
    <m/>
    <s v=""/>
    <s v=""/>
    <m/>
    <m/>
    <s v=""/>
    <m/>
    <m/>
    <m/>
    <m/>
    <m/>
    <m/>
    <m/>
    <m/>
    <s v=""/>
    <m/>
    <m/>
    <m/>
    <m/>
    <m/>
    <m/>
    <m/>
    <s v=""/>
    <n v="80.0836820083682"/>
    <s v="Residential, Appartment, , 65 addresses"/>
    <x v="57"/>
    <s v="Residential"/>
    <s v="Appartment"/>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48"/>
    <s v="row 50"/>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8"/>
    <s v="Unspecified"/>
    <s v="Standard"/>
    <s v="real-world single case study"/>
    <s v="RM"/>
    <s v="U"/>
    <s v="OECD_EU15"/>
    <n v="2008.3682008368201"/>
  </r>
  <r>
    <n v="829"/>
    <s v="Netherlands"/>
    <m/>
    <n v="1966"/>
    <m/>
    <s v=""/>
    <m/>
    <m/>
    <m/>
    <n v="27.126000271260004"/>
    <m/>
    <m/>
    <n v="1274.9220127492201"/>
    <m/>
    <s v=""/>
    <s v=""/>
    <m/>
    <m/>
    <n v="4.7470500474705002"/>
    <m/>
    <m/>
    <m/>
    <m/>
    <m/>
    <m/>
    <m/>
    <m/>
    <n v="10.4435101044351"/>
    <m/>
    <m/>
    <m/>
    <m/>
    <m/>
    <m/>
    <m/>
    <s v=""/>
    <n v="86.369184863691842"/>
    <s v="Utility, Health care, Other, 1 addresses"/>
    <x v="57"/>
    <s v="Utility"/>
    <s v="Health car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49"/>
    <s v="row 51"/>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1274.9220127492201"/>
  </r>
  <r>
    <n v="830"/>
    <s v="Netherlands"/>
    <m/>
    <n v="2005"/>
    <m/>
    <s v=""/>
    <m/>
    <m/>
    <m/>
    <n v="25.665512713381879"/>
    <m/>
    <m/>
    <n v="1062.4328518562731"/>
    <m/>
    <s v=""/>
    <s v=""/>
    <m/>
    <m/>
    <s v=""/>
    <m/>
    <m/>
    <m/>
    <m/>
    <m/>
    <m/>
    <m/>
    <m/>
    <s v=""/>
    <m/>
    <m/>
    <m/>
    <m/>
    <m/>
    <m/>
    <m/>
    <s v=""/>
    <n v="30.559866300584936"/>
    <s v="Utility, Health care, Other, 1 addresses"/>
    <x v="57"/>
    <s v="Utility"/>
    <s v="Health car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50"/>
    <s v="row 52"/>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1062.4328518562731"/>
  </r>
  <r>
    <n v="831"/>
    <s v="Netherlands"/>
    <m/>
    <n v="1910"/>
    <m/>
    <s v=""/>
    <m/>
    <m/>
    <m/>
    <n v="32.84457478005865"/>
    <m/>
    <m/>
    <n v="914.95601173020532"/>
    <m/>
    <s v=""/>
    <s v=""/>
    <m/>
    <m/>
    <s v=""/>
    <m/>
    <m/>
    <m/>
    <m/>
    <m/>
    <m/>
    <m/>
    <m/>
    <n v="6.4516129032258061"/>
    <m/>
    <m/>
    <m/>
    <m/>
    <m/>
    <m/>
    <m/>
    <s v=""/>
    <n v="71.260997067448685"/>
    <s v="Utility, Industrial, Other, 1 addresses"/>
    <x v="57"/>
    <s v="Utility"/>
    <s v="Industrial"/>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51"/>
    <s v="row 53"/>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2"/>
    <s v="Unspecified"/>
    <s v="Standard"/>
    <s v="real-world single case study"/>
    <s v="NR"/>
    <s v="U"/>
    <s v="OECD_EU15"/>
    <n v="914.95601173020532"/>
  </r>
  <r>
    <n v="832"/>
    <s v="Netherlands"/>
    <m/>
    <n v="2012"/>
    <m/>
    <s v=""/>
    <m/>
    <m/>
    <m/>
    <n v="4.5918953047870508"/>
    <m/>
    <m/>
    <n v="987.25749052921594"/>
    <m/>
    <s v=""/>
    <s v=""/>
    <m/>
    <m/>
    <n v="4.5918953047870508"/>
    <m/>
    <m/>
    <m/>
    <m/>
    <m/>
    <m/>
    <m/>
    <m/>
    <s v=""/>
    <m/>
    <m/>
    <m/>
    <m/>
    <m/>
    <m/>
    <m/>
    <s v=""/>
    <n v="69.911606015382844"/>
    <s v="Utility, Meeting area, Other, 1 addresses"/>
    <x v="57"/>
    <s v="Utility"/>
    <s v="Meeting area"/>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52"/>
    <s v="row 54"/>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1"/>
    <s v="Unspecified"/>
    <s v="Standard"/>
    <s v="real-world single case study"/>
    <s v="NR"/>
    <s v="U"/>
    <s v="OECD_EU15"/>
    <n v="987.25749052921594"/>
  </r>
  <r>
    <n v="833"/>
    <s v="Netherlands"/>
    <m/>
    <n v="1974"/>
    <m/>
    <s v=""/>
    <m/>
    <m/>
    <m/>
    <n v="30.857629282826132"/>
    <m/>
    <m/>
    <n v="945.30751223664606"/>
    <m/>
    <s v=""/>
    <s v=""/>
    <m/>
    <m/>
    <n v="5.1074696743988079"/>
    <m/>
    <m/>
    <m/>
    <m/>
    <m/>
    <m/>
    <m/>
    <m/>
    <s v=""/>
    <m/>
    <m/>
    <m/>
    <m/>
    <m/>
    <m/>
    <m/>
    <s v=""/>
    <n v="48.946584379655249"/>
    <s v="Residential, High_rise, , 2 addresses"/>
    <x v="57"/>
    <s v="Residential"/>
    <s v="High_ris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53"/>
    <s v="row 55"/>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5"/>
    <s v="Unspecified"/>
    <s v="Standard"/>
    <s v="real-world single case study"/>
    <s v="RM"/>
    <s v="U"/>
    <s v="OECD_EU15"/>
    <n v="945.30751223664606"/>
  </r>
  <r>
    <n v="834"/>
    <s v="Netherlands"/>
    <m/>
    <n v="1967"/>
    <m/>
    <s v=""/>
    <m/>
    <m/>
    <m/>
    <n v="9.2088740058601921"/>
    <m/>
    <m/>
    <n v="1266.9526998744245"/>
    <m/>
    <s v=""/>
    <s v=""/>
    <m/>
    <m/>
    <n v="8.3717036416910844"/>
    <m/>
    <m/>
    <m/>
    <m/>
    <m/>
    <m/>
    <m/>
    <m/>
    <s v=""/>
    <m/>
    <m/>
    <m/>
    <m/>
    <m/>
    <m/>
    <m/>
    <s v=""/>
    <n v="38.091251569694435"/>
    <s v="Utility, Office, , 5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54"/>
    <s v="row 56"/>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3"/>
    <s v="Unspecified"/>
    <s v="Standard"/>
    <s v="real-world single case study"/>
    <s v="NR"/>
    <s v="U"/>
    <s v="OECD_EU15"/>
    <n v="1266.9526998744245"/>
  </r>
  <r>
    <n v="835"/>
    <s v="Netherlands"/>
    <m/>
    <n v="2001"/>
    <m/>
    <s v=""/>
    <m/>
    <m/>
    <m/>
    <n v="29.485294117647058"/>
    <m/>
    <m/>
    <n v="1703.6764705882354"/>
    <m/>
    <s v=""/>
    <s v=""/>
    <m/>
    <m/>
    <s v=""/>
    <m/>
    <m/>
    <m/>
    <m/>
    <m/>
    <m/>
    <m/>
    <m/>
    <s v=""/>
    <m/>
    <m/>
    <m/>
    <m/>
    <m/>
    <m/>
    <m/>
    <s v=""/>
    <n v="55.955882352941174"/>
    <s v="Utility, Office, , 2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55"/>
    <s v="row 57"/>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703.6764705882354"/>
  </r>
  <r>
    <n v="836"/>
    <s v="Netherlands"/>
    <m/>
    <n v="1970"/>
    <m/>
    <s v=""/>
    <m/>
    <m/>
    <m/>
    <n v="10.363040716721267"/>
    <m/>
    <m/>
    <n v="1447.1484923447215"/>
    <m/>
    <s v=""/>
    <s v=""/>
    <m/>
    <m/>
    <n v="17.984890018051747"/>
    <m/>
    <m/>
    <m/>
    <m/>
    <m/>
    <m/>
    <m/>
    <m/>
    <n v="22.731831249582136"/>
    <m/>
    <m/>
    <m/>
    <m/>
    <m/>
    <m/>
    <m/>
    <s v=""/>
    <n v="54.990974125827371"/>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56"/>
    <s v="row 58"/>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447.1484923447215"/>
  </r>
  <r>
    <n v="837"/>
    <s v="Netherlands"/>
    <m/>
    <n v="1954"/>
    <m/>
    <s v=""/>
    <m/>
    <m/>
    <m/>
    <n v="33.372025536854323"/>
    <m/>
    <m/>
    <n v="1117.2373766686012"/>
    <m/>
    <s v=""/>
    <s v=""/>
    <m/>
    <m/>
    <s v=""/>
    <m/>
    <m/>
    <m/>
    <m/>
    <m/>
    <m/>
    <m/>
    <m/>
    <s v=""/>
    <m/>
    <m/>
    <m/>
    <m/>
    <m/>
    <m/>
    <m/>
    <s v=""/>
    <n v="158.79280325014508"/>
    <s v="Utility, Office, , 1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57"/>
    <s v="row 59"/>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1117.2373766686012"/>
  </r>
  <r>
    <n v="838"/>
    <s v="Netherlands"/>
    <m/>
    <n v="1976"/>
    <m/>
    <s v=""/>
    <m/>
    <m/>
    <m/>
    <n v="45.933014354066984"/>
    <m/>
    <m/>
    <n v="901.91387559808618"/>
    <m/>
    <s v=""/>
    <s v=""/>
    <m/>
    <m/>
    <n v="19.138755980861244"/>
    <m/>
    <m/>
    <m/>
    <m/>
    <m/>
    <m/>
    <m/>
    <m/>
    <s v=""/>
    <m/>
    <m/>
    <m/>
    <m/>
    <m/>
    <m/>
    <m/>
    <s v=""/>
    <n v="72.727272727272734"/>
    <s v="Utility, Other, Other, 1 addresses"/>
    <x v="57"/>
    <s v="Utility"/>
    <s v="Other"/>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58"/>
    <s v="row 60"/>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2"/>
    <s v="Unspecified"/>
    <s v="Standard"/>
    <s v="real-world single case study"/>
    <s v="NR"/>
    <s v="U"/>
    <s v="OECD_EU15"/>
    <n v="901.91387559808618"/>
  </r>
  <r>
    <n v="839"/>
    <s v="Netherlands"/>
    <m/>
    <n v="1960"/>
    <m/>
    <s v=""/>
    <m/>
    <m/>
    <m/>
    <n v="4.706325301204819"/>
    <m/>
    <m/>
    <n v="978.33982990786672"/>
    <m/>
    <s v=""/>
    <s v=""/>
    <m/>
    <m/>
    <s v=""/>
    <m/>
    <m/>
    <m/>
    <m/>
    <m/>
    <m/>
    <m/>
    <m/>
    <s v=""/>
    <m/>
    <m/>
    <m/>
    <m/>
    <m/>
    <m/>
    <m/>
    <s v=""/>
    <n v="15.301647767540752"/>
    <s v="Residential, Appartment, , 328 addresses"/>
    <x v="57"/>
    <s v="Residential"/>
    <s v="Appartment"/>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59"/>
    <s v="row 61"/>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8"/>
    <s v="Unspecified"/>
    <s v="Standard"/>
    <s v="real-world single case study"/>
    <s v="RM"/>
    <s v="U"/>
    <s v="OECD_EU15"/>
    <n v="978.33982990786672"/>
  </r>
  <r>
    <n v="840"/>
    <s v="Netherlands"/>
    <m/>
    <n v="1990"/>
    <m/>
    <s v=""/>
    <m/>
    <m/>
    <m/>
    <n v="10.562937502619777"/>
    <m/>
    <m/>
    <n v="902.37666093808946"/>
    <m/>
    <s v=""/>
    <s v=""/>
    <m/>
    <m/>
    <n v="4.5269732154084759"/>
    <m/>
    <m/>
    <m/>
    <m/>
    <m/>
    <m/>
    <m/>
    <m/>
    <n v="3.856310516829442"/>
    <m/>
    <m/>
    <m/>
    <m/>
    <m/>
    <m/>
    <m/>
    <n v="6.5389613111455756"/>
    <n v="31.521146833214569"/>
    <s v="Utility, Office, , 5 addresses"/>
    <x v="57"/>
    <s v="Utility"/>
    <s v="Office"/>
    <s v="case study"/>
    <s v="urban"/>
    <s v="gross"/>
    <s v="Sprecher, B, Verhagen, TJ, Sauer, ML, Baars, M, Heintz, J, &amp; Fishman, T"/>
    <n v="2021"/>
    <s v="Material intensity database for the Dutch building stock "/>
    <s v="Journal of Industrial Ecology"/>
    <s v="Copyright Elsevier"/>
    <s v="10.1111/jiec.13143"/>
    <x v="113"/>
    <s v="Supporting information sheet &quot;Mass (raw data)&quot;, mass divided by m2_total x 1060"/>
    <s v="row 62"/>
    <s v="other_unspecified_material includes &quot;Roof material unspecified&quot;, &quot;Roof tiles&quot;, &quot;C&amp;DW&quot;. Aggregate is &quot;Roof gravel&quot;. Concrete includes &quot;Concrete and brickwork&quot; and &quot;Concrete&quot;. Wood includes &quot;B-wood&quot; and &quot;A-wood&quot;."/>
    <m/>
    <m/>
    <s v="Peled &amp; Fishman"/>
    <m/>
    <m/>
    <m/>
    <m/>
    <m/>
    <m/>
    <m/>
    <m/>
    <m/>
    <m/>
    <m/>
    <m/>
    <m/>
    <m/>
    <m/>
    <m/>
    <m/>
    <s v="R32EU15"/>
    <s v="R5.2OECD"/>
    <x v="13"/>
    <s v="Unspecified"/>
    <s v="Standard"/>
    <s v="real-world single case study"/>
    <s v="NR"/>
    <s v="U"/>
    <s v="OECD_EU15"/>
    <n v="902.37666093808946"/>
  </r>
  <r>
    <n v="841"/>
    <s v="Canada"/>
    <s v="TOR"/>
    <n v="2021"/>
    <m/>
    <n v="2.6043108789999998"/>
    <m/>
    <m/>
    <m/>
    <n v="51.136370290000002"/>
    <m/>
    <m/>
    <n v="460.63659389999998"/>
    <m/>
    <n v="143.3499175"/>
    <n v="80.939790479999999"/>
    <n v="20.66656433"/>
    <m/>
    <n v="27.683429910000001"/>
    <m/>
    <n v="3.0277639199999999"/>
    <n v="7.5098814230000004"/>
    <m/>
    <m/>
    <m/>
    <m/>
    <m/>
    <n v="2.0732376530000001"/>
    <n v="0.19263031999999999"/>
    <m/>
    <m/>
    <m/>
    <m/>
    <m/>
    <n v="26.937415099999999"/>
    <n v="1.0281399899999999"/>
    <m/>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521.18"/>
    <m/>
    <s v="Fishman copied and pasted from Saxe"/>
    <m/>
    <m/>
    <m/>
    <m/>
    <m/>
    <m/>
    <m/>
    <m/>
    <m/>
    <m/>
    <m/>
    <m/>
    <m/>
    <m/>
    <m/>
    <m/>
    <m/>
    <s v="R32CAN"/>
    <s v="R5.2OECD"/>
    <x v="3"/>
    <s v="T_traditional"/>
    <s v="Unspecified"/>
    <s v="real-world single case study"/>
    <s v="RS"/>
    <s v="T"/>
    <s v="OECD_CAN"/>
    <n v="460.63659389999998"/>
  </r>
  <r>
    <n v="842"/>
    <s v="Canada"/>
    <s v="TOR"/>
    <n v="2021"/>
    <m/>
    <n v="0.32337426800000002"/>
    <m/>
    <m/>
    <m/>
    <n v="62.943232969999997"/>
    <m/>
    <m/>
    <n v="373.66202600000003"/>
    <m/>
    <n v="100.890967"/>
    <n v="17.57661083"/>
    <n v="2.5839199470000001"/>
    <m/>
    <n v="20.847695510000001"/>
    <m/>
    <n v="4.6637036280000004"/>
    <n v="3.1197204809999999"/>
    <m/>
    <m/>
    <m/>
    <n v="16.97382078"/>
    <m/>
    <n v="3.8489620800000002"/>
    <n v="0.24857352799999999"/>
    <m/>
    <m/>
    <m/>
    <m/>
    <m/>
    <n v="0.69862809599999998"/>
    <n v="1.8287719659999999"/>
    <n v="0.19746960699999999"/>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89.24"/>
    <m/>
    <s v="Fishman copied and pasted from Saxe"/>
    <m/>
    <m/>
    <m/>
    <m/>
    <m/>
    <m/>
    <m/>
    <m/>
    <m/>
    <m/>
    <m/>
    <m/>
    <m/>
    <m/>
    <m/>
    <m/>
    <m/>
    <s v="R32CAN"/>
    <s v="R5.2OECD"/>
    <x v="3"/>
    <s v="T_traditional"/>
    <s v="Unspecified"/>
    <s v="real-world single case study"/>
    <s v="RS"/>
    <s v="T"/>
    <s v="OECD_CAN"/>
    <n v="373.66202600000003"/>
  </r>
  <r>
    <n v="843"/>
    <s v="Canada"/>
    <s v="TOR"/>
    <n v="2021"/>
    <m/>
    <n v="1.0308839759999999"/>
    <m/>
    <n v="0.21146341499999999"/>
    <m/>
    <n v="67.06093018"/>
    <m/>
    <m/>
    <n v="543.06525360000001"/>
    <m/>
    <n v="91.047905940000007"/>
    <m/>
    <n v="6.5766203479999996"/>
    <m/>
    <n v="20.17076329"/>
    <m/>
    <m/>
    <m/>
    <n v="42.258041009999999"/>
    <m/>
    <m/>
    <n v="6.6807890390000004"/>
    <m/>
    <n v="10.38773443"/>
    <n v="0.31861391"/>
    <m/>
    <m/>
    <m/>
    <m/>
    <m/>
    <n v="13.03008211"/>
    <n v="0.57772811199999996"/>
    <n v="0.309529832"/>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411.64"/>
    <m/>
    <s v="Fishman copied and pasted from Saxe"/>
    <m/>
    <m/>
    <m/>
    <m/>
    <m/>
    <m/>
    <m/>
    <m/>
    <m/>
    <m/>
    <m/>
    <m/>
    <m/>
    <m/>
    <m/>
    <m/>
    <m/>
    <s v="R32CAN"/>
    <s v="R5.2OECD"/>
    <x v="3"/>
    <s v="T_traditional"/>
    <s v="Unspecified"/>
    <s v="real-world single case study"/>
    <s v="RS"/>
    <s v="T"/>
    <s v="OECD_CAN"/>
    <n v="543.06525360000001"/>
  </r>
  <r>
    <n v="844"/>
    <s v="Canada"/>
    <s v="TOR"/>
    <n v="2021"/>
    <m/>
    <n v="1.0592011429999999"/>
    <m/>
    <m/>
    <m/>
    <n v="73.446908289999996"/>
    <m/>
    <m/>
    <n v="309.14625649999999"/>
    <m/>
    <n v="63.889672060000002"/>
    <n v="109.9964386"/>
    <n v="28.08554311"/>
    <m/>
    <n v="26.790721919999999"/>
    <m/>
    <n v="5.7645422169999998"/>
    <n v="5.2327125690000003"/>
    <m/>
    <m/>
    <m/>
    <n v="4.7756403030000003"/>
    <m/>
    <n v="3.2480412520000002"/>
    <n v="0.443988463"/>
    <m/>
    <m/>
    <m/>
    <m/>
    <m/>
    <n v="2.2668793589999998"/>
    <n v="2.308862591"/>
    <n v="0.122002152"/>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269.56"/>
    <m/>
    <s v="Fishman copied and pasted from Saxe"/>
    <m/>
    <m/>
    <m/>
    <m/>
    <m/>
    <m/>
    <m/>
    <m/>
    <m/>
    <m/>
    <m/>
    <m/>
    <m/>
    <m/>
    <m/>
    <m/>
    <m/>
    <s v="R32CAN"/>
    <s v="R5.2OECD"/>
    <x v="3"/>
    <s v="T_traditional"/>
    <s v="Unspecified"/>
    <s v="real-world single case study"/>
    <s v="RS"/>
    <s v="T"/>
    <s v="OECD_CAN"/>
    <n v="309.14625649999999"/>
  </r>
  <r>
    <n v="845"/>
    <s v="Canada"/>
    <s v="TOR"/>
    <n v="2011"/>
    <m/>
    <n v="68.202359200000004"/>
    <m/>
    <m/>
    <m/>
    <m/>
    <m/>
    <m/>
    <n v="1078.607735"/>
    <m/>
    <m/>
    <m/>
    <m/>
    <m/>
    <m/>
    <m/>
    <m/>
    <m/>
    <m/>
    <m/>
    <m/>
    <m/>
    <m/>
    <m/>
    <m/>
    <m/>
    <m/>
    <m/>
    <m/>
    <m/>
    <m/>
    <m/>
    <m/>
    <s v="unspecified unknown or other"/>
    <x v="31"/>
    <s v="Commercial (Office)"/>
    <s v="Nonresidential, unspecified unknown or other"/>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11248"/>
    <m/>
    <s v="Fishman copied and pasted from Saxe"/>
    <m/>
    <m/>
    <m/>
    <m/>
    <m/>
    <m/>
    <m/>
    <m/>
    <m/>
    <m/>
    <m/>
    <m/>
    <m/>
    <m/>
    <m/>
    <m/>
    <m/>
    <s v="R32CAN"/>
    <s v="R5.2OECD"/>
    <x v="13"/>
    <s v="Unspecified"/>
    <s v="Unspecified"/>
    <s v="real-world single case study"/>
    <s v="NR"/>
    <s v="U"/>
    <s v="OECD_CAN"/>
    <n v="1078.607735"/>
  </r>
  <r>
    <n v="846"/>
    <s v="Canada"/>
    <s v="TOR"/>
    <n v="2011"/>
    <m/>
    <n v="40.566622080000002"/>
    <m/>
    <m/>
    <m/>
    <m/>
    <m/>
    <m/>
    <n v="1258.5655240000001"/>
    <m/>
    <m/>
    <m/>
    <m/>
    <m/>
    <m/>
    <m/>
    <m/>
    <m/>
    <m/>
    <m/>
    <m/>
    <m/>
    <m/>
    <m/>
    <m/>
    <m/>
    <m/>
    <m/>
    <m/>
    <m/>
    <m/>
    <m/>
    <m/>
    <s v="Reinforced concrete structure, with concrete floor"/>
    <x v="49"/>
    <s v="Apartment building"/>
    <s v="Residential, Multi-family, high"/>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11317"/>
    <m/>
    <s v="Fishman copied and pasted from Saxe"/>
    <m/>
    <m/>
    <m/>
    <m/>
    <m/>
    <m/>
    <m/>
    <m/>
    <m/>
    <m/>
    <m/>
    <m/>
    <m/>
    <m/>
    <m/>
    <m/>
    <m/>
    <s v="R32CAN"/>
    <s v="R5.2OECD"/>
    <x v="8"/>
    <s v="RC_concretefloor"/>
    <s v="Unspecified"/>
    <s v="real-world single case study"/>
    <s v="RM"/>
    <s v="C"/>
    <s v="OECD_CAN"/>
    <n v="1258.5655240000001"/>
  </r>
  <r>
    <n v="847"/>
    <s v="Canada"/>
    <s v="TOR"/>
    <n v="2021"/>
    <m/>
    <n v="2.3354911770000002"/>
    <m/>
    <m/>
    <m/>
    <n v="71.919405749999996"/>
    <m/>
    <m/>
    <n v="370.57486490000002"/>
    <m/>
    <n v="73.711585459999995"/>
    <m/>
    <n v="2.1357833140000002"/>
    <m/>
    <n v="22.474997200000001"/>
    <m/>
    <n v="4.4411309670000003"/>
    <n v="4.6992757689999998"/>
    <n v="13.723424290000001"/>
    <m/>
    <m/>
    <n v="14.99311644"/>
    <m/>
    <n v="2.8609811879999998"/>
    <n v="0.297730196"/>
    <m/>
    <m/>
    <m/>
    <m/>
    <m/>
    <n v="16.463815329999999"/>
    <m/>
    <n v="8.0642640000000002E-2"/>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445.99"/>
    <m/>
    <s v="Fishman copied and pasted from Saxe"/>
    <m/>
    <m/>
    <m/>
    <m/>
    <m/>
    <m/>
    <m/>
    <m/>
    <m/>
    <m/>
    <m/>
    <m/>
    <m/>
    <m/>
    <m/>
    <m/>
    <m/>
    <s v="R32CAN"/>
    <s v="R5.2OECD"/>
    <x v="3"/>
    <s v="T_traditional"/>
    <s v="Unspecified"/>
    <s v="real-world single case study"/>
    <s v="RS"/>
    <s v="T"/>
    <s v="OECD_CAN"/>
    <n v="370.57486490000002"/>
  </r>
  <r>
    <n v="848"/>
    <s v="Canada"/>
    <s v="TOR"/>
    <n v="2021"/>
    <m/>
    <n v="0.100374455"/>
    <m/>
    <m/>
    <m/>
    <n v="58.526039230000002"/>
    <m/>
    <m/>
    <n v="370.17775799999998"/>
    <m/>
    <n v="113.99840349999999"/>
    <n v="60.075265139999999"/>
    <n v="13.19854031"/>
    <m/>
    <n v="16.942894290000002"/>
    <m/>
    <n v="7.0611700309999996"/>
    <n v="1.5818816280000001"/>
    <n v="26.403375530000002"/>
    <m/>
    <m/>
    <m/>
    <m/>
    <n v="1.930541681"/>
    <n v="0.27703875"/>
    <m/>
    <m/>
    <m/>
    <m/>
    <m/>
    <n v="15.69329228"/>
    <n v="6.5407458000000002E-2"/>
    <n v="1.638397E-3"/>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438.45"/>
    <m/>
    <s v="Fishman copied and pasted from Saxe"/>
    <m/>
    <m/>
    <m/>
    <m/>
    <m/>
    <m/>
    <m/>
    <m/>
    <m/>
    <m/>
    <m/>
    <m/>
    <m/>
    <m/>
    <m/>
    <m/>
    <m/>
    <s v="R32CAN"/>
    <s v="R5.2OECD"/>
    <x v="3"/>
    <s v="T_traditional"/>
    <s v="Unspecified"/>
    <s v="real-world single case study"/>
    <s v="RS"/>
    <s v="T"/>
    <s v="OECD_CAN"/>
    <n v="370.17775799999998"/>
  </r>
  <r>
    <n v="849"/>
    <s v="Canada"/>
    <s v="TOR"/>
    <n v="2021"/>
    <m/>
    <n v="5.2250696850000002"/>
    <m/>
    <m/>
    <m/>
    <n v="62.037863229999999"/>
    <m/>
    <m/>
    <n v="409.7547859"/>
    <m/>
    <n v="146.0062739"/>
    <n v="47.556822160000003"/>
    <n v="15.373772880000001"/>
    <m/>
    <n v="22.260800759999999"/>
    <m/>
    <n v="7.0641673789999997"/>
    <n v="6.96039604"/>
    <n v="20.760849780000001"/>
    <m/>
    <m/>
    <m/>
    <m/>
    <n v="3.4470149999999998E-2"/>
    <n v="0.18113432900000001"/>
    <m/>
    <m/>
    <m/>
    <m/>
    <m/>
    <n v="13.11904715"/>
    <m/>
    <n v="0.69047166199999999"/>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714.07"/>
    <m/>
    <s v="Fishman copied and pasted from Saxe"/>
    <m/>
    <m/>
    <m/>
    <m/>
    <m/>
    <m/>
    <m/>
    <m/>
    <m/>
    <m/>
    <m/>
    <m/>
    <m/>
    <m/>
    <m/>
    <m/>
    <m/>
    <s v="R32CAN"/>
    <s v="R5.2OECD"/>
    <x v="3"/>
    <s v="T_traditional"/>
    <s v="Unspecified"/>
    <s v="real-world single case study"/>
    <s v="RS"/>
    <s v="T"/>
    <s v="OECD_CAN"/>
    <n v="409.7547859"/>
  </r>
  <r>
    <n v="850"/>
    <s v="Canada"/>
    <s v="TOR"/>
    <n v="2021"/>
    <m/>
    <n v="0.60667961199999998"/>
    <m/>
    <m/>
    <m/>
    <n v="78.861297930000006"/>
    <m/>
    <m/>
    <n v="340.643238"/>
    <m/>
    <n v="78.65924717"/>
    <n v="130.6022025"/>
    <n v="33.346929260000003"/>
    <m/>
    <n v="28.444173169999999"/>
    <m/>
    <n v="0.27254166200000002"/>
    <n v="6.3815784869999996"/>
    <m/>
    <m/>
    <m/>
    <m/>
    <m/>
    <n v="2.2184768670000001"/>
    <n v="0.73427893"/>
    <m/>
    <m/>
    <m/>
    <m/>
    <m/>
    <n v="13.68080061"/>
    <m/>
    <n v="0.24784762799999999"/>
    <s v="Wood structure, traditional timber construction"/>
    <x v="42"/>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43.24"/>
    <m/>
    <s v="Fishman copied and pasted from Saxe"/>
    <m/>
    <m/>
    <m/>
    <m/>
    <m/>
    <m/>
    <m/>
    <m/>
    <m/>
    <m/>
    <m/>
    <m/>
    <m/>
    <m/>
    <m/>
    <m/>
    <m/>
    <s v="R32CAN"/>
    <s v="R5.2OECD"/>
    <x v="3"/>
    <s v="T_traditional"/>
    <s v="Unspecified"/>
    <s v="real-world single case study"/>
    <s v="RS"/>
    <s v="T"/>
    <s v="OECD_CAN"/>
    <n v="340.643238"/>
  </r>
  <r>
    <n v="851"/>
    <s v="Canada"/>
    <s v="TOR"/>
    <n v="2009"/>
    <m/>
    <n v="47.31019955"/>
    <m/>
    <m/>
    <m/>
    <m/>
    <m/>
    <m/>
    <n v="1316.6807120000001"/>
    <m/>
    <m/>
    <m/>
    <m/>
    <m/>
    <m/>
    <m/>
    <m/>
    <m/>
    <m/>
    <m/>
    <m/>
    <m/>
    <m/>
    <m/>
    <m/>
    <m/>
    <m/>
    <m/>
    <m/>
    <m/>
    <m/>
    <m/>
    <m/>
    <s v="Reinforced concrete structure, with concrete floor"/>
    <x v="60"/>
    <s v="Commercial (Office)"/>
    <s v="Nonresidential, unspecified unknown or other"/>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73083"/>
    <m/>
    <s v="Fishman copied and pasted from Saxe"/>
    <m/>
    <m/>
    <m/>
    <m/>
    <m/>
    <m/>
    <m/>
    <m/>
    <m/>
    <m/>
    <m/>
    <m/>
    <m/>
    <m/>
    <m/>
    <m/>
    <m/>
    <s v="R32CAN"/>
    <s v="R5.2OECD"/>
    <x v="13"/>
    <s v="RC_concretefloor"/>
    <s v="Unspecified"/>
    <s v="real-world single case study"/>
    <s v="NR"/>
    <s v="C"/>
    <s v="OECD_CAN"/>
    <n v="1316.6807120000001"/>
  </r>
  <r>
    <n v="852"/>
    <s v="Canada"/>
    <s v="TOR"/>
    <n v="1917"/>
    <m/>
    <n v="1.574975241"/>
    <m/>
    <m/>
    <m/>
    <n v="69.220332119999995"/>
    <m/>
    <m/>
    <n v="595.16210669999998"/>
    <m/>
    <n v="107.32256289999999"/>
    <n v="68.479467810000003"/>
    <n v="17.48496974"/>
    <m/>
    <n v="25.009228230000002"/>
    <m/>
    <n v="5.1384984740000004"/>
    <n v="7.336267694"/>
    <m/>
    <m/>
    <m/>
    <m/>
    <m/>
    <n v="0.60889661399999995"/>
    <n v="7.4448757060000004"/>
    <m/>
    <m/>
    <m/>
    <m/>
    <m/>
    <n v="9.9693092579999991"/>
    <n v="1.0399239730000001"/>
    <n v="1.0535442399999999"/>
    <s v="Wood structure, traditional timber construction"/>
    <x v="21"/>
    <s v="Semi detached"/>
    <s v="Residential, Multi-family, low"/>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199.93"/>
    <m/>
    <s v="Fishman copied and pasted from Saxe"/>
    <m/>
    <m/>
    <m/>
    <m/>
    <m/>
    <m/>
    <m/>
    <m/>
    <m/>
    <m/>
    <m/>
    <m/>
    <m/>
    <m/>
    <m/>
    <m/>
    <m/>
    <s v="R32CAN"/>
    <s v="R5.2OECD"/>
    <x v="4"/>
    <s v="T_traditional"/>
    <s v="Unspecified"/>
    <s v="real-world single case study"/>
    <s v="RM"/>
    <s v="T"/>
    <s v="OECD_CAN"/>
    <n v="595.16210669999998"/>
  </r>
  <r>
    <n v="853"/>
    <s v="Canada"/>
    <s v="TOR"/>
    <n v="2021"/>
    <m/>
    <n v="0.16788196899999999"/>
    <m/>
    <m/>
    <m/>
    <n v="79.982031820000003"/>
    <m/>
    <m/>
    <n v="324.79692799999998"/>
    <m/>
    <n v="65.688659700000002"/>
    <n v="78.958085420000003"/>
    <n v="26.20190401"/>
    <m/>
    <n v="23.889893780000001"/>
    <m/>
    <n v="5.2774912949999999"/>
    <n v="4.6810348629999998"/>
    <n v="29.08858918"/>
    <m/>
    <m/>
    <m/>
    <m/>
    <n v="2.2791577420000002"/>
    <n v="0.55934571799999999"/>
    <m/>
    <m/>
    <m/>
    <m/>
    <m/>
    <n v="17.62682766"/>
    <n v="0.109836925"/>
    <n v="1.040859888"/>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226.89"/>
    <m/>
    <s v="Fishman copied and pasted from Saxe"/>
    <m/>
    <m/>
    <m/>
    <m/>
    <m/>
    <m/>
    <m/>
    <m/>
    <m/>
    <m/>
    <m/>
    <m/>
    <m/>
    <m/>
    <m/>
    <m/>
    <m/>
    <s v="R32CAN"/>
    <s v="R5.2OECD"/>
    <x v="3"/>
    <s v="T_traditional"/>
    <s v="Unspecified"/>
    <s v="real-world single case study"/>
    <s v="RS"/>
    <s v="T"/>
    <s v="OECD_CAN"/>
    <n v="324.79692799999998"/>
  </r>
  <r>
    <n v="854"/>
    <s v="Canada"/>
    <s v="TOR"/>
    <n v="2021"/>
    <m/>
    <n v="0.64717914799999998"/>
    <m/>
    <m/>
    <m/>
    <n v="66.273998660000004"/>
    <m/>
    <m/>
    <n v="405.51664299999999"/>
    <m/>
    <n v="96.819348410000003"/>
    <m/>
    <n v="6.9610285579999998"/>
    <m/>
    <n v="21.245884620000002"/>
    <m/>
    <n v="4.3938338809999999"/>
    <n v="6.7064554620000001"/>
    <n v="42.142775409999999"/>
    <m/>
    <m/>
    <n v="12.5256077"/>
    <m/>
    <n v="8.5213705389999994"/>
    <n v="0.41196313699999998"/>
    <m/>
    <m/>
    <m/>
    <m/>
    <m/>
    <n v="8.7762117269999997"/>
    <n v="1.164978013"/>
    <n v="0.708104654"/>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611.73"/>
    <m/>
    <s v="Fishman copied and pasted from Saxe"/>
    <m/>
    <m/>
    <m/>
    <m/>
    <m/>
    <m/>
    <m/>
    <m/>
    <m/>
    <m/>
    <m/>
    <m/>
    <m/>
    <m/>
    <m/>
    <m/>
    <m/>
    <s v="R32CAN"/>
    <s v="R5.2OECD"/>
    <x v="3"/>
    <s v="T_traditional"/>
    <s v="Unspecified"/>
    <s v="real-world single case study"/>
    <s v="RS"/>
    <s v="T"/>
    <s v="OECD_CAN"/>
    <n v="405.51664299999999"/>
  </r>
  <r>
    <n v="855"/>
    <s v="Canada"/>
    <s v="TOR"/>
    <n v="2021"/>
    <m/>
    <n v="0.27345958500000001"/>
    <m/>
    <m/>
    <m/>
    <n v="85.554237999999998"/>
    <m/>
    <m/>
    <n v="483.7810389"/>
    <m/>
    <n v="63.457884929999999"/>
    <n v="70.034940599999999"/>
    <n v="18.97909387"/>
    <m/>
    <n v="29.101915909999999"/>
    <m/>
    <n v="3.2692901230000002"/>
    <n v="5.7400710459999997"/>
    <m/>
    <m/>
    <m/>
    <m/>
    <m/>
    <n v="7.2855054739999998"/>
    <n v="0.64017080100000001"/>
    <m/>
    <m/>
    <m/>
    <m/>
    <m/>
    <n v="16.56506912"/>
    <n v="0.36609305800000003"/>
    <n v="0.21394828799999999"/>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43.44"/>
    <m/>
    <s v="Fishman copied and pasted from Saxe"/>
    <m/>
    <m/>
    <m/>
    <m/>
    <m/>
    <m/>
    <m/>
    <m/>
    <m/>
    <m/>
    <m/>
    <m/>
    <m/>
    <m/>
    <m/>
    <m/>
    <m/>
    <s v="R32CAN"/>
    <s v="R5.2OECD"/>
    <x v="3"/>
    <s v="T_traditional"/>
    <s v="Unspecified"/>
    <s v="real-world single case study"/>
    <s v="RS"/>
    <s v="T"/>
    <s v="OECD_CAN"/>
    <n v="483.7810389"/>
  </r>
  <r>
    <n v="856"/>
    <s v="Canada"/>
    <s v="TOR"/>
    <n v="2021"/>
    <m/>
    <n v="5.3467804619999999"/>
    <m/>
    <m/>
    <m/>
    <n v="78.610746520000006"/>
    <m/>
    <m/>
    <n v="360.57931459999998"/>
    <m/>
    <n v="94.512211030000003"/>
    <n v="57.771202189999997"/>
    <n v="21.067853530000001"/>
    <m/>
    <n v="24.512424599999999"/>
    <m/>
    <n v="5.4767028599999996"/>
    <n v="4.2420033259999999"/>
    <n v="40.590661580000003"/>
    <m/>
    <m/>
    <m/>
    <m/>
    <n v="3.8325833899999999"/>
    <n v="0.30576249599999999"/>
    <m/>
    <m/>
    <m/>
    <m/>
    <m/>
    <n v="15.550699399999999"/>
    <m/>
    <n v="0.81438736199999995"/>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613.38"/>
    <m/>
    <s v="Fishman copied and pasted from Saxe"/>
    <m/>
    <m/>
    <m/>
    <m/>
    <m/>
    <m/>
    <m/>
    <m/>
    <m/>
    <m/>
    <m/>
    <m/>
    <m/>
    <m/>
    <m/>
    <m/>
    <m/>
    <s v="R32CAN"/>
    <s v="R5.2OECD"/>
    <x v="3"/>
    <s v="T_traditional"/>
    <s v="Unspecified"/>
    <s v="real-world single case study"/>
    <s v="RS"/>
    <s v="T"/>
    <s v="OECD_CAN"/>
    <n v="360.57931459999998"/>
  </r>
  <r>
    <n v="857"/>
    <s v="Canada"/>
    <s v="TOR"/>
    <n v="1969"/>
    <m/>
    <n v="0.43283090000000002"/>
    <m/>
    <m/>
    <m/>
    <n v="77.169557190000006"/>
    <m/>
    <m/>
    <n v="306.25536840000001"/>
    <m/>
    <n v="83.836652810000004"/>
    <n v="58.013874119999997"/>
    <n v="2.1983998840000001"/>
    <m/>
    <n v="20.86401914"/>
    <m/>
    <n v="3.8025717879999998"/>
    <m/>
    <n v="8.4368413419999992"/>
    <m/>
    <m/>
    <n v="11.77576622"/>
    <m/>
    <n v="0.77961858299999998"/>
    <n v="13.32599014"/>
    <m/>
    <m/>
    <m/>
    <m/>
    <m/>
    <n v="4.661537279"/>
    <m/>
    <n v="0.37867180700000003"/>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413.72"/>
    <m/>
    <s v="Fishman copied and pasted from Saxe"/>
    <m/>
    <m/>
    <m/>
    <m/>
    <m/>
    <m/>
    <m/>
    <m/>
    <m/>
    <m/>
    <m/>
    <m/>
    <m/>
    <m/>
    <m/>
    <m/>
    <m/>
    <s v="R32CAN"/>
    <s v="R5.2OECD"/>
    <x v="3"/>
    <s v="T_traditional"/>
    <s v="Unspecified"/>
    <s v="real-world single case study"/>
    <s v="RS"/>
    <s v="T"/>
    <s v="OECD_CAN"/>
    <n v="306.25536840000001"/>
  </r>
  <r>
    <n v="858"/>
    <s v="Canada"/>
    <s v="TOR"/>
    <n v="1969"/>
    <m/>
    <n v="1.1935905120000001"/>
    <m/>
    <n v="0.103784821"/>
    <m/>
    <n v="63.786366309999998"/>
    <m/>
    <m/>
    <n v="456.91475009999999"/>
    <n v="0.72721820699999995"/>
    <n v="96.735434350000006"/>
    <m/>
    <n v="10.78772977"/>
    <m/>
    <n v="21.586077540000002"/>
    <m/>
    <n v="4.0731656120000004"/>
    <m/>
    <n v="55.830459679999997"/>
    <m/>
    <m/>
    <n v="17.243455579999999"/>
    <m/>
    <n v="3.4623317039999999"/>
    <n v="2.3219217969999999"/>
    <m/>
    <m/>
    <m/>
    <m/>
    <m/>
    <n v="13.77135146"/>
    <m/>
    <n v="0.93588803300000001"/>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33.49"/>
    <m/>
    <s v="Fishman copied and pasted from Saxe"/>
    <m/>
    <m/>
    <m/>
    <m/>
    <m/>
    <m/>
    <m/>
    <m/>
    <m/>
    <m/>
    <m/>
    <m/>
    <m/>
    <m/>
    <m/>
    <m/>
    <m/>
    <s v="R32CAN"/>
    <s v="R5.2OECD"/>
    <x v="3"/>
    <s v="T_traditional"/>
    <s v="Unspecified"/>
    <s v="real-world single case study"/>
    <s v="RS"/>
    <s v="T"/>
    <s v="OECD_CAN"/>
    <n v="456.91475009999999"/>
  </r>
  <r>
    <n v="859"/>
    <s v="Canada"/>
    <s v="TOR"/>
    <n v="2021"/>
    <m/>
    <n v="1.711531562"/>
    <m/>
    <m/>
    <m/>
    <n v="112.21048209999999"/>
    <m/>
    <m/>
    <n v="490.64312139999998"/>
    <m/>
    <n v="91.712075339999998"/>
    <m/>
    <n v="4.5628994279999997"/>
    <m/>
    <n v="33.055157530000002"/>
    <m/>
    <m/>
    <n v="9.4229173670000002"/>
    <n v="17.511099900000001"/>
    <m/>
    <m/>
    <n v="23.718914680000001"/>
    <m/>
    <n v="2.1223438730000002"/>
    <n v="0.43182111200000001"/>
    <m/>
    <m/>
    <m/>
    <m/>
    <m/>
    <n v="21.7359121"/>
    <n v="6.3003144969999996"/>
    <n v="0.668810405"/>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178.38"/>
    <m/>
    <s v="Fishman copied and pasted from Saxe"/>
    <m/>
    <m/>
    <m/>
    <m/>
    <m/>
    <m/>
    <m/>
    <m/>
    <m/>
    <m/>
    <m/>
    <m/>
    <m/>
    <m/>
    <m/>
    <m/>
    <m/>
    <s v="R32CAN"/>
    <s v="R5.2OECD"/>
    <x v="3"/>
    <s v="T_traditional"/>
    <s v="Unspecified"/>
    <s v="real-world single case study"/>
    <s v="RS"/>
    <s v="T"/>
    <s v="OECD_CAN"/>
    <n v="490.64312139999998"/>
  </r>
  <r>
    <n v="860"/>
    <s v="Canada"/>
    <s v="TOR"/>
    <n v="2021"/>
    <m/>
    <n v="0.439566862"/>
    <m/>
    <m/>
    <m/>
    <n v="76.11290923"/>
    <m/>
    <m/>
    <n v="225.85247989999999"/>
    <m/>
    <n v="84.838480540000006"/>
    <n v="104.36751080000001"/>
    <n v="28.282921559999998"/>
    <m/>
    <n v="26.54547251"/>
    <m/>
    <n v="4.7533971590000004"/>
    <n v="2.5837955529999999"/>
    <m/>
    <m/>
    <m/>
    <n v="1.996982705"/>
    <m/>
    <n v="1.644221742"/>
    <n v="0.22780336600000001"/>
    <m/>
    <m/>
    <m/>
    <m/>
    <m/>
    <n v="19.6462693"/>
    <n v="0.127017295"/>
    <n v="0.65507720800000002"/>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23.8"/>
    <m/>
    <s v="Fishman copied and pasted from Saxe"/>
    <m/>
    <m/>
    <m/>
    <m/>
    <m/>
    <m/>
    <m/>
    <m/>
    <m/>
    <m/>
    <m/>
    <m/>
    <m/>
    <m/>
    <m/>
    <m/>
    <m/>
    <s v="R32CAN"/>
    <s v="R5.2OECD"/>
    <x v="3"/>
    <s v="T_traditional"/>
    <s v="Unspecified"/>
    <s v="real-world single case study"/>
    <s v="RS"/>
    <s v="T"/>
    <s v="OECD_CAN"/>
    <n v="225.85247989999999"/>
  </r>
  <r>
    <n v="861"/>
    <s v="Canada"/>
    <s v="TOR"/>
    <n v="2020"/>
    <m/>
    <n v="0.34580567400000001"/>
    <m/>
    <m/>
    <m/>
    <n v="53.551081119999999"/>
    <m/>
    <m/>
    <n v="390.75991570000002"/>
    <m/>
    <n v="67.424781510000003"/>
    <m/>
    <n v="8.4462725059999997"/>
    <m/>
    <n v="22.562294040000001"/>
    <m/>
    <n v="4.4587731030000004"/>
    <n v="6.4474903289999999"/>
    <n v="51.134366489999998"/>
    <m/>
    <m/>
    <n v="8.9577343710000008"/>
    <m/>
    <n v="3.7668334209999998"/>
    <n v="0.25316488700000001"/>
    <m/>
    <m/>
    <m/>
    <m/>
    <m/>
    <n v="14.867383589999999"/>
    <n v="9.8031782999999997E-2"/>
    <n v="0.56131584599999995"/>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837.56"/>
    <m/>
    <s v="Fishman copied and pasted from Saxe"/>
    <m/>
    <m/>
    <m/>
    <m/>
    <m/>
    <m/>
    <m/>
    <m/>
    <m/>
    <m/>
    <m/>
    <m/>
    <m/>
    <m/>
    <m/>
    <m/>
    <m/>
    <s v="R32CAN"/>
    <s v="R5.2OECD"/>
    <x v="3"/>
    <s v="T_traditional"/>
    <s v="Unspecified"/>
    <s v="real-world single case study"/>
    <s v="RS"/>
    <s v="T"/>
    <s v="OECD_CAN"/>
    <n v="390.75991570000002"/>
  </r>
  <r>
    <n v="862"/>
    <s v="Canada"/>
    <s v="TOR"/>
    <n v="2021"/>
    <m/>
    <n v="2.5974561970000001"/>
    <m/>
    <m/>
    <m/>
    <n v="68.189924469999994"/>
    <m/>
    <m/>
    <n v="538.78096830000004"/>
    <m/>
    <n v="119.13414760000001"/>
    <n v="15.91242813"/>
    <n v="36.378219299999998"/>
    <m/>
    <n v="25.173968290000001"/>
    <m/>
    <n v="1.269050454"/>
    <n v="8.9736501890000007"/>
    <n v="13.11569081"/>
    <m/>
    <m/>
    <m/>
    <m/>
    <n v="1.461201647"/>
    <n v="0.27299562799999999"/>
    <m/>
    <m/>
    <m/>
    <m/>
    <m/>
    <n v="13.626866939999999"/>
    <m/>
    <n v="1.0391448640000001"/>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587.86"/>
    <m/>
    <s v="Fishman copied and pasted from Saxe"/>
    <m/>
    <m/>
    <m/>
    <m/>
    <m/>
    <m/>
    <m/>
    <m/>
    <m/>
    <m/>
    <m/>
    <m/>
    <m/>
    <m/>
    <m/>
    <m/>
    <m/>
    <s v="R32CAN"/>
    <s v="R5.2OECD"/>
    <x v="3"/>
    <s v="T_traditional"/>
    <s v="Unspecified"/>
    <s v="real-world single case study"/>
    <s v="RS"/>
    <s v="T"/>
    <s v="OECD_CAN"/>
    <n v="538.78096830000004"/>
  </r>
  <r>
    <n v="863"/>
    <s v="Canada"/>
    <s v="TOR"/>
    <n v="2021"/>
    <m/>
    <n v="0.25666338100000002"/>
    <m/>
    <m/>
    <m/>
    <n v="67.750276659999997"/>
    <m/>
    <m/>
    <n v="367.76349240000002"/>
    <m/>
    <n v="81.541067560000002"/>
    <n v="41.610496120000001"/>
    <n v="12.62276271"/>
    <m/>
    <n v="26.44138611"/>
    <m/>
    <n v="5.1383643369999996"/>
    <n v="5.3146723920000003"/>
    <n v="8.1521444540000001"/>
    <m/>
    <m/>
    <m/>
    <m/>
    <n v="0.90618890900000004"/>
    <n v="0.190872917"/>
    <m/>
    <m/>
    <m/>
    <m/>
    <m/>
    <n v="15.296483690000001"/>
    <n v="0.46295383699999998"/>
    <n v="0.27168423600000002"/>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568.21"/>
    <m/>
    <s v="Fishman copied and pasted from Saxe"/>
    <m/>
    <m/>
    <m/>
    <m/>
    <m/>
    <m/>
    <m/>
    <m/>
    <m/>
    <m/>
    <m/>
    <m/>
    <m/>
    <m/>
    <m/>
    <m/>
    <m/>
    <s v="R32CAN"/>
    <s v="R5.2OECD"/>
    <x v="3"/>
    <s v="T_traditional"/>
    <s v="Unspecified"/>
    <s v="real-world single case study"/>
    <s v="RS"/>
    <s v="T"/>
    <s v="OECD_CAN"/>
    <n v="367.76349240000002"/>
  </r>
  <r>
    <n v="864"/>
    <s v="Canada"/>
    <s v="TOR"/>
    <n v="2021"/>
    <m/>
    <n v="0.65213193899999999"/>
    <m/>
    <m/>
    <m/>
    <n v="71.270915689999995"/>
    <m/>
    <m/>
    <n v="427.61199679999999"/>
    <m/>
    <n v="67.350999020000003"/>
    <n v="5.5470114600000002"/>
    <n v="1.5032079410000001"/>
    <m/>
    <n v="27.045861200000001"/>
    <m/>
    <n v="7.0797512039999999"/>
    <n v="5.1367954669999998"/>
    <m/>
    <m/>
    <m/>
    <n v="18.728496570000001"/>
    <m/>
    <n v="1.8891023730000001"/>
    <n v="0.35431542599999999"/>
    <m/>
    <m/>
    <m/>
    <m/>
    <m/>
    <n v="14.85046313"/>
    <n v="0.52547181899999995"/>
    <n v="0.49100464399999999"/>
    <s v="Wood structure, traditional timber construction"/>
    <x v="21"/>
    <s v="Semi detached"/>
    <s v="Residential, Multi-family, low"/>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234.73"/>
    <m/>
    <s v="Fishman copied and pasted from Saxe"/>
    <m/>
    <m/>
    <m/>
    <m/>
    <m/>
    <m/>
    <m/>
    <m/>
    <m/>
    <m/>
    <m/>
    <m/>
    <m/>
    <m/>
    <m/>
    <m/>
    <m/>
    <s v="R32CAN"/>
    <s v="R5.2OECD"/>
    <x v="4"/>
    <s v="T_traditional"/>
    <s v="Unspecified"/>
    <s v="real-world single case study"/>
    <s v="RM"/>
    <s v="T"/>
    <s v="OECD_CAN"/>
    <n v="427.61199679999999"/>
  </r>
  <r>
    <n v="865"/>
    <s v="Canada"/>
    <s v="TOR"/>
    <n v="2021"/>
    <m/>
    <n v="0.88663478500000004"/>
    <m/>
    <m/>
    <m/>
    <n v="71.640818139999993"/>
    <m/>
    <m/>
    <n v="319.91787749999997"/>
    <m/>
    <n v="70.278727450000005"/>
    <n v="45.73870574"/>
    <n v="11.678469679999999"/>
    <m/>
    <n v="22.95689187"/>
    <m/>
    <m/>
    <n v="6.2813899060000002"/>
    <m/>
    <m/>
    <m/>
    <n v="25.862705200000001"/>
    <m/>
    <n v="1.914468864"/>
    <n v="0.36673083699999998"/>
    <m/>
    <m/>
    <m/>
    <m/>
    <m/>
    <n v="9.7542090629999993"/>
    <n v="2.0802367390000001"/>
    <m/>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294.84"/>
    <m/>
    <s v="Fishman copied and pasted from Saxe"/>
    <m/>
    <m/>
    <m/>
    <m/>
    <m/>
    <m/>
    <m/>
    <m/>
    <m/>
    <m/>
    <m/>
    <m/>
    <m/>
    <m/>
    <m/>
    <m/>
    <m/>
    <s v="R32CAN"/>
    <s v="R5.2OECD"/>
    <x v="3"/>
    <s v="T_traditional"/>
    <s v="Unspecified"/>
    <s v="real-world single case study"/>
    <s v="RS"/>
    <s v="T"/>
    <s v="OECD_CAN"/>
    <n v="319.91787749999997"/>
  </r>
  <r>
    <n v="866"/>
    <s v="Canada"/>
    <s v="TOR"/>
    <n v="2021"/>
    <m/>
    <n v="5.1530941879999999"/>
    <m/>
    <n v="3.692252E-3"/>
    <m/>
    <n v="67.671061050000006"/>
    <m/>
    <m/>
    <n v="351.17752680000001"/>
    <m/>
    <n v="138.3607102"/>
    <n v="46.716186569999998"/>
    <n v="9.5244535700000004"/>
    <m/>
    <n v="18.12677094"/>
    <m/>
    <n v="3.2687159050000001"/>
    <n v="4.6491334020000004"/>
    <n v="1.032173843"/>
    <m/>
    <m/>
    <n v="9.3128415560000004"/>
    <m/>
    <n v="0.44518288099999997"/>
    <n v="0.196724239"/>
    <m/>
    <m/>
    <m/>
    <m/>
    <m/>
    <n v="9.5798055439999992"/>
    <m/>
    <n v="5.3516919000000003E-2"/>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496.77"/>
    <m/>
    <s v="Fishman copied and pasted from Saxe"/>
    <m/>
    <m/>
    <m/>
    <m/>
    <m/>
    <m/>
    <m/>
    <m/>
    <m/>
    <m/>
    <m/>
    <m/>
    <m/>
    <m/>
    <m/>
    <m/>
    <m/>
    <s v="R32CAN"/>
    <s v="R5.2OECD"/>
    <x v="3"/>
    <s v="T_traditional"/>
    <s v="Unspecified"/>
    <s v="real-world single case study"/>
    <s v="RS"/>
    <s v="T"/>
    <s v="OECD_CAN"/>
    <n v="351.17752680000001"/>
  </r>
  <r>
    <n v="867"/>
    <s v="Canada"/>
    <s v="WIN"/>
    <n v="2007"/>
    <m/>
    <n v="40.031657320000001"/>
    <m/>
    <m/>
    <m/>
    <m/>
    <m/>
    <m/>
    <n v="1206.125802"/>
    <m/>
    <m/>
    <m/>
    <m/>
    <m/>
    <m/>
    <m/>
    <m/>
    <m/>
    <m/>
    <m/>
    <m/>
    <m/>
    <m/>
    <m/>
    <m/>
    <m/>
    <m/>
    <m/>
    <m/>
    <m/>
    <m/>
    <m/>
    <m/>
    <s v="Reinforced concrete structure, with concrete floor"/>
    <x v="61"/>
    <s v="Commercial (Office)"/>
    <s v="Nonresidential, unspecified unknown or other"/>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73600"/>
    <m/>
    <s v="Fishman copied and pasted from Saxe"/>
    <m/>
    <m/>
    <m/>
    <m/>
    <m/>
    <m/>
    <m/>
    <m/>
    <m/>
    <m/>
    <m/>
    <m/>
    <m/>
    <m/>
    <m/>
    <m/>
    <m/>
    <s v="R32CAN"/>
    <s v="R5.2OECD"/>
    <x v="13"/>
    <s v="RC_concretefloor"/>
    <s v="Unspecified"/>
    <s v="real-world single case study"/>
    <s v="NR"/>
    <s v="C"/>
    <s v="OECD_CAN"/>
    <n v="1206.125802"/>
  </r>
  <r>
    <n v="868"/>
    <s v="Canada"/>
    <s v="TOR"/>
    <n v="2021"/>
    <m/>
    <n v="1.0756231000000001"/>
    <m/>
    <m/>
    <m/>
    <n v="74.352371989999995"/>
    <m/>
    <m/>
    <n v="233.4987673"/>
    <n v="2.2302502720000001"/>
    <n v="70.868646040000002"/>
    <m/>
    <n v="3.1340743039999999"/>
    <m/>
    <n v="25.40920255"/>
    <m/>
    <n v="5.1443960830000002"/>
    <n v="2.6593968600000002"/>
    <n v="18.97388466"/>
    <m/>
    <m/>
    <n v="16.92569563"/>
    <m/>
    <n v="1.828198352"/>
    <n v="0.327826426"/>
    <m/>
    <m/>
    <m/>
    <m/>
    <m/>
    <n v="15.669025339999999"/>
    <n v="0.63561324399999997"/>
    <n v="0.43454531299999999"/>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643.3"/>
    <m/>
    <s v="Fishman copied and pasted from Saxe"/>
    <m/>
    <m/>
    <m/>
    <m/>
    <m/>
    <m/>
    <m/>
    <m/>
    <m/>
    <m/>
    <m/>
    <m/>
    <m/>
    <m/>
    <m/>
    <m/>
    <m/>
    <s v="R32CAN"/>
    <s v="R5.2OECD"/>
    <x v="3"/>
    <s v="T_traditional"/>
    <s v="Unspecified"/>
    <s v="real-world single case study"/>
    <s v="RS"/>
    <s v="T"/>
    <s v="OECD_CAN"/>
    <n v="233.4987673"/>
  </r>
  <r>
    <n v="869"/>
    <s v="Canada"/>
    <s v="TOR"/>
    <n v="2021"/>
    <m/>
    <n v="4.7462244690000004"/>
    <m/>
    <m/>
    <m/>
    <n v="65.095190349999996"/>
    <m/>
    <m/>
    <n v="347.2772081"/>
    <m/>
    <n v="79.106683200000006"/>
    <n v="10.480209800000001"/>
    <n v="2.6759310730000001"/>
    <m/>
    <n v="29.77437608"/>
    <m/>
    <n v="4.9371217630000004"/>
    <n v="4.7631493279999999"/>
    <m/>
    <m/>
    <m/>
    <n v="15.62449224"/>
    <m/>
    <n v="1.758134861"/>
    <n v="0.46602685300000002"/>
    <m/>
    <m/>
    <m/>
    <m/>
    <m/>
    <n v="22.260131699999999"/>
    <n v="0.63146904999999998"/>
    <n v="0.12936645699999999"/>
    <s v="Wood structure, traditional timber construction"/>
    <x v="24"/>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701.61"/>
    <m/>
    <s v="Fishman copied and pasted from Saxe"/>
    <m/>
    <m/>
    <m/>
    <m/>
    <m/>
    <m/>
    <m/>
    <m/>
    <m/>
    <m/>
    <m/>
    <m/>
    <m/>
    <m/>
    <m/>
    <m/>
    <m/>
    <s v="R32CAN"/>
    <s v="R5.2OECD"/>
    <x v="3"/>
    <s v="T_traditional"/>
    <s v="Unspecified"/>
    <s v="real-world single case study"/>
    <s v="RS"/>
    <s v="T"/>
    <s v="OECD_CAN"/>
    <n v="347.2772081"/>
  </r>
  <r>
    <n v="870"/>
    <s v="Canada"/>
    <s v="TOR"/>
    <n v="2021"/>
    <m/>
    <n v="1.225548361"/>
    <m/>
    <m/>
    <m/>
    <n v="91.995908049999997"/>
    <m/>
    <m/>
    <n v="370.66844620000001"/>
    <m/>
    <n v="58.078758489999998"/>
    <n v="18.69579049"/>
    <n v="4.7736178469999997"/>
    <m/>
    <n v="25.976201750000001"/>
    <m/>
    <n v="2.2716935010000001"/>
    <n v="0.58171096"/>
    <m/>
    <m/>
    <m/>
    <n v="17.275926290000001"/>
    <m/>
    <n v="2.004438409"/>
    <n v="0.43747313300000001"/>
    <m/>
    <m/>
    <m/>
    <m/>
    <m/>
    <n v="14.71263201"/>
    <n v="0.41029291899999998"/>
    <n v="0.148123492"/>
    <s v="Wood structure, traditional timber construction"/>
    <x v="42"/>
    <s v="Semi detached"/>
    <s v="Residential, Multi-family, low"/>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257.75"/>
    <m/>
    <s v="Fishman copied and pasted from Saxe"/>
    <m/>
    <m/>
    <m/>
    <m/>
    <m/>
    <m/>
    <m/>
    <m/>
    <m/>
    <m/>
    <m/>
    <m/>
    <m/>
    <m/>
    <m/>
    <m/>
    <m/>
    <s v="R32CAN"/>
    <s v="R5.2OECD"/>
    <x v="4"/>
    <s v="T_traditional"/>
    <s v="Unspecified"/>
    <s v="real-world single case study"/>
    <s v="RM"/>
    <s v="T"/>
    <s v="OECD_CAN"/>
    <n v="370.66844620000001"/>
  </r>
  <r>
    <n v="871"/>
    <s v="Canada"/>
    <s v="TOR"/>
    <n v="2021"/>
    <m/>
    <n v="9.92062226"/>
    <m/>
    <m/>
    <m/>
    <n v="89.858762080000005"/>
    <m/>
    <m/>
    <n v="511.84340900000001"/>
    <m/>
    <n v="83.813361499999999"/>
    <n v="104.1763929"/>
    <n v="26.599551099999999"/>
    <m/>
    <n v="29.26321098"/>
    <m/>
    <m/>
    <n v="6.5117771319999997"/>
    <m/>
    <m/>
    <m/>
    <m/>
    <m/>
    <n v="3.8806258250000001"/>
    <n v="0.27356165799999999"/>
    <m/>
    <m/>
    <m/>
    <m/>
    <m/>
    <n v="13.279265909999999"/>
    <n v="0.60937681499999996"/>
    <n v="5.8813045000000001E-2"/>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78.7"/>
    <m/>
    <s v="Fishman copied and pasted from Saxe"/>
    <m/>
    <m/>
    <m/>
    <m/>
    <m/>
    <m/>
    <m/>
    <m/>
    <m/>
    <m/>
    <m/>
    <m/>
    <m/>
    <m/>
    <m/>
    <m/>
    <m/>
    <s v="R32CAN"/>
    <s v="R5.2OECD"/>
    <x v="3"/>
    <s v="T_traditional"/>
    <s v="Unspecified"/>
    <s v="real-world single case study"/>
    <s v="RS"/>
    <s v="T"/>
    <s v="OECD_CAN"/>
    <n v="511.84340900000001"/>
  </r>
  <r>
    <n v="872"/>
    <s v="Canada"/>
    <s v="TOR"/>
    <n v="2021"/>
    <m/>
    <n v="5.7881089589999997"/>
    <m/>
    <m/>
    <m/>
    <n v="68.179420039999997"/>
    <m/>
    <m/>
    <n v="445.80927009999999"/>
    <m/>
    <n v="69.850783559999996"/>
    <n v="119.63937559999999"/>
    <n v="32.421643629999998"/>
    <m/>
    <n v="27.844333049999999"/>
    <m/>
    <m/>
    <n v="5.611148815"/>
    <m/>
    <m/>
    <m/>
    <m/>
    <m/>
    <n v="3.8590797750000001"/>
    <n v="0.28465452200000002"/>
    <m/>
    <m/>
    <m/>
    <m/>
    <m/>
    <n v="13.95551579"/>
    <n v="0.871085267"/>
    <n v="1.1465773079999999"/>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24.16"/>
    <m/>
    <s v="Fishman copied and pasted from Saxe"/>
    <m/>
    <m/>
    <m/>
    <m/>
    <m/>
    <m/>
    <m/>
    <m/>
    <m/>
    <m/>
    <m/>
    <m/>
    <m/>
    <m/>
    <m/>
    <m/>
    <m/>
    <s v="R32CAN"/>
    <s v="R5.2OECD"/>
    <x v="3"/>
    <s v="T_traditional"/>
    <s v="Unspecified"/>
    <s v="real-world single case study"/>
    <s v="RS"/>
    <s v="T"/>
    <s v="OECD_CAN"/>
    <n v="445.80927009999999"/>
  </r>
  <r>
    <n v="873"/>
    <s v="Canada"/>
    <s v="TOR"/>
    <n v="2020"/>
    <m/>
    <n v="0.64226922600000003"/>
    <m/>
    <m/>
    <m/>
    <n v="67.967863289999997"/>
    <m/>
    <m/>
    <n v="376.3836392"/>
    <n v="4.104024141"/>
    <n v="65.869623079999997"/>
    <n v="13.87886342"/>
    <n v="3.3753509639999999"/>
    <m/>
    <n v="29.875277870000001"/>
    <m/>
    <n v="4.6864468730000004"/>
    <n v="0.65504282800000002"/>
    <m/>
    <m/>
    <m/>
    <n v="18.464041380000001"/>
    <m/>
    <n v="2.3713942979999998"/>
    <n v="0.162372406"/>
    <m/>
    <m/>
    <m/>
    <m/>
    <m/>
    <n v="17.575776430000001"/>
    <n v="1.73054861"/>
    <n v="0.49586058900000002"/>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533.53"/>
    <m/>
    <s v="Fishman copied and pasted from Saxe"/>
    <m/>
    <m/>
    <m/>
    <m/>
    <m/>
    <m/>
    <m/>
    <m/>
    <m/>
    <m/>
    <m/>
    <m/>
    <m/>
    <m/>
    <m/>
    <m/>
    <m/>
    <s v="R32CAN"/>
    <s v="R5.2OECD"/>
    <x v="3"/>
    <s v="T_traditional"/>
    <s v="Unspecified"/>
    <s v="real-world single case study"/>
    <s v="RS"/>
    <s v="T"/>
    <s v="OECD_CAN"/>
    <n v="376.3836392"/>
  </r>
  <r>
    <n v="874"/>
    <s v="Canada"/>
    <s v="TOR"/>
    <n v="2020"/>
    <m/>
    <n v="1.2871765399999999"/>
    <m/>
    <m/>
    <m/>
    <n v="93.114991140000001"/>
    <m/>
    <m/>
    <n v="403.86606569999998"/>
    <m/>
    <n v="69.141113950000005"/>
    <m/>
    <n v="1.0047943319999999"/>
    <m/>
    <n v="23.44477071"/>
    <m/>
    <n v="2.3165636690000002"/>
    <n v="0.58279866199999997"/>
    <n v="6.4562881320000001"/>
    <m/>
    <m/>
    <n v="20.56410155"/>
    <m/>
    <n v="3.616595158"/>
    <n v="0.21698562099999999"/>
    <m/>
    <m/>
    <m/>
    <m/>
    <m/>
    <n v="16.83430821"/>
    <m/>
    <n v="6.9696358999999999E-2"/>
    <s v="Wood structure, traditional timber construction"/>
    <x v="42"/>
    <s v="Semi detached"/>
    <s v="Residential, Multi-family, low"/>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254.05"/>
    <m/>
    <s v="Fishman copied and pasted from Saxe"/>
    <m/>
    <m/>
    <m/>
    <m/>
    <m/>
    <m/>
    <m/>
    <m/>
    <m/>
    <m/>
    <m/>
    <m/>
    <m/>
    <m/>
    <m/>
    <m/>
    <m/>
    <s v="R32CAN"/>
    <s v="R5.2OECD"/>
    <x v="4"/>
    <s v="T_traditional"/>
    <s v="Unspecified"/>
    <s v="real-world single case study"/>
    <s v="RM"/>
    <s v="T"/>
    <s v="OECD_CAN"/>
    <n v="403.86606569999998"/>
  </r>
  <r>
    <n v="875"/>
    <s v="Canada"/>
    <s v="TOR"/>
    <n v="2021"/>
    <m/>
    <n v="0.12939356499999999"/>
    <m/>
    <m/>
    <m/>
    <n v="69.249771879999997"/>
    <m/>
    <m/>
    <n v="316.16668090000002"/>
    <m/>
    <n v="68.110299510000004"/>
    <n v="90.797579369999994"/>
    <n v="24.605583530000001"/>
    <m/>
    <n v="21.6704489"/>
    <m/>
    <n v="5.0871805779999999"/>
    <n v="7.6842067939999996"/>
    <m/>
    <m/>
    <m/>
    <m/>
    <m/>
    <n v="2.318757535"/>
    <n v="0.24527154600000001"/>
    <m/>
    <m/>
    <m/>
    <m/>
    <m/>
    <n v="13.71542917"/>
    <n v="1.0614046290000001"/>
    <n v="0.69703165300000003"/>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423.03"/>
    <m/>
    <s v="Fishman copied and pasted from Saxe"/>
    <m/>
    <m/>
    <m/>
    <m/>
    <m/>
    <m/>
    <m/>
    <m/>
    <m/>
    <m/>
    <m/>
    <m/>
    <m/>
    <m/>
    <m/>
    <m/>
    <m/>
    <s v="R32CAN"/>
    <s v="R5.2OECD"/>
    <x v="3"/>
    <s v="T_traditional"/>
    <s v="Unspecified"/>
    <s v="real-world single case study"/>
    <s v="RS"/>
    <s v="T"/>
    <s v="OECD_CAN"/>
    <n v="316.16668090000002"/>
  </r>
  <r>
    <n v="876"/>
    <s v="Canada"/>
    <s v="TOR"/>
    <n v="2021"/>
    <m/>
    <n v="5.7853216720000002"/>
    <m/>
    <m/>
    <m/>
    <n v="71.292301620000003"/>
    <m/>
    <m/>
    <n v="448.28770420000001"/>
    <m/>
    <n v="69.356990490000001"/>
    <n v="117.6075695"/>
    <n v="31.871038519999999"/>
    <m/>
    <n v="24.012256220000001"/>
    <m/>
    <n v="5.1877133110000004"/>
    <n v="5.6529436860000004"/>
    <m/>
    <m/>
    <m/>
    <m/>
    <m/>
    <n v="1.7857813259999999"/>
    <n v="0.28440117599999998"/>
    <m/>
    <m/>
    <m/>
    <m/>
    <m/>
    <n v="11.96773525"/>
    <n v="0.84614974399999998"/>
    <n v="0.88611977099999995"/>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28.16"/>
    <m/>
    <s v="Fishman copied and pasted from Saxe"/>
    <m/>
    <m/>
    <m/>
    <m/>
    <m/>
    <m/>
    <m/>
    <m/>
    <m/>
    <m/>
    <m/>
    <m/>
    <m/>
    <m/>
    <m/>
    <m/>
    <m/>
    <s v="R32CAN"/>
    <s v="R5.2OECD"/>
    <x v="3"/>
    <s v="T_traditional"/>
    <s v="Unspecified"/>
    <s v="real-world single case study"/>
    <s v="RS"/>
    <s v="T"/>
    <s v="OECD_CAN"/>
    <n v="448.28770420000001"/>
  </r>
  <r>
    <n v="877"/>
    <s v="Canada"/>
    <s v="TOR"/>
    <n v="2021"/>
    <m/>
    <n v="0.20699067800000001"/>
    <m/>
    <m/>
    <m/>
    <n v="71.412062430000006"/>
    <m/>
    <m/>
    <n v="496.99187360000002"/>
    <m/>
    <n v="68.673118430000002"/>
    <n v="75.768637780000006"/>
    <n v="25.009132099999999"/>
    <m/>
    <n v="23.658201099999999"/>
    <m/>
    <n v="6.1368367370000003"/>
    <n v="6.6871130719999998"/>
    <n v="27.099314499999998"/>
    <m/>
    <m/>
    <m/>
    <m/>
    <n v="1.984928485"/>
    <n v="0.43010702299999998"/>
    <m/>
    <m/>
    <m/>
    <m/>
    <m/>
    <n v="13.708586540000001"/>
    <m/>
    <n v="0.62206053299999997"/>
    <s v="Wood structure, traditional timber construction"/>
    <x v="24"/>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421.59"/>
    <m/>
    <s v="Fishman copied and pasted from Saxe"/>
    <m/>
    <m/>
    <m/>
    <m/>
    <m/>
    <m/>
    <m/>
    <m/>
    <m/>
    <m/>
    <m/>
    <m/>
    <m/>
    <m/>
    <m/>
    <m/>
    <m/>
    <s v="R32CAN"/>
    <s v="R5.2OECD"/>
    <x v="3"/>
    <s v="T_traditional"/>
    <s v="Unspecified"/>
    <s v="real-world single case study"/>
    <s v="RS"/>
    <s v="T"/>
    <s v="OECD_CAN"/>
    <n v="496.99187360000002"/>
  </r>
  <r>
    <n v="878"/>
    <s v="Canada"/>
    <s v="TOR"/>
    <n v="2020"/>
    <m/>
    <n v="24.950034200000001"/>
    <m/>
    <m/>
    <m/>
    <n v="78.883642120000005"/>
    <m/>
    <m/>
    <n v="455.02287819999998"/>
    <m/>
    <n v="97.070172929999998"/>
    <n v="33.332537899999998"/>
    <n v="14.27483733"/>
    <m/>
    <n v="20.483109819999999"/>
    <m/>
    <m/>
    <n v="4.1799790010000004"/>
    <n v="37.036383020000002"/>
    <m/>
    <m/>
    <n v="1.1294548120000001"/>
    <m/>
    <n v="3.6420973929999998"/>
    <n v="0.32948408299999998"/>
    <m/>
    <m/>
    <m/>
    <m/>
    <m/>
    <n v="11.589781889999999"/>
    <n v="0.930770455"/>
    <n v="0.408467523"/>
    <s v="Wood structure, traditional timber construction"/>
    <x v="24"/>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628.59"/>
    <m/>
    <s v="Fishman copied and pasted from Saxe"/>
    <m/>
    <m/>
    <m/>
    <m/>
    <m/>
    <m/>
    <m/>
    <m/>
    <m/>
    <m/>
    <m/>
    <m/>
    <m/>
    <m/>
    <m/>
    <m/>
    <m/>
    <s v="R32CAN"/>
    <s v="R5.2OECD"/>
    <x v="3"/>
    <s v="T_traditional"/>
    <s v="Unspecified"/>
    <s v="real-world single case study"/>
    <s v="RS"/>
    <s v="T"/>
    <s v="OECD_CAN"/>
    <n v="455.02287819999998"/>
  </r>
  <r>
    <n v="879"/>
    <s v="Canada"/>
    <s v="TOR"/>
    <n v="2021"/>
    <m/>
    <n v="0.52668209499999996"/>
    <m/>
    <m/>
    <m/>
    <n v="63.65882543"/>
    <m/>
    <m/>
    <n v="473.40003009999998"/>
    <m/>
    <n v="82.628253430000001"/>
    <n v="83.547609309999999"/>
    <n v="22.640847340000001"/>
    <m/>
    <n v="24.941590059999999"/>
    <m/>
    <m/>
    <n v="6.153538137"/>
    <m/>
    <m/>
    <m/>
    <m/>
    <m/>
    <n v="10.8851564"/>
    <n v="0.46813030900000002"/>
    <m/>
    <m/>
    <m/>
    <m/>
    <m/>
    <n v="23.3643237"/>
    <n v="0.59482465399999995"/>
    <n v="0.54781210300000005"/>
    <s v="Wood structure, traditional timber construction"/>
    <x v="24"/>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464.51"/>
    <m/>
    <s v="Fishman copied and pasted from Saxe"/>
    <m/>
    <m/>
    <m/>
    <m/>
    <m/>
    <m/>
    <m/>
    <m/>
    <m/>
    <m/>
    <m/>
    <m/>
    <m/>
    <m/>
    <m/>
    <m/>
    <m/>
    <s v="R32CAN"/>
    <s v="R5.2OECD"/>
    <x v="3"/>
    <s v="T_traditional"/>
    <s v="Unspecified"/>
    <s v="real-world single case study"/>
    <s v="RS"/>
    <s v="T"/>
    <s v="OECD_CAN"/>
    <n v="473.40003009999998"/>
  </r>
  <r>
    <n v="880"/>
    <s v="USA"/>
    <s v="NEW"/>
    <n v="2017"/>
    <m/>
    <n v="100.6375639"/>
    <m/>
    <m/>
    <m/>
    <m/>
    <m/>
    <m/>
    <n v="498.8225367"/>
    <m/>
    <m/>
    <m/>
    <m/>
    <m/>
    <m/>
    <m/>
    <m/>
    <m/>
    <m/>
    <m/>
    <m/>
    <m/>
    <m/>
    <m/>
    <m/>
    <m/>
    <m/>
    <m/>
    <m/>
    <m/>
    <m/>
    <m/>
    <m/>
    <s v="Steel frame structure, with concrete floor"/>
    <x v="26"/>
    <s v="Educational building (University)"/>
    <s v="Nonresidential, unspecified unknown or other"/>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8983"/>
    <m/>
    <s v="Fishman copied and pasted from Saxe"/>
    <m/>
    <m/>
    <m/>
    <m/>
    <m/>
    <m/>
    <m/>
    <m/>
    <m/>
    <m/>
    <m/>
    <m/>
    <m/>
    <m/>
    <m/>
    <m/>
    <m/>
    <s v="R32USA"/>
    <s v="R5.2OECD"/>
    <x v="11"/>
    <s v="S_concretefloor"/>
    <s v="Unspecified"/>
    <s v="real-world single case study"/>
    <s v="NR"/>
    <s v="S"/>
    <s v="OECD_USA"/>
    <n v="498.8225367"/>
  </r>
  <r>
    <n v="881"/>
    <s v="Canada"/>
    <s v="TOR"/>
    <n v="2021"/>
    <m/>
    <n v="7.9466516000000001E-2"/>
    <m/>
    <m/>
    <m/>
    <n v="65.802039640000004"/>
    <m/>
    <m/>
    <n v="346.95026000000001"/>
    <m/>
    <n v="74.369099210000002"/>
    <n v="91.331253250000003"/>
    <n v="23.319697229999999"/>
    <m/>
    <n v="26.721973770000002"/>
    <m/>
    <n v="4.0280233430000001"/>
    <n v="5.9258970360000003"/>
    <m/>
    <m/>
    <m/>
    <m/>
    <m/>
    <n v="2.26624545"/>
    <n v="0.31959478800000002"/>
    <m/>
    <m/>
    <m/>
    <m/>
    <m/>
    <n v="15.593479520000001"/>
    <n v="0.712431386"/>
    <n v="0.84094351099999998"/>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46.14"/>
    <m/>
    <s v="Fishman copied and pasted from Saxe"/>
    <m/>
    <m/>
    <m/>
    <m/>
    <m/>
    <m/>
    <m/>
    <m/>
    <m/>
    <m/>
    <m/>
    <m/>
    <m/>
    <m/>
    <m/>
    <m/>
    <m/>
    <s v="R32CAN"/>
    <s v="R5.2OECD"/>
    <x v="3"/>
    <s v="T_traditional"/>
    <s v="Unspecified"/>
    <s v="real-world single case study"/>
    <s v="RS"/>
    <s v="T"/>
    <s v="OECD_CAN"/>
    <n v="346.95026000000001"/>
  </r>
  <r>
    <n v="882"/>
    <s v="Canada"/>
    <s v="TOR"/>
    <n v="1913"/>
    <m/>
    <n v="5.485068289"/>
    <m/>
    <n v="0.21829960300000001"/>
    <m/>
    <n v="65.511370130000003"/>
    <m/>
    <m/>
    <n v="409.60746210000002"/>
    <n v="3.383008443"/>
    <n v="113.3002856"/>
    <m/>
    <m/>
    <m/>
    <n v="38.090110500000002"/>
    <m/>
    <n v="0.505127887"/>
    <n v="9.8878197169999993"/>
    <m/>
    <m/>
    <m/>
    <m/>
    <m/>
    <n v="1.644753911"/>
    <n v="0.13670753699999999"/>
    <m/>
    <m/>
    <m/>
    <m/>
    <m/>
    <n v="6.9035870370000003"/>
    <n v="7.1518922270000003"/>
    <n v="1.352183387"/>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161.08"/>
    <m/>
    <s v="Fishman copied and pasted from Saxe"/>
    <m/>
    <m/>
    <m/>
    <m/>
    <m/>
    <m/>
    <m/>
    <m/>
    <m/>
    <m/>
    <m/>
    <m/>
    <m/>
    <m/>
    <m/>
    <m/>
    <m/>
    <s v="R32CAN"/>
    <s v="R5.2OECD"/>
    <x v="3"/>
    <s v="T_traditional"/>
    <s v="Unspecified"/>
    <s v="real-world single case study"/>
    <s v="RS"/>
    <s v="T"/>
    <s v="OECD_CAN"/>
    <n v="409.60746210000002"/>
  </r>
  <r>
    <n v="883"/>
    <s v="Canada"/>
    <s v="TOR"/>
    <n v="2021"/>
    <m/>
    <n v="0.18697501"/>
    <m/>
    <m/>
    <m/>
    <n v="57.163426010000002"/>
    <m/>
    <m/>
    <n v="309.55542680000002"/>
    <m/>
    <n v="71.816877250000005"/>
    <n v="153.2450643"/>
    <n v="39.128333910000002"/>
    <m/>
    <n v="24.89168918"/>
    <m/>
    <n v="3.6243483529999998"/>
    <n v="3.2973082050000002"/>
    <m/>
    <m/>
    <m/>
    <m/>
    <m/>
    <n v="2.1639057369999999"/>
    <n v="0.255090082"/>
    <m/>
    <m/>
    <m/>
    <m/>
    <m/>
    <n v="13.13000886"/>
    <n v="0.26665695"/>
    <n v="6.0350236000000002E-2"/>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891.97"/>
    <m/>
    <s v="Fishman copied and pasted from Saxe"/>
    <m/>
    <m/>
    <m/>
    <m/>
    <m/>
    <m/>
    <m/>
    <m/>
    <m/>
    <m/>
    <m/>
    <m/>
    <m/>
    <m/>
    <m/>
    <m/>
    <m/>
    <s v="R32CAN"/>
    <s v="R5.2OECD"/>
    <x v="3"/>
    <s v="T_traditional"/>
    <s v="Unspecified"/>
    <s v="real-world single case study"/>
    <s v="RS"/>
    <s v="T"/>
    <s v="OECD_CAN"/>
    <n v="309.55542680000002"/>
  </r>
  <r>
    <n v="884"/>
    <s v="Canada"/>
    <s v="TOR"/>
    <n v="2021"/>
    <m/>
    <n v="3.6878624649999998"/>
    <m/>
    <m/>
    <m/>
    <n v="65.216649230000002"/>
    <m/>
    <m/>
    <n v="554.78046459999996"/>
    <n v="0.217010711"/>
    <n v="75.261296400000006"/>
    <m/>
    <n v="8.1702022410000001"/>
    <m/>
    <n v="24.497041530000001"/>
    <m/>
    <n v="14.53670973"/>
    <n v="6.1457734820000001"/>
    <n v="52.497479120000001"/>
    <m/>
    <m/>
    <n v="17.956089120000001"/>
    <m/>
    <n v="3.5048324800000001"/>
    <n v="0.24949534800000001"/>
    <m/>
    <m/>
    <m/>
    <m/>
    <m/>
    <n v="11.90947661"/>
    <m/>
    <n v="0.72666064200000002"/>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525.61"/>
    <m/>
    <s v="Fishman copied and pasted from Saxe"/>
    <m/>
    <m/>
    <m/>
    <m/>
    <m/>
    <m/>
    <m/>
    <m/>
    <m/>
    <m/>
    <m/>
    <m/>
    <m/>
    <m/>
    <m/>
    <m/>
    <m/>
    <s v="R32CAN"/>
    <s v="R5.2OECD"/>
    <x v="3"/>
    <s v="T_traditional"/>
    <s v="Unspecified"/>
    <s v="real-world single case study"/>
    <s v="RS"/>
    <s v="T"/>
    <s v="OECD_CAN"/>
    <n v="554.78046459999996"/>
  </r>
  <r>
    <n v="885"/>
    <s v="Canada"/>
    <s v="TOR"/>
    <n v="2021"/>
    <m/>
    <n v="1.462736552"/>
    <m/>
    <m/>
    <m/>
    <n v="73.866138370000002"/>
    <m/>
    <m/>
    <n v="352.45461849999998"/>
    <m/>
    <n v="101.9840118"/>
    <n v="49.978722130000001"/>
    <n v="13.54395768"/>
    <m/>
    <n v="23.16204188"/>
    <m/>
    <n v="2.9361862909999998"/>
    <n v="5.7658838269999997"/>
    <m/>
    <m/>
    <m/>
    <m/>
    <m/>
    <n v="1.3138642190000001"/>
    <n v="0.357131068"/>
    <m/>
    <m/>
    <m/>
    <m/>
    <m/>
    <n v="10.9938851"/>
    <m/>
    <n v="0.116006383"/>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502.87"/>
    <m/>
    <s v="Fishman copied and pasted from Saxe"/>
    <m/>
    <m/>
    <m/>
    <m/>
    <m/>
    <m/>
    <m/>
    <m/>
    <m/>
    <m/>
    <m/>
    <m/>
    <m/>
    <m/>
    <m/>
    <m/>
    <m/>
    <s v="R32CAN"/>
    <s v="R5.2OECD"/>
    <x v="3"/>
    <s v="T_traditional"/>
    <s v="Unspecified"/>
    <s v="real-world single case study"/>
    <s v="RS"/>
    <s v="T"/>
    <s v="OECD_CAN"/>
    <n v="352.45461849999998"/>
  </r>
  <r>
    <n v="886"/>
    <s v="Canada"/>
    <s v="TOR"/>
    <n v="2021"/>
    <m/>
    <n v="5.0610688850000001"/>
    <m/>
    <m/>
    <m/>
    <n v="83.826972679999997"/>
    <m/>
    <m/>
    <n v="459.26494009999999"/>
    <m/>
    <n v="80.729732580000004"/>
    <n v="109.3406825"/>
    <n v="27.918139140000001"/>
    <m/>
    <n v="26.92453188"/>
    <m/>
    <n v="5.5660899840000004"/>
    <n v="7.3326915980000003"/>
    <m/>
    <m/>
    <m/>
    <m/>
    <m/>
    <n v="1.847829527"/>
    <n v="0.27569990500000002"/>
    <m/>
    <m/>
    <m/>
    <m/>
    <m/>
    <n v="9.4500870300000006"/>
    <n v="1.0205232339999999"/>
    <n v="0.85290811799999999"/>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79.18"/>
    <m/>
    <s v="Fishman copied and pasted from Saxe"/>
    <m/>
    <m/>
    <m/>
    <m/>
    <m/>
    <m/>
    <m/>
    <m/>
    <m/>
    <m/>
    <m/>
    <m/>
    <m/>
    <m/>
    <m/>
    <m/>
    <m/>
    <s v="R32CAN"/>
    <s v="R5.2OECD"/>
    <x v="3"/>
    <s v="T_traditional"/>
    <s v="Unspecified"/>
    <s v="real-world single case study"/>
    <s v="RS"/>
    <s v="T"/>
    <s v="OECD_CAN"/>
    <n v="459.26494009999999"/>
  </r>
  <r>
    <n v="887"/>
    <s v="Canada"/>
    <s v="TOR"/>
    <n v="2021"/>
    <m/>
    <n v="2.1299909029999999"/>
    <m/>
    <m/>
    <m/>
    <n v="63.856134779999998"/>
    <m/>
    <m/>
    <n v="327.1321423"/>
    <m/>
    <n v="90.811971249999999"/>
    <n v="76.35495315"/>
    <n v="19.495861000000001"/>
    <m/>
    <n v="24.382661689999999"/>
    <m/>
    <n v="4.6813241149999998"/>
    <n v="5.2300372959999999"/>
    <m/>
    <m/>
    <m/>
    <n v="1.981442736"/>
    <m/>
    <n v="2.292877286"/>
    <n v="0.19470552499999999"/>
    <m/>
    <m/>
    <m/>
    <m/>
    <m/>
    <n v="12.65904121"/>
    <n v="0.26942781799999999"/>
    <n v="9.2423541999999997E-2"/>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549.65"/>
    <m/>
    <s v="Fishman copied and pasted from Saxe"/>
    <m/>
    <m/>
    <m/>
    <m/>
    <m/>
    <m/>
    <m/>
    <m/>
    <m/>
    <m/>
    <m/>
    <m/>
    <m/>
    <m/>
    <m/>
    <m/>
    <m/>
    <s v="R32CAN"/>
    <s v="R5.2OECD"/>
    <x v="3"/>
    <s v="T_traditional"/>
    <s v="Unspecified"/>
    <s v="real-world single case study"/>
    <s v="RS"/>
    <s v="T"/>
    <s v="OECD_CAN"/>
    <n v="327.1321423"/>
  </r>
  <r>
    <n v="888"/>
    <s v="Canada"/>
    <s v="RIC"/>
    <n v="2016"/>
    <m/>
    <n v="29.023165299999999"/>
    <m/>
    <m/>
    <m/>
    <m/>
    <m/>
    <m/>
    <n v="994.69256489999998"/>
    <m/>
    <m/>
    <n v="11.695556529999999"/>
    <m/>
    <m/>
    <m/>
    <m/>
    <m/>
    <m/>
    <m/>
    <m/>
    <m/>
    <m/>
    <m/>
    <m/>
    <m/>
    <m/>
    <m/>
    <m/>
    <m/>
    <m/>
    <m/>
    <m/>
    <m/>
    <s v="Wood structure, unspecified unknown or other"/>
    <x v="43"/>
    <s v="Educational building (University)"/>
    <s v="Nonresidential, unspecified unknown or other"/>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6819"/>
    <m/>
    <s v="Fishman copied and pasted from Saxe"/>
    <m/>
    <m/>
    <m/>
    <m/>
    <m/>
    <m/>
    <m/>
    <m/>
    <m/>
    <m/>
    <m/>
    <m/>
    <m/>
    <m/>
    <m/>
    <m/>
    <m/>
    <s v="R32CAN"/>
    <s v="R5.2OECD"/>
    <x v="11"/>
    <s v="T_unspecified"/>
    <s v="Unspecified"/>
    <s v="real-world single case study"/>
    <s v="NR"/>
    <s v="T"/>
    <s v="OECD_CAN"/>
    <n v="994.69256489999998"/>
  </r>
  <r>
    <n v="889"/>
    <s v="Canada"/>
    <s v="TOR"/>
    <n v="2020"/>
    <m/>
    <n v="4.2699973079999998"/>
    <m/>
    <m/>
    <m/>
    <n v="81.015895080000007"/>
    <m/>
    <m/>
    <n v="271.12216749999999"/>
    <m/>
    <n v="113.1156366"/>
    <n v="83.312934839999997"/>
    <n v="21.272408710000001"/>
    <m/>
    <n v="26.997620739999999"/>
    <m/>
    <n v="10.213422380000001"/>
    <n v="3.7507744650000001"/>
    <m/>
    <m/>
    <m/>
    <n v="0.78013813399999998"/>
    <m/>
    <n v="1.53315728"/>
    <n v="0.23874160799999999"/>
    <m/>
    <m/>
    <m/>
    <m/>
    <m/>
    <n v="18.270821699999999"/>
    <m/>
    <n v="8.6001865999999996E-2"/>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93.82"/>
    <m/>
    <s v="Fishman copied and pasted from Saxe"/>
    <m/>
    <m/>
    <m/>
    <m/>
    <m/>
    <m/>
    <m/>
    <m/>
    <m/>
    <m/>
    <m/>
    <m/>
    <m/>
    <m/>
    <m/>
    <m/>
    <m/>
    <s v="R32CAN"/>
    <s v="R5.2OECD"/>
    <x v="3"/>
    <s v="T_traditional"/>
    <s v="Unspecified"/>
    <s v="real-world single case study"/>
    <s v="RS"/>
    <s v="T"/>
    <s v="OECD_CAN"/>
    <n v="271.12216749999999"/>
  </r>
  <r>
    <n v="890"/>
    <s v="Canada"/>
    <s v="TOR"/>
    <n v="2021"/>
    <m/>
    <n v="4.3411417290000003"/>
    <m/>
    <m/>
    <m/>
    <n v="62.857345479999999"/>
    <m/>
    <m/>
    <n v="437.65965690000002"/>
    <m/>
    <n v="103.1557997"/>
    <n v="60.056314989999997"/>
    <n v="19.281173819999999"/>
    <m/>
    <n v="21.348276609999999"/>
    <m/>
    <n v="3.4235658959999999"/>
    <n v="4.7949517080000001"/>
    <n v="25.36087882"/>
    <m/>
    <m/>
    <m/>
    <m/>
    <n v="2.1941602119999999"/>
    <n v="0.39849412200000001"/>
    <m/>
    <m/>
    <m/>
    <m/>
    <m/>
    <n v="22.576040670000001"/>
    <n v="0.83837442500000003"/>
    <n v="9.7482334000000004E-2"/>
    <s v="Wood structure, traditional timber construction"/>
    <x v="21"/>
    <s v="Single detached"/>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648.14"/>
    <m/>
    <s v="Fishman copied and pasted from Saxe"/>
    <m/>
    <m/>
    <m/>
    <m/>
    <m/>
    <m/>
    <m/>
    <m/>
    <m/>
    <m/>
    <m/>
    <m/>
    <m/>
    <m/>
    <m/>
    <m/>
    <m/>
    <s v="R32CAN"/>
    <s v="R5.2OECD"/>
    <x v="3"/>
    <s v="T_traditional"/>
    <s v="Unspecified"/>
    <s v="real-world single case study"/>
    <s v="RS"/>
    <s v="T"/>
    <s v="OECD_CAN"/>
    <n v="437.65965690000002"/>
  </r>
  <r>
    <n v="891"/>
    <s v="Canada"/>
    <s v="TOR"/>
    <n v="1988"/>
    <m/>
    <n v="38.628261760000001"/>
    <m/>
    <m/>
    <m/>
    <m/>
    <m/>
    <m/>
    <n v="1256.3716340000001"/>
    <m/>
    <m/>
    <m/>
    <m/>
    <m/>
    <m/>
    <m/>
    <m/>
    <m/>
    <m/>
    <m/>
    <m/>
    <m/>
    <m/>
    <m/>
    <m/>
    <m/>
    <m/>
    <m/>
    <m/>
    <m/>
    <m/>
    <m/>
    <m/>
    <s v="Reinforced concrete structure, with concrete floor"/>
    <x v="62"/>
    <s v="Institutional (Police Headquarters)"/>
    <s v="Nonresidential, civic"/>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21934"/>
    <m/>
    <s v="Fishman copied and pasted from Saxe"/>
    <m/>
    <m/>
    <m/>
    <m/>
    <m/>
    <m/>
    <m/>
    <m/>
    <m/>
    <m/>
    <m/>
    <m/>
    <m/>
    <m/>
    <m/>
    <m/>
    <m/>
    <s v="R32CAN"/>
    <s v="R5.2OECD"/>
    <x v="11"/>
    <s v="RC_concretefloor"/>
    <s v="Unspecified"/>
    <s v="real-world single case study"/>
    <s v="NR"/>
    <s v="C"/>
    <s v="OECD_CAN"/>
    <n v="1256.3716340000001"/>
  </r>
  <r>
    <n v="892"/>
    <s v="Canada"/>
    <s v="TOR"/>
    <n v="2018"/>
    <m/>
    <n v="38.364362280000002"/>
    <m/>
    <m/>
    <m/>
    <m/>
    <m/>
    <m/>
    <n v="1220.291694"/>
    <m/>
    <m/>
    <n v="3.25954794"/>
    <m/>
    <m/>
    <m/>
    <m/>
    <m/>
    <m/>
    <m/>
    <m/>
    <m/>
    <m/>
    <m/>
    <m/>
    <m/>
    <m/>
    <m/>
    <m/>
    <m/>
    <m/>
    <m/>
    <m/>
    <m/>
    <s v="Reinforced concrete structure, with concrete floor"/>
    <x v="63"/>
    <s v="Apartment building"/>
    <s v="Residential, Multi-family, high"/>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53146.02"/>
    <m/>
    <s v="Fishman copied and pasted from Saxe"/>
    <m/>
    <m/>
    <m/>
    <m/>
    <m/>
    <m/>
    <m/>
    <m/>
    <m/>
    <m/>
    <m/>
    <m/>
    <m/>
    <m/>
    <m/>
    <m/>
    <m/>
    <s v="R32CAN"/>
    <s v="R5.2OECD"/>
    <x v="8"/>
    <s v="RC_concretefloor"/>
    <s v="Unspecified"/>
    <s v="real-world single case study"/>
    <s v="RM"/>
    <s v="C"/>
    <s v="OECD_CAN"/>
    <n v="1220.291694"/>
  </r>
  <r>
    <n v="893"/>
    <s v="Canada"/>
    <s v="TOR"/>
    <n v="2018"/>
    <m/>
    <n v="43.367704490000001"/>
    <m/>
    <m/>
    <m/>
    <m/>
    <m/>
    <m/>
    <n v="1287.8603479999999"/>
    <m/>
    <m/>
    <m/>
    <m/>
    <m/>
    <m/>
    <m/>
    <m/>
    <m/>
    <m/>
    <m/>
    <m/>
    <m/>
    <m/>
    <m/>
    <m/>
    <m/>
    <m/>
    <m/>
    <m/>
    <m/>
    <m/>
    <m/>
    <m/>
    <s v="Reinforced concrete structure, with concrete floor"/>
    <x v="63"/>
    <s v="Mixed Use (Residential, Office &amp; Cafe)"/>
    <s v="unspecified unknown or other"/>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3975.25"/>
    <m/>
    <s v="Fishman copied and pasted from Saxe"/>
    <m/>
    <m/>
    <m/>
    <m/>
    <m/>
    <m/>
    <m/>
    <m/>
    <m/>
    <m/>
    <m/>
    <m/>
    <m/>
    <m/>
    <m/>
    <m/>
    <m/>
    <s v="R32CAN"/>
    <s v="R5.2OECD"/>
    <x v="9"/>
    <s v="RC_concretefloor"/>
    <s v="Unspecified"/>
    <s v="real-world single case study"/>
    <s v="UN"/>
    <s v="C"/>
    <s v="OECD_CAN"/>
    <n v="1287.8603479999999"/>
  </r>
  <r>
    <n v="894"/>
    <s v="Canada"/>
    <s v="TOR"/>
    <n v="2017"/>
    <m/>
    <n v="34.994463830000001"/>
    <m/>
    <m/>
    <m/>
    <m/>
    <m/>
    <m/>
    <n v="1046.2436090000001"/>
    <m/>
    <m/>
    <m/>
    <m/>
    <m/>
    <m/>
    <m/>
    <m/>
    <m/>
    <m/>
    <m/>
    <m/>
    <m/>
    <m/>
    <m/>
    <m/>
    <m/>
    <m/>
    <m/>
    <m/>
    <m/>
    <m/>
    <m/>
    <m/>
    <s v="Reinforced concrete structure, with concrete floor"/>
    <x v="64"/>
    <s v="Apartment building"/>
    <s v="Residential, Multi-family, high"/>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69784"/>
    <m/>
    <s v="Fishman copied and pasted from Saxe"/>
    <m/>
    <m/>
    <m/>
    <m/>
    <m/>
    <m/>
    <m/>
    <m/>
    <m/>
    <m/>
    <m/>
    <m/>
    <m/>
    <m/>
    <m/>
    <m/>
    <m/>
    <s v="R32CAN"/>
    <s v="R5.2OECD"/>
    <x v="5"/>
    <s v="RC_concretefloor"/>
    <s v="Unspecified"/>
    <s v="real-world single case study"/>
    <s v="RM"/>
    <s v="C"/>
    <s v="OECD_CAN"/>
    <n v="1046.2436090000001"/>
  </r>
  <r>
    <n v="895"/>
    <s v="Canada"/>
    <s v="TOR"/>
    <n v="2017"/>
    <m/>
    <n v="36.580592500000002"/>
    <m/>
    <m/>
    <m/>
    <m/>
    <m/>
    <m/>
    <n v="1106.0404309999999"/>
    <m/>
    <m/>
    <m/>
    <m/>
    <m/>
    <m/>
    <m/>
    <m/>
    <m/>
    <m/>
    <m/>
    <m/>
    <m/>
    <m/>
    <m/>
    <m/>
    <m/>
    <m/>
    <m/>
    <m/>
    <m/>
    <m/>
    <m/>
    <m/>
    <s v="Reinforced concrete structure, with concrete floor"/>
    <x v="60"/>
    <s v="Apartment building"/>
    <s v="Residential, Multi-family, high"/>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9409.04"/>
    <m/>
    <s v="Fishman copied and pasted from Saxe"/>
    <m/>
    <m/>
    <m/>
    <m/>
    <m/>
    <m/>
    <m/>
    <m/>
    <m/>
    <m/>
    <m/>
    <m/>
    <m/>
    <m/>
    <m/>
    <m/>
    <m/>
    <s v="R32CAN"/>
    <s v="R5.2OECD"/>
    <x v="8"/>
    <s v="RC_concretefloor"/>
    <s v="Unspecified"/>
    <s v="real-world single case study"/>
    <s v="RM"/>
    <s v="C"/>
    <s v="OECD_CAN"/>
    <n v="1106.0404309999999"/>
  </r>
  <r>
    <n v="896"/>
    <s v="Canada"/>
    <s v="TOR"/>
    <n v="2016"/>
    <m/>
    <n v="38.697757090000003"/>
    <m/>
    <m/>
    <m/>
    <m/>
    <m/>
    <m/>
    <n v="1300.327642"/>
    <m/>
    <m/>
    <m/>
    <m/>
    <m/>
    <m/>
    <m/>
    <m/>
    <m/>
    <m/>
    <m/>
    <m/>
    <m/>
    <m/>
    <m/>
    <m/>
    <m/>
    <m/>
    <m/>
    <m/>
    <m/>
    <m/>
    <m/>
    <m/>
    <s v="Reinforced concrete structure, with concrete floor"/>
    <x v="48"/>
    <s v="Apartment building"/>
    <s v="Residential, Multi-family, high"/>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53871"/>
    <m/>
    <s v="Fishman copied and pasted from Saxe"/>
    <m/>
    <m/>
    <m/>
    <m/>
    <m/>
    <m/>
    <m/>
    <m/>
    <m/>
    <m/>
    <m/>
    <m/>
    <m/>
    <m/>
    <m/>
    <m/>
    <m/>
    <s v="R32CAN"/>
    <s v="R5.2OECD"/>
    <x v="8"/>
    <s v="RC_concretefloor"/>
    <s v="Unspecified"/>
    <s v="real-world single case study"/>
    <s v="RM"/>
    <s v="C"/>
    <s v="OECD_CAN"/>
    <n v="1300.327642"/>
  </r>
  <r>
    <n v="897"/>
    <s v="Canada"/>
    <s v="TOR"/>
    <n v="2020"/>
    <m/>
    <n v="12.1571085"/>
    <m/>
    <m/>
    <n v="1.6541573E-2"/>
    <n v="82.245864609999998"/>
    <m/>
    <m/>
    <n v="331.65065950000002"/>
    <n v="2.4913648620000002"/>
    <n v="146.89113169999999"/>
    <n v="58.062887119999999"/>
    <m/>
    <m/>
    <n v="27.000582959999999"/>
    <m/>
    <m/>
    <m/>
    <m/>
    <m/>
    <m/>
    <m/>
    <m/>
    <n v="1.6402390149999999"/>
    <n v="0.32944691399999998"/>
    <m/>
    <m/>
    <m/>
    <m/>
    <m/>
    <m/>
    <n v="11.77519493"/>
    <n v="7.4619251999999997E-2"/>
    <s v="Wood structure, traditional timber construction"/>
    <x v="21"/>
    <s v="Laneway Suite"/>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137.23"/>
    <m/>
    <s v="Fishman copied and pasted from Saxe"/>
    <m/>
    <m/>
    <m/>
    <m/>
    <m/>
    <m/>
    <m/>
    <m/>
    <m/>
    <m/>
    <m/>
    <m/>
    <m/>
    <m/>
    <m/>
    <m/>
    <m/>
    <s v="R32CAN"/>
    <s v="R5.2OECD"/>
    <x v="3"/>
    <s v="T_traditional"/>
    <s v="Unspecified"/>
    <s v="real-world single case study"/>
    <s v="RS"/>
    <s v="T"/>
    <s v="OECD_CAN"/>
    <n v="331.65065950000002"/>
  </r>
  <r>
    <n v="898"/>
    <s v="Canada"/>
    <s v="TOR"/>
    <n v="2020"/>
    <m/>
    <n v="24.152963209999999"/>
    <m/>
    <m/>
    <m/>
    <n v="80.889808790000004"/>
    <m/>
    <m/>
    <n v="361.67718989999997"/>
    <n v="3.5199642259999999"/>
    <n v="103.05841650000001"/>
    <m/>
    <m/>
    <m/>
    <n v="22.545229070000001"/>
    <m/>
    <m/>
    <m/>
    <m/>
    <m/>
    <m/>
    <m/>
    <m/>
    <n v="3.079008017"/>
    <n v="0.150323443"/>
    <m/>
    <m/>
    <m/>
    <m/>
    <m/>
    <m/>
    <n v="23.697745090000002"/>
    <n v="1.9895321539999999"/>
    <s v="Wood structure, traditional timber construction"/>
    <x v="21"/>
    <s v="Laneway Suite"/>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144.92"/>
    <m/>
    <s v="Fishman copied and pasted from Saxe"/>
    <m/>
    <m/>
    <m/>
    <m/>
    <m/>
    <m/>
    <m/>
    <m/>
    <m/>
    <m/>
    <m/>
    <m/>
    <m/>
    <m/>
    <m/>
    <m/>
    <m/>
    <s v="R32CAN"/>
    <s v="R5.2OECD"/>
    <x v="3"/>
    <s v="T_traditional"/>
    <s v="Unspecified"/>
    <s v="real-world single case study"/>
    <s v="RS"/>
    <s v="T"/>
    <s v="OECD_CAN"/>
    <n v="361.67718989999997"/>
  </r>
  <r>
    <n v="899"/>
    <s v="Canada"/>
    <s v="TOR"/>
    <n v="2019"/>
    <m/>
    <n v="3.6666913440000002"/>
    <m/>
    <m/>
    <m/>
    <n v="67.719955720000002"/>
    <m/>
    <m/>
    <n v="467.9902788"/>
    <n v="5.4893598880000001"/>
    <n v="75.991396100000003"/>
    <m/>
    <m/>
    <m/>
    <n v="17.34789348"/>
    <m/>
    <m/>
    <n v="1.0619097930000001"/>
    <m/>
    <m/>
    <m/>
    <n v="14.064889040000001"/>
    <m/>
    <n v="0.553821063"/>
    <n v="1.6625762049999999"/>
    <m/>
    <m/>
    <m/>
    <m/>
    <m/>
    <m/>
    <n v="15.679756429999999"/>
    <m/>
    <s v="Wood structure, traditional timber construction"/>
    <x v="21"/>
    <s v="Laneway Suite"/>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83.1"/>
    <m/>
    <s v="Fishman copied and pasted from Saxe"/>
    <m/>
    <m/>
    <m/>
    <m/>
    <m/>
    <m/>
    <m/>
    <m/>
    <m/>
    <m/>
    <m/>
    <m/>
    <m/>
    <m/>
    <m/>
    <m/>
    <m/>
    <s v="R32CAN"/>
    <s v="R5.2OECD"/>
    <x v="3"/>
    <s v="T_traditional"/>
    <s v="Unspecified"/>
    <s v="real-world single case study"/>
    <s v="RS"/>
    <s v="T"/>
    <s v="OECD_CAN"/>
    <n v="467.9902788"/>
  </r>
  <r>
    <n v="900"/>
    <s v="Canada"/>
    <s v="TOR"/>
    <n v="2021"/>
    <m/>
    <n v="0.86771157200000004"/>
    <m/>
    <n v="0.28663912400000002"/>
    <m/>
    <n v="79.38259721"/>
    <m/>
    <m/>
    <n v="441.39499130000002"/>
    <n v="1.6530516630000001"/>
    <n v="62.419864560000001"/>
    <n v="13.241449810000001"/>
    <m/>
    <m/>
    <n v="28.005196130000002"/>
    <m/>
    <m/>
    <n v="4.5972571230000003"/>
    <m/>
    <m/>
    <m/>
    <n v="15.53865156"/>
    <m/>
    <n v="2.809276375"/>
    <n v="0.38263980600000003"/>
    <m/>
    <m/>
    <m/>
    <m/>
    <m/>
    <m/>
    <n v="18.798628560000001"/>
    <n v="0.31968993600000001"/>
    <s v="Wood structure, traditional timber construction"/>
    <x v="21"/>
    <s v="Laneway Suite"/>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234.79"/>
    <m/>
    <s v="Fishman copied and pasted from Saxe"/>
    <m/>
    <m/>
    <m/>
    <m/>
    <m/>
    <m/>
    <m/>
    <m/>
    <m/>
    <m/>
    <m/>
    <m/>
    <m/>
    <m/>
    <m/>
    <m/>
    <m/>
    <s v="R32CAN"/>
    <s v="R5.2OECD"/>
    <x v="3"/>
    <s v="T_traditional"/>
    <s v="Unspecified"/>
    <s v="real-world single case study"/>
    <s v="RS"/>
    <s v="T"/>
    <s v="OECD_CAN"/>
    <n v="441.39499130000002"/>
  </r>
  <r>
    <n v="901"/>
    <s v="Canada"/>
    <s v="TOR"/>
    <n v="2016"/>
    <m/>
    <n v="29.193362520000001"/>
    <m/>
    <m/>
    <m/>
    <m/>
    <m/>
    <m/>
    <n v="956.06598740000004"/>
    <m/>
    <m/>
    <m/>
    <m/>
    <m/>
    <m/>
    <m/>
    <m/>
    <m/>
    <m/>
    <m/>
    <m/>
    <m/>
    <m/>
    <m/>
    <m/>
    <m/>
    <m/>
    <m/>
    <m/>
    <m/>
    <m/>
    <m/>
    <m/>
    <s v="Reinforced concrete structure, with concrete floor"/>
    <x v="48"/>
    <s v="Apartment building"/>
    <s v="Residential, Multi-family, high"/>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19835"/>
    <m/>
    <s v="Fishman copied and pasted from Saxe"/>
    <m/>
    <m/>
    <m/>
    <m/>
    <m/>
    <m/>
    <m/>
    <m/>
    <m/>
    <m/>
    <m/>
    <m/>
    <m/>
    <m/>
    <m/>
    <m/>
    <m/>
    <s v="R32CAN"/>
    <s v="R5.2OECD"/>
    <x v="8"/>
    <s v="RC_concretefloor"/>
    <s v="Unspecified"/>
    <s v="real-world single case study"/>
    <s v="RM"/>
    <s v="C"/>
    <s v="OECD_CAN"/>
    <n v="956.06598740000004"/>
  </r>
  <r>
    <n v="902"/>
    <s v="Canada"/>
    <s v="TOR"/>
    <n v="2025"/>
    <m/>
    <n v="36.262630870000002"/>
    <m/>
    <m/>
    <m/>
    <m/>
    <m/>
    <m/>
    <n v="1144.2319749999999"/>
    <m/>
    <m/>
    <m/>
    <m/>
    <m/>
    <m/>
    <m/>
    <m/>
    <m/>
    <m/>
    <m/>
    <m/>
    <m/>
    <m/>
    <m/>
    <m/>
    <m/>
    <m/>
    <m/>
    <m/>
    <m/>
    <m/>
    <m/>
    <m/>
    <s v="Reinforced concrete structure, with concrete floor"/>
    <x v="65"/>
    <s v="Mixed Use (Residential, Office &amp; Cafe)"/>
    <s v="unspecified unknown or other"/>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112537"/>
    <m/>
    <s v="Fishman copied and pasted from Saxe"/>
    <m/>
    <m/>
    <m/>
    <m/>
    <m/>
    <m/>
    <m/>
    <m/>
    <m/>
    <m/>
    <m/>
    <m/>
    <m/>
    <m/>
    <m/>
    <m/>
    <m/>
    <s v="R32CAN"/>
    <s v="R5.2OECD"/>
    <x v="9"/>
    <s v="RC_concretefloor"/>
    <s v="Unspecified"/>
    <s v="real-world single case study"/>
    <s v="UN"/>
    <s v="C"/>
    <s v="OECD_CAN"/>
    <n v="1144.2319749999999"/>
  </r>
  <r>
    <n v="903"/>
    <s v="Canada"/>
    <s v="TOR"/>
    <n v="2017"/>
    <m/>
    <n v="32.05249362"/>
    <m/>
    <m/>
    <m/>
    <m/>
    <m/>
    <m/>
    <n v="990.10586939999996"/>
    <m/>
    <m/>
    <m/>
    <m/>
    <m/>
    <m/>
    <m/>
    <m/>
    <m/>
    <m/>
    <m/>
    <m/>
    <m/>
    <m/>
    <m/>
    <m/>
    <m/>
    <m/>
    <m/>
    <m/>
    <m/>
    <m/>
    <m/>
    <m/>
    <s v="Reinforced concrete structure, with concrete floor"/>
    <x v="66"/>
    <s v="Apartment building"/>
    <s v="Residential, Multi-family, high"/>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22946"/>
    <m/>
    <s v="Fishman copied and pasted from Saxe"/>
    <m/>
    <m/>
    <m/>
    <m/>
    <m/>
    <m/>
    <m/>
    <m/>
    <m/>
    <m/>
    <m/>
    <m/>
    <m/>
    <m/>
    <m/>
    <m/>
    <m/>
    <s v="R32CAN"/>
    <s v="R5.2OECD"/>
    <x v="8"/>
    <s v="RC_concretefloor"/>
    <s v="Unspecified"/>
    <s v="real-world single case study"/>
    <s v="RM"/>
    <s v="C"/>
    <s v="OECD_CAN"/>
    <n v="990.10586939999996"/>
  </r>
  <r>
    <n v="904"/>
    <s v="Canada"/>
    <s v="TOR"/>
    <n v="2018"/>
    <m/>
    <n v="31.81118141"/>
    <m/>
    <m/>
    <m/>
    <m/>
    <m/>
    <m/>
    <n v="987.15090520000001"/>
    <m/>
    <m/>
    <m/>
    <m/>
    <m/>
    <m/>
    <m/>
    <m/>
    <m/>
    <m/>
    <m/>
    <m/>
    <m/>
    <m/>
    <m/>
    <m/>
    <m/>
    <m/>
    <m/>
    <m/>
    <m/>
    <m/>
    <m/>
    <m/>
    <s v="Reinforced concrete structure, with concrete floor"/>
    <x v="67"/>
    <s v="Apartment building"/>
    <s v="Residential, Multi-family, high"/>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42974"/>
    <m/>
    <s v="Fishman copied and pasted from Saxe"/>
    <m/>
    <m/>
    <m/>
    <m/>
    <m/>
    <m/>
    <m/>
    <m/>
    <m/>
    <m/>
    <m/>
    <m/>
    <m/>
    <m/>
    <m/>
    <m/>
    <m/>
    <s v="R32CAN"/>
    <s v="R5.2OECD"/>
    <x v="5"/>
    <s v="RC_concretefloor"/>
    <s v="Unspecified"/>
    <s v="real-world single case study"/>
    <s v="RM"/>
    <s v="C"/>
    <s v="OECD_CAN"/>
    <n v="987.15090520000001"/>
  </r>
  <r>
    <n v="905"/>
    <s v="Canada"/>
    <s v="TOR"/>
    <n v="2020"/>
    <m/>
    <n v="4.0241682589999996"/>
    <m/>
    <m/>
    <m/>
    <n v="53.481640380000002"/>
    <m/>
    <m/>
    <n v="149.8370687"/>
    <m/>
    <m/>
    <m/>
    <m/>
    <m/>
    <n v="17.909872270000001"/>
    <m/>
    <m/>
    <n v="5.2039982780000003"/>
    <m/>
    <m/>
    <m/>
    <n v="3.435138362"/>
    <m/>
    <n v="6.9194206840000003"/>
    <m/>
    <m/>
    <m/>
    <m/>
    <m/>
    <m/>
    <m/>
    <n v="9.7577316940000003"/>
    <m/>
    <s v="unspecified unknown or other"/>
    <x v="42"/>
    <s v="Townhouse"/>
    <s v="Residential, Multi-family, low"/>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3566"/>
    <m/>
    <s v="Fishman copied and pasted from Saxe"/>
    <m/>
    <m/>
    <m/>
    <m/>
    <m/>
    <m/>
    <m/>
    <m/>
    <m/>
    <m/>
    <m/>
    <m/>
    <m/>
    <m/>
    <m/>
    <m/>
    <m/>
    <s v="R32CAN"/>
    <s v="R5.2OECD"/>
    <x v="4"/>
    <s v="Unspecified"/>
    <s v="Unspecified"/>
    <s v="real-world single case study"/>
    <s v="RM"/>
    <s v="U"/>
    <s v="OECD_CAN"/>
    <n v="149.8370687"/>
  </r>
  <r>
    <n v="906"/>
    <s v="Canada"/>
    <s v="TOR"/>
    <n v="2020"/>
    <m/>
    <n v="35.432400199999996"/>
    <m/>
    <m/>
    <m/>
    <m/>
    <m/>
    <m/>
    <n v="1165.657618"/>
    <m/>
    <m/>
    <m/>
    <m/>
    <m/>
    <m/>
    <m/>
    <m/>
    <m/>
    <m/>
    <m/>
    <m/>
    <m/>
    <m/>
    <m/>
    <m/>
    <m/>
    <m/>
    <m/>
    <m/>
    <m/>
    <m/>
    <m/>
    <m/>
    <s v="Reinforced concrete structure, with concrete floor"/>
    <x v="68"/>
    <s v="Mixed Use (Residential, Office &amp; Cafe)"/>
    <s v="unspecified unknown or other"/>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95769"/>
    <m/>
    <s v="Fishman copied and pasted from Saxe"/>
    <m/>
    <m/>
    <m/>
    <m/>
    <m/>
    <m/>
    <m/>
    <m/>
    <m/>
    <m/>
    <m/>
    <m/>
    <m/>
    <m/>
    <m/>
    <m/>
    <m/>
    <s v="R32CAN"/>
    <s v="R5.2OECD"/>
    <x v="9"/>
    <s v="RC_concretefloor"/>
    <s v="Unspecified"/>
    <s v="real-world single case study"/>
    <s v="UN"/>
    <s v="C"/>
    <s v="OECD_CAN"/>
    <n v="1165.657618"/>
  </r>
  <r>
    <n v="907"/>
    <s v="Canada"/>
    <s v="TOR"/>
    <n v="2019"/>
    <m/>
    <n v="5.9923699999999997E-5"/>
    <m/>
    <m/>
    <m/>
    <n v="99.331092209999994"/>
    <m/>
    <m/>
    <n v="426.08683969999998"/>
    <m/>
    <n v="71.81679389"/>
    <m/>
    <m/>
    <m/>
    <n v="20.408192039999999"/>
    <m/>
    <m/>
    <m/>
    <m/>
    <m/>
    <m/>
    <m/>
    <m/>
    <n v="7.5654389310000001"/>
    <m/>
    <m/>
    <m/>
    <m/>
    <m/>
    <m/>
    <m/>
    <n v="12.40128664"/>
    <m/>
    <s v="Wood structure, traditional timber construction"/>
    <x v="24"/>
    <s v="Laneway Suite"/>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131"/>
    <m/>
    <s v="Fishman copied and pasted from Saxe"/>
    <m/>
    <m/>
    <m/>
    <m/>
    <m/>
    <m/>
    <m/>
    <m/>
    <m/>
    <m/>
    <m/>
    <m/>
    <m/>
    <m/>
    <m/>
    <m/>
    <m/>
    <s v="R32CAN"/>
    <s v="R5.2OECD"/>
    <x v="3"/>
    <s v="T_traditional"/>
    <s v="Unspecified"/>
    <s v="real-world single case study"/>
    <s v="RS"/>
    <s v="T"/>
    <s v="OECD_CAN"/>
    <n v="426.08683969999998"/>
  </r>
  <r>
    <n v="908"/>
    <s v="Canada"/>
    <s v="TOR"/>
    <n v="2021"/>
    <m/>
    <n v="44.604113699999999"/>
    <m/>
    <n v="0.95837662300000004"/>
    <m/>
    <n v="105.9608782"/>
    <m/>
    <m/>
    <n v="686.93792559999997"/>
    <m/>
    <m/>
    <m/>
    <m/>
    <m/>
    <n v="29.507496039999999"/>
    <m/>
    <m/>
    <m/>
    <m/>
    <m/>
    <m/>
    <n v="15.359072169999999"/>
    <m/>
    <n v="1.6650946310000001"/>
    <n v="18.196602800000001"/>
    <m/>
    <m/>
    <m/>
    <m/>
    <m/>
    <n v="35.704350990000002"/>
    <n v="2.073916203"/>
    <n v="1.3879112140000001"/>
    <s v="Wood structure, traditional timber construction"/>
    <x v="21"/>
    <s v="Laneway Suite"/>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71"/>
    <m/>
    <s v="Fishman copied and pasted from Saxe"/>
    <m/>
    <m/>
    <m/>
    <m/>
    <m/>
    <m/>
    <m/>
    <m/>
    <m/>
    <m/>
    <m/>
    <m/>
    <m/>
    <m/>
    <m/>
    <m/>
    <m/>
    <s v="R32CAN"/>
    <s v="R5.2OECD"/>
    <x v="3"/>
    <s v="T_traditional"/>
    <s v="Unspecified"/>
    <s v="real-world single case study"/>
    <s v="RS"/>
    <s v="T"/>
    <s v="OECD_CAN"/>
    <n v="686.93792559999997"/>
  </r>
  <r>
    <n v="909"/>
    <s v="Canada"/>
    <s v="TOR"/>
    <n v="2020"/>
    <m/>
    <n v="39.330748479999997"/>
    <m/>
    <m/>
    <m/>
    <n v="100.8085207"/>
    <m/>
    <m/>
    <n v="419.08306299999998"/>
    <m/>
    <n v="75.830181429999996"/>
    <m/>
    <m/>
    <m/>
    <n v="27.172197220000001"/>
    <m/>
    <m/>
    <m/>
    <n v="22.124855889999999"/>
    <m/>
    <m/>
    <m/>
    <m/>
    <n v="1.505167776"/>
    <n v="0.93052469500000001"/>
    <m/>
    <m/>
    <m/>
    <m/>
    <m/>
    <n v="20.439383159999998"/>
    <n v="4.2264916340000003"/>
    <n v="0.26304664700000002"/>
    <s v="Wood structure, traditional timber construction"/>
    <x v="24"/>
    <s v="Laneway Suite"/>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98"/>
    <m/>
    <s v="Fishman copied and pasted from Saxe"/>
    <m/>
    <m/>
    <m/>
    <m/>
    <m/>
    <m/>
    <m/>
    <m/>
    <m/>
    <m/>
    <m/>
    <m/>
    <m/>
    <m/>
    <m/>
    <m/>
    <m/>
    <s v="R32CAN"/>
    <s v="R5.2OECD"/>
    <x v="3"/>
    <s v="T_traditional"/>
    <s v="Unspecified"/>
    <s v="real-world single case study"/>
    <s v="RS"/>
    <s v="T"/>
    <s v="OECD_CAN"/>
    <n v="419.08306299999998"/>
  </r>
  <r>
    <n v="910"/>
    <s v="Canada"/>
    <s v="TOR"/>
    <n v="2021"/>
    <m/>
    <n v="148.8947407"/>
    <m/>
    <n v="2.0298345599999998"/>
    <n v="0.16341603699999999"/>
    <n v="128.83115100000001"/>
    <m/>
    <m/>
    <n v="155.5098131"/>
    <m/>
    <n v="118.37615599999999"/>
    <m/>
    <m/>
    <m/>
    <n v="31.525243159999999"/>
    <m/>
    <m/>
    <m/>
    <m/>
    <m/>
    <m/>
    <n v="0.51449749300000003"/>
    <m/>
    <n v="2.4425941980000001"/>
    <n v="1.130049855"/>
    <m/>
    <m/>
    <m/>
    <m/>
    <m/>
    <m/>
    <n v="4.2764234339999998"/>
    <n v="0.50840544700000001"/>
    <s v="Wood structure, traditional timber construction"/>
    <x v="24"/>
    <s v="Laneway Suite"/>
    <s v="Residential, Single Family, detached"/>
    <s v="case study"/>
    <s v="urban"/>
    <s v="gross"/>
    <s v="Guven, G.; Arceo, A.; Bennett, A.; Tham, M.; Olanrewaju, B.; McGrail, M.; Isin, K.; Olson, A. W.; Saxe, S."/>
    <n v="2022"/>
    <s v="A Construction Classification System Database for Understanding Resource Use in Building Construction"/>
    <s v="Scientific Data"/>
    <s v="Creative Commons Attribution 4.0 International License"/>
    <s v="10.1038/s41597-022-01141-8"/>
    <x v="114"/>
    <s v="Material quantities were obtained through performing take offs directly from the building drawings."/>
    <s v="Converted by the study's authors to the format of this dataset using their script https://github.com/alexwolson/A-Construction-Classification-System-Database-for-Understanding-Resource-Use-in-Buildings"/>
    <s v="See the Mapping material names_October 2021 update.xlsx in https://github.com/alexwolson/A-Construction-Classification-System-Database-for-Understanding-Resource-Use-in-Buildings/"/>
    <s v="Floor area (m2): 131"/>
    <m/>
    <s v="Fishman copied and pasted from Saxe"/>
    <m/>
    <m/>
    <m/>
    <m/>
    <m/>
    <m/>
    <m/>
    <m/>
    <m/>
    <m/>
    <m/>
    <m/>
    <m/>
    <m/>
    <m/>
    <m/>
    <m/>
    <s v="R32CAN"/>
    <s v="R5.2OECD"/>
    <x v="3"/>
    <s v="T_traditional"/>
    <s v="Unspecified"/>
    <s v="real-world single case study"/>
    <s v="RS"/>
    <s v="T"/>
    <s v="OECD_CAN"/>
    <n v="155.50981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83175B-C850-46AD-B297-D6EA15DB974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84">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0">
        <item x="30"/>
        <item x="40"/>
        <item x="41"/>
        <item x="39"/>
        <item x="37"/>
        <item x="19"/>
        <item x="10"/>
        <item x="14"/>
        <item x="9"/>
        <item x="12"/>
        <item x="8"/>
        <item x="13"/>
        <item x="6"/>
        <item x="2"/>
        <item x="11"/>
        <item x="0"/>
        <item x="5"/>
        <item x="7"/>
        <item x="20"/>
        <item x="18"/>
        <item x="1"/>
        <item x="24"/>
        <item x="3"/>
        <item x="4"/>
        <item x="17"/>
        <item x="16"/>
        <item x="15"/>
        <item x="21"/>
        <item x="22"/>
        <item x="42"/>
        <item x="43"/>
        <item x="25"/>
        <item x="59"/>
        <item x="38"/>
        <item x="31"/>
        <item x="46"/>
        <item x="47"/>
        <item x="49"/>
        <item x="26"/>
        <item x="32"/>
        <item x="62"/>
        <item x="48"/>
        <item x="51"/>
        <item x="61"/>
        <item x="45"/>
        <item x="50"/>
        <item x="60"/>
        <item x="66"/>
        <item x="44"/>
        <item x="63"/>
        <item x="64"/>
        <item x="67"/>
        <item x="65"/>
        <item x="68"/>
        <item x="27"/>
        <item x="33"/>
        <item x="34"/>
        <item x="53"/>
        <item x="35"/>
        <item x="36"/>
        <item x="56"/>
        <item x="28"/>
        <item x="29"/>
        <item x="55"/>
        <item x="58"/>
        <item x="23"/>
        <item x="52"/>
        <item x="54"/>
        <item x="57"/>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16">
        <item x="4"/>
        <item x="50"/>
        <item x="56"/>
        <item x="11"/>
        <item x="107"/>
        <item x="38"/>
        <item x="37"/>
        <item x="3"/>
        <item x="48"/>
        <item x="43"/>
        <item x="82"/>
        <item x="71"/>
        <item x="58"/>
        <item x="16"/>
        <item x="34"/>
        <item x="60"/>
        <item x="67"/>
        <item x="63"/>
        <item x="52"/>
        <item x="22"/>
        <item x="81"/>
        <item x="32"/>
        <item x="80"/>
        <item x="85"/>
        <item x="74"/>
        <item x="47"/>
        <item x="51"/>
        <item x="69"/>
        <item x="68"/>
        <item x="78"/>
        <item x="64"/>
        <item x="44"/>
        <item x="15"/>
        <item x="108"/>
        <item x="65"/>
        <item x="84"/>
        <item x="76"/>
        <item x="70"/>
        <item x="49"/>
        <item x="39"/>
        <item x="53"/>
        <item x="45"/>
        <item x="46"/>
        <item x="1"/>
        <item x="77"/>
        <item x="21"/>
        <item x="90"/>
        <item x="100"/>
        <item x="95"/>
        <item x="91"/>
        <item x="89"/>
        <item x="99"/>
        <item x="101"/>
        <item x="102"/>
        <item x="72"/>
        <item x="35"/>
        <item x="6"/>
        <item x="7"/>
        <item x="8"/>
        <item x="10"/>
        <item x="20"/>
        <item x="83"/>
        <item x="26"/>
        <item x="28"/>
        <item x="62"/>
        <item x="88"/>
        <item x="73"/>
        <item x="54"/>
        <item x="106"/>
        <item x="23"/>
        <item x="94"/>
        <item x="41"/>
        <item x="97"/>
        <item x="114"/>
        <item x="86"/>
        <item x="24"/>
        <item x="18"/>
        <item x="33"/>
        <item x="13"/>
        <item x="12"/>
        <item x="9"/>
        <item x="40"/>
        <item x="19"/>
        <item x="30"/>
        <item x="17"/>
        <item x="29"/>
        <item x="0"/>
        <item x="2"/>
        <item x="25"/>
        <item x="27"/>
        <item x="14"/>
        <item x="104"/>
        <item x="93"/>
        <item x="113"/>
        <item x="103"/>
        <item x="5"/>
        <item x="110"/>
        <item x="109"/>
        <item x="87"/>
        <item x="112"/>
        <item x="61"/>
        <item x="31"/>
        <item x="36"/>
        <item x="66"/>
        <item x="92"/>
        <item x="75"/>
        <item x="96"/>
        <item x="79"/>
        <item x="55"/>
        <item x="105"/>
        <item x="57"/>
        <item x="59"/>
        <item x="42"/>
        <item x="111"/>
        <item x="9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multipleItemSelectionAllowed="1" showAll="0">
      <items count="18">
        <item h="1" sd="0" x="16"/>
        <item h="1" sd="0" x="11"/>
        <item h="1" x="2"/>
        <item h="1" x="13"/>
        <item h="1" x="12"/>
        <item h="1" x="15"/>
        <item h="1" x="1"/>
        <item h="1" sd="0" x="14"/>
        <item x="8"/>
        <item x="4"/>
        <item x="5"/>
        <item h="1" x="7"/>
        <item h="1" x="3"/>
        <item h="1" x="10"/>
        <item h="1" x="6"/>
        <item h="1" x="0"/>
        <item h="1" x="9"/>
        <item t="default"/>
      </items>
    </pivotField>
    <pivotField showAll="0"/>
    <pivotField showAll="0"/>
    <pivotField showAll="0"/>
    <pivotField showAll="0"/>
    <pivotField showAll="0"/>
    <pivotField showAll="0"/>
    <pivotField showAll="0"/>
  </pivotFields>
  <rowFields count="2">
    <field x="76"/>
    <field x="38"/>
  </rowFields>
  <rowItems count="43">
    <i>
      <x v="8"/>
    </i>
    <i r="1">
      <x v="27"/>
    </i>
    <i r="1">
      <x v="29"/>
    </i>
    <i r="1">
      <x v="30"/>
    </i>
    <i r="1">
      <x v="37"/>
    </i>
    <i r="1">
      <x v="41"/>
    </i>
    <i r="1">
      <x v="46"/>
    </i>
    <i r="1">
      <x v="47"/>
    </i>
    <i r="1">
      <x v="49"/>
    </i>
    <i r="1">
      <x v="60"/>
    </i>
    <i r="1">
      <x v="61"/>
    </i>
    <i r="1">
      <x v="62"/>
    </i>
    <i r="1">
      <x v="65"/>
    </i>
    <i r="1">
      <x v="66"/>
    </i>
    <i r="1">
      <x v="68"/>
    </i>
    <i>
      <x v="9"/>
    </i>
    <i r="1">
      <x/>
    </i>
    <i r="1">
      <x v="4"/>
    </i>
    <i r="1">
      <x v="11"/>
    </i>
    <i r="1">
      <x v="21"/>
    </i>
    <i r="1">
      <x v="27"/>
    </i>
    <i r="1">
      <x v="29"/>
    </i>
    <i r="1">
      <x v="63"/>
    </i>
    <i r="1">
      <x v="65"/>
    </i>
    <i r="1">
      <x v="68"/>
    </i>
    <i>
      <x v="10"/>
    </i>
    <i r="1">
      <x v="31"/>
    </i>
    <i r="1">
      <x v="32"/>
    </i>
    <i r="1">
      <x v="33"/>
    </i>
    <i r="1">
      <x v="34"/>
    </i>
    <i r="1">
      <x v="35"/>
    </i>
    <i r="1">
      <x v="36"/>
    </i>
    <i r="1">
      <x v="38"/>
    </i>
    <i r="1">
      <x v="39"/>
    </i>
    <i r="1">
      <x v="41"/>
    </i>
    <i r="1">
      <x v="42"/>
    </i>
    <i r="1">
      <x v="45"/>
    </i>
    <i r="1">
      <x v="50"/>
    </i>
    <i r="1">
      <x v="51"/>
    </i>
    <i r="1">
      <x v="57"/>
    </i>
    <i r="1">
      <x v="65"/>
    </i>
    <i r="1">
      <x v="68"/>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G911" totalsRowShown="0" headerRowDxfId="86" dataDxfId="85">
  <autoFilter ref="A1:CG911" xr:uid="{00000000-0009-0000-0100-000001000000}"/>
  <sortState xmlns:xlrd2="http://schemas.microsoft.com/office/spreadsheetml/2017/richdata2" ref="A2:CG911">
    <sortCondition ref="A1:A911"/>
  </sortState>
  <tableColumns count="85">
    <tableColumn id="1" xr3:uid="{00000000-0010-0000-0000-000001000000}" name="id" dataDxfId="84"/>
    <tableColumn id="2" xr3:uid="{00000000-0010-0000-0000-000002000000}" name="country" dataDxfId="83"/>
    <tableColumn id="3" xr3:uid="{00000000-0010-0000-0000-000003000000}" name="region" dataDxfId="82"/>
    <tableColumn id="4" xr3:uid="{00000000-0010-0000-0000-000004000000}" name="construction_period_start" dataDxfId="81"/>
    <tableColumn id="5" xr3:uid="{00000000-0010-0000-0000-000005000000}" name="construction_period_end" dataDxfId="80"/>
    <tableColumn id="6" xr3:uid="{00000000-0010-0000-0000-000006000000}" name="steel" dataDxfId="79"/>
    <tableColumn id="7" xr3:uid="{00000000-0010-0000-0000-000007000000}" name="copper" dataDxfId="78"/>
    <tableColumn id="8" xr3:uid="{00000000-0010-0000-0000-000008000000}" name="aluminum" dataDxfId="77"/>
    <tableColumn id="9" xr3:uid="{00000000-0010-0000-0000-000009000000}" name="unspecified_metal" dataDxfId="76"/>
    <tableColumn id="10" xr3:uid="{00000000-0010-0000-0000-00000A000000}" name="wood" dataDxfId="75"/>
    <tableColumn id="11" xr3:uid="{00000000-0010-0000-0000-00000B000000}" name="paper_cardboard" dataDxfId="74"/>
    <tableColumn id="12" xr3:uid="{00000000-0010-0000-0000-00000C000000}" name="straw" dataDxfId="73"/>
    <tableColumn id="13" xr3:uid="{00000000-0010-0000-0000-00000D000000}" name="concrete" dataDxfId="72"/>
    <tableColumn id="14" xr3:uid="{00000000-0010-0000-0000-00000E000000}" name="cement" dataDxfId="71"/>
    <tableColumn id="15" xr3:uid="{00000000-0010-0000-0000-00000F000000}" name="aggregates" dataDxfId="70"/>
    <tableColumn id="16" xr3:uid="{00000000-0010-0000-0000-000010000000}" name="brick" dataDxfId="69"/>
    <tableColumn id="17" xr3:uid="{00000000-0010-0000-0000-000011000000}" name="mortar_plaster" dataDxfId="68"/>
    <tableColumn id="18" xr3:uid="{00000000-0010-0000-0000-000012000000}" name="mineral_fill" dataDxfId="67"/>
    <tableColumn id="19" xr3:uid="{00000000-0010-0000-0000-000013000000}" name="plaster_board_gypsum" dataDxfId="66"/>
    <tableColumn id="20" xr3:uid="{00000000-0010-0000-0000-000014000000}" name="adobe" dataDxfId="65"/>
    <tableColumn id="21" xr3:uid="{00000000-0010-0000-0000-000015000000}" name="asphalt" dataDxfId="64"/>
    <tableColumn id="22" xr3:uid="{00000000-0010-0000-0000-000016000000}" name="bitumen" dataDxfId="63"/>
    <tableColumn id="23" xr3:uid="{00000000-0010-0000-0000-000017000000}" name="natural_stone" dataDxfId="62"/>
    <tableColumn id="24" xr3:uid="{00000000-0010-0000-0000-000018000000}" name="cement_asbestos" dataDxfId="61"/>
    <tableColumn id="25" xr3:uid="{00000000-0010-0000-0000-000019000000}" name="clay" dataDxfId="60"/>
    <tableColumn id="26" xr3:uid="{00000000-0010-0000-0000-00001A000000}" name="siding_unspecified" dataDxfId="59"/>
    <tableColumn id="27" xr3:uid="{00000000-0010-0000-0000-00001B000000}" name="ceramics" dataDxfId="58"/>
    <tableColumn id="28" xr3:uid="{00000000-0010-0000-0000-00001C000000}" name="glass" dataDxfId="57"/>
    <tableColumn id="29" xr3:uid="{00000000-0010-0000-0000-00001D000000}" name="plastics" dataDxfId="56"/>
    <tableColumn id="30" xr3:uid="{00000000-0010-0000-0000-00001E000000}" name="polystyrene" dataDxfId="55"/>
    <tableColumn id="31" xr3:uid="{00000000-0010-0000-0000-00001F000000}" name="PVC" dataDxfId="54"/>
    <tableColumn id="32" xr3:uid="{00000000-0010-0000-0000-000020000000}" name="lineoleum" dataDxfId="53"/>
    <tableColumn id="33" xr3:uid="{00000000-0010-0000-0000-000021000000}" name="carpet" dataDxfId="52"/>
    <tableColumn id="34" xr3:uid="{00000000-0010-0000-0000-000022000000}" name="heraklith" dataDxfId="51"/>
    <tableColumn id="35" xr3:uid="{00000000-0010-0000-0000-000023000000}" name="mineral_wool" dataDxfId="50"/>
    <tableColumn id="36" xr3:uid="{00000000-0010-0000-0000-000024000000}" name="insulation_unspecified" dataDxfId="49"/>
    <tableColumn id="37" xr3:uid="{00000000-0010-0000-0000-000025000000}" name="other_unspecified_material" dataDxfId="48"/>
    <tableColumn id="38" xr3:uid="{00000000-0010-0000-0000-000026000000}" name="building_description" dataDxfId="47"/>
    <tableColumn id="39" xr3:uid="{00000000-0010-0000-0000-000027000000}" name="no_floors" dataDxfId="46"/>
    <tableColumn id="40" xr3:uid="{00000000-0010-0000-0000-000028000000}" name="occupation" dataDxfId="45"/>
    <tableColumn id="41" xr3:uid="{00000000-0010-0000-0000-000029000000}" name="building_type" dataDxfId="44"/>
    <tableColumn id="42" xr3:uid="{00000000-0010-0000-0000-00002A000000}" name="measurement_type" dataDxfId="43"/>
    <tableColumn id="43" xr3:uid="{00000000-0010-0000-0000-00002B000000}" name="urban_rural" dataDxfId="42"/>
    <tableColumn id="44" xr3:uid="{00000000-0010-0000-0000-00002C000000}" name="floor_area_type" dataDxfId="41"/>
    <tableColumn id="45" xr3:uid="{00000000-0010-0000-0000-00002D000000}" name="authors" dataDxfId="40"/>
    <tableColumn id="46" xr3:uid="{00000000-0010-0000-0000-00002E000000}" name="publication_year" dataDxfId="39"/>
    <tableColumn id="47" xr3:uid="{00000000-0010-0000-0000-00002F000000}" name="publication_title" dataDxfId="38"/>
    <tableColumn id="48" xr3:uid="{00000000-0010-0000-0000-000030000000}" name="publication_outlet" dataDxfId="37"/>
    <tableColumn id="49" xr3:uid="{00000000-0010-0000-0000-000031000000}" name="copyright" dataDxfId="36"/>
    <tableColumn id="50" xr3:uid="{00000000-0010-0000-0000-000032000000}" name="DOI" dataDxfId="35"/>
    <tableColumn id="51" xr3:uid="{00000000-0010-0000-0000-000033000000}" name="URL" dataDxfId="34"/>
    <tableColumn id="52" xr3:uid="{00000000-0010-0000-0000-000034000000}" name="comment_scope" dataDxfId="33"/>
    <tableColumn id="53" xr3:uid="{00000000-0010-0000-0000-000035000000}" name="comment_conversion" dataDxfId="32"/>
    <tableColumn id="54" xr3:uid="{00000000-0010-0000-0000-000036000000}" name="comment_aggregation" dataDxfId="31"/>
    <tableColumn id="55" xr3:uid="{00000000-0010-0000-0000-000037000000}" name="comment_primary" dataDxfId="30"/>
    <tableColumn id="56" xr3:uid="{00000000-0010-0000-0000-000038000000}" name="comment_secondary" dataDxfId="29"/>
    <tableColumn id="57" xr3:uid="{00000000-0010-0000-0000-000039000000}" name="data_entry" dataDxfId="28"/>
    <tableColumn id="58" xr3:uid="{00000000-0010-0000-0000-00003A000000}" name="global_region" dataDxfId="27"/>
    <tableColumn id="59" xr3:uid="{00000000-0010-0000-0000-00003B000000}" name="climate_classification" dataDxfId="26"/>
    <tableColumn id="60" xr3:uid="{00000000-0010-0000-0000-00003C000000}" name="equator_distance" dataDxfId="25"/>
    <tableColumn id="61" xr3:uid="{00000000-0010-0000-0000-00003D000000}" name="heating_degree_days_0" dataDxfId="24"/>
    <tableColumn id="62" xr3:uid="{00000000-0010-0000-0000-00003E000000}" name="heating_degree_days_1" dataDxfId="23"/>
    <tableColumn id="63" xr3:uid="{00000000-0010-0000-0000-00003F000000}" name="cooling_degree_days_0" dataDxfId="22"/>
    <tableColumn id="64" xr3:uid="{00000000-0010-0000-0000-000040000000}" name="cooling_degree_days_1" dataDxfId="21"/>
    <tableColumn id="65" xr3:uid="{00000000-0010-0000-0000-000041000000}" name="country_land_area" dataDxfId="20"/>
    <tableColumn id="66" xr3:uid="{00000000-0010-0000-0000-000042000000}" name="population_0" dataDxfId="19"/>
    <tableColumn id="67" xr3:uid="{00000000-0010-0000-0000-000043000000}" name="Notes, population_0" dataDxfId="18"/>
    <tableColumn id="68" xr3:uid="{00000000-0010-0000-0000-000044000000}" name="population_1" dataDxfId="17"/>
    <tableColumn id="69" xr3:uid="{00000000-0010-0000-0000-000045000000}" name="urbanization_0" dataDxfId="16"/>
    <tableColumn id="70" xr3:uid="{00000000-0010-0000-0000-000046000000}" name="urbanization_1" dataDxfId="15"/>
    <tableColumn id="71" xr3:uid="{00000000-0010-0000-0000-000047000000}" name="gdp_0" dataDxfId="14"/>
    <tableColumn id="72" xr3:uid="{00000000-0010-0000-0000-000048000000}" name="gdp_1" dataDxfId="13"/>
    <tableColumn id="73" xr3:uid="{00000000-0010-0000-0000-000049000000}" name="hdi_0" dataDxfId="12"/>
    <tableColumn id="74" xr3:uid="{00000000-0010-0000-0000-00004A000000}" name="hdi_1" dataDxfId="11"/>
    <tableColumn id="75" xr3:uid="{00000000-0010-0000-0000-00004B000000}" name="R32" dataDxfId="10"/>
    <tableColumn id="76" xr3:uid="{00000000-0010-0000-0000-00004C000000}" name="R5.2" dataDxfId="9">
      <calculatedColumnFormula>_xlfn.XLOOKUP(BW2,dimensions_items!$B$4:$B$35,dimensions_items!$C$4:$C$35,"NULL",0)</calculatedColumnFormula>
    </tableColumn>
    <tableColumn id="77" xr3:uid="{00000000-0010-0000-0000-00004D000000}" name="use_type" dataDxfId="8"/>
    <tableColumn id="78" xr3:uid="{00000000-0010-0000-0000-00004E000000}" name="construction_type_subtype" dataDxfId="7"/>
    <tableColumn id="79" xr3:uid="{00000000-0010-0000-0000-00004F000000}" name="energy_efficiency" dataDxfId="6"/>
    <tableColumn id="80" xr3:uid="{00000000-0010-0000-0000-000050000000}" name="quantification_method" dataDxfId="5"/>
    <tableColumn id="82" xr3:uid="{00000000-0010-0000-0000-000052000000}" name="use_short" dataDxfId="4">
      <calculatedColumnFormula>IF(LEFT(BY2,1)="N","NR",IF(LEFT(BY2,1)="I","IN",IF(LEFT(BY2,1)="U","UN",IF(LEFT(BY2,3)="R_u","RU",IF(LEFT(BY2,3)="R_M","RM",IF(LEFT(BY2,3)="R_S","RS",""))))))</calculatedColumnFormula>
    </tableColumn>
    <tableColumn id="83" xr3:uid="{00000000-0010-0000-0000-000053000000}" name="const_short" dataDxfId="3">
      <calculatedColumnFormula>IF(LEFT(BZ2,1)="R","C",(LEFT(BZ2,1)))</calculatedColumnFormula>
    </tableColumn>
    <tableColumn id="84" xr3:uid="{00000000-0010-0000-0000-000054000000}" name="R5_32" dataDxfId="2">
      <calculatedColumnFormula>RIGHT(BX2,LEN(BX2)-4)&amp;"_"&amp;RIGHT(BW2,LEN(BW2)-3)</calculatedColumnFormula>
    </tableColumn>
    <tableColumn id="81" xr3:uid="{978CDF8C-0440-4201-BD6D-D9A2FAE8937A}" name="concrete2" dataDxfId="1">
      <calculatedColumnFormula>IF(ISNUMBER(Table1[[#This Row],[concrete]]),Table1[[#This Row],[concrete]],IF(AND(ISNUMBER(Table1[[#This Row],[cement]]),ISNUMBER(Table1[[#This Row],[aggregates]])),Table1[[#This Row],[cement]]+Table1[[#This Row],[aggregates]],""))</calculatedColumnFormula>
    </tableColumn>
    <tableColumn id="85" xr3:uid="{9EEB21FF-F180-4EB7-BF5D-FC4F4AD956FC}" name="count materials" dataDxfId="0">
      <calculatedColumnFormula>COUNT(Table1[[#This Row],[steel]:[other_unspecified_material]])</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C1048569" totalsRowShown="0">
  <autoFilter ref="A1:C1048569" xr:uid="{00000000-0009-0000-0100-000002000000}"/>
  <tableColumns count="3">
    <tableColumn id="1" xr3:uid="{00000000-0010-0000-0100-000001000000}" name="Article"/>
    <tableColumn id="2" xr3:uid="{00000000-0010-0000-0100-000002000000}" name="Issue"/>
    <tableColumn id="3" xr3:uid="{00000000-0010-0000-0100-000003000000}"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3" dT="2021-10-14T14:02:31.76" personId="{5A12D5BA-00B7-41BE-9EE0-4C172EFB5F67}" id="{FD825F0C-E19A-4CB0-B6B2-7C56DF2C41CD}">
    <text>differentiate fire-brick from concrete-brick (unkspecified-brick?), and adobe/mud from stone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opLeftCell="A5" workbookViewId="0">
      <selection activeCell="D4" sqref="D4:D20"/>
    </sheetView>
  </sheetViews>
  <sheetFormatPr defaultColWidth="9" defaultRowHeight="15"/>
  <cols>
    <col min="2" max="2" width="10.42578125" customWidth="1"/>
    <col min="4" max="4" width="17.7109375" customWidth="1"/>
    <col min="5" max="5" width="26" customWidth="1"/>
    <col min="6" max="6" width="16.7109375" customWidth="1"/>
    <col min="7" max="7" width="32.5703125" customWidth="1"/>
    <col min="9" max="9" width="12.28515625" customWidth="1"/>
  </cols>
  <sheetData>
    <row r="1" spans="1:10" ht="45">
      <c r="A1" s="142" t="s">
        <v>1580</v>
      </c>
      <c r="B1" s="145" t="s">
        <v>112</v>
      </c>
      <c r="C1" s="147" t="s">
        <v>113</v>
      </c>
      <c r="D1" s="145" t="s">
        <v>12</v>
      </c>
      <c r="E1" s="145" t="s">
        <v>13</v>
      </c>
      <c r="F1" s="145" t="s">
        <v>14</v>
      </c>
      <c r="G1" s="145" t="s">
        <v>15</v>
      </c>
      <c r="H1" s="146" t="s">
        <v>1493</v>
      </c>
      <c r="I1" s="146" t="s">
        <v>1494</v>
      </c>
      <c r="J1" s="146" t="s">
        <v>1267</v>
      </c>
    </row>
    <row r="2" spans="1:10" ht="60">
      <c r="A2" s="142" t="s">
        <v>1581</v>
      </c>
      <c r="B2" t="s">
        <v>1583</v>
      </c>
      <c r="C2" t="s">
        <v>1584</v>
      </c>
      <c r="D2" t="s">
        <v>1585</v>
      </c>
      <c r="E2" t="s">
        <v>1586</v>
      </c>
      <c r="F2" t="s">
        <v>1587</v>
      </c>
      <c r="G2" t="s">
        <v>1588</v>
      </c>
      <c r="H2" t="s">
        <v>1589</v>
      </c>
      <c r="I2" t="s">
        <v>1590</v>
      </c>
      <c r="J2" t="s">
        <v>1591</v>
      </c>
    </row>
    <row r="3" spans="1:10">
      <c r="A3" s="143">
        <f>PRODUCT(H3:J3)</f>
        <v>512</v>
      </c>
      <c r="B3" s="144">
        <f t="shared" ref="B3:G3" si="0">COUNTA(B4:B500)</f>
        <v>32</v>
      </c>
      <c r="C3" s="144">
        <f t="shared" si="0"/>
        <v>32</v>
      </c>
      <c r="D3" s="144">
        <f t="shared" si="0"/>
        <v>17</v>
      </c>
      <c r="E3" s="144">
        <f t="shared" si="0"/>
        <v>14</v>
      </c>
      <c r="F3" s="144">
        <f t="shared" si="0"/>
        <v>4</v>
      </c>
      <c r="G3" s="144">
        <f t="shared" si="0"/>
        <v>3</v>
      </c>
      <c r="H3" s="144">
        <v>4</v>
      </c>
      <c r="I3" s="144">
        <f>COUNTA(I4:I500)-1</f>
        <v>4</v>
      </c>
      <c r="J3" s="144">
        <f t="shared" ref="J3" si="1">COUNTA(J4:J500)</f>
        <v>32</v>
      </c>
    </row>
    <row r="4" spans="1:10">
      <c r="A4" t="s">
        <v>1582</v>
      </c>
      <c r="B4" t="s">
        <v>233</v>
      </c>
      <c r="C4" t="s">
        <v>234</v>
      </c>
      <c r="D4" s="11" t="s">
        <v>16</v>
      </c>
      <c r="E4" s="12" t="s">
        <v>17</v>
      </c>
      <c r="F4" t="s">
        <v>18</v>
      </c>
      <c r="G4" t="s">
        <v>19</v>
      </c>
      <c r="H4" t="s">
        <v>1566</v>
      </c>
      <c r="I4" t="s">
        <v>1571</v>
      </c>
      <c r="J4" t="str">
        <f t="shared" ref="J4:J35" si="2">RIGHT(C4,LEN(C4)-4)&amp;"_"&amp;RIGHT(B4,LEN(B4)-3)</f>
        <v>ASIA_CHN</v>
      </c>
    </row>
    <row r="5" spans="1:10">
      <c r="B5" t="s">
        <v>579</v>
      </c>
      <c r="C5" t="s">
        <v>234</v>
      </c>
      <c r="D5" s="11" t="s">
        <v>21</v>
      </c>
      <c r="E5" s="12" t="s">
        <v>1469</v>
      </c>
      <c r="F5" t="s">
        <v>22</v>
      </c>
      <c r="G5" t="s">
        <v>23</v>
      </c>
      <c r="H5" t="s">
        <v>32</v>
      </c>
      <c r="I5" t="s">
        <v>42</v>
      </c>
      <c r="J5" t="str">
        <f t="shared" si="2"/>
        <v>ASIA_IDN</v>
      </c>
    </row>
    <row r="6" spans="1:10">
      <c r="B6" t="s">
        <v>389</v>
      </c>
      <c r="C6" t="s">
        <v>234</v>
      </c>
      <c r="D6" s="11" t="s">
        <v>25</v>
      </c>
      <c r="E6" s="12" t="s">
        <v>26</v>
      </c>
      <c r="F6" t="s">
        <v>27</v>
      </c>
      <c r="G6" t="s">
        <v>28</v>
      </c>
      <c r="H6" t="s">
        <v>1567</v>
      </c>
      <c r="I6" t="s">
        <v>39</v>
      </c>
      <c r="J6" t="str">
        <f t="shared" si="2"/>
        <v>ASIA_IND</v>
      </c>
    </row>
    <row r="7" spans="1:10">
      <c r="B7" t="s">
        <v>1330</v>
      </c>
      <c r="C7" t="s">
        <v>234</v>
      </c>
      <c r="D7" s="11" t="s">
        <v>29</v>
      </c>
      <c r="E7" s="10" t="s">
        <v>30</v>
      </c>
      <c r="F7" t="s">
        <v>31</v>
      </c>
      <c r="H7" t="s">
        <v>1568</v>
      </c>
      <c r="I7" t="s">
        <v>1579</v>
      </c>
      <c r="J7" t="str">
        <f t="shared" si="2"/>
        <v>ASIA_OAS-CPA</v>
      </c>
    </row>
    <row r="8" spans="1:10">
      <c r="B8" t="s">
        <v>952</v>
      </c>
      <c r="C8" t="s">
        <v>234</v>
      </c>
      <c r="D8" s="11" t="s">
        <v>33</v>
      </c>
      <c r="E8" s="10" t="s">
        <v>34</v>
      </c>
      <c r="H8" t="s">
        <v>1569</v>
      </c>
      <c r="I8" t="s">
        <v>1572</v>
      </c>
      <c r="J8" t="str">
        <f t="shared" si="2"/>
        <v>ASIA_OAS-L</v>
      </c>
    </row>
    <row r="9" spans="1:10">
      <c r="B9" t="s">
        <v>596</v>
      </c>
      <c r="C9" t="s">
        <v>234</v>
      </c>
      <c r="D9" s="11" t="s">
        <v>37</v>
      </c>
      <c r="E9" s="10" t="s">
        <v>38</v>
      </c>
      <c r="H9" t="s">
        <v>1570</v>
      </c>
      <c r="J9" t="str">
        <f t="shared" si="2"/>
        <v>ASIA_OAS-M</v>
      </c>
    </row>
    <row r="10" spans="1:10">
      <c r="B10" t="s">
        <v>1331</v>
      </c>
      <c r="C10" t="s">
        <v>234</v>
      </c>
      <c r="D10" s="11" t="s">
        <v>40</v>
      </c>
      <c r="E10" s="13" t="s">
        <v>1576</v>
      </c>
      <c r="J10" t="str">
        <f t="shared" si="2"/>
        <v>ASIA_PAK</v>
      </c>
    </row>
    <row r="11" spans="1:10">
      <c r="B11" t="s">
        <v>529</v>
      </c>
      <c r="C11" t="s">
        <v>234</v>
      </c>
      <c r="D11" s="11" t="s">
        <v>41</v>
      </c>
      <c r="E11" s="13" t="s">
        <v>1577</v>
      </c>
      <c r="J11" t="str">
        <f t="shared" si="2"/>
        <v>ASIA_TWN</v>
      </c>
    </row>
    <row r="12" spans="1:10">
      <c r="B12" t="s">
        <v>221</v>
      </c>
      <c r="C12" t="s">
        <v>222</v>
      </c>
      <c r="D12" s="14" t="s">
        <v>43</v>
      </c>
      <c r="E12" s="13" t="s">
        <v>1578</v>
      </c>
      <c r="J12" t="str">
        <f t="shared" si="2"/>
        <v>LAM_BRA</v>
      </c>
    </row>
    <row r="13" spans="1:10">
      <c r="B13" t="s">
        <v>1332</v>
      </c>
      <c r="C13" t="s">
        <v>222</v>
      </c>
      <c r="D13" s="14" t="s">
        <v>44</v>
      </c>
      <c r="E13" s="15" t="s">
        <v>1470</v>
      </c>
      <c r="J13" t="str">
        <f t="shared" si="2"/>
        <v>LAM_LAM-L</v>
      </c>
    </row>
    <row r="14" spans="1:10">
      <c r="B14" t="s">
        <v>365</v>
      </c>
      <c r="C14" t="s">
        <v>222</v>
      </c>
      <c r="D14" s="14" t="s">
        <v>45</v>
      </c>
      <c r="E14" s="15" t="s">
        <v>1468</v>
      </c>
      <c r="J14" t="str">
        <f t="shared" si="2"/>
        <v>LAM_LAM-M</v>
      </c>
    </row>
    <row r="15" spans="1:10">
      <c r="B15" t="s">
        <v>1333</v>
      </c>
      <c r="C15" t="s">
        <v>222</v>
      </c>
      <c r="D15" s="14" t="s">
        <v>46</v>
      </c>
      <c r="E15" s="15" t="s">
        <v>1471</v>
      </c>
      <c r="J15" t="str">
        <f t="shared" si="2"/>
        <v>LAM_MEX</v>
      </c>
    </row>
    <row r="16" spans="1:10">
      <c r="B16" t="s">
        <v>854</v>
      </c>
      <c r="C16" t="s">
        <v>704</v>
      </c>
      <c r="D16" s="14" t="s">
        <v>47</v>
      </c>
      <c r="E16" s="15" t="s">
        <v>1472</v>
      </c>
      <c r="J16" t="str">
        <f t="shared" si="2"/>
        <v>MAF_MEA-H</v>
      </c>
    </row>
    <row r="17" spans="2:10">
      <c r="B17" t="s">
        <v>703</v>
      </c>
      <c r="C17" t="s">
        <v>704</v>
      </c>
      <c r="D17" s="14" t="s">
        <v>48</v>
      </c>
      <c r="E17" s="16" t="s">
        <v>31</v>
      </c>
      <c r="J17" t="str">
        <f t="shared" si="2"/>
        <v>MAF_MEA-M</v>
      </c>
    </row>
    <row r="18" spans="2:10">
      <c r="B18" t="s">
        <v>1334</v>
      </c>
      <c r="C18" t="s">
        <v>704</v>
      </c>
      <c r="D18" s="14" t="s">
        <v>49</v>
      </c>
      <c r="J18" t="str">
        <f t="shared" si="2"/>
        <v>MAF_NAF</v>
      </c>
    </row>
    <row r="19" spans="2:10">
      <c r="B19" t="s">
        <v>791</v>
      </c>
      <c r="C19" t="s">
        <v>704</v>
      </c>
      <c r="D19" s="17" t="s">
        <v>50</v>
      </c>
      <c r="J19" t="str">
        <f t="shared" si="2"/>
        <v>MAF_SAF</v>
      </c>
    </row>
    <row r="20" spans="2:10">
      <c r="B20" t="s">
        <v>777</v>
      </c>
      <c r="C20" t="s">
        <v>704</v>
      </c>
      <c r="D20" s="18" t="s">
        <v>31</v>
      </c>
      <c r="J20" t="str">
        <f t="shared" si="2"/>
        <v>MAF_SSA-L</v>
      </c>
    </row>
    <row r="21" spans="2:10">
      <c r="B21" t="s">
        <v>1335</v>
      </c>
      <c r="C21" t="s">
        <v>704</v>
      </c>
      <c r="J21" t="str">
        <f t="shared" si="2"/>
        <v>MAF_SSA-M</v>
      </c>
    </row>
    <row r="22" spans="2:10">
      <c r="B22" t="s">
        <v>466</v>
      </c>
      <c r="C22" t="s">
        <v>135</v>
      </c>
      <c r="J22" t="str">
        <f t="shared" si="2"/>
        <v>OECD_AUNZ</v>
      </c>
    </row>
    <row r="23" spans="2:10">
      <c r="B23" t="s">
        <v>694</v>
      </c>
      <c r="C23" t="s">
        <v>135</v>
      </c>
      <c r="J23" t="str">
        <f t="shared" si="2"/>
        <v>OECD_CAN</v>
      </c>
    </row>
    <row r="24" spans="2:10">
      <c r="B24" t="s">
        <v>1336</v>
      </c>
      <c r="C24" t="s">
        <v>135</v>
      </c>
      <c r="J24" t="str">
        <f t="shared" si="2"/>
        <v>OECD_EEU</v>
      </c>
    </row>
    <row r="25" spans="2:10">
      <c r="B25" t="s">
        <v>476</v>
      </c>
      <c r="C25" t="s">
        <v>135</v>
      </c>
      <c r="J25" t="str">
        <f t="shared" si="2"/>
        <v>OECD_EFTA</v>
      </c>
    </row>
    <row r="26" spans="2:10">
      <c r="B26" t="s">
        <v>831</v>
      </c>
      <c r="C26" t="s">
        <v>135</v>
      </c>
      <c r="J26" t="str">
        <f t="shared" si="2"/>
        <v>OECD_EU12-H</v>
      </c>
    </row>
    <row r="27" spans="2:10">
      <c r="B27" t="s">
        <v>1337</v>
      </c>
      <c r="C27" t="s">
        <v>135</v>
      </c>
      <c r="J27" t="str">
        <f t="shared" si="2"/>
        <v>OECD_EU12-M</v>
      </c>
    </row>
    <row r="28" spans="2:10">
      <c r="B28" t="s">
        <v>134</v>
      </c>
      <c r="C28" t="s">
        <v>135</v>
      </c>
      <c r="J28" t="str">
        <f t="shared" si="2"/>
        <v>OECD_EU15</v>
      </c>
    </row>
    <row r="29" spans="2:10">
      <c r="B29" t="s">
        <v>410</v>
      </c>
      <c r="C29" t="s">
        <v>135</v>
      </c>
      <c r="J29" t="str">
        <f t="shared" si="2"/>
        <v>OECD_JPN</v>
      </c>
    </row>
    <row r="30" spans="2:10">
      <c r="B30" t="s">
        <v>885</v>
      </c>
      <c r="C30" t="s">
        <v>135</v>
      </c>
      <c r="J30" t="str">
        <f t="shared" si="2"/>
        <v>OECD_KOR</v>
      </c>
    </row>
    <row r="31" spans="2:10">
      <c r="B31" t="s">
        <v>841</v>
      </c>
      <c r="C31" t="s">
        <v>135</v>
      </c>
      <c r="J31" t="str">
        <f t="shared" si="2"/>
        <v>OECD_TUR</v>
      </c>
    </row>
    <row r="32" spans="2:10">
      <c r="B32" t="s">
        <v>547</v>
      </c>
      <c r="C32" t="s">
        <v>135</v>
      </c>
      <c r="J32" t="str">
        <f t="shared" si="2"/>
        <v>OECD_USA</v>
      </c>
    </row>
    <row r="33" spans="2:10">
      <c r="B33" t="s">
        <v>1338</v>
      </c>
      <c r="C33" t="s">
        <v>1329</v>
      </c>
      <c r="J33" t="str">
        <f t="shared" si="2"/>
        <v>REF_CAS</v>
      </c>
    </row>
    <row r="34" spans="2:10">
      <c r="B34" t="s">
        <v>1339</v>
      </c>
      <c r="C34" t="s">
        <v>1329</v>
      </c>
      <c r="J34" t="str">
        <f t="shared" si="2"/>
        <v>REF_EEU-FSU</v>
      </c>
    </row>
    <row r="35" spans="2:10">
      <c r="B35" t="s">
        <v>1340</v>
      </c>
      <c r="C35" t="s">
        <v>1329</v>
      </c>
      <c r="J35" t="str">
        <f t="shared" si="2"/>
        <v>REF_RUS</v>
      </c>
    </row>
  </sheetData>
  <pageMargins left="0.69930555555555596" right="0.69930555555555596"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67B12-FA57-409F-A5E7-C0252819332A}">
  <dimension ref="A3:A46"/>
  <sheetViews>
    <sheetView workbookViewId="0">
      <selection activeCell="A30" sqref="A30"/>
    </sheetView>
  </sheetViews>
  <sheetFormatPr defaultRowHeight="15"/>
  <cols>
    <col min="1" max="1" width="27.28515625" bestFit="1" customWidth="1"/>
    <col min="2" max="2" width="17.85546875" bestFit="1" customWidth="1"/>
    <col min="3" max="3" width="8.42578125" bestFit="1" customWidth="1"/>
    <col min="4" max="4" width="10.7109375" bestFit="1" customWidth="1"/>
    <col min="5" max="5" width="14.7109375" bestFit="1" customWidth="1"/>
    <col min="6" max="6" width="14.140625" bestFit="1" customWidth="1"/>
    <col min="7" max="7" width="9.28515625" bestFit="1" customWidth="1"/>
    <col min="8" max="8" width="15.140625" bestFit="1" customWidth="1"/>
    <col min="9" max="9" width="14.5703125" bestFit="1" customWidth="1"/>
    <col min="10" max="10" width="12.140625" bestFit="1" customWidth="1"/>
    <col min="11" max="11" width="11.5703125" bestFit="1" customWidth="1"/>
    <col min="12" max="12" width="13.7109375" bestFit="1" customWidth="1"/>
    <col min="13" max="13" width="19" bestFit="1" customWidth="1"/>
    <col min="14" max="14" width="15.85546875" bestFit="1" customWidth="1"/>
    <col min="15" max="15" width="16.42578125" bestFit="1" customWidth="1"/>
    <col min="16" max="16" width="18.140625" bestFit="1" customWidth="1"/>
    <col min="17" max="17" width="13.7109375" bestFit="1" customWidth="1"/>
    <col min="18" max="18" width="11.7109375" bestFit="1" customWidth="1"/>
    <col min="19" max="19" width="11.28515625" bestFit="1" customWidth="1"/>
  </cols>
  <sheetData>
    <row r="3" spans="1:1">
      <c r="A3" s="154" t="s">
        <v>1927</v>
      </c>
    </row>
    <row r="4" spans="1:1">
      <c r="A4" s="155" t="s">
        <v>33</v>
      </c>
    </row>
    <row r="5" spans="1:1">
      <c r="A5" s="158">
        <v>5</v>
      </c>
    </row>
    <row r="6" spans="1:1">
      <c r="A6" s="158">
        <v>6</v>
      </c>
    </row>
    <row r="7" spans="1:1">
      <c r="A7" s="158">
        <v>7</v>
      </c>
    </row>
    <row r="8" spans="1:1">
      <c r="A8" s="158">
        <v>15</v>
      </c>
    </row>
    <row r="9" spans="1:1">
      <c r="A9" s="158">
        <v>20</v>
      </c>
    </row>
    <row r="10" spans="1:1">
      <c r="A10" s="158">
        <v>34</v>
      </c>
    </row>
    <row r="11" spans="1:1">
      <c r="A11" s="158">
        <v>36</v>
      </c>
    </row>
    <row r="12" spans="1:1">
      <c r="A12" s="158">
        <v>41</v>
      </c>
    </row>
    <row r="13" spans="1:1">
      <c r="A13" s="158" t="s">
        <v>825</v>
      </c>
    </row>
    <row r="14" spans="1:1">
      <c r="A14" s="158" t="s">
        <v>1356</v>
      </c>
    </row>
    <row r="15" spans="1:1">
      <c r="A15" s="158" t="s">
        <v>1358</v>
      </c>
    </row>
    <row r="16" spans="1:1">
      <c r="A16" s="158" t="s">
        <v>118</v>
      </c>
    </row>
    <row r="17" spans="1:1">
      <c r="A17" s="158" t="s">
        <v>119</v>
      </c>
    </row>
    <row r="18" spans="1:1">
      <c r="A18" s="158" t="s">
        <v>1930</v>
      </c>
    </row>
    <row r="19" spans="1:1">
      <c r="A19" s="155" t="s">
        <v>29</v>
      </c>
    </row>
    <row r="20" spans="1:1">
      <c r="A20" s="158">
        <v>1</v>
      </c>
    </row>
    <row r="21" spans="1:1">
      <c r="A21" s="158">
        <v>2</v>
      </c>
    </row>
    <row r="22" spans="1:1">
      <c r="A22" s="158">
        <v>3</v>
      </c>
    </row>
    <row r="23" spans="1:1">
      <c r="A23" s="158">
        <v>4</v>
      </c>
    </row>
    <row r="24" spans="1:1">
      <c r="A24" s="158">
        <v>5</v>
      </c>
    </row>
    <row r="25" spans="1:1">
      <c r="A25" s="158">
        <v>6</v>
      </c>
    </row>
    <row r="26" spans="1:1">
      <c r="A26" s="158" t="s">
        <v>824</v>
      </c>
    </row>
    <row r="27" spans="1:1">
      <c r="A27" s="158" t="s">
        <v>118</v>
      </c>
    </row>
    <row r="28" spans="1:1">
      <c r="A28" s="158" t="s">
        <v>1930</v>
      </c>
    </row>
    <row r="29" spans="1:1">
      <c r="A29" s="155" t="s">
        <v>37</v>
      </c>
    </row>
    <row r="30" spans="1:1">
      <c r="A30" s="158">
        <v>8</v>
      </c>
    </row>
    <row r="31" spans="1:1">
      <c r="A31" s="158">
        <v>9</v>
      </c>
    </row>
    <row r="32" spans="1:1">
      <c r="A32" s="158">
        <v>10</v>
      </c>
    </row>
    <row r="33" spans="1:1">
      <c r="A33" s="158">
        <v>11</v>
      </c>
    </row>
    <row r="34" spans="1:1">
      <c r="A34" s="158">
        <v>12</v>
      </c>
    </row>
    <row r="35" spans="1:1">
      <c r="A35" s="158">
        <v>13</v>
      </c>
    </row>
    <row r="36" spans="1:1">
      <c r="A36" s="158">
        <v>16</v>
      </c>
    </row>
    <row r="37" spans="1:1">
      <c r="A37" s="158">
        <v>18</v>
      </c>
    </row>
    <row r="38" spans="1:1">
      <c r="A38" s="158">
        <v>20</v>
      </c>
    </row>
    <row r="39" spans="1:1">
      <c r="A39" s="158">
        <v>25.45</v>
      </c>
    </row>
    <row r="40" spans="1:1">
      <c r="A40" s="158">
        <v>33</v>
      </c>
    </row>
    <row r="41" spans="1:1">
      <c r="A41" s="158">
        <v>52</v>
      </c>
    </row>
    <row r="42" spans="1:1">
      <c r="A42" s="158">
        <v>56</v>
      </c>
    </row>
    <row r="43" spans="1:1">
      <c r="A43" s="158" t="s">
        <v>808</v>
      </c>
    </row>
    <row r="44" spans="1:1">
      <c r="A44" s="158" t="s">
        <v>118</v>
      </c>
    </row>
    <row r="45" spans="1:1">
      <c r="A45" s="158" t="s">
        <v>1930</v>
      </c>
    </row>
    <row r="46" spans="1:1">
      <c r="A46" s="155" t="s">
        <v>1928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G985"/>
  <sheetViews>
    <sheetView tabSelected="1" zoomScaleNormal="100" workbookViewId="0">
      <pane xSplit="1" ySplit="1" topLeftCell="BB2" activePane="bottomRight" state="frozen"/>
      <selection pane="topRight" activeCell="B1" sqref="B1"/>
      <selection pane="bottomLeft" activeCell="A2" sqref="A2"/>
      <selection pane="bottomRight" activeCell="CH2" sqref="CH2"/>
    </sheetView>
  </sheetViews>
  <sheetFormatPr defaultColWidth="9" defaultRowHeight="15"/>
  <cols>
    <col min="1" max="1" width="6" style="9" customWidth="1"/>
    <col min="2" max="2" width="9.5703125" style="8" customWidth="1"/>
    <col min="3" max="3" width="4.42578125" style="8" customWidth="1"/>
    <col min="4" max="4" width="6.28515625" style="38" customWidth="1"/>
    <col min="5" max="5" width="7.28515625" style="9" customWidth="1"/>
    <col min="6" max="6" width="10.42578125" style="38" customWidth="1"/>
    <col min="7" max="9" width="7" style="38" customWidth="1"/>
    <col min="10" max="37" width="7" style="117" customWidth="1"/>
    <col min="38" max="38" width="23.28515625" style="8" customWidth="1"/>
    <col min="39" max="39" width="5.28515625" style="38" customWidth="1"/>
    <col min="40" max="44" width="6.7109375" style="8" customWidth="1"/>
    <col min="45" max="45" width="9.42578125" style="8" customWidth="1"/>
    <col min="46" max="46" width="6" style="38" customWidth="1"/>
    <col min="47" max="49" width="7.85546875" style="8" customWidth="1"/>
    <col min="50" max="50" width="18.5703125" style="8" customWidth="1"/>
    <col min="51" max="51" width="15.5703125" style="8" customWidth="1"/>
    <col min="52" max="52" width="7.28515625" style="8" customWidth="1"/>
    <col min="53" max="57" width="5.7109375" style="8" customWidth="1"/>
    <col min="58" max="74" width="1.28515625" style="8" customWidth="1"/>
    <col min="75" max="75" width="10" style="8" customWidth="1"/>
    <col min="76" max="76" width="10" style="109" customWidth="1"/>
    <col min="77" max="77" width="18.28515625" style="109" customWidth="1"/>
    <col min="78" max="78" width="18.28515625" style="8" customWidth="1"/>
    <col min="79" max="79" width="19.7109375" style="8" customWidth="1"/>
    <col min="80" max="80" width="22.7109375" style="8" customWidth="1"/>
    <col min="81" max="81" width="15.28515625" style="8" customWidth="1"/>
    <col min="82" max="82" width="11.7109375" style="8" customWidth="1"/>
    <col min="83" max="83" width="13.28515625" style="8" bestFit="1" customWidth="1"/>
    <col min="84" max="16384" width="9" style="47"/>
  </cols>
  <sheetData>
    <row r="1" spans="1:85" s="8" customFormat="1" ht="40.9" customHeight="1">
      <c r="A1" s="48" t="s">
        <v>53</v>
      </c>
      <c r="B1" s="49" t="s">
        <v>1474</v>
      </c>
      <c r="C1" s="49" t="s">
        <v>1475</v>
      </c>
      <c r="D1" s="50" t="s">
        <v>54</v>
      </c>
      <c r="E1" s="51" t="s">
        <v>55</v>
      </c>
      <c r="F1" s="38" t="s">
        <v>56</v>
      </c>
      <c r="G1" s="141" t="s">
        <v>57</v>
      </c>
      <c r="H1" s="141" t="s">
        <v>58</v>
      </c>
      <c r="I1" s="141" t="s">
        <v>59</v>
      </c>
      <c r="J1" s="117" t="s">
        <v>60</v>
      </c>
      <c r="K1" s="140" t="s">
        <v>61</v>
      </c>
      <c r="L1" s="140" t="s">
        <v>62</v>
      </c>
      <c r="M1" s="140" t="s">
        <v>63</v>
      </c>
      <c r="N1" s="140" t="s">
        <v>64</v>
      </c>
      <c r="O1" s="140" t="s">
        <v>65</v>
      </c>
      <c r="P1" s="117" t="s">
        <v>66</v>
      </c>
      <c r="Q1" s="140" t="s">
        <v>67</v>
      </c>
      <c r="R1" s="140" t="s">
        <v>68</v>
      </c>
      <c r="S1" s="140" t="s">
        <v>69</v>
      </c>
      <c r="T1" s="140" t="s">
        <v>1476</v>
      </c>
      <c r="U1" s="140" t="s">
        <v>1477</v>
      </c>
      <c r="V1" s="140" t="s">
        <v>1478</v>
      </c>
      <c r="W1" s="140" t="s">
        <v>71</v>
      </c>
      <c r="X1" s="140" t="s">
        <v>72</v>
      </c>
      <c r="Y1" s="140" t="s">
        <v>1479</v>
      </c>
      <c r="Z1" s="140" t="s">
        <v>73</v>
      </c>
      <c r="AA1" s="140" t="s">
        <v>1480</v>
      </c>
      <c r="AB1" s="140" t="s">
        <v>1481</v>
      </c>
      <c r="AC1" s="140" t="s">
        <v>1482</v>
      </c>
      <c r="AD1" s="140" t="s">
        <v>1483</v>
      </c>
      <c r="AE1" s="140" t="s">
        <v>74</v>
      </c>
      <c r="AF1" s="140" t="s">
        <v>1484</v>
      </c>
      <c r="AG1" s="140" t="s">
        <v>1485</v>
      </c>
      <c r="AH1" s="140" t="s">
        <v>1486</v>
      </c>
      <c r="AI1" s="140" t="s">
        <v>1487</v>
      </c>
      <c r="AJ1" s="140" t="s">
        <v>75</v>
      </c>
      <c r="AK1" s="148" t="s">
        <v>76</v>
      </c>
      <c r="AL1" s="49" t="s">
        <v>77</v>
      </c>
      <c r="AM1" s="50" t="s">
        <v>78</v>
      </c>
      <c r="AN1" s="49" t="s">
        <v>1488</v>
      </c>
      <c r="AO1" s="49" t="s">
        <v>79</v>
      </c>
      <c r="AP1" s="49" t="s">
        <v>80</v>
      </c>
      <c r="AQ1" s="49" t="s">
        <v>81</v>
      </c>
      <c r="AR1" s="49" t="s">
        <v>82</v>
      </c>
      <c r="AS1" s="52" t="s">
        <v>1489</v>
      </c>
      <c r="AT1" s="53" t="s">
        <v>83</v>
      </c>
      <c r="AU1" s="52" t="s">
        <v>84</v>
      </c>
      <c r="AV1" s="52" t="s">
        <v>85</v>
      </c>
      <c r="AW1" s="52" t="s">
        <v>86</v>
      </c>
      <c r="AX1" s="52" t="s">
        <v>87</v>
      </c>
      <c r="AY1" s="52" t="s">
        <v>88</v>
      </c>
      <c r="AZ1" s="54" t="s">
        <v>89</v>
      </c>
      <c r="BA1" s="54" t="s">
        <v>90</v>
      </c>
      <c r="BB1" s="54" t="s">
        <v>91</v>
      </c>
      <c r="BC1" s="54" t="s">
        <v>92</v>
      </c>
      <c r="BD1" s="54" t="s">
        <v>93</v>
      </c>
      <c r="BE1" s="54" t="s">
        <v>94</v>
      </c>
      <c r="BF1" s="55" t="s">
        <v>95</v>
      </c>
      <c r="BG1" s="55" t="s">
        <v>96</v>
      </c>
      <c r="BH1" s="55" t="s">
        <v>97</v>
      </c>
      <c r="BI1" s="55" t="s">
        <v>98</v>
      </c>
      <c r="BJ1" s="55" t="s">
        <v>99</v>
      </c>
      <c r="BK1" s="55" t="s">
        <v>100</v>
      </c>
      <c r="BL1" s="55" t="s">
        <v>101</v>
      </c>
      <c r="BM1" s="55" t="s">
        <v>102</v>
      </c>
      <c r="BN1" s="55" t="s">
        <v>103</v>
      </c>
      <c r="BO1" s="55" t="s">
        <v>104</v>
      </c>
      <c r="BP1" s="55" t="s">
        <v>105</v>
      </c>
      <c r="BQ1" s="55" t="s">
        <v>106</v>
      </c>
      <c r="BR1" s="55" t="s">
        <v>107</v>
      </c>
      <c r="BS1" s="55" t="s">
        <v>108</v>
      </c>
      <c r="BT1" s="55" t="s">
        <v>109</v>
      </c>
      <c r="BU1" s="55" t="s">
        <v>110</v>
      </c>
      <c r="BV1" s="55" t="s">
        <v>111</v>
      </c>
      <c r="BW1" s="56" t="s">
        <v>112</v>
      </c>
      <c r="BX1" s="57" t="s">
        <v>113</v>
      </c>
      <c r="BY1" s="57" t="s">
        <v>1490</v>
      </c>
      <c r="BZ1" s="56" t="s">
        <v>1491</v>
      </c>
      <c r="CA1" s="56" t="s">
        <v>1492</v>
      </c>
      <c r="CB1" s="56" t="s">
        <v>15</v>
      </c>
      <c r="CC1" s="58" t="s">
        <v>1493</v>
      </c>
      <c r="CD1" s="58" t="s">
        <v>1494</v>
      </c>
      <c r="CE1" s="58" t="s">
        <v>1267</v>
      </c>
      <c r="CF1" s="8" t="s">
        <v>1575</v>
      </c>
      <c r="CG1" s="8" t="s">
        <v>1929</v>
      </c>
    </row>
    <row r="2" spans="1:85" s="8" customFormat="1">
      <c r="A2" s="9">
        <v>0</v>
      </c>
      <c r="B2" s="20" t="s">
        <v>114</v>
      </c>
      <c r="C2" s="20" t="s">
        <v>115</v>
      </c>
      <c r="D2" s="38"/>
      <c r="E2" s="9">
        <v>1918</v>
      </c>
      <c r="F2" s="38">
        <v>3.414459688</v>
      </c>
      <c r="G2" s="38">
        <v>0.16285819500000001</v>
      </c>
      <c r="H2" s="38">
        <v>0.47809052699999999</v>
      </c>
      <c r="I2" s="38">
        <v>0.181713649</v>
      </c>
      <c r="J2" s="117">
        <v>68.171869990000005</v>
      </c>
      <c r="K2" s="117"/>
      <c r="L2" s="117"/>
      <c r="M2" s="117">
        <v>52.9349493</v>
      </c>
      <c r="N2" s="117"/>
      <c r="O2" s="117"/>
      <c r="P2" s="117">
        <v>1025.470266</v>
      </c>
      <c r="Q2" s="117">
        <v>330.74158269999998</v>
      </c>
      <c r="R2" s="117">
        <v>2.6810169999999999E-3</v>
      </c>
      <c r="S2" s="117">
        <v>0.81759969200000004</v>
      </c>
      <c r="T2" s="117"/>
      <c r="U2" s="117"/>
      <c r="V2" s="117">
        <v>0.339165086</v>
      </c>
      <c r="W2" s="117"/>
      <c r="X2" s="117"/>
      <c r="Y2" s="117"/>
      <c r="Z2" s="117"/>
      <c r="AA2" s="117">
        <v>0.43055670099999999</v>
      </c>
      <c r="AB2" s="117">
        <v>0.90913925299999998</v>
      </c>
      <c r="AC2" s="117">
        <v>1.4226824810000001</v>
      </c>
      <c r="AD2" s="117"/>
      <c r="AE2" s="117">
        <v>0.68217238300000005</v>
      </c>
      <c r="AF2" s="117"/>
      <c r="AG2" s="117"/>
      <c r="AH2" s="117"/>
      <c r="AI2" s="117">
        <v>2.6810169999999999E-3</v>
      </c>
      <c r="AJ2" s="117"/>
      <c r="AK2" s="117"/>
      <c r="AL2" s="20" t="s">
        <v>116</v>
      </c>
      <c r="AM2" s="38">
        <v>3.4</v>
      </c>
      <c r="AN2" s="20" t="s">
        <v>117</v>
      </c>
      <c r="AO2" s="20" t="s">
        <v>118</v>
      </c>
      <c r="AP2" s="20" t="s">
        <v>119</v>
      </c>
      <c r="AQ2" s="20" t="s">
        <v>120</v>
      </c>
      <c r="AR2" s="20" t="s">
        <v>121</v>
      </c>
      <c r="AS2" s="20" t="s">
        <v>122</v>
      </c>
      <c r="AT2" s="38">
        <v>2016</v>
      </c>
      <c r="AU2" s="20" t="s">
        <v>123</v>
      </c>
      <c r="AV2" s="20" t="s">
        <v>124</v>
      </c>
      <c r="AW2" s="20" t="s">
        <v>125</v>
      </c>
      <c r="AX2" s="20" t="s">
        <v>126</v>
      </c>
      <c r="AY2" s="20" t="str">
        <f>"https://doi.org/"&amp;Table1[[#This Row],[DOI]]</f>
        <v>https://doi.org/10.1111/jiec.12446</v>
      </c>
      <c r="AZ2" s="20" t="s">
        <v>119</v>
      </c>
      <c r="BA2" s="20" t="s">
        <v>127</v>
      </c>
      <c r="BB2" s="20" t="s">
        <v>128</v>
      </c>
      <c r="BC2" s="20" t="s">
        <v>119</v>
      </c>
      <c r="BD2" s="20" t="s">
        <v>129</v>
      </c>
      <c r="BE2" s="20" t="s">
        <v>130</v>
      </c>
      <c r="BF2" s="20" t="s">
        <v>131</v>
      </c>
      <c r="BG2" s="20" t="s">
        <v>132</v>
      </c>
      <c r="BH2" s="20">
        <v>5362</v>
      </c>
      <c r="BI2" s="20" t="s">
        <v>118</v>
      </c>
      <c r="BJ2" s="20">
        <v>4039.855</v>
      </c>
      <c r="BK2" s="20" t="s">
        <v>118</v>
      </c>
      <c r="BL2" s="20">
        <v>90.964997499999996</v>
      </c>
      <c r="BM2" s="20">
        <v>82445</v>
      </c>
      <c r="BN2" s="20" t="s">
        <v>118</v>
      </c>
      <c r="BO2" s="20" t="s">
        <v>133</v>
      </c>
      <c r="BP2" s="20">
        <v>6727</v>
      </c>
      <c r="BQ2" s="20" t="s">
        <v>118</v>
      </c>
      <c r="BR2" s="20">
        <v>0.63600000000000001</v>
      </c>
      <c r="BS2" s="20" t="s">
        <v>118</v>
      </c>
      <c r="BT2" s="20">
        <v>2767</v>
      </c>
      <c r="BU2" s="20" t="s">
        <v>119</v>
      </c>
      <c r="BV2" s="20" t="s">
        <v>119</v>
      </c>
      <c r="BW2" s="21" t="s">
        <v>134</v>
      </c>
      <c r="BX2" s="22" t="str">
        <f>_xlfn.XLOOKUP(BW2,dimensions_items!$B$4:$B$35,dimensions_items!$C$4:$C$35,"NULL",0)</f>
        <v>R5.2OECD</v>
      </c>
      <c r="BY2" s="22" t="s">
        <v>41</v>
      </c>
      <c r="BZ2" s="21" t="s">
        <v>31</v>
      </c>
      <c r="CA2" s="21" t="s">
        <v>18</v>
      </c>
      <c r="CB2" s="21" t="s">
        <v>19</v>
      </c>
      <c r="CC2" s="20" t="str">
        <f t="shared" ref="CC2:CC65" si="0">IF(LEFT(BY2,1)="N","NR",IF(LEFT(BY2,1)="I","IN",IF(LEFT(BY2,1)="U","UN",IF(LEFT(BY2,3)="R_u","RU",IF(LEFT(BY2,3)="R_M","RM",IF(LEFT(BY2,3)="R_S","RS",""))))))</f>
        <v>RU</v>
      </c>
      <c r="CD2" s="20" t="str">
        <f t="shared" ref="CD2:CD65" si="1">IF(LEFT(BZ2,1)="R","C",(LEFT(BZ2,1)))</f>
        <v>U</v>
      </c>
      <c r="CE2" s="20" t="str">
        <f t="shared" ref="CE2:CE65" si="2">RIGHT(BX2,LEN(BX2)-4)&amp;"_"&amp;RIGHT(BW2,LEN(BW2)-3)</f>
        <v>OECD_EU15</v>
      </c>
      <c r="CF2" s="20">
        <f>IF(ISNUMBER(Table1[[#This Row],[concrete]]),Table1[[#This Row],[concrete]],IF(AND(ISNUMBER(Table1[[#This Row],[cement]]),ISNUMBER(Table1[[#This Row],[aggregates]])),Table1[[#This Row],[cement]]+Table1[[#This Row],[aggregates]],""))</f>
        <v>52.9349493</v>
      </c>
      <c r="CG2" s="20">
        <f>COUNT(Table1[[#This Row],[steel]:[other_unspecified_material]])</f>
        <v>16</v>
      </c>
    </row>
    <row r="3" spans="1:85" s="8" customFormat="1">
      <c r="A3" s="9">
        <v>1</v>
      </c>
      <c r="B3" s="20" t="s">
        <v>114</v>
      </c>
      <c r="C3" s="20" t="s">
        <v>115</v>
      </c>
      <c r="D3" s="38"/>
      <c r="E3" s="9">
        <v>1918</v>
      </c>
      <c r="F3" s="38">
        <v>8.300614114</v>
      </c>
      <c r="G3" s="38">
        <v>0.242197948</v>
      </c>
      <c r="H3" s="38">
        <v>7.3321112999999993E-2</v>
      </c>
      <c r="I3" s="38">
        <v>3.0977444E-2</v>
      </c>
      <c r="J3" s="117">
        <v>89.491427619999996</v>
      </c>
      <c r="K3" s="117"/>
      <c r="L3" s="117"/>
      <c r="M3" s="117">
        <v>390.14312009999998</v>
      </c>
      <c r="N3" s="117"/>
      <c r="O3" s="117"/>
      <c r="P3" s="117">
        <v>921.41516049999996</v>
      </c>
      <c r="Q3" s="117">
        <v>288.0342857</v>
      </c>
      <c r="R3" s="117">
        <v>6.7300623000000004E-2</v>
      </c>
      <c r="S3" s="117">
        <v>0.59711639100000002</v>
      </c>
      <c r="T3" s="117"/>
      <c r="U3" s="117"/>
      <c r="V3" s="117">
        <v>8.9162528000000005E-2</v>
      </c>
      <c r="W3" s="117">
        <v>6.5976595999999998E-2</v>
      </c>
      <c r="X3" s="117"/>
      <c r="Y3" s="117"/>
      <c r="Z3" s="117"/>
      <c r="AA3" s="117">
        <v>1.8026590039999999</v>
      </c>
      <c r="AB3" s="117">
        <v>0.81810435599999998</v>
      </c>
      <c r="AC3" s="117">
        <v>1.322689139</v>
      </c>
      <c r="AD3" s="117"/>
      <c r="AE3" s="117"/>
      <c r="AF3" s="117">
        <v>0.155943426</v>
      </c>
      <c r="AG3" s="117"/>
      <c r="AH3" s="117"/>
      <c r="AI3" s="117">
        <v>6.7300623000000004E-2</v>
      </c>
      <c r="AJ3" s="117"/>
      <c r="AK3" s="117"/>
      <c r="AL3" s="20" t="s">
        <v>136</v>
      </c>
      <c r="AM3" s="38">
        <v>3.9</v>
      </c>
      <c r="AN3" s="20" t="s">
        <v>117</v>
      </c>
      <c r="AO3" s="20" t="s">
        <v>118</v>
      </c>
      <c r="AP3" s="20" t="s">
        <v>119</v>
      </c>
      <c r="AQ3" s="20" t="s">
        <v>120</v>
      </c>
      <c r="AR3" s="20" t="s">
        <v>121</v>
      </c>
      <c r="AS3" s="20" t="s">
        <v>122</v>
      </c>
      <c r="AT3" s="38">
        <v>2016</v>
      </c>
      <c r="AU3" s="20" t="s">
        <v>123</v>
      </c>
      <c r="AV3" s="20" t="s">
        <v>124</v>
      </c>
      <c r="AW3" s="20" t="s">
        <v>125</v>
      </c>
      <c r="AX3" s="20" t="s">
        <v>126</v>
      </c>
      <c r="AY3" s="20" t="str">
        <f>"https://doi.org/"&amp;Table1[[#This Row],[DOI]]</f>
        <v>https://doi.org/10.1111/jiec.12446</v>
      </c>
      <c r="AZ3" s="20" t="s">
        <v>119</v>
      </c>
      <c r="BA3" s="20" t="s">
        <v>127</v>
      </c>
      <c r="BB3" s="20" t="s">
        <v>128</v>
      </c>
      <c r="BC3" s="20" t="s">
        <v>119</v>
      </c>
      <c r="BD3" s="20" t="s">
        <v>129</v>
      </c>
      <c r="BE3" s="20" t="s">
        <v>130</v>
      </c>
      <c r="BF3" s="20" t="s">
        <v>131</v>
      </c>
      <c r="BG3" s="20" t="s">
        <v>132</v>
      </c>
      <c r="BH3" s="20">
        <v>5362</v>
      </c>
      <c r="BI3" s="20" t="s">
        <v>118</v>
      </c>
      <c r="BJ3" s="20">
        <v>4039.855</v>
      </c>
      <c r="BK3" s="20" t="s">
        <v>118</v>
      </c>
      <c r="BL3" s="20">
        <v>90.964997499999996</v>
      </c>
      <c r="BM3" s="20">
        <v>82445</v>
      </c>
      <c r="BN3" s="20" t="s">
        <v>118</v>
      </c>
      <c r="BO3" s="20" t="s">
        <v>133</v>
      </c>
      <c r="BP3" s="20">
        <v>6727</v>
      </c>
      <c r="BQ3" s="20" t="s">
        <v>118</v>
      </c>
      <c r="BR3" s="20">
        <v>0.63600000000000001</v>
      </c>
      <c r="BS3" s="20" t="s">
        <v>118</v>
      </c>
      <c r="BT3" s="20">
        <v>2767</v>
      </c>
      <c r="BU3" s="20" t="s">
        <v>119</v>
      </c>
      <c r="BV3" s="20" t="s">
        <v>119</v>
      </c>
      <c r="BW3" s="21" t="s">
        <v>134</v>
      </c>
      <c r="BX3" s="22" t="str">
        <f>_xlfn.XLOOKUP(BW3,dimensions_items!$B$4:$B$35,dimensions_items!$C$4:$C$35,"NULL",0)</f>
        <v>R5.2OECD</v>
      </c>
      <c r="BY3" s="22" t="s">
        <v>41</v>
      </c>
      <c r="BZ3" s="21" t="s">
        <v>31</v>
      </c>
      <c r="CA3" s="21" t="s">
        <v>18</v>
      </c>
      <c r="CB3" s="21" t="s">
        <v>19</v>
      </c>
      <c r="CC3" s="20" t="str">
        <f t="shared" si="0"/>
        <v>RU</v>
      </c>
      <c r="CD3" s="20" t="str">
        <f t="shared" si="1"/>
        <v>U</v>
      </c>
      <c r="CE3" s="20" t="str">
        <f t="shared" si="2"/>
        <v>OECD_EU15</v>
      </c>
      <c r="CF3" s="20">
        <f>IF(ISNUMBER(Table1[[#This Row],[concrete]]),Table1[[#This Row],[concrete]],IF(AND(ISNUMBER(Table1[[#This Row],[cement]]),ISNUMBER(Table1[[#This Row],[aggregates]])),Table1[[#This Row],[cement]]+Table1[[#This Row],[aggregates]],""))</f>
        <v>390.14312009999998</v>
      </c>
      <c r="CG3" s="20">
        <f>COUNT(Table1[[#This Row],[steel]:[other_unspecified_material]])</f>
        <v>17</v>
      </c>
    </row>
    <row r="4" spans="1:85" s="8" customFormat="1">
      <c r="A4" s="9">
        <v>2</v>
      </c>
      <c r="B4" s="20" t="s">
        <v>114</v>
      </c>
      <c r="C4" s="20" t="s">
        <v>115</v>
      </c>
      <c r="D4" s="38"/>
      <c r="E4" s="9">
        <v>1918</v>
      </c>
      <c r="F4" s="38">
        <v>15.27333567</v>
      </c>
      <c r="G4" s="38">
        <v>0.200116287</v>
      </c>
      <c r="H4" s="38">
        <v>6.0581639999999999E-2</v>
      </c>
      <c r="I4" s="38">
        <v>2.5595142000000001E-2</v>
      </c>
      <c r="J4" s="117">
        <v>68.395222340000004</v>
      </c>
      <c r="K4" s="117"/>
      <c r="L4" s="117"/>
      <c r="M4" s="117">
        <v>58.83064736</v>
      </c>
      <c r="N4" s="117"/>
      <c r="O4" s="117"/>
      <c r="P4" s="117">
        <v>650.76246690000005</v>
      </c>
      <c r="Q4" s="117">
        <v>202.4505259</v>
      </c>
      <c r="R4" s="117">
        <v>0.101847279</v>
      </c>
      <c r="S4" s="117">
        <v>0.49336798999999998</v>
      </c>
      <c r="T4" s="117"/>
      <c r="U4" s="117"/>
      <c r="V4" s="117"/>
      <c r="W4" s="117">
        <v>5.4513225999999998E-2</v>
      </c>
      <c r="X4" s="117"/>
      <c r="Y4" s="117"/>
      <c r="Z4" s="117"/>
      <c r="AA4" s="117">
        <v>1.489448729</v>
      </c>
      <c r="AB4" s="117">
        <v>0.51591770699999995</v>
      </c>
      <c r="AC4" s="117">
        <v>1.0928731679999999</v>
      </c>
      <c r="AD4" s="117"/>
      <c r="AE4" s="117"/>
      <c r="AF4" s="117">
        <v>0.128848405</v>
      </c>
      <c r="AG4" s="117"/>
      <c r="AH4" s="117"/>
      <c r="AI4" s="117">
        <v>0.101847279</v>
      </c>
      <c r="AJ4" s="117"/>
      <c r="AK4" s="117"/>
      <c r="AL4" s="20" t="s">
        <v>137</v>
      </c>
      <c r="AM4" s="38">
        <v>3.2</v>
      </c>
      <c r="AN4" s="20" t="s">
        <v>117</v>
      </c>
      <c r="AO4" s="20" t="s">
        <v>118</v>
      </c>
      <c r="AP4" s="20" t="s">
        <v>119</v>
      </c>
      <c r="AQ4" s="20" t="s">
        <v>120</v>
      </c>
      <c r="AR4" s="20" t="s">
        <v>121</v>
      </c>
      <c r="AS4" s="20" t="s">
        <v>122</v>
      </c>
      <c r="AT4" s="38">
        <v>2016</v>
      </c>
      <c r="AU4" s="20" t="s">
        <v>123</v>
      </c>
      <c r="AV4" s="20" t="s">
        <v>124</v>
      </c>
      <c r="AW4" s="20" t="s">
        <v>125</v>
      </c>
      <c r="AX4" s="20" t="s">
        <v>126</v>
      </c>
      <c r="AY4" s="20" t="str">
        <f>"https://doi.org/"&amp;Table1[[#This Row],[DOI]]</f>
        <v>https://doi.org/10.1111/jiec.12446</v>
      </c>
      <c r="AZ4" s="20" t="s">
        <v>119</v>
      </c>
      <c r="BA4" s="20" t="s">
        <v>127</v>
      </c>
      <c r="BB4" s="20" t="s">
        <v>128</v>
      </c>
      <c r="BC4" s="20" t="s">
        <v>119</v>
      </c>
      <c r="BD4" s="20" t="s">
        <v>129</v>
      </c>
      <c r="BE4" s="20" t="s">
        <v>130</v>
      </c>
      <c r="BF4" s="20" t="s">
        <v>131</v>
      </c>
      <c r="BG4" s="20" t="s">
        <v>132</v>
      </c>
      <c r="BH4" s="20">
        <v>5362</v>
      </c>
      <c r="BI4" s="20" t="s">
        <v>118</v>
      </c>
      <c r="BJ4" s="20">
        <v>4039.855</v>
      </c>
      <c r="BK4" s="20" t="s">
        <v>118</v>
      </c>
      <c r="BL4" s="20">
        <v>90.964997499999996</v>
      </c>
      <c r="BM4" s="20">
        <v>82445</v>
      </c>
      <c r="BN4" s="20" t="s">
        <v>118</v>
      </c>
      <c r="BO4" s="20" t="s">
        <v>133</v>
      </c>
      <c r="BP4" s="20">
        <v>6727</v>
      </c>
      <c r="BQ4" s="20" t="s">
        <v>118</v>
      </c>
      <c r="BR4" s="20">
        <v>0.63600000000000001</v>
      </c>
      <c r="BS4" s="20" t="s">
        <v>118</v>
      </c>
      <c r="BT4" s="20">
        <v>2767</v>
      </c>
      <c r="BU4" s="20" t="s">
        <v>119</v>
      </c>
      <c r="BV4" s="20" t="s">
        <v>119</v>
      </c>
      <c r="BW4" s="21" t="s">
        <v>134</v>
      </c>
      <c r="BX4" s="22" t="str">
        <f>_xlfn.XLOOKUP(BW4,dimensions_items!$B$4:$B$35,dimensions_items!$C$4:$C$35,"NULL",0)</f>
        <v>R5.2OECD</v>
      </c>
      <c r="BY4" s="22" t="s">
        <v>41</v>
      </c>
      <c r="BZ4" s="21" t="s">
        <v>31</v>
      </c>
      <c r="CA4" s="21" t="s">
        <v>18</v>
      </c>
      <c r="CB4" s="21" t="s">
        <v>19</v>
      </c>
      <c r="CC4" s="20" t="str">
        <f t="shared" si="0"/>
        <v>RU</v>
      </c>
      <c r="CD4" s="20" t="str">
        <f t="shared" si="1"/>
        <v>U</v>
      </c>
      <c r="CE4" s="20" t="str">
        <f t="shared" si="2"/>
        <v>OECD_EU15</v>
      </c>
      <c r="CF4" s="20">
        <f>IF(ISNUMBER(Table1[[#This Row],[concrete]]),Table1[[#This Row],[concrete]],IF(AND(ISNUMBER(Table1[[#This Row],[cement]]),ISNUMBER(Table1[[#This Row],[aggregates]])),Table1[[#This Row],[cement]]+Table1[[#This Row],[aggregates]],""))</f>
        <v>58.83064736</v>
      </c>
      <c r="CG4" s="20">
        <f>COUNT(Table1[[#This Row],[steel]:[other_unspecified_material]])</f>
        <v>16</v>
      </c>
    </row>
    <row r="5" spans="1:85" s="8" customFormat="1">
      <c r="A5" s="9">
        <v>3</v>
      </c>
      <c r="B5" s="20" t="s">
        <v>114</v>
      </c>
      <c r="C5" s="20" t="s">
        <v>115</v>
      </c>
      <c r="D5" s="38"/>
      <c r="E5" s="9">
        <v>1918</v>
      </c>
      <c r="F5" s="38">
        <v>11.11131134</v>
      </c>
      <c r="G5" s="38">
        <v>0.25690165500000001</v>
      </c>
      <c r="H5" s="38">
        <v>7.7772398000000006E-2</v>
      </c>
      <c r="I5" s="38">
        <v>3.2858066999999998E-2</v>
      </c>
      <c r="J5" s="117">
        <v>48.212881099999997</v>
      </c>
      <c r="K5" s="117"/>
      <c r="L5" s="117"/>
      <c r="M5" s="117">
        <v>189.62027190000001</v>
      </c>
      <c r="N5" s="117"/>
      <c r="O5" s="117"/>
      <c r="P5" s="117">
        <v>688.99028109999995</v>
      </c>
      <c r="Q5" s="117">
        <v>222.65786410000001</v>
      </c>
      <c r="R5" s="117">
        <v>7.1386406999999999E-2</v>
      </c>
      <c r="S5" s="117">
        <v>0.63336700499999998</v>
      </c>
      <c r="T5" s="117"/>
      <c r="U5" s="117"/>
      <c r="V5" s="117">
        <v>9.4575537000000001E-2</v>
      </c>
      <c r="W5" s="117">
        <v>6.9982000000000003E-2</v>
      </c>
      <c r="X5" s="117"/>
      <c r="Y5" s="117"/>
      <c r="Z5" s="117"/>
      <c r="AA5" s="117">
        <v>1.9120974589999999</v>
      </c>
      <c r="AB5" s="117">
        <v>1.523700056</v>
      </c>
      <c r="AC5" s="117">
        <v>1.4029888829999999</v>
      </c>
      <c r="AD5" s="117"/>
      <c r="AE5" s="117"/>
      <c r="AF5" s="117">
        <v>0.16541066700000001</v>
      </c>
      <c r="AG5" s="117"/>
      <c r="AH5" s="117"/>
      <c r="AI5" s="117">
        <v>7.1386406999999999E-2</v>
      </c>
      <c r="AJ5" s="117"/>
      <c r="AK5" s="117"/>
      <c r="AL5" s="20" t="s">
        <v>138</v>
      </c>
      <c r="AM5" s="38">
        <v>4.0999999999999996</v>
      </c>
      <c r="AN5" s="20" t="s">
        <v>117</v>
      </c>
      <c r="AO5" s="20" t="s">
        <v>118</v>
      </c>
      <c r="AP5" s="20" t="s">
        <v>119</v>
      </c>
      <c r="AQ5" s="20" t="s">
        <v>120</v>
      </c>
      <c r="AR5" s="20" t="s">
        <v>121</v>
      </c>
      <c r="AS5" s="20" t="s">
        <v>122</v>
      </c>
      <c r="AT5" s="38">
        <v>2016</v>
      </c>
      <c r="AU5" s="20" t="s">
        <v>123</v>
      </c>
      <c r="AV5" s="20" t="s">
        <v>124</v>
      </c>
      <c r="AW5" s="20" t="s">
        <v>125</v>
      </c>
      <c r="AX5" s="20" t="s">
        <v>126</v>
      </c>
      <c r="AY5" s="20" t="str">
        <f>"https://doi.org/"&amp;Table1[[#This Row],[DOI]]</f>
        <v>https://doi.org/10.1111/jiec.12446</v>
      </c>
      <c r="AZ5" s="20" t="s">
        <v>119</v>
      </c>
      <c r="BA5" s="20" t="s">
        <v>127</v>
      </c>
      <c r="BB5" s="20" t="s">
        <v>128</v>
      </c>
      <c r="BC5" s="20" t="s">
        <v>119</v>
      </c>
      <c r="BD5" s="20" t="s">
        <v>129</v>
      </c>
      <c r="BE5" s="20" t="s">
        <v>130</v>
      </c>
      <c r="BF5" s="20" t="s">
        <v>131</v>
      </c>
      <c r="BG5" s="20" t="s">
        <v>132</v>
      </c>
      <c r="BH5" s="20">
        <v>5362</v>
      </c>
      <c r="BI5" s="20" t="s">
        <v>118</v>
      </c>
      <c r="BJ5" s="20">
        <v>4039.855</v>
      </c>
      <c r="BK5" s="20" t="s">
        <v>118</v>
      </c>
      <c r="BL5" s="20">
        <v>90.964997499999996</v>
      </c>
      <c r="BM5" s="20">
        <v>82445</v>
      </c>
      <c r="BN5" s="20" t="s">
        <v>118</v>
      </c>
      <c r="BO5" s="20" t="s">
        <v>133</v>
      </c>
      <c r="BP5" s="20">
        <v>6727</v>
      </c>
      <c r="BQ5" s="20" t="s">
        <v>118</v>
      </c>
      <c r="BR5" s="20">
        <v>0.63600000000000001</v>
      </c>
      <c r="BS5" s="20" t="s">
        <v>118</v>
      </c>
      <c r="BT5" s="20">
        <v>2767</v>
      </c>
      <c r="BU5" s="20" t="s">
        <v>119</v>
      </c>
      <c r="BV5" s="20" t="s">
        <v>119</v>
      </c>
      <c r="BW5" s="21" t="s">
        <v>134</v>
      </c>
      <c r="BX5" s="22" t="str">
        <f>_xlfn.XLOOKUP(BW5,dimensions_items!$B$4:$B$35,dimensions_items!$C$4:$C$35,"NULL",0)</f>
        <v>R5.2OECD</v>
      </c>
      <c r="BY5" s="22" t="s">
        <v>41</v>
      </c>
      <c r="BZ5" s="21" t="s">
        <v>31</v>
      </c>
      <c r="CA5" s="21" t="s">
        <v>18</v>
      </c>
      <c r="CB5" s="21" t="s">
        <v>19</v>
      </c>
      <c r="CC5" s="20" t="str">
        <f t="shared" si="0"/>
        <v>RU</v>
      </c>
      <c r="CD5" s="20" t="str">
        <f t="shared" si="1"/>
        <v>U</v>
      </c>
      <c r="CE5" s="20" t="str">
        <f t="shared" si="2"/>
        <v>OECD_EU15</v>
      </c>
      <c r="CF5" s="20">
        <f>IF(ISNUMBER(Table1[[#This Row],[concrete]]),Table1[[#This Row],[concrete]],IF(AND(ISNUMBER(Table1[[#This Row],[cement]]),ISNUMBER(Table1[[#This Row],[aggregates]])),Table1[[#This Row],[cement]]+Table1[[#This Row],[aggregates]],""))</f>
        <v>189.62027190000001</v>
      </c>
      <c r="CG5" s="20">
        <f>COUNT(Table1[[#This Row],[steel]:[other_unspecified_material]])</f>
        <v>17</v>
      </c>
    </row>
    <row r="6" spans="1:85" s="8" customFormat="1">
      <c r="A6" s="9">
        <v>4</v>
      </c>
      <c r="B6" s="20" t="s">
        <v>114</v>
      </c>
      <c r="C6" s="20" t="s">
        <v>115</v>
      </c>
      <c r="D6" s="38"/>
      <c r="E6" s="9">
        <v>1918</v>
      </c>
      <c r="F6" s="38">
        <v>11.29212356</v>
      </c>
      <c r="G6" s="38">
        <v>0.26611662200000002</v>
      </c>
      <c r="H6" s="38">
        <v>0.32976126700000002</v>
      </c>
      <c r="I6" s="38">
        <v>3.4036674000000003E-2</v>
      </c>
      <c r="J6" s="117">
        <v>32.39745851</v>
      </c>
      <c r="K6" s="117"/>
      <c r="L6" s="117"/>
      <c r="M6" s="117">
        <v>135.97897140000001</v>
      </c>
      <c r="N6" s="117">
        <v>1.722074184</v>
      </c>
      <c r="O6" s="117"/>
      <c r="P6" s="117">
        <v>930.40643039999998</v>
      </c>
      <c r="Q6" s="117">
        <v>311.22376860000003</v>
      </c>
      <c r="R6" s="117">
        <v>0.55581879099999998</v>
      </c>
      <c r="S6" s="117">
        <v>0.65608564599999997</v>
      </c>
      <c r="T6" s="117"/>
      <c r="U6" s="117"/>
      <c r="V6" s="117">
        <v>9.7967926999999996E-2</v>
      </c>
      <c r="W6" s="117">
        <v>7.2492229000000005E-2</v>
      </c>
      <c r="X6" s="117"/>
      <c r="Y6" s="117"/>
      <c r="Z6" s="117"/>
      <c r="AA6" s="117">
        <v>1.9806836889999999</v>
      </c>
      <c r="AB6" s="117">
        <v>1.0442268800000001</v>
      </c>
      <c r="AC6" s="117">
        <v>1.453313576</v>
      </c>
      <c r="AD6" s="117"/>
      <c r="AE6" s="117"/>
      <c r="AF6" s="117">
        <v>0.171343887</v>
      </c>
      <c r="AG6" s="117"/>
      <c r="AH6" s="117"/>
      <c r="AI6" s="117">
        <v>0.55581879099999998</v>
      </c>
      <c r="AJ6" s="117"/>
      <c r="AK6" s="117"/>
      <c r="AL6" s="20" t="s">
        <v>139</v>
      </c>
      <c r="AM6" s="38">
        <v>4.3</v>
      </c>
      <c r="AN6" s="20" t="s">
        <v>117</v>
      </c>
      <c r="AO6" s="20" t="s">
        <v>118</v>
      </c>
      <c r="AP6" s="20" t="s">
        <v>119</v>
      </c>
      <c r="AQ6" s="20" t="s">
        <v>120</v>
      </c>
      <c r="AR6" s="20" t="s">
        <v>121</v>
      </c>
      <c r="AS6" s="20" t="s">
        <v>122</v>
      </c>
      <c r="AT6" s="38">
        <v>2016</v>
      </c>
      <c r="AU6" s="20" t="s">
        <v>123</v>
      </c>
      <c r="AV6" s="20" t="s">
        <v>124</v>
      </c>
      <c r="AW6" s="20" t="s">
        <v>125</v>
      </c>
      <c r="AX6" s="20" t="s">
        <v>126</v>
      </c>
      <c r="AY6" s="20" t="str">
        <f>"https://doi.org/"&amp;Table1[[#This Row],[DOI]]</f>
        <v>https://doi.org/10.1111/jiec.12446</v>
      </c>
      <c r="AZ6" s="20" t="s">
        <v>119</v>
      </c>
      <c r="BA6" s="20" t="s">
        <v>127</v>
      </c>
      <c r="BB6" s="20" t="s">
        <v>128</v>
      </c>
      <c r="BC6" s="20" t="s">
        <v>119</v>
      </c>
      <c r="BD6" s="20" t="s">
        <v>129</v>
      </c>
      <c r="BE6" s="20" t="s">
        <v>130</v>
      </c>
      <c r="BF6" s="20" t="s">
        <v>131</v>
      </c>
      <c r="BG6" s="20" t="s">
        <v>132</v>
      </c>
      <c r="BH6" s="20">
        <v>5362</v>
      </c>
      <c r="BI6" s="20" t="s">
        <v>118</v>
      </c>
      <c r="BJ6" s="20">
        <v>4039.855</v>
      </c>
      <c r="BK6" s="20" t="s">
        <v>118</v>
      </c>
      <c r="BL6" s="20">
        <v>90.964997499999996</v>
      </c>
      <c r="BM6" s="20">
        <v>82445</v>
      </c>
      <c r="BN6" s="20" t="s">
        <v>118</v>
      </c>
      <c r="BO6" s="20" t="s">
        <v>133</v>
      </c>
      <c r="BP6" s="20">
        <v>6727</v>
      </c>
      <c r="BQ6" s="20" t="s">
        <v>118</v>
      </c>
      <c r="BR6" s="20">
        <v>0.63600000000000001</v>
      </c>
      <c r="BS6" s="20" t="s">
        <v>118</v>
      </c>
      <c r="BT6" s="20">
        <v>2767</v>
      </c>
      <c r="BU6" s="20" t="s">
        <v>119</v>
      </c>
      <c r="BV6" s="20" t="s">
        <v>119</v>
      </c>
      <c r="BW6" s="21" t="s">
        <v>134</v>
      </c>
      <c r="BX6" s="22" t="str">
        <f>_xlfn.XLOOKUP(BW6,dimensions_items!$B$4:$B$35,dimensions_items!$C$4:$C$35,"NULL",0)</f>
        <v>R5.2OECD</v>
      </c>
      <c r="BY6" s="22" t="s">
        <v>41</v>
      </c>
      <c r="BZ6" s="21" t="s">
        <v>31</v>
      </c>
      <c r="CA6" s="21" t="s">
        <v>18</v>
      </c>
      <c r="CB6" s="21" t="s">
        <v>19</v>
      </c>
      <c r="CC6" s="20" t="str">
        <f t="shared" si="0"/>
        <v>RU</v>
      </c>
      <c r="CD6" s="20" t="str">
        <f t="shared" si="1"/>
        <v>U</v>
      </c>
      <c r="CE6" s="20" t="str">
        <f t="shared" si="2"/>
        <v>OECD_EU15</v>
      </c>
      <c r="CF6" s="20">
        <f>IF(ISNUMBER(Table1[[#This Row],[concrete]]),Table1[[#This Row],[concrete]],IF(AND(ISNUMBER(Table1[[#This Row],[cement]]),ISNUMBER(Table1[[#This Row],[aggregates]])),Table1[[#This Row],[cement]]+Table1[[#This Row],[aggregates]],""))</f>
        <v>135.97897140000001</v>
      </c>
      <c r="CG6" s="20">
        <f>COUNT(Table1[[#This Row],[steel]:[other_unspecified_material]])</f>
        <v>18</v>
      </c>
    </row>
    <row r="7" spans="1:85" s="8" customFormat="1">
      <c r="A7" s="9">
        <v>5</v>
      </c>
      <c r="B7" s="20" t="s">
        <v>114</v>
      </c>
      <c r="C7" s="20" t="s">
        <v>115</v>
      </c>
      <c r="D7" s="38"/>
      <c r="E7" s="9">
        <v>1918</v>
      </c>
      <c r="F7" s="38">
        <v>19.90934867</v>
      </c>
      <c r="G7" s="38">
        <v>0.21712493499999999</v>
      </c>
      <c r="H7" s="38">
        <v>6.5730705E-2</v>
      </c>
      <c r="I7" s="38">
        <v>2.7770571000000001E-2</v>
      </c>
      <c r="J7" s="117">
        <v>46.843684879999998</v>
      </c>
      <c r="K7" s="117"/>
      <c r="L7" s="117"/>
      <c r="M7" s="117">
        <v>71.509457229999995</v>
      </c>
      <c r="N7" s="117">
        <v>0.132079856</v>
      </c>
      <c r="O7" s="117"/>
      <c r="P7" s="117">
        <v>925.83543850000001</v>
      </c>
      <c r="Q7" s="117">
        <v>304.71111860000002</v>
      </c>
      <c r="R7" s="117">
        <v>6.0333472999999999E-2</v>
      </c>
      <c r="S7" s="117">
        <v>0.53530122199999997</v>
      </c>
      <c r="T7" s="117"/>
      <c r="U7" s="117"/>
      <c r="V7" s="117">
        <v>7.9932171999999996E-2</v>
      </c>
      <c r="W7" s="117">
        <v>5.9146512999999998E-2</v>
      </c>
      <c r="X7" s="117"/>
      <c r="Y7" s="117"/>
      <c r="Z7" s="117"/>
      <c r="AA7" s="117">
        <v>1.6160426699999999</v>
      </c>
      <c r="AB7" s="117">
        <v>1.026460358</v>
      </c>
      <c r="AC7" s="117">
        <v>1.185760637</v>
      </c>
      <c r="AD7" s="117"/>
      <c r="AE7" s="117"/>
      <c r="AF7" s="117">
        <v>0.13979972299999999</v>
      </c>
      <c r="AG7" s="117"/>
      <c r="AH7" s="117"/>
      <c r="AI7" s="117">
        <v>6.0333472999999999E-2</v>
      </c>
      <c r="AJ7" s="117"/>
      <c r="AK7" s="117"/>
      <c r="AL7" s="20" t="s">
        <v>140</v>
      </c>
      <c r="AM7" s="38">
        <v>3.5</v>
      </c>
      <c r="AN7" s="20" t="s">
        <v>117</v>
      </c>
      <c r="AO7" s="20" t="s">
        <v>118</v>
      </c>
      <c r="AP7" s="20" t="s">
        <v>119</v>
      </c>
      <c r="AQ7" s="20" t="s">
        <v>120</v>
      </c>
      <c r="AR7" s="20" t="s">
        <v>121</v>
      </c>
      <c r="AS7" s="20" t="s">
        <v>122</v>
      </c>
      <c r="AT7" s="38">
        <v>2016</v>
      </c>
      <c r="AU7" s="20" t="s">
        <v>123</v>
      </c>
      <c r="AV7" s="20" t="s">
        <v>124</v>
      </c>
      <c r="AW7" s="20" t="s">
        <v>125</v>
      </c>
      <c r="AX7" s="20" t="s">
        <v>126</v>
      </c>
      <c r="AY7" s="20" t="str">
        <f>"https://doi.org/"&amp;Table1[[#This Row],[DOI]]</f>
        <v>https://doi.org/10.1111/jiec.12446</v>
      </c>
      <c r="AZ7" s="20" t="s">
        <v>119</v>
      </c>
      <c r="BA7" s="20" t="s">
        <v>127</v>
      </c>
      <c r="BB7" s="20" t="s">
        <v>128</v>
      </c>
      <c r="BC7" s="20" t="s">
        <v>119</v>
      </c>
      <c r="BD7" s="20" t="s">
        <v>129</v>
      </c>
      <c r="BE7" s="20" t="s">
        <v>130</v>
      </c>
      <c r="BF7" s="20" t="s">
        <v>131</v>
      </c>
      <c r="BG7" s="20" t="s">
        <v>132</v>
      </c>
      <c r="BH7" s="20">
        <v>5362</v>
      </c>
      <c r="BI7" s="20" t="s">
        <v>118</v>
      </c>
      <c r="BJ7" s="20">
        <v>4039.855</v>
      </c>
      <c r="BK7" s="20" t="s">
        <v>118</v>
      </c>
      <c r="BL7" s="20">
        <v>90.964997499999996</v>
      </c>
      <c r="BM7" s="20">
        <v>82445</v>
      </c>
      <c r="BN7" s="20" t="s">
        <v>118</v>
      </c>
      <c r="BO7" s="20" t="s">
        <v>133</v>
      </c>
      <c r="BP7" s="20">
        <v>6727</v>
      </c>
      <c r="BQ7" s="20" t="s">
        <v>118</v>
      </c>
      <c r="BR7" s="20">
        <v>0.63600000000000001</v>
      </c>
      <c r="BS7" s="20" t="s">
        <v>118</v>
      </c>
      <c r="BT7" s="20">
        <v>2767</v>
      </c>
      <c r="BU7" s="20" t="s">
        <v>119</v>
      </c>
      <c r="BV7" s="20" t="s">
        <v>119</v>
      </c>
      <c r="BW7" s="21" t="s">
        <v>134</v>
      </c>
      <c r="BX7" s="22" t="str">
        <f>_xlfn.XLOOKUP(BW7,dimensions_items!$B$4:$B$35,dimensions_items!$C$4:$C$35,"NULL",0)</f>
        <v>R5.2OECD</v>
      </c>
      <c r="BY7" s="22" t="s">
        <v>41</v>
      </c>
      <c r="BZ7" s="21" t="s">
        <v>31</v>
      </c>
      <c r="CA7" s="21" t="s">
        <v>18</v>
      </c>
      <c r="CB7" s="21" t="s">
        <v>19</v>
      </c>
      <c r="CC7" s="20" t="str">
        <f t="shared" si="0"/>
        <v>RU</v>
      </c>
      <c r="CD7" s="20" t="str">
        <f t="shared" si="1"/>
        <v>U</v>
      </c>
      <c r="CE7" s="20" t="str">
        <f t="shared" si="2"/>
        <v>OECD_EU15</v>
      </c>
      <c r="CF7" s="20">
        <f>IF(ISNUMBER(Table1[[#This Row],[concrete]]),Table1[[#This Row],[concrete]],IF(AND(ISNUMBER(Table1[[#This Row],[cement]]),ISNUMBER(Table1[[#This Row],[aggregates]])),Table1[[#This Row],[cement]]+Table1[[#This Row],[aggregates]],""))</f>
        <v>71.509457229999995</v>
      </c>
      <c r="CG7" s="20">
        <f>COUNT(Table1[[#This Row],[steel]:[other_unspecified_material]])</f>
        <v>18</v>
      </c>
    </row>
    <row r="8" spans="1:85" s="8" customFormat="1">
      <c r="A8" s="9">
        <v>6</v>
      </c>
      <c r="B8" s="20" t="s">
        <v>114</v>
      </c>
      <c r="C8" s="20" t="s">
        <v>115</v>
      </c>
      <c r="D8" s="38"/>
      <c r="E8" s="9">
        <v>1918</v>
      </c>
      <c r="F8" s="38">
        <v>8.1579528900000007</v>
      </c>
      <c r="G8" s="38">
        <v>0.21784072800000001</v>
      </c>
      <c r="H8" s="38">
        <v>6.5947398000000004E-2</v>
      </c>
      <c r="I8" s="38">
        <v>2.7862122E-2</v>
      </c>
      <c r="J8" s="117">
        <v>22.843014440000001</v>
      </c>
      <c r="K8" s="117"/>
      <c r="L8" s="117"/>
      <c r="M8" s="117">
        <v>117.6647214</v>
      </c>
      <c r="N8" s="117">
        <v>11.62515237</v>
      </c>
      <c r="O8" s="117"/>
      <c r="P8" s="117">
        <v>761.68419100000006</v>
      </c>
      <c r="Q8" s="117">
        <v>266.00474050000003</v>
      </c>
      <c r="R8" s="117">
        <v>6.0532374E-2</v>
      </c>
      <c r="S8" s="117">
        <v>0.53706594299999999</v>
      </c>
      <c r="T8" s="117"/>
      <c r="U8" s="117"/>
      <c r="V8" s="117">
        <v>8.0195684000000003E-2</v>
      </c>
      <c r="W8" s="117">
        <v>5.9341500999999998E-2</v>
      </c>
      <c r="X8" s="117"/>
      <c r="Y8" s="117"/>
      <c r="Z8" s="117"/>
      <c r="AA8" s="117">
        <v>1.62137026</v>
      </c>
      <c r="AB8" s="117">
        <v>0.809030527</v>
      </c>
      <c r="AC8" s="117">
        <v>1.1896697199999999</v>
      </c>
      <c r="AD8" s="117"/>
      <c r="AE8" s="117"/>
      <c r="AF8" s="117">
        <v>0.14026060000000001</v>
      </c>
      <c r="AG8" s="117"/>
      <c r="AH8" s="117"/>
      <c r="AI8" s="117">
        <v>6.0532374E-2</v>
      </c>
      <c r="AJ8" s="117"/>
      <c r="AK8" s="117"/>
      <c r="AL8" s="20" t="s">
        <v>141</v>
      </c>
      <c r="AM8" s="38">
        <v>3.5</v>
      </c>
      <c r="AN8" s="20" t="s">
        <v>117</v>
      </c>
      <c r="AO8" s="20" t="s">
        <v>118</v>
      </c>
      <c r="AP8" s="20" t="s">
        <v>119</v>
      </c>
      <c r="AQ8" s="20" t="s">
        <v>120</v>
      </c>
      <c r="AR8" s="20" t="s">
        <v>121</v>
      </c>
      <c r="AS8" s="20" t="s">
        <v>122</v>
      </c>
      <c r="AT8" s="38">
        <v>2016</v>
      </c>
      <c r="AU8" s="20" t="s">
        <v>123</v>
      </c>
      <c r="AV8" s="20" t="s">
        <v>124</v>
      </c>
      <c r="AW8" s="20" t="s">
        <v>125</v>
      </c>
      <c r="AX8" s="20" t="s">
        <v>126</v>
      </c>
      <c r="AY8" s="20" t="str">
        <f>"https://doi.org/"&amp;Table1[[#This Row],[DOI]]</f>
        <v>https://doi.org/10.1111/jiec.12446</v>
      </c>
      <c r="AZ8" s="20" t="s">
        <v>119</v>
      </c>
      <c r="BA8" s="20" t="s">
        <v>127</v>
      </c>
      <c r="BB8" s="20" t="s">
        <v>128</v>
      </c>
      <c r="BC8" s="20" t="s">
        <v>119</v>
      </c>
      <c r="BD8" s="20" t="s">
        <v>129</v>
      </c>
      <c r="BE8" s="20" t="s">
        <v>130</v>
      </c>
      <c r="BF8" s="20" t="s">
        <v>131</v>
      </c>
      <c r="BG8" s="20" t="s">
        <v>132</v>
      </c>
      <c r="BH8" s="20">
        <v>5362</v>
      </c>
      <c r="BI8" s="20" t="s">
        <v>118</v>
      </c>
      <c r="BJ8" s="20">
        <v>4039.855</v>
      </c>
      <c r="BK8" s="20" t="s">
        <v>118</v>
      </c>
      <c r="BL8" s="20">
        <v>90.964997499999996</v>
      </c>
      <c r="BM8" s="20">
        <v>82445</v>
      </c>
      <c r="BN8" s="20" t="s">
        <v>118</v>
      </c>
      <c r="BO8" s="20" t="s">
        <v>133</v>
      </c>
      <c r="BP8" s="20">
        <v>6727</v>
      </c>
      <c r="BQ8" s="20" t="s">
        <v>118</v>
      </c>
      <c r="BR8" s="20">
        <v>0.63600000000000001</v>
      </c>
      <c r="BS8" s="20" t="s">
        <v>118</v>
      </c>
      <c r="BT8" s="20">
        <v>2767</v>
      </c>
      <c r="BU8" s="20" t="s">
        <v>119</v>
      </c>
      <c r="BV8" s="20" t="s">
        <v>119</v>
      </c>
      <c r="BW8" s="21" t="s">
        <v>134</v>
      </c>
      <c r="BX8" s="22" t="str">
        <f>_xlfn.XLOOKUP(BW8,dimensions_items!$B$4:$B$35,dimensions_items!$C$4:$C$35,"NULL",0)</f>
        <v>R5.2OECD</v>
      </c>
      <c r="BY8" s="22" t="s">
        <v>41</v>
      </c>
      <c r="BZ8" s="21" t="s">
        <v>31</v>
      </c>
      <c r="CA8" s="21" t="s">
        <v>18</v>
      </c>
      <c r="CB8" s="21" t="s">
        <v>19</v>
      </c>
      <c r="CC8" s="20" t="str">
        <f t="shared" si="0"/>
        <v>RU</v>
      </c>
      <c r="CD8" s="20" t="str">
        <f t="shared" si="1"/>
        <v>U</v>
      </c>
      <c r="CE8" s="20" t="str">
        <f t="shared" si="2"/>
        <v>OECD_EU15</v>
      </c>
      <c r="CF8" s="20">
        <f>IF(ISNUMBER(Table1[[#This Row],[concrete]]),Table1[[#This Row],[concrete]],IF(AND(ISNUMBER(Table1[[#This Row],[cement]]),ISNUMBER(Table1[[#This Row],[aggregates]])),Table1[[#This Row],[cement]]+Table1[[#This Row],[aggregates]],""))</f>
        <v>117.6647214</v>
      </c>
      <c r="CG8" s="20">
        <f>COUNT(Table1[[#This Row],[steel]:[other_unspecified_material]])</f>
        <v>18</v>
      </c>
    </row>
    <row r="9" spans="1:85" s="8" customFormat="1">
      <c r="A9" s="9">
        <v>7</v>
      </c>
      <c r="B9" s="20" t="s">
        <v>114</v>
      </c>
      <c r="C9" s="20" t="s">
        <v>115</v>
      </c>
      <c r="D9" s="38"/>
      <c r="E9" s="9">
        <v>1918</v>
      </c>
      <c r="F9" s="38">
        <v>7.1111782999999997</v>
      </c>
      <c r="G9" s="38">
        <v>0.22140644100000001</v>
      </c>
      <c r="H9" s="38">
        <v>6.7026853999999997E-2</v>
      </c>
      <c r="I9" s="38">
        <v>2.8318182000000001E-2</v>
      </c>
      <c r="J9" s="117">
        <v>75.283284829999999</v>
      </c>
      <c r="K9" s="117"/>
      <c r="L9" s="117"/>
      <c r="M9" s="117">
        <v>72.919558550000005</v>
      </c>
      <c r="N9" s="117"/>
      <c r="O9" s="117"/>
      <c r="P9" s="117">
        <v>986.85233140000003</v>
      </c>
      <c r="Q9" s="117">
        <v>327.28075760000002</v>
      </c>
      <c r="R9" s="117">
        <v>6.1523194000000003E-2</v>
      </c>
      <c r="S9" s="117">
        <v>0.54585687400000005</v>
      </c>
      <c r="T9" s="117"/>
      <c r="U9" s="117"/>
      <c r="V9" s="117">
        <v>8.1508362000000001E-2</v>
      </c>
      <c r="W9" s="117">
        <v>6.0312828999999998E-2</v>
      </c>
      <c r="X9" s="117"/>
      <c r="Y9" s="117"/>
      <c r="Z9" s="117"/>
      <c r="AA9" s="117">
        <v>1.6479095589999999</v>
      </c>
      <c r="AB9" s="117">
        <v>1.5979578139999999</v>
      </c>
      <c r="AC9" s="117">
        <v>1.2091427560000001</v>
      </c>
      <c r="AD9" s="117"/>
      <c r="AE9" s="117"/>
      <c r="AF9" s="117">
        <v>0.142556447</v>
      </c>
      <c r="AG9" s="117"/>
      <c r="AH9" s="117"/>
      <c r="AI9" s="117">
        <v>6.1523194000000003E-2</v>
      </c>
      <c r="AJ9" s="117"/>
      <c r="AK9" s="117"/>
      <c r="AL9" s="20" t="s">
        <v>142</v>
      </c>
      <c r="AM9" s="38">
        <v>3.5</v>
      </c>
      <c r="AN9" s="20" t="s">
        <v>117</v>
      </c>
      <c r="AO9" s="20" t="s">
        <v>118</v>
      </c>
      <c r="AP9" s="20" t="s">
        <v>119</v>
      </c>
      <c r="AQ9" s="20" t="s">
        <v>120</v>
      </c>
      <c r="AR9" s="20" t="s">
        <v>121</v>
      </c>
      <c r="AS9" s="20" t="s">
        <v>122</v>
      </c>
      <c r="AT9" s="38">
        <v>2016</v>
      </c>
      <c r="AU9" s="20" t="s">
        <v>123</v>
      </c>
      <c r="AV9" s="20" t="s">
        <v>124</v>
      </c>
      <c r="AW9" s="20" t="s">
        <v>125</v>
      </c>
      <c r="AX9" s="20" t="s">
        <v>126</v>
      </c>
      <c r="AY9" s="20" t="str">
        <f>"https://doi.org/"&amp;Table1[[#This Row],[DOI]]</f>
        <v>https://doi.org/10.1111/jiec.12446</v>
      </c>
      <c r="AZ9" s="20" t="s">
        <v>119</v>
      </c>
      <c r="BA9" s="20" t="s">
        <v>127</v>
      </c>
      <c r="BB9" s="20" t="s">
        <v>128</v>
      </c>
      <c r="BC9" s="20" t="s">
        <v>119</v>
      </c>
      <c r="BD9" s="20" t="s">
        <v>129</v>
      </c>
      <c r="BE9" s="20" t="s">
        <v>130</v>
      </c>
      <c r="BF9" s="20" t="s">
        <v>131</v>
      </c>
      <c r="BG9" s="20" t="s">
        <v>132</v>
      </c>
      <c r="BH9" s="20">
        <v>5362</v>
      </c>
      <c r="BI9" s="20" t="s">
        <v>118</v>
      </c>
      <c r="BJ9" s="20">
        <v>4039.855</v>
      </c>
      <c r="BK9" s="20" t="s">
        <v>118</v>
      </c>
      <c r="BL9" s="20">
        <v>90.964997499999996</v>
      </c>
      <c r="BM9" s="20">
        <v>82445</v>
      </c>
      <c r="BN9" s="20" t="s">
        <v>118</v>
      </c>
      <c r="BO9" s="20" t="s">
        <v>133</v>
      </c>
      <c r="BP9" s="20">
        <v>6727</v>
      </c>
      <c r="BQ9" s="20" t="s">
        <v>118</v>
      </c>
      <c r="BR9" s="20">
        <v>0.63600000000000001</v>
      </c>
      <c r="BS9" s="20" t="s">
        <v>118</v>
      </c>
      <c r="BT9" s="20">
        <v>2767</v>
      </c>
      <c r="BU9" s="20" t="s">
        <v>119</v>
      </c>
      <c r="BV9" s="20" t="s">
        <v>119</v>
      </c>
      <c r="BW9" s="21" t="s">
        <v>134</v>
      </c>
      <c r="BX9" s="22" t="str">
        <f>_xlfn.XLOOKUP(BW9,dimensions_items!$B$4:$B$35,dimensions_items!$C$4:$C$35,"NULL",0)</f>
        <v>R5.2OECD</v>
      </c>
      <c r="BY9" s="22" t="s">
        <v>41</v>
      </c>
      <c r="BZ9" s="21" t="s">
        <v>31</v>
      </c>
      <c r="CA9" s="21" t="s">
        <v>18</v>
      </c>
      <c r="CB9" s="21" t="s">
        <v>19</v>
      </c>
      <c r="CC9" s="20" t="str">
        <f t="shared" si="0"/>
        <v>RU</v>
      </c>
      <c r="CD9" s="20" t="str">
        <f t="shared" si="1"/>
        <v>U</v>
      </c>
      <c r="CE9" s="20" t="str">
        <f t="shared" si="2"/>
        <v>OECD_EU15</v>
      </c>
      <c r="CF9" s="20">
        <f>IF(ISNUMBER(Table1[[#This Row],[concrete]]),Table1[[#This Row],[concrete]],IF(AND(ISNUMBER(Table1[[#This Row],[cement]]),ISNUMBER(Table1[[#This Row],[aggregates]])),Table1[[#This Row],[cement]]+Table1[[#This Row],[aggregates]],""))</f>
        <v>72.919558550000005</v>
      </c>
      <c r="CG9" s="20">
        <f>COUNT(Table1[[#This Row],[steel]:[other_unspecified_material]])</f>
        <v>17</v>
      </c>
    </row>
    <row r="10" spans="1:85" s="8" customFormat="1">
      <c r="A10" s="9">
        <v>8</v>
      </c>
      <c r="B10" s="20" t="s">
        <v>114</v>
      </c>
      <c r="C10" s="20" t="s">
        <v>115</v>
      </c>
      <c r="D10" s="38"/>
      <c r="E10" s="9">
        <v>1918</v>
      </c>
      <c r="F10" s="38">
        <v>10.424038210000001</v>
      </c>
      <c r="G10" s="38">
        <v>0.268913707</v>
      </c>
      <c r="H10" s="38">
        <v>0.21109661599999999</v>
      </c>
      <c r="I10" s="38">
        <v>3.4394424999999999E-2</v>
      </c>
      <c r="J10" s="117">
        <v>68.695490219999996</v>
      </c>
      <c r="K10" s="117"/>
      <c r="L10" s="117"/>
      <c r="M10" s="117">
        <v>88.565936539999996</v>
      </c>
      <c r="N10" s="117"/>
      <c r="O10" s="117"/>
      <c r="P10" s="117">
        <v>1072.8425789999999</v>
      </c>
      <c r="Q10" s="117">
        <v>368.49170729999997</v>
      </c>
      <c r="R10" s="117">
        <v>7.4724250000000006E-2</v>
      </c>
      <c r="S10" s="117">
        <v>0.66298159599999995</v>
      </c>
      <c r="T10" s="117"/>
      <c r="U10" s="117"/>
      <c r="V10" s="117">
        <v>9.8997642999999996E-2</v>
      </c>
      <c r="W10" s="117">
        <v>7.3254176000000004E-2</v>
      </c>
      <c r="X10" s="117"/>
      <c r="Y10" s="117"/>
      <c r="Z10" s="117"/>
      <c r="AA10" s="117">
        <v>2.0015021530000001</v>
      </c>
      <c r="AB10" s="117">
        <v>1.628459256</v>
      </c>
      <c r="AC10" s="117">
        <v>1.5698687140000001</v>
      </c>
      <c r="AD10" s="117"/>
      <c r="AE10" s="117"/>
      <c r="AF10" s="117">
        <v>0.17314483899999999</v>
      </c>
      <c r="AG10" s="117"/>
      <c r="AH10" s="117"/>
      <c r="AI10" s="117">
        <v>7.4724250000000006E-2</v>
      </c>
      <c r="AJ10" s="117"/>
      <c r="AK10" s="117"/>
      <c r="AL10" s="20" t="s">
        <v>143</v>
      </c>
      <c r="AM10" s="38">
        <v>4.3</v>
      </c>
      <c r="AN10" s="20" t="s">
        <v>117</v>
      </c>
      <c r="AO10" s="20" t="s">
        <v>118</v>
      </c>
      <c r="AP10" s="20" t="s">
        <v>119</v>
      </c>
      <c r="AQ10" s="20" t="s">
        <v>120</v>
      </c>
      <c r="AR10" s="20" t="s">
        <v>121</v>
      </c>
      <c r="AS10" s="20" t="s">
        <v>122</v>
      </c>
      <c r="AT10" s="38">
        <v>2016</v>
      </c>
      <c r="AU10" s="20" t="s">
        <v>123</v>
      </c>
      <c r="AV10" s="20" t="s">
        <v>124</v>
      </c>
      <c r="AW10" s="20" t="s">
        <v>125</v>
      </c>
      <c r="AX10" s="20" t="s">
        <v>126</v>
      </c>
      <c r="AY10" s="20" t="str">
        <f>"https://doi.org/"&amp;Table1[[#This Row],[DOI]]</f>
        <v>https://doi.org/10.1111/jiec.12446</v>
      </c>
      <c r="AZ10" s="20" t="s">
        <v>119</v>
      </c>
      <c r="BA10" s="20" t="s">
        <v>127</v>
      </c>
      <c r="BB10" s="20" t="s">
        <v>128</v>
      </c>
      <c r="BC10" s="20" t="s">
        <v>119</v>
      </c>
      <c r="BD10" s="20" t="s">
        <v>129</v>
      </c>
      <c r="BE10" s="20" t="s">
        <v>130</v>
      </c>
      <c r="BF10" s="20" t="s">
        <v>131</v>
      </c>
      <c r="BG10" s="20" t="s">
        <v>132</v>
      </c>
      <c r="BH10" s="20">
        <v>5362</v>
      </c>
      <c r="BI10" s="20" t="s">
        <v>118</v>
      </c>
      <c r="BJ10" s="20">
        <v>4039.855</v>
      </c>
      <c r="BK10" s="20" t="s">
        <v>118</v>
      </c>
      <c r="BL10" s="20">
        <v>90.964997499999996</v>
      </c>
      <c r="BM10" s="20">
        <v>82445</v>
      </c>
      <c r="BN10" s="20" t="s">
        <v>118</v>
      </c>
      <c r="BO10" s="20" t="s">
        <v>133</v>
      </c>
      <c r="BP10" s="20">
        <v>6727</v>
      </c>
      <c r="BQ10" s="20" t="s">
        <v>118</v>
      </c>
      <c r="BR10" s="20">
        <v>0.63600000000000001</v>
      </c>
      <c r="BS10" s="20" t="s">
        <v>118</v>
      </c>
      <c r="BT10" s="20">
        <v>2767</v>
      </c>
      <c r="BU10" s="20" t="s">
        <v>119</v>
      </c>
      <c r="BV10" s="20" t="s">
        <v>119</v>
      </c>
      <c r="BW10" s="21" t="s">
        <v>134</v>
      </c>
      <c r="BX10" s="22" t="str">
        <f>_xlfn.XLOOKUP(BW10,dimensions_items!$B$4:$B$35,dimensions_items!$C$4:$C$35,"NULL",0)</f>
        <v>R5.2OECD</v>
      </c>
      <c r="BY10" s="22" t="s">
        <v>41</v>
      </c>
      <c r="BZ10" s="21" t="s">
        <v>31</v>
      </c>
      <c r="CA10" s="21" t="s">
        <v>18</v>
      </c>
      <c r="CB10" s="21" t="s">
        <v>19</v>
      </c>
      <c r="CC10" s="20" t="str">
        <f t="shared" si="0"/>
        <v>RU</v>
      </c>
      <c r="CD10" s="20" t="str">
        <f t="shared" si="1"/>
        <v>U</v>
      </c>
      <c r="CE10" s="20" t="str">
        <f t="shared" si="2"/>
        <v>OECD_EU15</v>
      </c>
      <c r="CF10" s="20">
        <f>IF(ISNUMBER(Table1[[#This Row],[concrete]]),Table1[[#This Row],[concrete]],IF(AND(ISNUMBER(Table1[[#This Row],[cement]]),ISNUMBER(Table1[[#This Row],[aggregates]])),Table1[[#This Row],[cement]]+Table1[[#This Row],[aggregates]],""))</f>
        <v>88.565936539999996</v>
      </c>
      <c r="CG10" s="20">
        <f>COUNT(Table1[[#This Row],[steel]:[other_unspecified_material]])</f>
        <v>17</v>
      </c>
    </row>
    <row r="11" spans="1:85" s="8" customFormat="1">
      <c r="A11" s="9">
        <v>9</v>
      </c>
      <c r="B11" s="20" t="s">
        <v>114</v>
      </c>
      <c r="C11" s="20" t="s">
        <v>115</v>
      </c>
      <c r="D11" s="38"/>
      <c r="E11" s="9">
        <v>1918</v>
      </c>
      <c r="F11" s="38">
        <v>8.5048048610000002</v>
      </c>
      <c r="G11" s="38">
        <v>0.21100200599999999</v>
      </c>
      <c r="H11" s="38">
        <v>6.3877096999999994E-2</v>
      </c>
      <c r="I11" s="38">
        <v>2.6987441000000001E-2</v>
      </c>
      <c r="J11" s="117">
        <v>34.099618190000001</v>
      </c>
      <c r="K11" s="117"/>
      <c r="L11" s="117"/>
      <c r="M11" s="117">
        <v>141.10130090000001</v>
      </c>
      <c r="N11" s="117"/>
      <c r="O11" s="117"/>
      <c r="P11" s="117">
        <v>1053.1740159999999</v>
      </c>
      <c r="Q11" s="117">
        <v>347.3433465</v>
      </c>
      <c r="R11" s="117">
        <v>5.8632067000000003E-2</v>
      </c>
      <c r="S11" s="117">
        <v>0.52020571299999996</v>
      </c>
      <c r="T11" s="117"/>
      <c r="U11" s="117"/>
      <c r="V11" s="117">
        <v>7.7678082999999995E-2</v>
      </c>
      <c r="W11" s="117">
        <v>5.7478580000000001E-2</v>
      </c>
      <c r="X11" s="117"/>
      <c r="Y11" s="117"/>
      <c r="Z11" s="117"/>
      <c r="AA11" s="117">
        <v>1.5704702239999999</v>
      </c>
      <c r="AB11" s="117">
        <v>2.2139324399999998</v>
      </c>
      <c r="AC11" s="117">
        <v>1.152322155</v>
      </c>
      <c r="AD11" s="117"/>
      <c r="AE11" s="117"/>
      <c r="AF11" s="117">
        <v>0.13585736800000001</v>
      </c>
      <c r="AG11" s="117"/>
      <c r="AH11" s="117"/>
      <c r="AI11" s="117">
        <v>5.8632067000000003E-2</v>
      </c>
      <c r="AJ11" s="117"/>
      <c r="AK11" s="117"/>
      <c r="AL11" s="20" t="s">
        <v>144</v>
      </c>
      <c r="AM11" s="38">
        <v>3.4</v>
      </c>
      <c r="AN11" s="20" t="s">
        <v>117</v>
      </c>
      <c r="AO11" s="20" t="s">
        <v>118</v>
      </c>
      <c r="AP11" s="20" t="s">
        <v>119</v>
      </c>
      <c r="AQ11" s="20" t="s">
        <v>120</v>
      </c>
      <c r="AR11" s="20" t="s">
        <v>121</v>
      </c>
      <c r="AS11" s="20" t="s">
        <v>122</v>
      </c>
      <c r="AT11" s="38">
        <v>2016</v>
      </c>
      <c r="AU11" s="20" t="s">
        <v>123</v>
      </c>
      <c r="AV11" s="20" t="s">
        <v>124</v>
      </c>
      <c r="AW11" s="20" t="s">
        <v>125</v>
      </c>
      <c r="AX11" s="20" t="s">
        <v>126</v>
      </c>
      <c r="AY11" s="20" t="str">
        <f>"https://doi.org/"&amp;Table1[[#This Row],[DOI]]</f>
        <v>https://doi.org/10.1111/jiec.12446</v>
      </c>
      <c r="AZ11" s="20" t="s">
        <v>119</v>
      </c>
      <c r="BA11" s="20" t="s">
        <v>127</v>
      </c>
      <c r="BB11" s="20" t="s">
        <v>128</v>
      </c>
      <c r="BC11" s="20" t="s">
        <v>119</v>
      </c>
      <c r="BD11" s="20" t="s">
        <v>129</v>
      </c>
      <c r="BE11" s="20" t="s">
        <v>130</v>
      </c>
      <c r="BF11" s="20" t="s">
        <v>131</v>
      </c>
      <c r="BG11" s="20" t="s">
        <v>132</v>
      </c>
      <c r="BH11" s="20">
        <v>5362</v>
      </c>
      <c r="BI11" s="20" t="s">
        <v>118</v>
      </c>
      <c r="BJ11" s="20">
        <v>4039.855</v>
      </c>
      <c r="BK11" s="20" t="s">
        <v>118</v>
      </c>
      <c r="BL11" s="20">
        <v>90.964997499999996</v>
      </c>
      <c r="BM11" s="20">
        <v>82445</v>
      </c>
      <c r="BN11" s="20" t="s">
        <v>118</v>
      </c>
      <c r="BO11" s="20" t="s">
        <v>133</v>
      </c>
      <c r="BP11" s="20">
        <v>6727</v>
      </c>
      <c r="BQ11" s="20" t="s">
        <v>118</v>
      </c>
      <c r="BR11" s="20">
        <v>0.63600000000000001</v>
      </c>
      <c r="BS11" s="20" t="s">
        <v>118</v>
      </c>
      <c r="BT11" s="20">
        <v>2767</v>
      </c>
      <c r="BU11" s="20" t="s">
        <v>119</v>
      </c>
      <c r="BV11" s="20" t="s">
        <v>119</v>
      </c>
      <c r="BW11" s="21" t="s">
        <v>134</v>
      </c>
      <c r="BX11" s="22" t="str">
        <f>_xlfn.XLOOKUP(BW11,dimensions_items!$B$4:$B$35,dimensions_items!$C$4:$C$35,"NULL",0)</f>
        <v>R5.2OECD</v>
      </c>
      <c r="BY11" s="22" t="s">
        <v>41</v>
      </c>
      <c r="BZ11" s="21" t="s">
        <v>31</v>
      </c>
      <c r="CA11" s="21" t="s">
        <v>18</v>
      </c>
      <c r="CB11" s="21" t="s">
        <v>19</v>
      </c>
      <c r="CC11" s="20" t="str">
        <f t="shared" si="0"/>
        <v>RU</v>
      </c>
      <c r="CD11" s="20" t="str">
        <f t="shared" si="1"/>
        <v>U</v>
      </c>
      <c r="CE11" s="20" t="str">
        <f t="shared" si="2"/>
        <v>OECD_EU15</v>
      </c>
      <c r="CF11" s="20">
        <f>IF(ISNUMBER(Table1[[#This Row],[concrete]]),Table1[[#This Row],[concrete]],IF(AND(ISNUMBER(Table1[[#This Row],[cement]]),ISNUMBER(Table1[[#This Row],[aggregates]])),Table1[[#This Row],[cement]]+Table1[[#This Row],[aggregates]],""))</f>
        <v>141.10130090000001</v>
      </c>
      <c r="CG11" s="20">
        <f>COUNT(Table1[[#This Row],[steel]:[other_unspecified_material]])</f>
        <v>17</v>
      </c>
    </row>
    <row r="12" spans="1:85" s="8" customFormat="1">
      <c r="A12" s="9">
        <v>10</v>
      </c>
      <c r="B12" s="20" t="s">
        <v>114</v>
      </c>
      <c r="C12" s="20" t="s">
        <v>115</v>
      </c>
      <c r="D12" s="38"/>
      <c r="E12" s="9">
        <v>1918</v>
      </c>
      <c r="F12" s="38">
        <v>12.53616725</v>
      </c>
      <c r="G12" s="38">
        <v>0.19360364299999999</v>
      </c>
      <c r="H12" s="38">
        <v>5.8610053000000002E-2</v>
      </c>
      <c r="I12" s="38">
        <v>2.4762167000000002E-2</v>
      </c>
      <c r="J12" s="117">
        <v>57.132618299999997</v>
      </c>
      <c r="K12" s="117"/>
      <c r="L12" s="117"/>
      <c r="M12" s="117">
        <v>222.05799959999999</v>
      </c>
      <c r="N12" s="117">
        <v>0.498509761</v>
      </c>
      <c r="O12" s="117"/>
      <c r="P12" s="117">
        <v>1017.513652</v>
      </c>
      <c r="Q12" s="117">
        <v>315.98041460000002</v>
      </c>
      <c r="R12" s="117">
        <v>5.3797507000000001E-2</v>
      </c>
      <c r="S12" s="117">
        <v>0.47731167800000002</v>
      </c>
      <c r="T12" s="117"/>
      <c r="U12" s="117"/>
      <c r="V12" s="117">
        <v>8.0280488999999997E-2</v>
      </c>
      <c r="W12" s="117">
        <v>5.2739132000000001E-2</v>
      </c>
      <c r="X12" s="117"/>
      <c r="Y12" s="117"/>
      <c r="Z12" s="117"/>
      <c r="AA12" s="117">
        <v>1.440975672</v>
      </c>
      <c r="AB12" s="117">
        <v>0.97227949800000002</v>
      </c>
      <c r="AC12" s="117">
        <v>1.057306383</v>
      </c>
      <c r="AD12" s="117"/>
      <c r="AE12" s="117"/>
      <c r="AF12" s="117">
        <v>0.12465512500000001</v>
      </c>
      <c r="AG12" s="117"/>
      <c r="AH12" s="117">
        <v>0.84753505600000001</v>
      </c>
      <c r="AI12" s="117">
        <v>5.3797507000000001E-2</v>
      </c>
      <c r="AJ12" s="117"/>
      <c r="AK12" s="117"/>
      <c r="AL12" s="20" t="s">
        <v>145</v>
      </c>
      <c r="AM12" s="38">
        <v>3.1</v>
      </c>
      <c r="AN12" s="20" t="s">
        <v>117</v>
      </c>
      <c r="AO12" s="20" t="s">
        <v>118</v>
      </c>
      <c r="AP12" s="20" t="s">
        <v>119</v>
      </c>
      <c r="AQ12" s="20" t="s">
        <v>120</v>
      </c>
      <c r="AR12" s="20" t="s">
        <v>121</v>
      </c>
      <c r="AS12" s="20" t="s">
        <v>122</v>
      </c>
      <c r="AT12" s="38">
        <v>2016</v>
      </c>
      <c r="AU12" s="20" t="s">
        <v>123</v>
      </c>
      <c r="AV12" s="20" t="s">
        <v>124</v>
      </c>
      <c r="AW12" s="20" t="s">
        <v>125</v>
      </c>
      <c r="AX12" s="20" t="s">
        <v>126</v>
      </c>
      <c r="AY12" s="20" t="str">
        <f>"https://doi.org/"&amp;Table1[[#This Row],[DOI]]</f>
        <v>https://doi.org/10.1111/jiec.12446</v>
      </c>
      <c r="AZ12" s="20" t="s">
        <v>119</v>
      </c>
      <c r="BA12" s="20" t="s">
        <v>127</v>
      </c>
      <c r="BB12" s="20" t="s">
        <v>128</v>
      </c>
      <c r="BC12" s="20" t="s">
        <v>119</v>
      </c>
      <c r="BD12" s="20" t="s">
        <v>129</v>
      </c>
      <c r="BE12" s="20" t="s">
        <v>130</v>
      </c>
      <c r="BF12" s="20" t="s">
        <v>131</v>
      </c>
      <c r="BG12" s="20" t="s">
        <v>132</v>
      </c>
      <c r="BH12" s="20">
        <v>5362</v>
      </c>
      <c r="BI12" s="20" t="s">
        <v>118</v>
      </c>
      <c r="BJ12" s="20">
        <v>4039.855</v>
      </c>
      <c r="BK12" s="20" t="s">
        <v>118</v>
      </c>
      <c r="BL12" s="20">
        <v>90.964997499999996</v>
      </c>
      <c r="BM12" s="20">
        <v>82445</v>
      </c>
      <c r="BN12" s="20" t="s">
        <v>118</v>
      </c>
      <c r="BO12" s="20" t="s">
        <v>133</v>
      </c>
      <c r="BP12" s="20">
        <v>6727</v>
      </c>
      <c r="BQ12" s="20" t="s">
        <v>118</v>
      </c>
      <c r="BR12" s="20">
        <v>0.63600000000000001</v>
      </c>
      <c r="BS12" s="20" t="s">
        <v>118</v>
      </c>
      <c r="BT12" s="20">
        <v>2767</v>
      </c>
      <c r="BU12" s="20" t="s">
        <v>119</v>
      </c>
      <c r="BV12" s="20" t="s">
        <v>119</v>
      </c>
      <c r="BW12" s="21" t="s">
        <v>134</v>
      </c>
      <c r="BX12" s="22" t="str">
        <f>_xlfn.XLOOKUP(BW12,dimensions_items!$B$4:$B$35,dimensions_items!$C$4:$C$35,"NULL",0)</f>
        <v>R5.2OECD</v>
      </c>
      <c r="BY12" s="22" t="s">
        <v>41</v>
      </c>
      <c r="BZ12" s="21" t="s">
        <v>31</v>
      </c>
      <c r="CA12" s="21" t="s">
        <v>18</v>
      </c>
      <c r="CB12" s="21" t="s">
        <v>19</v>
      </c>
      <c r="CC12" s="20" t="str">
        <f t="shared" si="0"/>
        <v>RU</v>
      </c>
      <c r="CD12" s="20" t="str">
        <f t="shared" si="1"/>
        <v>U</v>
      </c>
      <c r="CE12" s="20" t="str">
        <f t="shared" si="2"/>
        <v>OECD_EU15</v>
      </c>
      <c r="CF12" s="20">
        <f>IF(ISNUMBER(Table1[[#This Row],[concrete]]),Table1[[#This Row],[concrete]],IF(AND(ISNUMBER(Table1[[#This Row],[cement]]),ISNUMBER(Table1[[#This Row],[aggregates]])),Table1[[#This Row],[cement]]+Table1[[#This Row],[aggregates]],""))</f>
        <v>222.05799959999999</v>
      </c>
      <c r="CG12" s="20">
        <f>COUNT(Table1[[#This Row],[steel]:[other_unspecified_material]])</f>
        <v>19</v>
      </c>
    </row>
    <row r="13" spans="1:85" s="8" customFormat="1">
      <c r="A13" s="9">
        <v>11</v>
      </c>
      <c r="B13" s="20" t="s">
        <v>114</v>
      </c>
      <c r="C13" s="20" t="s">
        <v>115</v>
      </c>
      <c r="D13" s="38"/>
      <c r="E13" s="9">
        <v>1918</v>
      </c>
      <c r="F13" s="38">
        <v>7.4222510909999997</v>
      </c>
      <c r="G13" s="38">
        <v>0.22547781</v>
      </c>
      <c r="H13" s="38">
        <v>6.8259389000000004E-2</v>
      </c>
      <c r="I13" s="38">
        <v>2.8838915E-2</v>
      </c>
      <c r="J13" s="117">
        <v>88.784259079999998</v>
      </c>
      <c r="K13" s="117"/>
      <c r="L13" s="117"/>
      <c r="M13" s="117">
        <v>74.260452119999997</v>
      </c>
      <c r="N13" s="117"/>
      <c r="O13" s="117"/>
      <c r="P13" s="117">
        <v>1070.365998</v>
      </c>
      <c r="Q13" s="117">
        <v>336.80956939999999</v>
      </c>
      <c r="R13" s="117">
        <v>6.2654524000000003E-2</v>
      </c>
      <c r="S13" s="117">
        <v>0.55589445500000001</v>
      </c>
      <c r="T13" s="117"/>
      <c r="U13" s="117"/>
      <c r="V13" s="117">
        <v>8.3007191999999994E-2</v>
      </c>
      <c r="W13" s="117">
        <v>6.1421901000000001E-2</v>
      </c>
      <c r="X13" s="117"/>
      <c r="Y13" s="117"/>
      <c r="Z13" s="117"/>
      <c r="AA13" s="117">
        <v>1.678212421</v>
      </c>
      <c r="AB13" s="117">
        <v>0.91134909399999997</v>
      </c>
      <c r="AC13" s="117">
        <v>1.2313772810000001</v>
      </c>
      <c r="AD13" s="117"/>
      <c r="AE13" s="117"/>
      <c r="AF13" s="117">
        <v>0.14517786999999999</v>
      </c>
      <c r="AG13" s="117"/>
      <c r="AH13" s="117"/>
      <c r="AI13" s="117">
        <v>6.2654524000000003E-2</v>
      </c>
      <c r="AJ13" s="117"/>
      <c r="AK13" s="117"/>
      <c r="AL13" s="20" t="s">
        <v>146</v>
      </c>
      <c r="AM13" s="38">
        <v>3.6</v>
      </c>
      <c r="AN13" s="20" t="s">
        <v>117</v>
      </c>
      <c r="AO13" s="20" t="s">
        <v>118</v>
      </c>
      <c r="AP13" s="20" t="s">
        <v>119</v>
      </c>
      <c r="AQ13" s="20" t="s">
        <v>120</v>
      </c>
      <c r="AR13" s="20" t="s">
        <v>121</v>
      </c>
      <c r="AS13" s="20" t="s">
        <v>122</v>
      </c>
      <c r="AT13" s="38">
        <v>2016</v>
      </c>
      <c r="AU13" s="20" t="s">
        <v>123</v>
      </c>
      <c r="AV13" s="20" t="s">
        <v>124</v>
      </c>
      <c r="AW13" s="20" t="s">
        <v>125</v>
      </c>
      <c r="AX13" s="20" t="s">
        <v>126</v>
      </c>
      <c r="AY13" s="20" t="str">
        <f>"https://doi.org/"&amp;Table1[[#This Row],[DOI]]</f>
        <v>https://doi.org/10.1111/jiec.12446</v>
      </c>
      <c r="AZ13" s="20" t="s">
        <v>119</v>
      </c>
      <c r="BA13" s="20" t="s">
        <v>127</v>
      </c>
      <c r="BB13" s="20" t="s">
        <v>128</v>
      </c>
      <c r="BC13" s="20" t="s">
        <v>119</v>
      </c>
      <c r="BD13" s="20" t="s">
        <v>129</v>
      </c>
      <c r="BE13" s="20" t="s">
        <v>130</v>
      </c>
      <c r="BF13" s="20" t="s">
        <v>131</v>
      </c>
      <c r="BG13" s="20" t="s">
        <v>132</v>
      </c>
      <c r="BH13" s="20">
        <v>5362</v>
      </c>
      <c r="BI13" s="20" t="s">
        <v>118</v>
      </c>
      <c r="BJ13" s="20">
        <v>4039.855</v>
      </c>
      <c r="BK13" s="20" t="s">
        <v>118</v>
      </c>
      <c r="BL13" s="20">
        <v>90.964997499999996</v>
      </c>
      <c r="BM13" s="20">
        <v>82445</v>
      </c>
      <c r="BN13" s="20" t="s">
        <v>118</v>
      </c>
      <c r="BO13" s="20" t="s">
        <v>133</v>
      </c>
      <c r="BP13" s="20">
        <v>6727</v>
      </c>
      <c r="BQ13" s="20" t="s">
        <v>118</v>
      </c>
      <c r="BR13" s="20">
        <v>0.63600000000000001</v>
      </c>
      <c r="BS13" s="20" t="s">
        <v>118</v>
      </c>
      <c r="BT13" s="20">
        <v>2767</v>
      </c>
      <c r="BU13" s="20" t="s">
        <v>119</v>
      </c>
      <c r="BV13" s="20" t="s">
        <v>119</v>
      </c>
      <c r="BW13" s="21" t="s">
        <v>134</v>
      </c>
      <c r="BX13" s="22" t="str">
        <f>_xlfn.XLOOKUP(BW13,dimensions_items!$B$4:$B$35,dimensions_items!$C$4:$C$35,"NULL",0)</f>
        <v>R5.2OECD</v>
      </c>
      <c r="BY13" s="22" t="s">
        <v>41</v>
      </c>
      <c r="BZ13" s="21" t="s">
        <v>31</v>
      </c>
      <c r="CA13" s="21" t="s">
        <v>18</v>
      </c>
      <c r="CB13" s="21" t="s">
        <v>19</v>
      </c>
      <c r="CC13" s="20" t="str">
        <f t="shared" si="0"/>
        <v>RU</v>
      </c>
      <c r="CD13" s="20" t="str">
        <f t="shared" si="1"/>
        <v>U</v>
      </c>
      <c r="CE13" s="20" t="str">
        <f t="shared" si="2"/>
        <v>OECD_EU15</v>
      </c>
      <c r="CF13" s="20">
        <f>IF(ISNUMBER(Table1[[#This Row],[concrete]]),Table1[[#This Row],[concrete]],IF(AND(ISNUMBER(Table1[[#This Row],[cement]]),ISNUMBER(Table1[[#This Row],[aggregates]])),Table1[[#This Row],[cement]]+Table1[[#This Row],[aggregates]],""))</f>
        <v>74.260452119999997</v>
      </c>
      <c r="CG13" s="20">
        <f>COUNT(Table1[[#This Row],[steel]:[other_unspecified_material]])</f>
        <v>17</v>
      </c>
    </row>
    <row r="14" spans="1:85" s="8" customFormat="1">
      <c r="A14" s="9">
        <v>12</v>
      </c>
      <c r="B14" s="20" t="s">
        <v>114</v>
      </c>
      <c r="C14" s="20" t="s">
        <v>115</v>
      </c>
      <c r="D14" s="38">
        <v>1919</v>
      </c>
      <c r="E14" s="9">
        <v>1946</v>
      </c>
      <c r="F14" s="38">
        <v>2.9153562160000002</v>
      </c>
      <c r="G14" s="38">
        <v>7.6867309999999996E-3</v>
      </c>
      <c r="H14" s="38"/>
      <c r="I14" s="38"/>
      <c r="J14" s="117">
        <v>44.995235180000002</v>
      </c>
      <c r="K14" s="117"/>
      <c r="L14" s="117"/>
      <c r="M14" s="117">
        <v>31.2915931</v>
      </c>
      <c r="N14" s="117">
        <v>11.6260014</v>
      </c>
      <c r="O14" s="117"/>
      <c r="P14" s="117">
        <v>923.06293630000005</v>
      </c>
      <c r="Q14" s="117">
        <v>303.68889849999999</v>
      </c>
      <c r="R14" s="117"/>
      <c r="S14" s="117"/>
      <c r="T14" s="117"/>
      <c r="U14" s="117"/>
      <c r="V14" s="117"/>
      <c r="W14" s="117"/>
      <c r="X14" s="117">
        <v>3.3903827479999999</v>
      </c>
      <c r="Y14" s="117"/>
      <c r="Z14" s="117"/>
      <c r="AA14" s="117"/>
      <c r="AB14" s="117">
        <v>1.2216487840000001</v>
      </c>
      <c r="AC14" s="117"/>
      <c r="AD14" s="117"/>
      <c r="AE14" s="117">
        <v>0.35478658200000002</v>
      </c>
      <c r="AF14" s="117"/>
      <c r="AG14" s="117"/>
      <c r="AH14" s="117"/>
      <c r="AI14" s="117">
        <v>0</v>
      </c>
      <c r="AJ14" s="117"/>
      <c r="AK14" s="117"/>
      <c r="AL14" s="20" t="s">
        <v>147</v>
      </c>
      <c r="AM14" s="38">
        <v>3.4</v>
      </c>
      <c r="AN14" s="20" t="s">
        <v>117</v>
      </c>
      <c r="AO14" s="20" t="s">
        <v>118</v>
      </c>
      <c r="AP14" s="20" t="s">
        <v>119</v>
      </c>
      <c r="AQ14" s="20" t="s">
        <v>120</v>
      </c>
      <c r="AR14" s="20" t="s">
        <v>121</v>
      </c>
      <c r="AS14" s="20" t="s">
        <v>122</v>
      </c>
      <c r="AT14" s="38">
        <v>2016</v>
      </c>
      <c r="AU14" s="20" t="s">
        <v>123</v>
      </c>
      <c r="AV14" s="20" t="s">
        <v>124</v>
      </c>
      <c r="AW14" s="20" t="s">
        <v>125</v>
      </c>
      <c r="AX14" s="20" t="s">
        <v>126</v>
      </c>
      <c r="AY14" s="20" t="str">
        <f>"https://doi.org/"&amp;Table1[[#This Row],[DOI]]</f>
        <v>https://doi.org/10.1111/jiec.12446</v>
      </c>
      <c r="AZ14" s="20" t="s">
        <v>119</v>
      </c>
      <c r="BA14" s="20" t="s">
        <v>127</v>
      </c>
      <c r="BB14" s="20" t="s">
        <v>128</v>
      </c>
      <c r="BC14" s="20" t="s">
        <v>119</v>
      </c>
      <c r="BD14" s="20" t="s">
        <v>148</v>
      </c>
      <c r="BE14" s="20" t="s">
        <v>130</v>
      </c>
      <c r="BF14" s="20" t="s">
        <v>131</v>
      </c>
      <c r="BG14" s="20" t="s">
        <v>132</v>
      </c>
      <c r="BH14" s="20">
        <v>5362</v>
      </c>
      <c r="BI14" s="20" t="s">
        <v>118</v>
      </c>
      <c r="BJ14" s="20">
        <v>4039.855</v>
      </c>
      <c r="BK14" s="20" t="s">
        <v>118</v>
      </c>
      <c r="BL14" s="20">
        <v>90.964997499999996</v>
      </c>
      <c r="BM14" s="20">
        <v>82445</v>
      </c>
      <c r="BN14" s="20">
        <v>6420</v>
      </c>
      <c r="BO14" s="20" t="s">
        <v>118</v>
      </c>
      <c r="BP14" s="20">
        <v>7000</v>
      </c>
      <c r="BQ14" s="20" t="s">
        <v>118</v>
      </c>
      <c r="BR14" s="20">
        <v>0.63600000000000001</v>
      </c>
      <c r="BS14" s="20">
        <v>2447</v>
      </c>
      <c r="BT14" s="20">
        <v>2352</v>
      </c>
      <c r="BU14" s="20" t="s">
        <v>119</v>
      </c>
      <c r="BV14" s="20" t="s">
        <v>119</v>
      </c>
      <c r="BW14" s="21" t="s">
        <v>134</v>
      </c>
      <c r="BX14" s="22" t="str">
        <f>_xlfn.XLOOKUP(BW14,dimensions_items!$B$4:$B$35,dimensions_items!$C$4:$C$35,"NULL",0)</f>
        <v>R5.2OECD</v>
      </c>
      <c r="BY14" s="22" t="s">
        <v>41</v>
      </c>
      <c r="BZ14" s="21" t="s">
        <v>31</v>
      </c>
      <c r="CA14" s="21" t="s">
        <v>18</v>
      </c>
      <c r="CB14" s="21" t="s">
        <v>19</v>
      </c>
      <c r="CC14" s="20" t="str">
        <f t="shared" si="0"/>
        <v>RU</v>
      </c>
      <c r="CD14" s="20" t="str">
        <f t="shared" si="1"/>
        <v>U</v>
      </c>
      <c r="CE14" s="20" t="str">
        <f t="shared" si="2"/>
        <v>OECD_EU15</v>
      </c>
      <c r="CF14" s="20">
        <f>IF(ISNUMBER(Table1[[#This Row],[concrete]]),Table1[[#This Row],[concrete]],IF(AND(ISNUMBER(Table1[[#This Row],[cement]]),ISNUMBER(Table1[[#This Row],[aggregates]])),Table1[[#This Row],[cement]]+Table1[[#This Row],[aggregates]],""))</f>
        <v>31.2915931</v>
      </c>
      <c r="CG14" s="20">
        <f>COUNT(Table1[[#This Row],[steel]:[other_unspecified_material]])</f>
        <v>11</v>
      </c>
    </row>
    <row r="15" spans="1:85" s="8" customFormat="1">
      <c r="A15" s="9">
        <v>13</v>
      </c>
      <c r="B15" s="20" t="s">
        <v>114</v>
      </c>
      <c r="C15" s="20" t="s">
        <v>115</v>
      </c>
      <c r="D15" s="38">
        <v>1919</v>
      </c>
      <c r="E15" s="9">
        <v>1946</v>
      </c>
      <c r="F15" s="38">
        <v>7.9876581179999997</v>
      </c>
      <c r="G15" s="38">
        <v>0.18289549499999999</v>
      </c>
      <c r="H15" s="38">
        <v>5.5368352000000003E-2</v>
      </c>
      <c r="I15" s="38">
        <v>2.339258E-2</v>
      </c>
      <c r="J15" s="117">
        <v>49.185670870000003</v>
      </c>
      <c r="K15" s="117"/>
      <c r="L15" s="117"/>
      <c r="M15" s="117">
        <v>65.726081050000005</v>
      </c>
      <c r="N15" s="117"/>
      <c r="O15" s="117"/>
      <c r="P15" s="117">
        <v>1080.956606</v>
      </c>
      <c r="Q15" s="117">
        <v>362.42218709999997</v>
      </c>
      <c r="R15" s="117">
        <v>5.0821986E-2</v>
      </c>
      <c r="S15" s="117">
        <v>0.45091173800000001</v>
      </c>
      <c r="T15" s="117"/>
      <c r="U15" s="117"/>
      <c r="V15" s="117">
        <v>6.7330978E-2</v>
      </c>
      <c r="W15" s="117">
        <v>4.9822149000000003E-2</v>
      </c>
      <c r="X15" s="117"/>
      <c r="Y15" s="117"/>
      <c r="Z15" s="117"/>
      <c r="AA15" s="117">
        <v>1.3612758190000001</v>
      </c>
      <c r="AB15" s="117">
        <v>1.7599989949999999</v>
      </c>
      <c r="AC15" s="117">
        <v>0.998827142</v>
      </c>
      <c r="AD15" s="117"/>
      <c r="AE15" s="117"/>
      <c r="AF15" s="117">
        <v>0.11776049399999999</v>
      </c>
      <c r="AG15" s="117"/>
      <c r="AH15" s="117"/>
      <c r="AI15" s="117">
        <v>5.0821986E-2</v>
      </c>
      <c r="AJ15" s="117"/>
      <c r="AK15" s="117"/>
      <c r="AL15" s="20" t="s">
        <v>149</v>
      </c>
      <c r="AM15" s="38">
        <v>2.9</v>
      </c>
      <c r="AN15" s="20" t="s">
        <v>117</v>
      </c>
      <c r="AO15" s="20" t="s">
        <v>118</v>
      </c>
      <c r="AP15" s="20" t="s">
        <v>119</v>
      </c>
      <c r="AQ15" s="20" t="s">
        <v>120</v>
      </c>
      <c r="AR15" s="20" t="s">
        <v>121</v>
      </c>
      <c r="AS15" s="20" t="s">
        <v>122</v>
      </c>
      <c r="AT15" s="38">
        <v>2016</v>
      </c>
      <c r="AU15" s="20" t="s">
        <v>123</v>
      </c>
      <c r="AV15" s="20" t="s">
        <v>124</v>
      </c>
      <c r="AW15" s="20" t="s">
        <v>125</v>
      </c>
      <c r="AX15" s="20" t="s">
        <v>126</v>
      </c>
      <c r="AY15" s="20" t="str">
        <f>"https://doi.org/"&amp;Table1[[#This Row],[DOI]]</f>
        <v>https://doi.org/10.1111/jiec.12446</v>
      </c>
      <c r="AZ15" s="20" t="s">
        <v>119</v>
      </c>
      <c r="BA15" s="20" t="s">
        <v>127</v>
      </c>
      <c r="BB15" s="20" t="s">
        <v>128</v>
      </c>
      <c r="BC15" s="20" t="s">
        <v>119</v>
      </c>
      <c r="BD15" s="20" t="s">
        <v>148</v>
      </c>
      <c r="BE15" s="20" t="s">
        <v>130</v>
      </c>
      <c r="BF15" s="20" t="s">
        <v>131</v>
      </c>
      <c r="BG15" s="20" t="s">
        <v>132</v>
      </c>
      <c r="BH15" s="20">
        <v>5362</v>
      </c>
      <c r="BI15" s="20" t="s">
        <v>118</v>
      </c>
      <c r="BJ15" s="20">
        <v>4039.855</v>
      </c>
      <c r="BK15" s="20" t="s">
        <v>118</v>
      </c>
      <c r="BL15" s="20">
        <v>90.964997499999996</v>
      </c>
      <c r="BM15" s="20">
        <v>82445</v>
      </c>
      <c r="BN15" s="20">
        <v>6420</v>
      </c>
      <c r="BO15" s="20" t="s">
        <v>118</v>
      </c>
      <c r="BP15" s="20">
        <v>7000</v>
      </c>
      <c r="BQ15" s="20" t="s">
        <v>118</v>
      </c>
      <c r="BR15" s="20">
        <v>0.63600000000000001</v>
      </c>
      <c r="BS15" s="20">
        <v>2447</v>
      </c>
      <c r="BT15" s="20">
        <v>2352</v>
      </c>
      <c r="BU15" s="20" t="s">
        <v>119</v>
      </c>
      <c r="BV15" s="20" t="s">
        <v>119</v>
      </c>
      <c r="BW15" s="21" t="s">
        <v>134</v>
      </c>
      <c r="BX15" s="22" t="str">
        <f>_xlfn.XLOOKUP(BW15,dimensions_items!$B$4:$B$35,dimensions_items!$C$4:$C$35,"NULL",0)</f>
        <v>R5.2OECD</v>
      </c>
      <c r="BY15" s="22" t="s">
        <v>41</v>
      </c>
      <c r="BZ15" s="21" t="s">
        <v>31</v>
      </c>
      <c r="CA15" s="21" t="s">
        <v>18</v>
      </c>
      <c r="CB15" s="21" t="s">
        <v>19</v>
      </c>
      <c r="CC15" s="20" t="str">
        <f t="shared" si="0"/>
        <v>RU</v>
      </c>
      <c r="CD15" s="20" t="str">
        <f t="shared" si="1"/>
        <v>U</v>
      </c>
      <c r="CE15" s="20" t="str">
        <f t="shared" si="2"/>
        <v>OECD_EU15</v>
      </c>
      <c r="CF15" s="20">
        <f>IF(ISNUMBER(Table1[[#This Row],[concrete]]),Table1[[#This Row],[concrete]],IF(AND(ISNUMBER(Table1[[#This Row],[cement]]),ISNUMBER(Table1[[#This Row],[aggregates]])),Table1[[#This Row],[cement]]+Table1[[#This Row],[aggregates]],""))</f>
        <v>65.726081050000005</v>
      </c>
      <c r="CG15" s="20">
        <f>COUNT(Table1[[#This Row],[steel]:[other_unspecified_material]])</f>
        <v>17</v>
      </c>
    </row>
    <row r="16" spans="1:85" s="8" customFormat="1">
      <c r="A16" s="9">
        <v>14</v>
      </c>
      <c r="B16" s="20" t="s">
        <v>114</v>
      </c>
      <c r="C16" s="20" t="s">
        <v>115</v>
      </c>
      <c r="D16" s="38">
        <v>1919</v>
      </c>
      <c r="E16" s="9">
        <v>1946</v>
      </c>
      <c r="F16" s="38">
        <v>9.2531680690000009</v>
      </c>
      <c r="G16" s="38">
        <v>0.16839902100000001</v>
      </c>
      <c r="H16" s="38">
        <v>5.0979802999999997E-2</v>
      </c>
      <c r="I16" s="38">
        <v>2.1538462000000001E-2</v>
      </c>
      <c r="J16" s="117">
        <v>20.988772919999999</v>
      </c>
      <c r="K16" s="117"/>
      <c r="L16" s="117"/>
      <c r="M16" s="117">
        <v>571.07588269999997</v>
      </c>
      <c r="N16" s="117">
        <v>8.2285606149999992</v>
      </c>
      <c r="O16" s="117"/>
      <c r="P16" s="117">
        <v>166.44903769999999</v>
      </c>
      <c r="Q16" s="117">
        <v>125.4252812</v>
      </c>
      <c r="R16" s="117">
        <v>4.6793785999999997E-2</v>
      </c>
      <c r="S16" s="117">
        <v>0.41517203899999999</v>
      </c>
      <c r="T16" s="117"/>
      <c r="U16" s="117"/>
      <c r="V16" s="117">
        <v>6.1994260000000002E-2</v>
      </c>
      <c r="W16" s="117">
        <v>4.5873196999999998E-2</v>
      </c>
      <c r="X16" s="117">
        <v>3.0563225140000001</v>
      </c>
      <c r="Y16" s="117"/>
      <c r="Z16" s="117"/>
      <c r="AA16" s="117">
        <v>1.2533797849999999</v>
      </c>
      <c r="AB16" s="117">
        <v>1.1724515289999999</v>
      </c>
      <c r="AC16" s="117">
        <v>0.91965914000000004</v>
      </c>
      <c r="AD16" s="117"/>
      <c r="AE16" s="117"/>
      <c r="AF16" s="117">
        <v>0.108426684</v>
      </c>
      <c r="AG16" s="117"/>
      <c r="AH16" s="117"/>
      <c r="AI16" s="117">
        <v>4.6793785999999997E-2</v>
      </c>
      <c r="AJ16" s="117"/>
      <c r="AK16" s="117"/>
      <c r="AL16" s="20" t="s">
        <v>150</v>
      </c>
      <c r="AM16" s="38">
        <v>2.7</v>
      </c>
      <c r="AN16" s="20" t="s">
        <v>117</v>
      </c>
      <c r="AO16" s="20" t="s">
        <v>118</v>
      </c>
      <c r="AP16" s="20" t="s">
        <v>119</v>
      </c>
      <c r="AQ16" s="20" t="s">
        <v>120</v>
      </c>
      <c r="AR16" s="20" t="s">
        <v>121</v>
      </c>
      <c r="AS16" s="20" t="s">
        <v>122</v>
      </c>
      <c r="AT16" s="38">
        <v>2016</v>
      </c>
      <c r="AU16" s="20" t="s">
        <v>123</v>
      </c>
      <c r="AV16" s="20" t="s">
        <v>124</v>
      </c>
      <c r="AW16" s="20" t="s">
        <v>125</v>
      </c>
      <c r="AX16" s="20" t="s">
        <v>126</v>
      </c>
      <c r="AY16" s="20" t="str">
        <f>"https://doi.org/"&amp;Table1[[#This Row],[DOI]]</f>
        <v>https://doi.org/10.1111/jiec.12446</v>
      </c>
      <c r="AZ16" s="20" t="s">
        <v>119</v>
      </c>
      <c r="BA16" s="20" t="s">
        <v>127</v>
      </c>
      <c r="BB16" s="20" t="s">
        <v>128</v>
      </c>
      <c r="BC16" s="20" t="s">
        <v>119</v>
      </c>
      <c r="BD16" s="20" t="s">
        <v>148</v>
      </c>
      <c r="BE16" s="20" t="s">
        <v>130</v>
      </c>
      <c r="BF16" s="20" t="s">
        <v>131</v>
      </c>
      <c r="BG16" s="20" t="s">
        <v>132</v>
      </c>
      <c r="BH16" s="20">
        <v>5362</v>
      </c>
      <c r="BI16" s="20" t="s">
        <v>118</v>
      </c>
      <c r="BJ16" s="20">
        <v>4039.855</v>
      </c>
      <c r="BK16" s="20" t="s">
        <v>118</v>
      </c>
      <c r="BL16" s="20">
        <v>90.964997499999996</v>
      </c>
      <c r="BM16" s="20">
        <v>82445</v>
      </c>
      <c r="BN16" s="20">
        <v>6420</v>
      </c>
      <c r="BO16" s="20" t="s">
        <v>118</v>
      </c>
      <c r="BP16" s="20">
        <v>7000</v>
      </c>
      <c r="BQ16" s="20" t="s">
        <v>118</v>
      </c>
      <c r="BR16" s="20">
        <v>0.63600000000000001</v>
      </c>
      <c r="BS16" s="20">
        <v>2447</v>
      </c>
      <c r="BT16" s="20">
        <v>2352</v>
      </c>
      <c r="BU16" s="20" t="s">
        <v>119</v>
      </c>
      <c r="BV16" s="20" t="s">
        <v>119</v>
      </c>
      <c r="BW16" s="21" t="s">
        <v>134</v>
      </c>
      <c r="BX16" s="22" t="str">
        <f>_xlfn.XLOOKUP(BW16,dimensions_items!$B$4:$B$35,dimensions_items!$C$4:$C$35,"NULL",0)</f>
        <v>R5.2OECD</v>
      </c>
      <c r="BY16" s="22" t="s">
        <v>41</v>
      </c>
      <c r="BZ16" s="21" t="s">
        <v>31</v>
      </c>
      <c r="CA16" s="21" t="s">
        <v>18</v>
      </c>
      <c r="CB16" s="21" t="s">
        <v>19</v>
      </c>
      <c r="CC16" s="20" t="str">
        <f t="shared" si="0"/>
        <v>RU</v>
      </c>
      <c r="CD16" s="20" t="str">
        <f t="shared" si="1"/>
        <v>U</v>
      </c>
      <c r="CE16" s="20" t="str">
        <f t="shared" si="2"/>
        <v>OECD_EU15</v>
      </c>
      <c r="CF16" s="20">
        <f>IF(ISNUMBER(Table1[[#This Row],[concrete]]),Table1[[#This Row],[concrete]],IF(AND(ISNUMBER(Table1[[#This Row],[cement]]),ISNUMBER(Table1[[#This Row],[aggregates]])),Table1[[#This Row],[cement]]+Table1[[#This Row],[aggregates]],""))</f>
        <v>571.07588269999997</v>
      </c>
      <c r="CG16" s="20">
        <f>COUNT(Table1[[#This Row],[steel]:[other_unspecified_material]])</f>
        <v>19</v>
      </c>
    </row>
    <row r="17" spans="1:85" s="8" customFormat="1">
      <c r="A17" s="9">
        <v>15</v>
      </c>
      <c r="B17" s="20" t="s">
        <v>114</v>
      </c>
      <c r="C17" s="20" t="s">
        <v>115</v>
      </c>
      <c r="D17" s="38">
        <v>1919</v>
      </c>
      <c r="E17" s="9">
        <v>1946</v>
      </c>
      <c r="F17" s="38">
        <v>19.438628850000001</v>
      </c>
      <c r="G17" s="38">
        <v>0.18266505799999999</v>
      </c>
      <c r="H17" s="38">
        <v>0.31653051399999999</v>
      </c>
      <c r="I17" s="38">
        <v>2.3363107000000001E-2</v>
      </c>
      <c r="J17" s="117">
        <v>12.125592210000001</v>
      </c>
      <c r="K17" s="117"/>
      <c r="L17" s="117"/>
      <c r="M17" s="117">
        <v>858.67957690000003</v>
      </c>
      <c r="N17" s="117">
        <v>2.534077114</v>
      </c>
      <c r="O17" s="117"/>
      <c r="P17" s="117">
        <v>113.54932429999999</v>
      </c>
      <c r="Q17" s="117">
        <v>78.152251649999997</v>
      </c>
      <c r="R17" s="117">
        <v>5.0757953000000001E-2</v>
      </c>
      <c r="S17" s="117">
        <v>0.450343618</v>
      </c>
      <c r="T17" s="117"/>
      <c r="U17" s="117"/>
      <c r="V17" s="117">
        <v>6.7246144999999993E-2</v>
      </c>
      <c r="W17" s="117">
        <v>4.9759376000000001E-2</v>
      </c>
      <c r="X17" s="117">
        <v>0.86771922400000001</v>
      </c>
      <c r="Y17" s="117"/>
      <c r="Z17" s="117"/>
      <c r="AA17" s="117">
        <v>1.359560697</v>
      </c>
      <c r="AB17" s="117">
        <v>1.4341796680000001</v>
      </c>
      <c r="AC17" s="117">
        <v>1.0319668310000001</v>
      </c>
      <c r="AD17" s="117"/>
      <c r="AE17" s="117"/>
      <c r="AF17" s="117">
        <v>0.117612123</v>
      </c>
      <c r="AG17" s="117"/>
      <c r="AH17" s="117">
        <v>5.5773209999999997E-3</v>
      </c>
      <c r="AI17" s="117">
        <v>5.0757953000000001E-2</v>
      </c>
      <c r="AJ17" s="117"/>
      <c r="AK17" s="117"/>
      <c r="AL17" s="20" t="s">
        <v>151</v>
      </c>
      <c r="AM17" s="38">
        <v>2.9</v>
      </c>
      <c r="AN17" s="20" t="s">
        <v>117</v>
      </c>
      <c r="AO17" s="20" t="s">
        <v>118</v>
      </c>
      <c r="AP17" s="20" t="s">
        <v>119</v>
      </c>
      <c r="AQ17" s="20" t="s">
        <v>120</v>
      </c>
      <c r="AR17" s="20" t="s">
        <v>121</v>
      </c>
      <c r="AS17" s="20" t="s">
        <v>122</v>
      </c>
      <c r="AT17" s="38">
        <v>2016</v>
      </c>
      <c r="AU17" s="20" t="s">
        <v>123</v>
      </c>
      <c r="AV17" s="20" t="s">
        <v>124</v>
      </c>
      <c r="AW17" s="20" t="s">
        <v>125</v>
      </c>
      <c r="AX17" s="20" t="s">
        <v>126</v>
      </c>
      <c r="AY17" s="20" t="str">
        <f>"https://doi.org/"&amp;Table1[[#This Row],[DOI]]</f>
        <v>https://doi.org/10.1111/jiec.12446</v>
      </c>
      <c r="AZ17" s="20" t="s">
        <v>119</v>
      </c>
      <c r="BA17" s="20" t="s">
        <v>127</v>
      </c>
      <c r="BB17" s="20" t="s">
        <v>128</v>
      </c>
      <c r="BC17" s="20" t="s">
        <v>119</v>
      </c>
      <c r="BD17" s="20" t="s">
        <v>148</v>
      </c>
      <c r="BE17" s="20" t="s">
        <v>130</v>
      </c>
      <c r="BF17" s="20" t="s">
        <v>131</v>
      </c>
      <c r="BG17" s="20" t="s">
        <v>132</v>
      </c>
      <c r="BH17" s="20">
        <v>5362</v>
      </c>
      <c r="BI17" s="20" t="s">
        <v>118</v>
      </c>
      <c r="BJ17" s="20">
        <v>4039.855</v>
      </c>
      <c r="BK17" s="20" t="s">
        <v>118</v>
      </c>
      <c r="BL17" s="20">
        <v>90.964997499999996</v>
      </c>
      <c r="BM17" s="20">
        <v>82445</v>
      </c>
      <c r="BN17" s="20">
        <v>6420</v>
      </c>
      <c r="BO17" s="20" t="s">
        <v>118</v>
      </c>
      <c r="BP17" s="20">
        <v>7000</v>
      </c>
      <c r="BQ17" s="20" t="s">
        <v>118</v>
      </c>
      <c r="BR17" s="20">
        <v>0.63600000000000001</v>
      </c>
      <c r="BS17" s="20">
        <v>2447</v>
      </c>
      <c r="BT17" s="20">
        <v>2352</v>
      </c>
      <c r="BU17" s="20" t="s">
        <v>119</v>
      </c>
      <c r="BV17" s="20" t="s">
        <v>119</v>
      </c>
      <c r="BW17" s="21" t="s">
        <v>134</v>
      </c>
      <c r="BX17" s="22" t="str">
        <f>_xlfn.XLOOKUP(BW17,dimensions_items!$B$4:$B$35,dimensions_items!$C$4:$C$35,"NULL",0)</f>
        <v>R5.2OECD</v>
      </c>
      <c r="BY17" s="22" t="s">
        <v>41</v>
      </c>
      <c r="BZ17" s="21" t="s">
        <v>31</v>
      </c>
      <c r="CA17" s="21" t="s">
        <v>18</v>
      </c>
      <c r="CB17" s="21" t="s">
        <v>19</v>
      </c>
      <c r="CC17" s="20" t="str">
        <f t="shared" si="0"/>
        <v>RU</v>
      </c>
      <c r="CD17" s="20" t="str">
        <f t="shared" si="1"/>
        <v>U</v>
      </c>
      <c r="CE17" s="20" t="str">
        <f t="shared" si="2"/>
        <v>OECD_EU15</v>
      </c>
      <c r="CF17" s="20">
        <f>IF(ISNUMBER(Table1[[#This Row],[concrete]]),Table1[[#This Row],[concrete]],IF(AND(ISNUMBER(Table1[[#This Row],[cement]]),ISNUMBER(Table1[[#This Row],[aggregates]])),Table1[[#This Row],[cement]]+Table1[[#This Row],[aggregates]],""))</f>
        <v>858.67957690000003</v>
      </c>
      <c r="CG17" s="20">
        <f>COUNT(Table1[[#This Row],[steel]:[other_unspecified_material]])</f>
        <v>20</v>
      </c>
    </row>
    <row r="18" spans="1:85" s="8" customFormat="1">
      <c r="A18" s="9">
        <v>16</v>
      </c>
      <c r="B18" s="20" t="s">
        <v>114</v>
      </c>
      <c r="C18" s="20" t="s">
        <v>115</v>
      </c>
      <c r="D18" s="38">
        <v>1919</v>
      </c>
      <c r="E18" s="9">
        <v>1946</v>
      </c>
      <c r="F18" s="38">
        <v>19.501755849999999</v>
      </c>
      <c r="G18" s="38">
        <v>0.15599949299999999</v>
      </c>
      <c r="H18" s="38">
        <v>4.7226066999999997E-2</v>
      </c>
      <c r="I18" s="38">
        <v>1.9952544999999999E-2</v>
      </c>
      <c r="J18" s="117">
        <v>34.389458380000001</v>
      </c>
      <c r="K18" s="117"/>
      <c r="L18" s="117"/>
      <c r="M18" s="117">
        <v>690.94862239999998</v>
      </c>
      <c r="N18" s="117">
        <v>0.65349639400000004</v>
      </c>
      <c r="O18" s="117"/>
      <c r="P18" s="117">
        <v>471.75494179999998</v>
      </c>
      <c r="Q18" s="117">
        <v>213.84672309999999</v>
      </c>
      <c r="R18" s="117">
        <v>4.3348273999999999E-2</v>
      </c>
      <c r="S18" s="117">
        <v>0.38460216200000003</v>
      </c>
      <c r="T18" s="117"/>
      <c r="U18" s="117"/>
      <c r="V18" s="117">
        <v>5.7429508999999997E-2</v>
      </c>
      <c r="W18" s="117">
        <v>4.249547E-2</v>
      </c>
      <c r="X18" s="117">
        <v>0.26202026299999998</v>
      </c>
      <c r="Y18" s="117"/>
      <c r="Z18" s="117"/>
      <c r="AA18" s="117">
        <v>1.161091139</v>
      </c>
      <c r="AB18" s="117">
        <v>1.7570953069999999</v>
      </c>
      <c r="AC18" s="117">
        <v>0.85194295499999995</v>
      </c>
      <c r="AD18" s="117"/>
      <c r="AE18" s="117"/>
      <c r="AF18" s="117">
        <v>0.100443029</v>
      </c>
      <c r="AG18" s="117"/>
      <c r="AH18" s="117"/>
      <c r="AI18" s="117">
        <v>4.3348273999999999E-2</v>
      </c>
      <c r="AJ18" s="117"/>
      <c r="AK18" s="117"/>
      <c r="AL18" s="20" t="s">
        <v>152</v>
      </c>
      <c r="AM18" s="38">
        <v>2.5</v>
      </c>
      <c r="AN18" s="20" t="s">
        <v>117</v>
      </c>
      <c r="AO18" s="20" t="s">
        <v>118</v>
      </c>
      <c r="AP18" s="20" t="s">
        <v>119</v>
      </c>
      <c r="AQ18" s="20" t="s">
        <v>120</v>
      </c>
      <c r="AR18" s="20" t="s">
        <v>121</v>
      </c>
      <c r="AS18" s="20" t="s">
        <v>122</v>
      </c>
      <c r="AT18" s="38">
        <v>2016</v>
      </c>
      <c r="AU18" s="20" t="s">
        <v>123</v>
      </c>
      <c r="AV18" s="20" t="s">
        <v>124</v>
      </c>
      <c r="AW18" s="20" t="s">
        <v>125</v>
      </c>
      <c r="AX18" s="20" t="s">
        <v>126</v>
      </c>
      <c r="AY18" s="20" t="str">
        <f>"https://doi.org/"&amp;Table1[[#This Row],[DOI]]</f>
        <v>https://doi.org/10.1111/jiec.12446</v>
      </c>
      <c r="AZ18" s="20" t="s">
        <v>119</v>
      </c>
      <c r="BA18" s="20" t="s">
        <v>127</v>
      </c>
      <c r="BB18" s="20" t="s">
        <v>128</v>
      </c>
      <c r="BC18" s="20" t="s">
        <v>119</v>
      </c>
      <c r="BD18" s="20" t="s">
        <v>148</v>
      </c>
      <c r="BE18" s="20" t="s">
        <v>130</v>
      </c>
      <c r="BF18" s="20" t="s">
        <v>131</v>
      </c>
      <c r="BG18" s="20" t="s">
        <v>132</v>
      </c>
      <c r="BH18" s="20">
        <v>5362</v>
      </c>
      <c r="BI18" s="20" t="s">
        <v>118</v>
      </c>
      <c r="BJ18" s="20">
        <v>4039.855</v>
      </c>
      <c r="BK18" s="20" t="s">
        <v>118</v>
      </c>
      <c r="BL18" s="20">
        <v>90.964997499999996</v>
      </c>
      <c r="BM18" s="20">
        <v>82445</v>
      </c>
      <c r="BN18" s="20">
        <v>6420</v>
      </c>
      <c r="BO18" s="20" t="s">
        <v>118</v>
      </c>
      <c r="BP18" s="20">
        <v>7000</v>
      </c>
      <c r="BQ18" s="20" t="s">
        <v>118</v>
      </c>
      <c r="BR18" s="20">
        <v>0.63600000000000001</v>
      </c>
      <c r="BS18" s="20">
        <v>2447</v>
      </c>
      <c r="BT18" s="20">
        <v>2352</v>
      </c>
      <c r="BU18" s="20" t="s">
        <v>119</v>
      </c>
      <c r="BV18" s="20" t="s">
        <v>119</v>
      </c>
      <c r="BW18" s="21" t="s">
        <v>134</v>
      </c>
      <c r="BX18" s="22" t="str">
        <f>_xlfn.XLOOKUP(BW18,dimensions_items!$B$4:$B$35,dimensions_items!$C$4:$C$35,"NULL",0)</f>
        <v>R5.2OECD</v>
      </c>
      <c r="BY18" s="22" t="s">
        <v>41</v>
      </c>
      <c r="BZ18" s="21" t="s">
        <v>31</v>
      </c>
      <c r="CA18" s="21" t="s">
        <v>18</v>
      </c>
      <c r="CB18" s="21" t="s">
        <v>19</v>
      </c>
      <c r="CC18" s="20" t="str">
        <f t="shared" si="0"/>
        <v>RU</v>
      </c>
      <c r="CD18" s="20" t="str">
        <f t="shared" si="1"/>
        <v>U</v>
      </c>
      <c r="CE18" s="20" t="str">
        <f t="shared" si="2"/>
        <v>OECD_EU15</v>
      </c>
      <c r="CF18" s="20">
        <f>IF(ISNUMBER(Table1[[#This Row],[concrete]]),Table1[[#This Row],[concrete]],IF(AND(ISNUMBER(Table1[[#This Row],[cement]]),ISNUMBER(Table1[[#This Row],[aggregates]])),Table1[[#This Row],[cement]]+Table1[[#This Row],[aggregates]],""))</f>
        <v>690.94862239999998</v>
      </c>
      <c r="CG18" s="20">
        <f>COUNT(Table1[[#This Row],[steel]:[other_unspecified_material]])</f>
        <v>19</v>
      </c>
    </row>
    <row r="19" spans="1:85" s="8" customFormat="1">
      <c r="A19" s="9">
        <v>17</v>
      </c>
      <c r="B19" s="20" t="s">
        <v>114</v>
      </c>
      <c r="C19" s="20" t="s">
        <v>115</v>
      </c>
      <c r="D19" s="38">
        <v>1919</v>
      </c>
      <c r="E19" s="9">
        <v>1946</v>
      </c>
      <c r="F19" s="38">
        <v>7.0868402430000002</v>
      </c>
      <c r="G19" s="38">
        <v>0.206846276</v>
      </c>
      <c r="H19" s="38">
        <v>6.2619023999999995E-2</v>
      </c>
      <c r="I19" s="38">
        <v>2.6455916999999999E-2</v>
      </c>
      <c r="J19" s="117">
        <v>54.510220029999999</v>
      </c>
      <c r="K19" s="117"/>
      <c r="L19" s="117"/>
      <c r="M19" s="117">
        <v>513.4386227</v>
      </c>
      <c r="N19" s="117">
        <v>9.7732648229999999</v>
      </c>
      <c r="O19" s="117"/>
      <c r="P19" s="117">
        <v>498.65855160000001</v>
      </c>
      <c r="Q19" s="117">
        <v>221.13967869999999</v>
      </c>
      <c r="R19" s="117">
        <v>5.7477295999999997E-2</v>
      </c>
      <c r="S19" s="117">
        <v>0.50996014899999997</v>
      </c>
      <c r="T19" s="117"/>
      <c r="U19" s="117"/>
      <c r="V19" s="117">
        <v>7.6148196000000001E-2</v>
      </c>
      <c r="W19" s="117">
        <v>5.6346527E-2</v>
      </c>
      <c r="X19" s="117">
        <v>2.9553357830000002</v>
      </c>
      <c r="Y19" s="117"/>
      <c r="Z19" s="117"/>
      <c r="AA19" s="117">
        <v>1.5395394739999999</v>
      </c>
      <c r="AB19" s="117">
        <v>2.1818965210000001</v>
      </c>
      <c r="AC19" s="117">
        <v>1.1296269210000001</v>
      </c>
      <c r="AD19" s="117"/>
      <c r="AE19" s="117"/>
      <c r="AF19" s="117">
        <v>0.133181627</v>
      </c>
      <c r="AG19" s="117"/>
      <c r="AH19" s="117">
        <v>6.5357638040000001</v>
      </c>
      <c r="AI19" s="117">
        <v>5.7477295999999997E-2</v>
      </c>
      <c r="AJ19" s="117"/>
      <c r="AK19" s="117"/>
      <c r="AL19" s="20" t="s">
        <v>153</v>
      </c>
      <c r="AM19" s="38">
        <v>3.3</v>
      </c>
      <c r="AN19" s="20" t="s">
        <v>117</v>
      </c>
      <c r="AO19" s="20" t="s">
        <v>118</v>
      </c>
      <c r="AP19" s="20" t="s">
        <v>119</v>
      </c>
      <c r="AQ19" s="20" t="s">
        <v>120</v>
      </c>
      <c r="AR19" s="20" t="s">
        <v>121</v>
      </c>
      <c r="AS19" s="20" t="s">
        <v>122</v>
      </c>
      <c r="AT19" s="38">
        <v>2016</v>
      </c>
      <c r="AU19" s="20" t="s">
        <v>123</v>
      </c>
      <c r="AV19" s="20" t="s">
        <v>124</v>
      </c>
      <c r="AW19" s="20" t="s">
        <v>125</v>
      </c>
      <c r="AX19" s="20" t="s">
        <v>126</v>
      </c>
      <c r="AY19" s="20" t="str">
        <f>"https://doi.org/"&amp;Table1[[#This Row],[DOI]]</f>
        <v>https://doi.org/10.1111/jiec.12446</v>
      </c>
      <c r="AZ19" s="20" t="s">
        <v>119</v>
      </c>
      <c r="BA19" s="20" t="s">
        <v>127</v>
      </c>
      <c r="BB19" s="20" t="s">
        <v>128</v>
      </c>
      <c r="BC19" s="20" t="s">
        <v>119</v>
      </c>
      <c r="BD19" s="20" t="s">
        <v>148</v>
      </c>
      <c r="BE19" s="20" t="s">
        <v>130</v>
      </c>
      <c r="BF19" s="20" t="s">
        <v>131</v>
      </c>
      <c r="BG19" s="20" t="s">
        <v>132</v>
      </c>
      <c r="BH19" s="20">
        <v>5362</v>
      </c>
      <c r="BI19" s="20" t="s">
        <v>118</v>
      </c>
      <c r="BJ19" s="20">
        <v>4039.855</v>
      </c>
      <c r="BK19" s="20" t="s">
        <v>118</v>
      </c>
      <c r="BL19" s="20">
        <v>90.964997499999996</v>
      </c>
      <c r="BM19" s="20">
        <v>82445</v>
      </c>
      <c r="BN19" s="20">
        <v>6420</v>
      </c>
      <c r="BO19" s="20" t="s">
        <v>118</v>
      </c>
      <c r="BP19" s="20">
        <v>7000</v>
      </c>
      <c r="BQ19" s="20" t="s">
        <v>118</v>
      </c>
      <c r="BR19" s="20">
        <v>0.63600000000000001</v>
      </c>
      <c r="BS19" s="20">
        <v>2447</v>
      </c>
      <c r="BT19" s="20">
        <v>2352</v>
      </c>
      <c r="BU19" s="20" t="s">
        <v>119</v>
      </c>
      <c r="BV19" s="20" t="s">
        <v>119</v>
      </c>
      <c r="BW19" s="21" t="s">
        <v>134</v>
      </c>
      <c r="BX19" s="22" t="str">
        <f>_xlfn.XLOOKUP(BW19,dimensions_items!$B$4:$B$35,dimensions_items!$C$4:$C$35,"NULL",0)</f>
        <v>R5.2OECD</v>
      </c>
      <c r="BY19" s="22" t="s">
        <v>41</v>
      </c>
      <c r="BZ19" s="21" t="s">
        <v>31</v>
      </c>
      <c r="CA19" s="21" t="s">
        <v>18</v>
      </c>
      <c r="CB19" s="21" t="s">
        <v>19</v>
      </c>
      <c r="CC19" s="20" t="str">
        <f t="shared" si="0"/>
        <v>RU</v>
      </c>
      <c r="CD19" s="20" t="str">
        <f t="shared" si="1"/>
        <v>U</v>
      </c>
      <c r="CE19" s="20" t="str">
        <f t="shared" si="2"/>
        <v>OECD_EU15</v>
      </c>
      <c r="CF19" s="20">
        <f>IF(ISNUMBER(Table1[[#This Row],[concrete]]),Table1[[#This Row],[concrete]],IF(AND(ISNUMBER(Table1[[#This Row],[cement]]),ISNUMBER(Table1[[#This Row],[aggregates]])),Table1[[#This Row],[cement]]+Table1[[#This Row],[aggregates]],""))</f>
        <v>513.4386227</v>
      </c>
      <c r="CG19" s="20">
        <f>COUNT(Table1[[#This Row],[steel]:[other_unspecified_material]])</f>
        <v>20</v>
      </c>
    </row>
    <row r="20" spans="1:85" s="8" customFormat="1">
      <c r="A20" s="9">
        <v>18</v>
      </c>
      <c r="B20" s="20" t="s">
        <v>114</v>
      </c>
      <c r="C20" s="20" t="s">
        <v>115</v>
      </c>
      <c r="D20" s="38">
        <v>1946</v>
      </c>
      <c r="E20" s="9">
        <v>1977</v>
      </c>
      <c r="F20" s="38">
        <v>25.00268492</v>
      </c>
      <c r="G20" s="38">
        <v>0.37482685100000002</v>
      </c>
      <c r="H20" s="38">
        <v>0.71810955600000004</v>
      </c>
      <c r="I20" s="38"/>
      <c r="J20" s="117">
        <v>7.4765431150000001</v>
      </c>
      <c r="K20" s="117">
        <v>1.4404884999999999E-2</v>
      </c>
      <c r="L20" s="117"/>
      <c r="M20" s="117">
        <v>1308.049426</v>
      </c>
      <c r="N20" s="117">
        <v>4.9286768519999997</v>
      </c>
      <c r="O20" s="117">
        <v>53.874257450000002</v>
      </c>
      <c r="P20" s="117">
        <v>11.493018920000001</v>
      </c>
      <c r="Q20" s="117">
        <v>27.321680959999998</v>
      </c>
      <c r="R20" s="117">
        <v>0.410332792</v>
      </c>
      <c r="S20" s="117">
        <v>9.3016009999999996E-3</v>
      </c>
      <c r="T20" s="117"/>
      <c r="U20" s="117"/>
      <c r="V20" s="117">
        <v>3.43341999</v>
      </c>
      <c r="W20" s="117">
        <v>0.90985865899999996</v>
      </c>
      <c r="X20" s="117">
        <v>1.4933682319999999</v>
      </c>
      <c r="Y20" s="117"/>
      <c r="Z20" s="117"/>
      <c r="AA20" s="117">
        <v>6.2603975590000003</v>
      </c>
      <c r="AB20" s="117">
        <v>1.5235156169999999</v>
      </c>
      <c r="AC20" s="117">
        <v>0.24227328100000001</v>
      </c>
      <c r="AD20" s="117">
        <v>0.76240324900000001</v>
      </c>
      <c r="AE20" s="117">
        <v>1.730985958</v>
      </c>
      <c r="AF20" s="117"/>
      <c r="AG20" s="117"/>
      <c r="AH20" s="117"/>
      <c r="AI20" s="117">
        <v>0.13206321500000001</v>
      </c>
      <c r="AJ20" s="117"/>
      <c r="AK20" s="117"/>
      <c r="AL20" s="20" t="s">
        <v>154</v>
      </c>
      <c r="AM20" s="38">
        <v>3.3</v>
      </c>
      <c r="AN20" s="20" t="s">
        <v>117</v>
      </c>
      <c r="AO20" s="20" t="s">
        <v>118</v>
      </c>
      <c r="AP20" s="20" t="s">
        <v>119</v>
      </c>
      <c r="AQ20" s="20" t="s">
        <v>120</v>
      </c>
      <c r="AR20" s="20" t="s">
        <v>121</v>
      </c>
      <c r="AS20" s="20" t="s">
        <v>122</v>
      </c>
      <c r="AT20" s="38">
        <v>2016</v>
      </c>
      <c r="AU20" s="20" t="s">
        <v>123</v>
      </c>
      <c r="AV20" s="20" t="s">
        <v>124</v>
      </c>
      <c r="AW20" s="20" t="s">
        <v>125</v>
      </c>
      <c r="AX20" s="20" t="s">
        <v>126</v>
      </c>
      <c r="AY20" s="20" t="str">
        <f>"https://doi.org/"&amp;Table1[[#This Row],[DOI]]</f>
        <v>https://doi.org/10.1111/jiec.12446</v>
      </c>
      <c r="AZ20" s="20" t="s">
        <v>119</v>
      </c>
      <c r="BA20" s="20" t="s">
        <v>127</v>
      </c>
      <c r="BB20" s="20" t="s">
        <v>128</v>
      </c>
      <c r="BC20" s="20" t="s">
        <v>119</v>
      </c>
      <c r="BD20" s="20" t="s">
        <v>155</v>
      </c>
      <c r="BE20" s="20" t="s">
        <v>130</v>
      </c>
      <c r="BF20" s="20" t="s">
        <v>131</v>
      </c>
      <c r="BG20" s="20" t="s">
        <v>132</v>
      </c>
      <c r="BH20" s="20">
        <v>5362</v>
      </c>
      <c r="BI20" s="20">
        <v>4039.855</v>
      </c>
      <c r="BJ20" s="20">
        <v>4169.8252499999999</v>
      </c>
      <c r="BK20" s="20">
        <v>90.964997499999996</v>
      </c>
      <c r="BL20" s="20">
        <v>77.550002500000005</v>
      </c>
      <c r="BM20" s="20">
        <v>82445</v>
      </c>
      <c r="BN20" s="20">
        <v>7000</v>
      </c>
      <c r="BO20" s="20" t="s">
        <v>118</v>
      </c>
      <c r="BP20" s="20">
        <v>7568</v>
      </c>
      <c r="BQ20" s="20">
        <v>0.63600000000000001</v>
      </c>
      <c r="BR20" s="20">
        <v>0.65300000000000002</v>
      </c>
      <c r="BS20" s="20">
        <v>2352</v>
      </c>
      <c r="BT20" s="20">
        <v>17362</v>
      </c>
      <c r="BU20" s="20" t="s">
        <v>119</v>
      </c>
      <c r="BV20" s="20" t="s">
        <v>119</v>
      </c>
      <c r="BW20" s="21" t="s">
        <v>134</v>
      </c>
      <c r="BX20" s="22" t="str">
        <f>_xlfn.XLOOKUP(BW20,dimensions_items!$B$4:$B$35,dimensions_items!$C$4:$C$35,"NULL",0)</f>
        <v>R5.2OECD</v>
      </c>
      <c r="BY20" s="22" t="s">
        <v>41</v>
      </c>
      <c r="BZ20" s="21" t="s">
        <v>31</v>
      </c>
      <c r="CA20" s="21" t="s">
        <v>18</v>
      </c>
      <c r="CB20" s="21" t="s">
        <v>19</v>
      </c>
      <c r="CC20" s="20" t="str">
        <f t="shared" si="0"/>
        <v>RU</v>
      </c>
      <c r="CD20" s="20" t="str">
        <f t="shared" si="1"/>
        <v>U</v>
      </c>
      <c r="CE20" s="20" t="str">
        <f t="shared" si="2"/>
        <v>OECD_EU15</v>
      </c>
      <c r="CF20" s="20">
        <f>IF(ISNUMBER(Table1[[#This Row],[concrete]]),Table1[[#This Row],[concrete]],IF(AND(ISNUMBER(Table1[[#This Row],[cement]]),ISNUMBER(Table1[[#This Row],[aggregates]])),Table1[[#This Row],[cement]]+Table1[[#This Row],[aggregates]],""))</f>
        <v>1308.049426</v>
      </c>
      <c r="CG20" s="20">
        <f>COUNT(Table1[[#This Row],[steel]:[other_unspecified_material]])</f>
        <v>21</v>
      </c>
    </row>
    <row r="21" spans="1:85" s="8" customFormat="1">
      <c r="A21" s="9">
        <v>19</v>
      </c>
      <c r="B21" s="20" t="s">
        <v>114</v>
      </c>
      <c r="C21" s="20" t="s">
        <v>115</v>
      </c>
      <c r="D21" s="38">
        <v>1946</v>
      </c>
      <c r="E21" s="9">
        <v>1977</v>
      </c>
      <c r="F21" s="38">
        <v>9.2196970999999994</v>
      </c>
      <c r="G21" s="38">
        <v>9.6389859999999994E-2</v>
      </c>
      <c r="H21" s="38">
        <v>0.41584162400000002</v>
      </c>
      <c r="I21" s="38">
        <v>3.9692663000000003E-2</v>
      </c>
      <c r="J21" s="117">
        <v>11.641084429999999</v>
      </c>
      <c r="K21" s="117"/>
      <c r="L21" s="117"/>
      <c r="M21" s="117">
        <v>172.4090606</v>
      </c>
      <c r="N21" s="117">
        <v>0.33815933500000001</v>
      </c>
      <c r="O21" s="117"/>
      <c r="P21" s="117">
        <v>679.07405219999998</v>
      </c>
      <c r="Q21" s="117">
        <v>208.63000489999999</v>
      </c>
      <c r="R21" s="117">
        <v>4.1049299689999996</v>
      </c>
      <c r="S21" s="117">
        <v>0.145270819</v>
      </c>
      <c r="T21" s="117"/>
      <c r="U21" s="117"/>
      <c r="V21" s="117">
        <v>2.0445588000000001E-2</v>
      </c>
      <c r="W21" s="117"/>
      <c r="X21" s="117">
        <v>0.120952108</v>
      </c>
      <c r="Y21" s="117"/>
      <c r="Z21" s="117"/>
      <c r="AA21" s="117">
        <v>9.5938065300000002</v>
      </c>
      <c r="AB21" s="117">
        <v>1.517109939</v>
      </c>
      <c r="AC21" s="117"/>
      <c r="AD21" s="117"/>
      <c r="AE21" s="117">
        <v>0.219114113</v>
      </c>
      <c r="AF21" s="117">
        <v>5.8674058000000001E-2</v>
      </c>
      <c r="AG21" s="117">
        <v>5.5402662999999998E-2</v>
      </c>
      <c r="AH21" s="117">
        <v>0.63815425400000003</v>
      </c>
      <c r="AI21" s="117">
        <v>4.1049299689999996</v>
      </c>
      <c r="AJ21" s="117"/>
      <c r="AK21" s="117">
        <v>0.93076473800000004</v>
      </c>
      <c r="AL21" s="20" t="s">
        <v>156</v>
      </c>
      <c r="AM21" s="38">
        <v>2.8</v>
      </c>
      <c r="AN21" s="20" t="s">
        <v>117</v>
      </c>
      <c r="AO21" s="20" t="s">
        <v>118</v>
      </c>
      <c r="AP21" s="20" t="s">
        <v>119</v>
      </c>
      <c r="AQ21" s="20" t="s">
        <v>120</v>
      </c>
      <c r="AR21" s="20" t="s">
        <v>121</v>
      </c>
      <c r="AS21" s="20" t="s">
        <v>122</v>
      </c>
      <c r="AT21" s="38">
        <v>2016</v>
      </c>
      <c r="AU21" s="20" t="s">
        <v>123</v>
      </c>
      <c r="AV21" s="20" t="s">
        <v>124</v>
      </c>
      <c r="AW21" s="20" t="s">
        <v>125</v>
      </c>
      <c r="AX21" s="20" t="s">
        <v>126</v>
      </c>
      <c r="AY21" s="20" t="str">
        <f>"https://doi.org/"&amp;Table1[[#This Row],[DOI]]</f>
        <v>https://doi.org/10.1111/jiec.12446</v>
      </c>
      <c r="AZ21" s="20" t="s">
        <v>119</v>
      </c>
      <c r="BA21" s="20" t="s">
        <v>127</v>
      </c>
      <c r="BB21" s="20" t="s">
        <v>128</v>
      </c>
      <c r="BC21" s="20" t="s">
        <v>119</v>
      </c>
      <c r="BD21" s="20" t="s">
        <v>155</v>
      </c>
      <c r="BE21" s="20" t="s">
        <v>130</v>
      </c>
      <c r="BF21" s="20" t="s">
        <v>131</v>
      </c>
      <c r="BG21" s="20" t="s">
        <v>132</v>
      </c>
      <c r="BH21" s="20">
        <v>5362</v>
      </c>
      <c r="BI21" s="20">
        <v>4039.855</v>
      </c>
      <c r="BJ21" s="20">
        <v>4169.8252499999999</v>
      </c>
      <c r="BK21" s="20">
        <v>90.964997499999996</v>
      </c>
      <c r="BL21" s="20">
        <v>77.550002500000005</v>
      </c>
      <c r="BM21" s="20">
        <v>82445</v>
      </c>
      <c r="BN21" s="20">
        <v>7000</v>
      </c>
      <c r="BO21" s="20" t="s">
        <v>118</v>
      </c>
      <c r="BP21" s="20">
        <v>7568</v>
      </c>
      <c r="BQ21" s="20">
        <v>0.63600000000000001</v>
      </c>
      <c r="BR21" s="20">
        <v>0.65300000000000002</v>
      </c>
      <c r="BS21" s="20">
        <v>2352</v>
      </c>
      <c r="BT21" s="20">
        <v>17362</v>
      </c>
      <c r="BU21" s="20" t="s">
        <v>119</v>
      </c>
      <c r="BV21" s="20" t="s">
        <v>119</v>
      </c>
      <c r="BW21" s="21" t="s">
        <v>134</v>
      </c>
      <c r="BX21" s="22" t="str">
        <f>_xlfn.XLOOKUP(BW21,dimensions_items!$B$4:$B$35,dimensions_items!$C$4:$C$35,"NULL",0)</f>
        <v>R5.2OECD</v>
      </c>
      <c r="BY21" s="22" t="s">
        <v>41</v>
      </c>
      <c r="BZ21" s="21" t="s">
        <v>31</v>
      </c>
      <c r="CA21" s="21" t="s">
        <v>18</v>
      </c>
      <c r="CB21" s="21" t="s">
        <v>19</v>
      </c>
      <c r="CC21" s="20" t="str">
        <f t="shared" si="0"/>
        <v>RU</v>
      </c>
      <c r="CD21" s="20" t="str">
        <f t="shared" si="1"/>
        <v>U</v>
      </c>
      <c r="CE21" s="20" t="str">
        <f t="shared" si="2"/>
        <v>OECD_EU15</v>
      </c>
      <c r="CF21" s="20">
        <f>IF(ISNUMBER(Table1[[#This Row],[concrete]]),Table1[[#This Row],[concrete]],IF(AND(ISNUMBER(Table1[[#This Row],[cement]]),ISNUMBER(Table1[[#This Row],[aggregates]])),Table1[[#This Row],[cement]]+Table1[[#This Row],[aggregates]],""))</f>
        <v>172.4090606</v>
      </c>
      <c r="CG21" s="20">
        <f>COUNT(Table1[[#This Row],[steel]:[other_unspecified_material]])</f>
        <v>21</v>
      </c>
    </row>
    <row r="22" spans="1:85" s="8" customFormat="1">
      <c r="A22" s="9">
        <v>20</v>
      </c>
      <c r="B22" s="20" t="s">
        <v>114</v>
      </c>
      <c r="C22" s="20" t="s">
        <v>115</v>
      </c>
      <c r="D22" s="38">
        <v>1946</v>
      </c>
      <c r="E22" s="9">
        <v>1977</v>
      </c>
      <c r="F22" s="38">
        <v>11.3741167</v>
      </c>
      <c r="G22" s="38">
        <v>7.1289325000000001E-2</v>
      </c>
      <c r="H22" s="38">
        <v>0.11142081600000001</v>
      </c>
      <c r="I22" s="38">
        <v>1.3527397E-2</v>
      </c>
      <c r="J22" s="117">
        <v>19.29157739</v>
      </c>
      <c r="K22" s="117"/>
      <c r="L22" s="117"/>
      <c r="M22" s="117">
        <v>1012.2102630000001</v>
      </c>
      <c r="N22" s="117"/>
      <c r="O22" s="117"/>
      <c r="P22" s="117">
        <v>545.33139659999995</v>
      </c>
      <c r="Q22" s="117">
        <v>212.7715068</v>
      </c>
      <c r="R22" s="117">
        <v>1.3752872439999999</v>
      </c>
      <c r="S22" s="117">
        <v>0.39633664400000002</v>
      </c>
      <c r="T22" s="117"/>
      <c r="U22" s="117"/>
      <c r="V22" s="117">
        <v>0.29904885599999997</v>
      </c>
      <c r="W22" s="117"/>
      <c r="X22" s="117"/>
      <c r="Y22" s="117"/>
      <c r="Z22" s="117"/>
      <c r="AA22" s="117">
        <v>5.3579754709999996</v>
      </c>
      <c r="AB22" s="117">
        <v>0.70676787399999996</v>
      </c>
      <c r="AC22" s="117">
        <v>2.3091159019999998</v>
      </c>
      <c r="AD22" s="117"/>
      <c r="AE22" s="117"/>
      <c r="AF22" s="117">
        <v>8.0325287999999995E-2</v>
      </c>
      <c r="AG22" s="117"/>
      <c r="AH22" s="117"/>
      <c r="AI22" s="117">
        <v>1.3752872439999999</v>
      </c>
      <c r="AJ22" s="117"/>
      <c r="AK22" s="117"/>
      <c r="AL22" s="20" t="s">
        <v>157</v>
      </c>
      <c r="AM22" s="38">
        <v>2.7</v>
      </c>
      <c r="AN22" s="20" t="s">
        <v>117</v>
      </c>
      <c r="AO22" s="20" t="s">
        <v>118</v>
      </c>
      <c r="AP22" s="20" t="s">
        <v>119</v>
      </c>
      <c r="AQ22" s="20" t="s">
        <v>120</v>
      </c>
      <c r="AR22" s="20" t="s">
        <v>121</v>
      </c>
      <c r="AS22" s="20" t="s">
        <v>122</v>
      </c>
      <c r="AT22" s="38">
        <v>2016</v>
      </c>
      <c r="AU22" s="20" t="s">
        <v>123</v>
      </c>
      <c r="AV22" s="20" t="s">
        <v>124</v>
      </c>
      <c r="AW22" s="20" t="s">
        <v>125</v>
      </c>
      <c r="AX22" s="20" t="s">
        <v>126</v>
      </c>
      <c r="AY22" s="20" t="str">
        <f>"https://doi.org/"&amp;Table1[[#This Row],[DOI]]</f>
        <v>https://doi.org/10.1111/jiec.12446</v>
      </c>
      <c r="AZ22" s="20" t="s">
        <v>119</v>
      </c>
      <c r="BA22" s="20" t="s">
        <v>127</v>
      </c>
      <c r="BB22" s="20" t="s">
        <v>128</v>
      </c>
      <c r="BC22" s="20" t="s">
        <v>119</v>
      </c>
      <c r="BD22" s="20" t="s">
        <v>155</v>
      </c>
      <c r="BE22" s="20" t="s">
        <v>130</v>
      </c>
      <c r="BF22" s="20" t="s">
        <v>131</v>
      </c>
      <c r="BG22" s="20" t="s">
        <v>132</v>
      </c>
      <c r="BH22" s="20">
        <v>5362</v>
      </c>
      <c r="BI22" s="20">
        <v>4039.855</v>
      </c>
      <c r="BJ22" s="20">
        <v>4169.8252499999999</v>
      </c>
      <c r="BK22" s="20">
        <v>90.964997499999996</v>
      </c>
      <c r="BL22" s="20">
        <v>77.550002500000005</v>
      </c>
      <c r="BM22" s="20">
        <v>82445</v>
      </c>
      <c r="BN22" s="20">
        <v>7000</v>
      </c>
      <c r="BO22" s="20" t="s">
        <v>118</v>
      </c>
      <c r="BP22" s="20">
        <v>7568</v>
      </c>
      <c r="BQ22" s="20">
        <v>0.63600000000000001</v>
      </c>
      <c r="BR22" s="20">
        <v>0.65300000000000002</v>
      </c>
      <c r="BS22" s="20">
        <v>2352</v>
      </c>
      <c r="BT22" s="20">
        <v>17362</v>
      </c>
      <c r="BU22" s="20" t="s">
        <v>119</v>
      </c>
      <c r="BV22" s="20" t="s">
        <v>119</v>
      </c>
      <c r="BW22" s="21" t="s">
        <v>134</v>
      </c>
      <c r="BX22" s="22" t="str">
        <f>_xlfn.XLOOKUP(BW22,dimensions_items!$B$4:$B$35,dimensions_items!$C$4:$C$35,"NULL",0)</f>
        <v>R5.2OECD</v>
      </c>
      <c r="BY22" s="22" t="s">
        <v>41</v>
      </c>
      <c r="BZ22" s="21" t="s">
        <v>31</v>
      </c>
      <c r="CA22" s="21" t="s">
        <v>18</v>
      </c>
      <c r="CB22" s="21" t="s">
        <v>19</v>
      </c>
      <c r="CC22" s="20" t="str">
        <f t="shared" si="0"/>
        <v>RU</v>
      </c>
      <c r="CD22" s="20" t="str">
        <f t="shared" si="1"/>
        <v>U</v>
      </c>
      <c r="CE22" s="20" t="str">
        <f t="shared" si="2"/>
        <v>OECD_EU15</v>
      </c>
      <c r="CF22" s="20">
        <f>IF(ISNUMBER(Table1[[#This Row],[concrete]]),Table1[[#This Row],[concrete]],IF(AND(ISNUMBER(Table1[[#This Row],[cement]]),ISNUMBER(Table1[[#This Row],[aggregates]])),Table1[[#This Row],[cement]]+Table1[[#This Row],[aggregates]],""))</f>
        <v>1012.2102630000001</v>
      </c>
      <c r="CG22" s="20">
        <f>COUNT(Table1[[#This Row],[steel]:[other_unspecified_material]])</f>
        <v>16</v>
      </c>
    </row>
    <row r="23" spans="1:85" s="8" customFormat="1">
      <c r="A23" s="9">
        <v>21</v>
      </c>
      <c r="B23" s="20" t="s">
        <v>114</v>
      </c>
      <c r="C23" s="20" t="s">
        <v>115</v>
      </c>
      <c r="D23" s="38">
        <v>1946</v>
      </c>
      <c r="E23" s="9">
        <v>1977</v>
      </c>
      <c r="F23" s="38">
        <v>27.446757590000001</v>
      </c>
      <c r="G23" s="38">
        <v>8.8216459999999997E-2</v>
      </c>
      <c r="H23" s="38">
        <v>0.48370318099999998</v>
      </c>
      <c r="I23" s="38">
        <v>1.6739380000000002E-2</v>
      </c>
      <c r="J23" s="117">
        <v>12.213397499999999</v>
      </c>
      <c r="K23" s="117"/>
      <c r="L23" s="117"/>
      <c r="M23" s="117">
        <v>704.04903679999995</v>
      </c>
      <c r="N23" s="117"/>
      <c r="O23" s="117"/>
      <c r="P23" s="117">
        <v>392.39785069999999</v>
      </c>
      <c r="Q23" s="117">
        <v>92.16834351</v>
      </c>
      <c r="R23" s="117">
        <v>6.9652831999999998E-2</v>
      </c>
      <c r="S23" s="117">
        <v>0.49044391700000001</v>
      </c>
      <c r="T23" s="117"/>
      <c r="U23" s="117"/>
      <c r="V23" s="117"/>
      <c r="W23" s="117"/>
      <c r="X23" s="117"/>
      <c r="Y23" s="117"/>
      <c r="Z23" s="117"/>
      <c r="AA23" s="117">
        <v>0.30726039700000002</v>
      </c>
      <c r="AB23" s="117">
        <v>1.851117237</v>
      </c>
      <c r="AC23" s="117">
        <v>1.1595557670000001</v>
      </c>
      <c r="AD23" s="117"/>
      <c r="AE23" s="117"/>
      <c r="AF23" s="117"/>
      <c r="AG23" s="117"/>
      <c r="AH23" s="117"/>
      <c r="AI23" s="117">
        <v>6.9652831999999998E-2</v>
      </c>
      <c r="AJ23" s="117"/>
      <c r="AK23" s="117"/>
      <c r="AL23" s="20" t="s">
        <v>158</v>
      </c>
      <c r="AM23" s="38">
        <v>3.3</v>
      </c>
      <c r="AN23" s="20" t="s">
        <v>117</v>
      </c>
      <c r="AO23" s="20" t="s">
        <v>118</v>
      </c>
      <c r="AP23" s="20" t="s">
        <v>119</v>
      </c>
      <c r="AQ23" s="20" t="s">
        <v>120</v>
      </c>
      <c r="AR23" s="20" t="s">
        <v>121</v>
      </c>
      <c r="AS23" s="20" t="s">
        <v>122</v>
      </c>
      <c r="AT23" s="38">
        <v>2016</v>
      </c>
      <c r="AU23" s="20" t="s">
        <v>123</v>
      </c>
      <c r="AV23" s="20" t="s">
        <v>124</v>
      </c>
      <c r="AW23" s="20" t="s">
        <v>125</v>
      </c>
      <c r="AX23" s="20" t="s">
        <v>126</v>
      </c>
      <c r="AY23" s="20" t="str">
        <f>"https://doi.org/"&amp;Table1[[#This Row],[DOI]]</f>
        <v>https://doi.org/10.1111/jiec.12446</v>
      </c>
      <c r="AZ23" s="20" t="s">
        <v>119</v>
      </c>
      <c r="BA23" s="20" t="s">
        <v>127</v>
      </c>
      <c r="BB23" s="20" t="s">
        <v>128</v>
      </c>
      <c r="BC23" s="20" t="s">
        <v>119</v>
      </c>
      <c r="BD23" s="20" t="s">
        <v>155</v>
      </c>
      <c r="BE23" s="20" t="s">
        <v>130</v>
      </c>
      <c r="BF23" s="20" t="s">
        <v>131</v>
      </c>
      <c r="BG23" s="20" t="s">
        <v>132</v>
      </c>
      <c r="BH23" s="20">
        <v>5362</v>
      </c>
      <c r="BI23" s="20">
        <v>4039.855</v>
      </c>
      <c r="BJ23" s="20">
        <v>4169.8252499999999</v>
      </c>
      <c r="BK23" s="20">
        <v>90.964997499999996</v>
      </c>
      <c r="BL23" s="20">
        <v>77.550002500000005</v>
      </c>
      <c r="BM23" s="20">
        <v>82445</v>
      </c>
      <c r="BN23" s="20">
        <v>7000</v>
      </c>
      <c r="BO23" s="20" t="s">
        <v>118</v>
      </c>
      <c r="BP23" s="20">
        <v>7568</v>
      </c>
      <c r="BQ23" s="20">
        <v>0.63600000000000001</v>
      </c>
      <c r="BR23" s="20">
        <v>0.65300000000000002</v>
      </c>
      <c r="BS23" s="20">
        <v>2352</v>
      </c>
      <c r="BT23" s="20">
        <v>17362</v>
      </c>
      <c r="BU23" s="20" t="s">
        <v>119</v>
      </c>
      <c r="BV23" s="20" t="s">
        <v>119</v>
      </c>
      <c r="BW23" s="21" t="s">
        <v>134</v>
      </c>
      <c r="BX23" s="22" t="str">
        <f>_xlfn.XLOOKUP(BW23,dimensions_items!$B$4:$B$35,dimensions_items!$C$4:$C$35,"NULL",0)</f>
        <v>R5.2OECD</v>
      </c>
      <c r="BY23" s="22" t="s">
        <v>41</v>
      </c>
      <c r="BZ23" s="21" t="s">
        <v>31</v>
      </c>
      <c r="CA23" s="21" t="s">
        <v>18</v>
      </c>
      <c r="CB23" s="21" t="s">
        <v>19</v>
      </c>
      <c r="CC23" s="20" t="str">
        <f t="shared" si="0"/>
        <v>RU</v>
      </c>
      <c r="CD23" s="20" t="str">
        <f t="shared" si="1"/>
        <v>U</v>
      </c>
      <c r="CE23" s="20" t="str">
        <f t="shared" si="2"/>
        <v>OECD_EU15</v>
      </c>
      <c r="CF23" s="20">
        <f>IF(ISNUMBER(Table1[[#This Row],[concrete]]),Table1[[#This Row],[concrete]],IF(AND(ISNUMBER(Table1[[#This Row],[cement]]),ISNUMBER(Table1[[#This Row],[aggregates]])),Table1[[#This Row],[cement]]+Table1[[#This Row],[aggregates]],""))</f>
        <v>704.04903679999995</v>
      </c>
      <c r="CG23" s="20">
        <f>COUNT(Table1[[#This Row],[steel]:[other_unspecified_material]])</f>
        <v>14</v>
      </c>
    </row>
    <row r="24" spans="1:85" s="8" customFormat="1">
      <c r="A24" s="9">
        <v>22</v>
      </c>
      <c r="B24" s="20" t="s">
        <v>114</v>
      </c>
      <c r="C24" s="20" t="s">
        <v>115</v>
      </c>
      <c r="D24" s="38">
        <v>1946</v>
      </c>
      <c r="E24" s="9">
        <v>1977</v>
      </c>
      <c r="F24" s="38">
        <v>10.939813089999999</v>
      </c>
      <c r="G24" s="38">
        <v>7.7749864000000002E-2</v>
      </c>
      <c r="H24" s="38">
        <v>9.7732970000000002E-2</v>
      </c>
      <c r="I24" s="38">
        <v>1.4753307E-2</v>
      </c>
      <c r="J24" s="117">
        <v>7.3331757980000001</v>
      </c>
      <c r="K24" s="117"/>
      <c r="L24" s="117"/>
      <c r="M24" s="117">
        <v>556.74980159999996</v>
      </c>
      <c r="N24" s="117"/>
      <c r="O24" s="117"/>
      <c r="P24" s="117">
        <v>809.07560960000001</v>
      </c>
      <c r="Q24" s="117">
        <v>347.77172689999998</v>
      </c>
      <c r="R24" s="117">
        <v>1.4999215809999999</v>
      </c>
      <c r="S24" s="117">
        <v>0.43225434400000001</v>
      </c>
      <c r="T24" s="117"/>
      <c r="U24" s="117"/>
      <c r="V24" s="117">
        <v>0.32614992599999998</v>
      </c>
      <c r="W24" s="117"/>
      <c r="X24" s="117"/>
      <c r="Y24" s="117"/>
      <c r="Z24" s="117"/>
      <c r="AA24" s="117">
        <v>5.8435378309999999</v>
      </c>
      <c r="AB24" s="117">
        <v>1.6008487309999999</v>
      </c>
      <c r="AC24" s="117">
        <v>2.518377734</v>
      </c>
      <c r="AD24" s="117"/>
      <c r="AE24" s="117"/>
      <c r="AF24" s="117">
        <v>8.7604705000000005E-2</v>
      </c>
      <c r="AG24" s="117"/>
      <c r="AH24" s="117"/>
      <c r="AI24" s="117">
        <v>1.4999215809999999</v>
      </c>
      <c r="AJ24" s="117"/>
      <c r="AK24" s="117"/>
      <c r="AL24" s="20" t="s">
        <v>159</v>
      </c>
      <c r="AM24" s="38">
        <v>3</v>
      </c>
      <c r="AN24" s="20" t="s">
        <v>117</v>
      </c>
      <c r="AO24" s="20" t="s">
        <v>118</v>
      </c>
      <c r="AP24" s="20" t="s">
        <v>119</v>
      </c>
      <c r="AQ24" s="20" t="s">
        <v>120</v>
      </c>
      <c r="AR24" s="20" t="s">
        <v>121</v>
      </c>
      <c r="AS24" s="20" t="s">
        <v>122</v>
      </c>
      <c r="AT24" s="38">
        <v>2016</v>
      </c>
      <c r="AU24" s="20" t="s">
        <v>123</v>
      </c>
      <c r="AV24" s="20" t="s">
        <v>124</v>
      </c>
      <c r="AW24" s="20" t="s">
        <v>125</v>
      </c>
      <c r="AX24" s="20" t="s">
        <v>126</v>
      </c>
      <c r="AY24" s="20" t="str">
        <f>"https://doi.org/"&amp;Table1[[#This Row],[DOI]]</f>
        <v>https://doi.org/10.1111/jiec.12446</v>
      </c>
      <c r="AZ24" s="20" t="s">
        <v>119</v>
      </c>
      <c r="BA24" s="20" t="s">
        <v>127</v>
      </c>
      <c r="BB24" s="20" t="s">
        <v>128</v>
      </c>
      <c r="BC24" s="20" t="s">
        <v>119</v>
      </c>
      <c r="BD24" s="20" t="s">
        <v>155</v>
      </c>
      <c r="BE24" s="20" t="s">
        <v>130</v>
      </c>
      <c r="BF24" s="20" t="s">
        <v>131</v>
      </c>
      <c r="BG24" s="20" t="s">
        <v>132</v>
      </c>
      <c r="BH24" s="20">
        <v>5362</v>
      </c>
      <c r="BI24" s="20">
        <v>4039.855</v>
      </c>
      <c r="BJ24" s="20">
        <v>4169.8252499999999</v>
      </c>
      <c r="BK24" s="20">
        <v>90.964997499999996</v>
      </c>
      <c r="BL24" s="20">
        <v>77.550002500000005</v>
      </c>
      <c r="BM24" s="20">
        <v>82445</v>
      </c>
      <c r="BN24" s="20">
        <v>7000</v>
      </c>
      <c r="BO24" s="20" t="s">
        <v>118</v>
      </c>
      <c r="BP24" s="20">
        <v>7568</v>
      </c>
      <c r="BQ24" s="20">
        <v>0.63600000000000001</v>
      </c>
      <c r="BR24" s="20">
        <v>0.65300000000000002</v>
      </c>
      <c r="BS24" s="20">
        <v>2352</v>
      </c>
      <c r="BT24" s="20">
        <v>17362</v>
      </c>
      <c r="BU24" s="20" t="s">
        <v>119</v>
      </c>
      <c r="BV24" s="20" t="s">
        <v>119</v>
      </c>
      <c r="BW24" s="21" t="s">
        <v>134</v>
      </c>
      <c r="BX24" s="22" t="str">
        <f>_xlfn.XLOOKUP(BW24,dimensions_items!$B$4:$B$35,dimensions_items!$C$4:$C$35,"NULL",0)</f>
        <v>R5.2OECD</v>
      </c>
      <c r="BY24" s="22" t="s">
        <v>41</v>
      </c>
      <c r="BZ24" s="21" t="s">
        <v>31</v>
      </c>
      <c r="CA24" s="21" t="s">
        <v>18</v>
      </c>
      <c r="CB24" s="21" t="s">
        <v>19</v>
      </c>
      <c r="CC24" s="20" t="str">
        <f t="shared" si="0"/>
        <v>RU</v>
      </c>
      <c r="CD24" s="20" t="str">
        <f t="shared" si="1"/>
        <v>U</v>
      </c>
      <c r="CE24" s="20" t="str">
        <f t="shared" si="2"/>
        <v>OECD_EU15</v>
      </c>
      <c r="CF24" s="20">
        <f>IF(ISNUMBER(Table1[[#This Row],[concrete]]),Table1[[#This Row],[concrete]],IF(AND(ISNUMBER(Table1[[#This Row],[cement]]),ISNUMBER(Table1[[#This Row],[aggregates]])),Table1[[#This Row],[cement]]+Table1[[#This Row],[aggregates]],""))</f>
        <v>556.74980159999996</v>
      </c>
      <c r="CG24" s="20">
        <f>COUNT(Table1[[#This Row],[steel]:[other_unspecified_material]])</f>
        <v>16</v>
      </c>
    </row>
    <row r="25" spans="1:85" s="8" customFormat="1">
      <c r="A25" s="9">
        <v>23</v>
      </c>
      <c r="B25" s="20" t="s">
        <v>114</v>
      </c>
      <c r="C25" s="20" t="s">
        <v>115</v>
      </c>
      <c r="D25" s="38">
        <v>1946</v>
      </c>
      <c r="E25" s="9">
        <v>1977</v>
      </c>
      <c r="F25" s="38">
        <v>11.666025019999999</v>
      </c>
      <c r="G25" s="38">
        <v>8.7428420000000007E-2</v>
      </c>
      <c r="H25" s="38">
        <v>0.10989908800000001</v>
      </c>
      <c r="I25" s="38">
        <v>1.6589847000000001E-2</v>
      </c>
      <c r="J25" s="117">
        <v>28.178045139999998</v>
      </c>
      <c r="K25" s="117"/>
      <c r="L25" s="117"/>
      <c r="M25" s="117">
        <v>777.30804420000004</v>
      </c>
      <c r="N25" s="117"/>
      <c r="O25" s="117"/>
      <c r="P25" s="117">
        <v>710.99022219999995</v>
      </c>
      <c r="Q25" s="117">
        <v>266.1745287</v>
      </c>
      <c r="R25" s="117">
        <v>1.686636695</v>
      </c>
      <c r="S25" s="117">
        <v>0.48606276900000001</v>
      </c>
      <c r="T25" s="117"/>
      <c r="U25" s="117"/>
      <c r="V25" s="117">
        <v>0.36675012899999998</v>
      </c>
      <c r="W25" s="117"/>
      <c r="X25" s="117"/>
      <c r="Y25" s="117"/>
      <c r="Z25" s="117"/>
      <c r="AA25" s="117">
        <v>6.5709604160000001</v>
      </c>
      <c r="AB25" s="117">
        <v>1.6735261079999999</v>
      </c>
      <c r="AC25" s="117">
        <v>2.831873581</v>
      </c>
      <c r="AD25" s="117"/>
      <c r="AE25" s="117"/>
      <c r="AF25" s="117">
        <v>9.8510024000000002E-2</v>
      </c>
      <c r="AG25" s="117"/>
      <c r="AH25" s="117"/>
      <c r="AI25" s="117">
        <v>1.686636695</v>
      </c>
      <c r="AJ25" s="117"/>
      <c r="AK25" s="117"/>
      <c r="AL25" s="20" t="s">
        <v>160</v>
      </c>
      <c r="AM25" s="38">
        <v>3.3</v>
      </c>
      <c r="AN25" s="20" t="s">
        <v>117</v>
      </c>
      <c r="AO25" s="20" t="s">
        <v>118</v>
      </c>
      <c r="AP25" s="20" t="s">
        <v>119</v>
      </c>
      <c r="AQ25" s="20" t="s">
        <v>120</v>
      </c>
      <c r="AR25" s="20" t="s">
        <v>121</v>
      </c>
      <c r="AS25" s="20" t="s">
        <v>122</v>
      </c>
      <c r="AT25" s="38">
        <v>2016</v>
      </c>
      <c r="AU25" s="20" t="s">
        <v>123</v>
      </c>
      <c r="AV25" s="20" t="s">
        <v>124</v>
      </c>
      <c r="AW25" s="20" t="s">
        <v>125</v>
      </c>
      <c r="AX25" s="20" t="s">
        <v>126</v>
      </c>
      <c r="AY25" s="20" t="str">
        <f>"https://doi.org/"&amp;Table1[[#This Row],[DOI]]</f>
        <v>https://doi.org/10.1111/jiec.12446</v>
      </c>
      <c r="AZ25" s="20" t="s">
        <v>119</v>
      </c>
      <c r="BA25" s="20" t="s">
        <v>127</v>
      </c>
      <c r="BB25" s="20" t="s">
        <v>128</v>
      </c>
      <c r="BC25" s="20" t="s">
        <v>119</v>
      </c>
      <c r="BD25" s="20" t="s">
        <v>155</v>
      </c>
      <c r="BE25" s="20" t="s">
        <v>130</v>
      </c>
      <c r="BF25" s="20" t="s">
        <v>131</v>
      </c>
      <c r="BG25" s="20" t="s">
        <v>132</v>
      </c>
      <c r="BH25" s="20">
        <v>5362</v>
      </c>
      <c r="BI25" s="20">
        <v>4039.855</v>
      </c>
      <c r="BJ25" s="20">
        <v>4169.8252499999999</v>
      </c>
      <c r="BK25" s="20">
        <v>90.964997499999996</v>
      </c>
      <c r="BL25" s="20">
        <v>77.550002500000005</v>
      </c>
      <c r="BM25" s="20">
        <v>82445</v>
      </c>
      <c r="BN25" s="20">
        <v>7000</v>
      </c>
      <c r="BO25" s="20" t="s">
        <v>118</v>
      </c>
      <c r="BP25" s="20">
        <v>7568</v>
      </c>
      <c r="BQ25" s="20">
        <v>0.63600000000000001</v>
      </c>
      <c r="BR25" s="20">
        <v>0.65300000000000002</v>
      </c>
      <c r="BS25" s="20">
        <v>2352</v>
      </c>
      <c r="BT25" s="20">
        <v>17362</v>
      </c>
      <c r="BU25" s="20" t="s">
        <v>119</v>
      </c>
      <c r="BV25" s="20" t="s">
        <v>119</v>
      </c>
      <c r="BW25" s="21" t="s">
        <v>134</v>
      </c>
      <c r="BX25" s="22" t="str">
        <f>_xlfn.XLOOKUP(BW25,dimensions_items!$B$4:$B$35,dimensions_items!$C$4:$C$35,"NULL",0)</f>
        <v>R5.2OECD</v>
      </c>
      <c r="BY25" s="22" t="s">
        <v>41</v>
      </c>
      <c r="BZ25" s="21" t="s">
        <v>31</v>
      </c>
      <c r="CA25" s="21" t="s">
        <v>18</v>
      </c>
      <c r="CB25" s="21" t="s">
        <v>19</v>
      </c>
      <c r="CC25" s="20" t="str">
        <f t="shared" si="0"/>
        <v>RU</v>
      </c>
      <c r="CD25" s="20" t="str">
        <f t="shared" si="1"/>
        <v>U</v>
      </c>
      <c r="CE25" s="20" t="str">
        <f t="shared" si="2"/>
        <v>OECD_EU15</v>
      </c>
      <c r="CF25" s="20">
        <f>IF(ISNUMBER(Table1[[#This Row],[concrete]]),Table1[[#This Row],[concrete]],IF(AND(ISNUMBER(Table1[[#This Row],[cement]]),ISNUMBER(Table1[[#This Row],[aggregates]])),Table1[[#This Row],[cement]]+Table1[[#This Row],[aggregates]],""))</f>
        <v>777.30804420000004</v>
      </c>
      <c r="CG25" s="20">
        <f>COUNT(Table1[[#This Row],[steel]:[other_unspecified_material]])</f>
        <v>16</v>
      </c>
    </row>
    <row r="26" spans="1:85" s="8" customFormat="1">
      <c r="A26" s="9">
        <v>24</v>
      </c>
      <c r="B26" s="20" t="s">
        <v>114</v>
      </c>
      <c r="C26" s="20" t="s">
        <v>115</v>
      </c>
      <c r="D26" s="38">
        <v>1946</v>
      </c>
      <c r="E26" s="9">
        <v>1977</v>
      </c>
      <c r="F26" s="38">
        <v>18.827396369999999</v>
      </c>
      <c r="G26" s="38">
        <v>8.1263724999999995E-2</v>
      </c>
      <c r="H26" s="38">
        <v>0.102149956</v>
      </c>
      <c r="I26" s="38">
        <v>1.5420074000000001E-2</v>
      </c>
      <c r="J26" s="117">
        <v>39.784711039999998</v>
      </c>
      <c r="K26" s="117"/>
      <c r="L26" s="117"/>
      <c r="M26" s="117">
        <v>1036.488533</v>
      </c>
      <c r="N26" s="117"/>
      <c r="O26" s="117"/>
      <c r="P26" s="117">
        <v>13.56032443</v>
      </c>
      <c r="Q26" s="117">
        <v>45.178438659999998</v>
      </c>
      <c r="R26" s="117">
        <v>2.4652682829999999</v>
      </c>
      <c r="S26" s="117">
        <v>9.5187676939999992</v>
      </c>
      <c r="T26" s="117"/>
      <c r="U26" s="117"/>
      <c r="V26" s="117"/>
      <c r="W26" s="117"/>
      <c r="X26" s="117"/>
      <c r="Y26" s="117"/>
      <c r="Z26" s="117"/>
      <c r="AA26" s="117">
        <v>6.7936757459999999</v>
      </c>
      <c r="AB26" s="117">
        <v>0.90699761300000004</v>
      </c>
      <c r="AC26" s="117">
        <v>3.2019814580000001</v>
      </c>
      <c r="AD26" s="117"/>
      <c r="AE26" s="117"/>
      <c r="AF26" s="117">
        <v>9.1563949000000006E-2</v>
      </c>
      <c r="AG26" s="117"/>
      <c r="AH26" s="117"/>
      <c r="AI26" s="117">
        <v>2.4652682829999999</v>
      </c>
      <c r="AJ26" s="117"/>
      <c r="AK26" s="117"/>
      <c r="AL26" s="20" t="s">
        <v>161</v>
      </c>
      <c r="AM26" s="38">
        <v>3.1</v>
      </c>
      <c r="AN26" s="20" t="s">
        <v>117</v>
      </c>
      <c r="AO26" s="20" t="s">
        <v>118</v>
      </c>
      <c r="AP26" s="20" t="s">
        <v>119</v>
      </c>
      <c r="AQ26" s="20" t="s">
        <v>120</v>
      </c>
      <c r="AR26" s="20" t="s">
        <v>121</v>
      </c>
      <c r="AS26" s="20" t="s">
        <v>122</v>
      </c>
      <c r="AT26" s="38">
        <v>2016</v>
      </c>
      <c r="AU26" s="20" t="s">
        <v>123</v>
      </c>
      <c r="AV26" s="20" t="s">
        <v>124</v>
      </c>
      <c r="AW26" s="20" t="s">
        <v>125</v>
      </c>
      <c r="AX26" s="20" t="s">
        <v>126</v>
      </c>
      <c r="AY26" s="20" t="str">
        <f>"https://doi.org/"&amp;Table1[[#This Row],[DOI]]</f>
        <v>https://doi.org/10.1111/jiec.12446</v>
      </c>
      <c r="AZ26" s="20" t="s">
        <v>119</v>
      </c>
      <c r="BA26" s="20" t="s">
        <v>127</v>
      </c>
      <c r="BB26" s="20" t="s">
        <v>128</v>
      </c>
      <c r="BC26" s="20" t="s">
        <v>119</v>
      </c>
      <c r="BD26" s="20" t="s">
        <v>155</v>
      </c>
      <c r="BE26" s="20" t="s">
        <v>130</v>
      </c>
      <c r="BF26" s="20" t="s">
        <v>131</v>
      </c>
      <c r="BG26" s="20" t="s">
        <v>132</v>
      </c>
      <c r="BH26" s="20">
        <v>5362</v>
      </c>
      <c r="BI26" s="20">
        <v>4039.855</v>
      </c>
      <c r="BJ26" s="20">
        <v>4169.8252499999999</v>
      </c>
      <c r="BK26" s="20">
        <v>90.964997499999996</v>
      </c>
      <c r="BL26" s="20">
        <v>77.550002500000005</v>
      </c>
      <c r="BM26" s="20">
        <v>82445</v>
      </c>
      <c r="BN26" s="20">
        <v>7000</v>
      </c>
      <c r="BO26" s="20" t="s">
        <v>118</v>
      </c>
      <c r="BP26" s="20">
        <v>7568</v>
      </c>
      <c r="BQ26" s="20">
        <v>0.63600000000000001</v>
      </c>
      <c r="BR26" s="20">
        <v>0.65300000000000002</v>
      </c>
      <c r="BS26" s="20">
        <v>2352</v>
      </c>
      <c r="BT26" s="20">
        <v>17362</v>
      </c>
      <c r="BU26" s="20" t="s">
        <v>119</v>
      </c>
      <c r="BV26" s="20" t="s">
        <v>119</v>
      </c>
      <c r="BW26" s="21" t="s">
        <v>134</v>
      </c>
      <c r="BX26" s="22" t="str">
        <f>_xlfn.XLOOKUP(BW26,dimensions_items!$B$4:$B$35,dimensions_items!$C$4:$C$35,"NULL",0)</f>
        <v>R5.2OECD</v>
      </c>
      <c r="BY26" s="22" t="s">
        <v>41</v>
      </c>
      <c r="BZ26" s="21" t="s">
        <v>31</v>
      </c>
      <c r="CA26" s="21" t="s">
        <v>18</v>
      </c>
      <c r="CB26" s="21" t="s">
        <v>19</v>
      </c>
      <c r="CC26" s="20" t="str">
        <f t="shared" si="0"/>
        <v>RU</v>
      </c>
      <c r="CD26" s="20" t="str">
        <f t="shared" si="1"/>
        <v>U</v>
      </c>
      <c r="CE26" s="20" t="str">
        <f t="shared" si="2"/>
        <v>OECD_EU15</v>
      </c>
      <c r="CF26" s="20">
        <f>IF(ISNUMBER(Table1[[#This Row],[concrete]]),Table1[[#This Row],[concrete]],IF(AND(ISNUMBER(Table1[[#This Row],[cement]]),ISNUMBER(Table1[[#This Row],[aggregates]])),Table1[[#This Row],[cement]]+Table1[[#This Row],[aggregates]],""))</f>
        <v>1036.488533</v>
      </c>
      <c r="CG26" s="20">
        <f>COUNT(Table1[[#This Row],[steel]:[other_unspecified_material]])</f>
        <v>15</v>
      </c>
    </row>
    <row r="27" spans="1:85" s="8" customFormat="1">
      <c r="A27" s="9">
        <v>25</v>
      </c>
      <c r="B27" s="20" t="s">
        <v>114</v>
      </c>
      <c r="C27" s="20" t="s">
        <v>115</v>
      </c>
      <c r="D27" s="38">
        <v>1946</v>
      </c>
      <c r="E27" s="9">
        <v>1977</v>
      </c>
      <c r="F27" s="38">
        <v>14.80325777</v>
      </c>
      <c r="G27" s="38">
        <v>7.9049935000000002E-2</v>
      </c>
      <c r="H27" s="38">
        <v>9.9367181999999998E-2</v>
      </c>
      <c r="I27" s="38">
        <v>1.4999999999999999E-2</v>
      </c>
      <c r="J27" s="117">
        <v>12.87009196</v>
      </c>
      <c r="K27" s="117"/>
      <c r="L27" s="117"/>
      <c r="M27" s="117">
        <v>997.08504619999997</v>
      </c>
      <c r="N27" s="117"/>
      <c r="O27" s="117">
        <v>31.666666670000001</v>
      </c>
      <c r="P27" s="117">
        <v>29.234215379999998</v>
      </c>
      <c r="Q27" s="117">
        <v>77.400998290000004</v>
      </c>
      <c r="R27" s="117">
        <v>6.2415243000000002E-2</v>
      </c>
      <c r="S27" s="117">
        <v>0.43948215200000001</v>
      </c>
      <c r="T27" s="117"/>
      <c r="U27" s="117"/>
      <c r="V27" s="117">
        <v>6</v>
      </c>
      <c r="W27" s="117"/>
      <c r="X27" s="117"/>
      <c r="Y27" s="117"/>
      <c r="Z27" s="117"/>
      <c r="AA27" s="117">
        <v>0.96935022699999995</v>
      </c>
      <c r="AB27" s="117">
        <v>2.0481703640000002</v>
      </c>
      <c r="AC27" s="117">
        <v>2.1786915960000002</v>
      </c>
      <c r="AD27" s="117"/>
      <c r="AE27" s="117"/>
      <c r="AF27" s="117"/>
      <c r="AG27" s="117"/>
      <c r="AH27" s="117">
        <v>12.52347009</v>
      </c>
      <c r="AI27" s="117">
        <v>6.2415243000000002E-2</v>
      </c>
      <c r="AJ27" s="117"/>
      <c r="AK27" s="117"/>
      <c r="AL27" s="20" t="s">
        <v>162</v>
      </c>
      <c r="AM27" s="38">
        <v>3</v>
      </c>
      <c r="AN27" s="20" t="s">
        <v>117</v>
      </c>
      <c r="AO27" s="20" t="s">
        <v>118</v>
      </c>
      <c r="AP27" s="20" t="s">
        <v>119</v>
      </c>
      <c r="AQ27" s="20" t="s">
        <v>120</v>
      </c>
      <c r="AR27" s="20" t="s">
        <v>121</v>
      </c>
      <c r="AS27" s="20" t="s">
        <v>122</v>
      </c>
      <c r="AT27" s="38">
        <v>2016</v>
      </c>
      <c r="AU27" s="20" t="s">
        <v>123</v>
      </c>
      <c r="AV27" s="20" t="s">
        <v>124</v>
      </c>
      <c r="AW27" s="20" t="s">
        <v>125</v>
      </c>
      <c r="AX27" s="20" t="s">
        <v>126</v>
      </c>
      <c r="AY27" s="20" t="str">
        <f>"https://doi.org/"&amp;Table1[[#This Row],[DOI]]</f>
        <v>https://doi.org/10.1111/jiec.12446</v>
      </c>
      <c r="AZ27" s="20" t="s">
        <v>119</v>
      </c>
      <c r="BA27" s="20" t="s">
        <v>127</v>
      </c>
      <c r="BB27" s="20" t="s">
        <v>128</v>
      </c>
      <c r="BC27" s="20" t="s">
        <v>119</v>
      </c>
      <c r="BD27" s="20" t="s">
        <v>155</v>
      </c>
      <c r="BE27" s="20" t="s">
        <v>130</v>
      </c>
      <c r="BF27" s="20" t="s">
        <v>131</v>
      </c>
      <c r="BG27" s="20" t="s">
        <v>132</v>
      </c>
      <c r="BH27" s="20">
        <v>5362</v>
      </c>
      <c r="BI27" s="20">
        <v>4039.855</v>
      </c>
      <c r="BJ27" s="20">
        <v>4169.8252499999999</v>
      </c>
      <c r="BK27" s="20">
        <v>90.964997499999996</v>
      </c>
      <c r="BL27" s="20">
        <v>77.550002500000005</v>
      </c>
      <c r="BM27" s="20">
        <v>82445</v>
      </c>
      <c r="BN27" s="20">
        <v>7000</v>
      </c>
      <c r="BO27" s="20" t="s">
        <v>118</v>
      </c>
      <c r="BP27" s="20">
        <v>7568</v>
      </c>
      <c r="BQ27" s="20">
        <v>0.63600000000000001</v>
      </c>
      <c r="BR27" s="20">
        <v>0.65300000000000002</v>
      </c>
      <c r="BS27" s="20">
        <v>2352</v>
      </c>
      <c r="BT27" s="20">
        <v>17362</v>
      </c>
      <c r="BU27" s="20" t="s">
        <v>119</v>
      </c>
      <c r="BV27" s="20" t="s">
        <v>119</v>
      </c>
      <c r="BW27" s="21" t="s">
        <v>134</v>
      </c>
      <c r="BX27" s="22" t="str">
        <f>_xlfn.XLOOKUP(BW27,dimensions_items!$B$4:$B$35,dimensions_items!$C$4:$C$35,"NULL",0)</f>
        <v>R5.2OECD</v>
      </c>
      <c r="BY27" s="22" t="s">
        <v>41</v>
      </c>
      <c r="BZ27" s="21" t="s">
        <v>31</v>
      </c>
      <c r="CA27" s="21" t="s">
        <v>18</v>
      </c>
      <c r="CB27" s="21" t="s">
        <v>19</v>
      </c>
      <c r="CC27" s="20" t="str">
        <f t="shared" si="0"/>
        <v>RU</v>
      </c>
      <c r="CD27" s="20" t="str">
        <f t="shared" si="1"/>
        <v>U</v>
      </c>
      <c r="CE27" s="20" t="str">
        <f t="shared" si="2"/>
        <v>OECD_EU15</v>
      </c>
      <c r="CF27" s="20">
        <f>IF(ISNUMBER(Table1[[#This Row],[concrete]]),Table1[[#This Row],[concrete]],IF(AND(ISNUMBER(Table1[[#This Row],[cement]]),ISNUMBER(Table1[[#This Row],[aggregates]])),Table1[[#This Row],[cement]]+Table1[[#This Row],[aggregates]],""))</f>
        <v>997.08504619999997</v>
      </c>
      <c r="CG27" s="20">
        <f>COUNT(Table1[[#This Row],[steel]:[other_unspecified_material]])</f>
        <v>17</v>
      </c>
    </row>
    <row r="28" spans="1:85" s="8" customFormat="1">
      <c r="A28" s="9">
        <v>26</v>
      </c>
      <c r="B28" s="20" t="s">
        <v>114</v>
      </c>
      <c r="C28" s="20" t="s">
        <v>115</v>
      </c>
      <c r="D28" s="38">
        <v>1946</v>
      </c>
      <c r="E28" s="9">
        <v>1977</v>
      </c>
      <c r="F28" s="38">
        <v>24.311064040000002</v>
      </c>
      <c r="G28" s="38">
        <v>9.2224924E-2</v>
      </c>
      <c r="H28" s="38">
        <v>0.115928379</v>
      </c>
      <c r="I28" s="38">
        <v>1.7500000000000002E-2</v>
      </c>
      <c r="J28" s="117">
        <v>15.23101552</v>
      </c>
      <c r="K28" s="117"/>
      <c r="L28" s="117"/>
      <c r="M28" s="117">
        <v>1270.5736710000001</v>
      </c>
      <c r="N28" s="117"/>
      <c r="O28" s="117"/>
      <c r="P28" s="117">
        <v>566.76264779999997</v>
      </c>
      <c r="Q28" s="117">
        <v>231.63982350000001</v>
      </c>
      <c r="R28" s="117">
        <v>1.779169067</v>
      </c>
      <c r="S28" s="117">
        <v>0.51272917699999998</v>
      </c>
      <c r="T28" s="117"/>
      <c r="U28" s="117"/>
      <c r="V28" s="117">
        <v>0.38687079800000002</v>
      </c>
      <c r="W28" s="117"/>
      <c r="X28" s="117"/>
      <c r="Y28" s="117"/>
      <c r="Z28" s="117"/>
      <c r="AA28" s="117">
        <v>6.9314568760000004</v>
      </c>
      <c r="AB28" s="117">
        <v>1.2153594160000001</v>
      </c>
      <c r="AC28" s="117">
        <v>2.9872360140000001</v>
      </c>
      <c r="AD28" s="117"/>
      <c r="AE28" s="117"/>
      <c r="AF28" s="117">
        <v>0.103914487</v>
      </c>
      <c r="AG28" s="117"/>
      <c r="AH28" s="117"/>
      <c r="AI28" s="117">
        <v>1.779169067</v>
      </c>
      <c r="AJ28" s="117"/>
      <c r="AK28" s="117"/>
      <c r="AL28" s="20" t="s">
        <v>163</v>
      </c>
      <c r="AM28" s="38">
        <v>3.5</v>
      </c>
      <c r="AN28" s="20" t="s">
        <v>117</v>
      </c>
      <c r="AO28" s="20" t="s">
        <v>118</v>
      </c>
      <c r="AP28" s="20" t="s">
        <v>119</v>
      </c>
      <c r="AQ28" s="20" t="s">
        <v>120</v>
      </c>
      <c r="AR28" s="20" t="s">
        <v>121</v>
      </c>
      <c r="AS28" s="20" t="s">
        <v>122</v>
      </c>
      <c r="AT28" s="38">
        <v>2016</v>
      </c>
      <c r="AU28" s="20" t="s">
        <v>123</v>
      </c>
      <c r="AV28" s="20" t="s">
        <v>124</v>
      </c>
      <c r="AW28" s="20" t="s">
        <v>125</v>
      </c>
      <c r="AX28" s="20" t="s">
        <v>126</v>
      </c>
      <c r="AY28" s="20" t="str">
        <f>"https://doi.org/"&amp;Table1[[#This Row],[DOI]]</f>
        <v>https://doi.org/10.1111/jiec.12446</v>
      </c>
      <c r="AZ28" s="20" t="s">
        <v>119</v>
      </c>
      <c r="BA28" s="20" t="s">
        <v>127</v>
      </c>
      <c r="BB28" s="20" t="s">
        <v>128</v>
      </c>
      <c r="BC28" s="20" t="s">
        <v>119</v>
      </c>
      <c r="BD28" s="20" t="s">
        <v>155</v>
      </c>
      <c r="BE28" s="20" t="s">
        <v>130</v>
      </c>
      <c r="BF28" s="20" t="s">
        <v>131</v>
      </c>
      <c r="BG28" s="20" t="s">
        <v>132</v>
      </c>
      <c r="BH28" s="20">
        <v>5362</v>
      </c>
      <c r="BI28" s="20">
        <v>4039.855</v>
      </c>
      <c r="BJ28" s="20">
        <v>4169.8252499999999</v>
      </c>
      <c r="BK28" s="20">
        <v>90.964997499999996</v>
      </c>
      <c r="BL28" s="20">
        <v>77.550002500000005</v>
      </c>
      <c r="BM28" s="20">
        <v>82445</v>
      </c>
      <c r="BN28" s="20">
        <v>7000</v>
      </c>
      <c r="BO28" s="20" t="s">
        <v>118</v>
      </c>
      <c r="BP28" s="20">
        <v>7568</v>
      </c>
      <c r="BQ28" s="20">
        <v>0.63600000000000001</v>
      </c>
      <c r="BR28" s="20">
        <v>0.65300000000000002</v>
      </c>
      <c r="BS28" s="20">
        <v>2352</v>
      </c>
      <c r="BT28" s="20">
        <v>17362</v>
      </c>
      <c r="BU28" s="20" t="s">
        <v>119</v>
      </c>
      <c r="BV28" s="20" t="s">
        <v>119</v>
      </c>
      <c r="BW28" s="21" t="s">
        <v>134</v>
      </c>
      <c r="BX28" s="22" t="str">
        <f>_xlfn.XLOOKUP(BW28,dimensions_items!$B$4:$B$35,dimensions_items!$C$4:$C$35,"NULL",0)</f>
        <v>R5.2OECD</v>
      </c>
      <c r="BY28" s="22" t="s">
        <v>41</v>
      </c>
      <c r="BZ28" s="21" t="s">
        <v>31</v>
      </c>
      <c r="CA28" s="21" t="s">
        <v>18</v>
      </c>
      <c r="CB28" s="21" t="s">
        <v>19</v>
      </c>
      <c r="CC28" s="20" t="str">
        <f t="shared" si="0"/>
        <v>RU</v>
      </c>
      <c r="CD28" s="20" t="str">
        <f t="shared" si="1"/>
        <v>U</v>
      </c>
      <c r="CE28" s="20" t="str">
        <f t="shared" si="2"/>
        <v>OECD_EU15</v>
      </c>
      <c r="CF28" s="20">
        <f>IF(ISNUMBER(Table1[[#This Row],[concrete]]),Table1[[#This Row],[concrete]],IF(AND(ISNUMBER(Table1[[#This Row],[cement]]),ISNUMBER(Table1[[#This Row],[aggregates]])),Table1[[#This Row],[cement]]+Table1[[#This Row],[aggregates]],""))</f>
        <v>1270.5736710000001</v>
      </c>
      <c r="CG28" s="20">
        <f>COUNT(Table1[[#This Row],[steel]:[other_unspecified_material]])</f>
        <v>16</v>
      </c>
    </row>
    <row r="29" spans="1:85" s="8" customFormat="1">
      <c r="A29" s="9">
        <v>27</v>
      </c>
      <c r="B29" s="20" t="s">
        <v>114</v>
      </c>
      <c r="C29" s="20" t="s">
        <v>115</v>
      </c>
      <c r="D29" s="38">
        <v>1946</v>
      </c>
      <c r="E29" s="9">
        <v>1977</v>
      </c>
      <c r="F29" s="38">
        <v>22.769094939999999</v>
      </c>
      <c r="G29" s="38">
        <v>7.8105784999999997E-2</v>
      </c>
      <c r="H29" s="38">
        <v>9.8180369000000003E-2</v>
      </c>
      <c r="I29" s="38">
        <v>1.4820844E-2</v>
      </c>
      <c r="J29" s="117">
        <v>45.90596678</v>
      </c>
      <c r="K29" s="117"/>
      <c r="L29" s="117"/>
      <c r="M29" s="117">
        <v>926.2113478</v>
      </c>
      <c r="N29" s="117"/>
      <c r="O29" s="117"/>
      <c r="P29" s="117">
        <v>322.30138340000002</v>
      </c>
      <c r="Q29" s="117">
        <v>168.52234300000001</v>
      </c>
      <c r="R29" s="117">
        <v>1.5067878720000001</v>
      </c>
      <c r="S29" s="117">
        <v>0.43423310300000001</v>
      </c>
      <c r="T29" s="117"/>
      <c r="U29" s="117"/>
      <c r="V29" s="117">
        <v>0.32764296399999998</v>
      </c>
      <c r="W29" s="117"/>
      <c r="X29" s="117"/>
      <c r="Y29" s="117"/>
      <c r="Z29" s="117"/>
      <c r="AA29" s="117">
        <v>5.8702881839999996</v>
      </c>
      <c r="AB29" s="117">
        <v>1.942553258</v>
      </c>
      <c r="AC29" s="117">
        <v>2.6866503509999999</v>
      </c>
      <c r="AD29" s="117"/>
      <c r="AE29" s="117"/>
      <c r="AF29" s="117">
        <v>8.8005738999999999E-2</v>
      </c>
      <c r="AG29" s="117"/>
      <c r="AH29" s="117">
        <v>1.2147665510000001</v>
      </c>
      <c r="AI29" s="117">
        <v>1.5067878720000001</v>
      </c>
      <c r="AJ29" s="117"/>
      <c r="AK29" s="117"/>
      <c r="AL29" s="20" t="s">
        <v>164</v>
      </c>
      <c r="AM29" s="38">
        <v>3</v>
      </c>
      <c r="AN29" s="20" t="s">
        <v>117</v>
      </c>
      <c r="AO29" s="20" t="s">
        <v>118</v>
      </c>
      <c r="AP29" s="20" t="s">
        <v>119</v>
      </c>
      <c r="AQ29" s="20" t="s">
        <v>120</v>
      </c>
      <c r="AR29" s="20" t="s">
        <v>121</v>
      </c>
      <c r="AS29" s="20" t="s">
        <v>122</v>
      </c>
      <c r="AT29" s="38">
        <v>2016</v>
      </c>
      <c r="AU29" s="20" t="s">
        <v>123</v>
      </c>
      <c r="AV29" s="20" t="s">
        <v>124</v>
      </c>
      <c r="AW29" s="20" t="s">
        <v>125</v>
      </c>
      <c r="AX29" s="20" t="s">
        <v>126</v>
      </c>
      <c r="AY29" s="20" t="str">
        <f>"https://doi.org/"&amp;Table1[[#This Row],[DOI]]</f>
        <v>https://doi.org/10.1111/jiec.12446</v>
      </c>
      <c r="AZ29" s="20" t="s">
        <v>119</v>
      </c>
      <c r="BA29" s="20" t="s">
        <v>127</v>
      </c>
      <c r="BB29" s="20" t="s">
        <v>128</v>
      </c>
      <c r="BC29" s="20" t="s">
        <v>119</v>
      </c>
      <c r="BD29" s="20" t="s">
        <v>155</v>
      </c>
      <c r="BE29" s="20" t="s">
        <v>130</v>
      </c>
      <c r="BF29" s="20" t="s">
        <v>131</v>
      </c>
      <c r="BG29" s="20" t="s">
        <v>132</v>
      </c>
      <c r="BH29" s="20">
        <v>5362</v>
      </c>
      <c r="BI29" s="20">
        <v>4039.855</v>
      </c>
      <c r="BJ29" s="20">
        <v>4169.8252499999999</v>
      </c>
      <c r="BK29" s="20">
        <v>90.964997499999996</v>
      </c>
      <c r="BL29" s="20">
        <v>77.550002500000005</v>
      </c>
      <c r="BM29" s="20">
        <v>82445</v>
      </c>
      <c r="BN29" s="20">
        <v>7000</v>
      </c>
      <c r="BO29" s="20" t="s">
        <v>118</v>
      </c>
      <c r="BP29" s="20">
        <v>7568</v>
      </c>
      <c r="BQ29" s="20">
        <v>0.63600000000000001</v>
      </c>
      <c r="BR29" s="20">
        <v>0.65300000000000002</v>
      </c>
      <c r="BS29" s="20">
        <v>2352</v>
      </c>
      <c r="BT29" s="20">
        <v>17362</v>
      </c>
      <c r="BU29" s="20" t="s">
        <v>119</v>
      </c>
      <c r="BV29" s="20" t="s">
        <v>119</v>
      </c>
      <c r="BW29" s="21" t="s">
        <v>134</v>
      </c>
      <c r="BX29" s="22" t="str">
        <f>_xlfn.XLOOKUP(BW29,dimensions_items!$B$4:$B$35,dimensions_items!$C$4:$C$35,"NULL",0)</f>
        <v>R5.2OECD</v>
      </c>
      <c r="BY29" s="22" t="s">
        <v>41</v>
      </c>
      <c r="BZ29" s="21" t="s">
        <v>31</v>
      </c>
      <c r="CA29" s="21" t="s">
        <v>18</v>
      </c>
      <c r="CB29" s="21" t="s">
        <v>19</v>
      </c>
      <c r="CC29" s="20" t="str">
        <f t="shared" si="0"/>
        <v>RU</v>
      </c>
      <c r="CD29" s="20" t="str">
        <f t="shared" si="1"/>
        <v>U</v>
      </c>
      <c r="CE29" s="20" t="str">
        <f t="shared" si="2"/>
        <v>OECD_EU15</v>
      </c>
      <c r="CF29" s="20">
        <f>IF(ISNUMBER(Table1[[#This Row],[concrete]]),Table1[[#This Row],[concrete]],IF(AND(ISNUMBER(Table1[[#This Row],[cement]]),ISNUMBER(Table1[[#This Row],[aggregates]])),Table1[[#This Row],[cement]]+Table1[[#This Row],[aggregates]],""))</f>
        <v>926.2113478</v>
      </c>
      <c r="CG29" s="20">
        <f>COUNT(Table1[[#This Row],[steel]:[other_unspecified_material]])</f>
        <v>17</v>
      </c>
    </row>
    <row r="30" spans="1:85" s="8" customFormat="1">
      <c r="A30" s="9">
        <v>28</v>
      </c>
      <c r="B30" s="20" t="s">
        <v>114</v>
      </c>
      <c r="C30" s="20" t="s">
        <v>115</v>
      </c>
      <c r="D30" s="38">
        <v>1946</v>
      </c>
      <c r="E30" s="9">
        <v>1977</v>
      </c>
      <c r="F30" s="38">
        <v>10.5382927</v>
      </c>
      <c r="G30" s="38">
        <v>7.9049935000000002E-2</v>
      </c>
      <c r="H30" s="38">
        <v>9.9367181999999998E-2</v>
      </c>
      <c r="I30" s="38">
        <v>1.4999999999999999E-2</v>
      </c>
      <c r="J30" s="117">
        <v>128.14812480000001</v>
      </c>
      <c r="K30" s="117"/>
      <c r="L30" s="117"/>
      <c r="M30" s="117">
        <v>347.06706910000003</v>
      </c>
      <c r="N30" s="117"/>
      <c r="O30" s="117">
        <v>95</v>
      </c>
      <c r="P30" s="117"/>
      <c r="Q30" s="117">
        <v>8.6914285709999994</v>
      </c>
      <c r="R30" s="117">
        <v>1.5250020580000001</v>
      </c>
      <c r="S30" s="117">
        <v>0.43948215200000001</v>
      </c>
      <c r="T30" s="117"/>
      <c r="U30" s="117"/>
      <c r="V30" s="117">
        <v>12.33160354</v>
      </c>
      <c r="W30" s="117"/>
      <c r="X30" s="117"/>
      <c r="Y30" s="117"/>
      <c r="Z30" s="117"/>
      <c r="AA30" s="117">
        <v>5.9412487499999997</v>
      </c>
      <c r="AB30" s="117">
        <v>2.0108956390000001</v>
      </c>
      <c r="AC30" s="117">
        <v>2.560488012</v>
      </c>
      <c r="AD30" s="117"/>
      <c r="AE30" s="117"/>
      <c r="AF30" s="117">
        <v>8.9069560000000006E-2</v>
      </c>
      <c r="AG30" s="117"/>
      <c r="AH30" s="117"/>
      <c r="AI30" s="117">
        <v>1.5250020580000001</v>
      </c>
      <c r="AJ30" s="117"/>
      <c r="AK30" s="117"/>
      <c r="AL30" s="20" t="s">
        <v>165</v>
      </c>
      <c r="AM30" s="38">
        <v>3</v>
      </c>
      <c r="AN30" s="20" t="s">
        <v>117</v>
      </c>
      <c r="AO30" s="20" t="s">
        <v>118</v>
      </c>
      <c r="AP30" s="20" t="s">
        <v>119</v>
      </c>
      <c r="AQ30" s="20" t="s">
        <v>120</v>
      </c>
      <c r="AR30" s="20" t="s">
        <v>121</v>
      </c>
      <c r="AS30" s="20" t="s">
        <v>122</v>
      </c>
      <c r="AT30" s="38">
        <v>2016</v>
      </c>
      <c r="AU30" s="20" t="s">
        <v>123</v>
      </c>
      <c r="AV30" s="20" t="s">
        <v>124</v>
      </c>
      <c r="AW30" s="20" t="s">
        <v>125</v>
      </c>
      <c r="AX30" s="20" t="s">
        <v>126</v>
      </c>
      <c r="AY30" s="20" t="str">
        <f>"https://doi.org/"&amp;Table1[[#This Row],[DOI]]</f>
        <v>https://doi.org/10.1111/jiec.12446</v>
      </c>
      <c r="AZ30" s="20" t="s">
        <v>119</v>
      </c>
      <c r="BA30" s="20" t="s">
        <v>127</v>
      </c>
      <c r="BB30" s="20" t="s">
        <v>128</v>
      </c>
      <c r="BC30" s="20" t="s">
        <v>119</v>
      </c>
      <c r="BD30" s="20" t="s">
        <v>155</v>
      </c>
      <c r="BE30" s="20" t="s">
        <v>130</v>
      </c>
      <c r="BF30" s="20" t="s">
        <v>131</v>
      </c>
      <c r="BG30" s="20" t="s">
        <v>132</v>
      </c>
      <c r="BH30" s="20">
        <v>5362</v>
      </c>
      <c r="BI30" s="20">
        <v>4039.855</v>
      </c>
      <c r="BJ30" s="20">
        <v>4169.8252499999999</v>
      </c>
      <c r="BK30" s="20">
        <v>90.964997499999996</v>
      </c>
      <c r="BL30" s="20">
        <v>77.550002500000005</v>
      </c>
      <c r="BM30" s="20">
        <v>82445</v>
      </c>
      <c r="BN30" s="20">
        <v>7000</v>
      </c>
      <c r="BO30" s="20" t="s">
        <v>118</v>
      </c>
      <c r="BP30" s="20">
        <v>7568</v>
      </c>
      <c r="BQ30" s="20">
        <v>0.63600000000000001</v>
      </c>
      <c r="BR30" s="20">
        <v>0.65300000000000002</v>
      </c>
      <c r="BS30" s="20">
        <v>2352</v>
      </c>
      <c r="BT30" s="20">
        <v>17362</v>
      </c>
      <c r="BU30" s="20" t="s">
        <v>119</v>
      </c>
      <c r="BV30" s="20" t="s">
        <v>119</v>
      </c>
      <c r="BW30" s="21" t="s">
        <v>134</v>
      </c>
      <c r="BX30" s="22" t="str">
        <f>_xlfn.XLOOKUP(BW30,dimensions_items!$B$4:$B$35,dimensions_items!$C$4:$C$35,"NULL",0)</f>
        <v>R5.2OECD</v>
      </c>
      <c r="BY30" s="22" t="s">
        <v>41</v>
      </c>
      <c r="BZ30" s="21" t="s">
        <v>31</v>
      </c>
      <c r="CA30" s="21" t="s">
        <v>18</v>
      </c>
      <c r="CB30" s="21" t="s">
        <v>19</v>
      </c>
      <c r="CC30" s="20" t="str">
        <f t="shared" si="0"/>
        <v>RU</v>
      </c>
      <c r="CD30" s="20" t="str">
        <f t="shared" si="1"/>
        <v>U</v>
      </c>
      <c r="CE30" s="20" t="str">
        <f t="shared" si="2"/>
        <v>OECD_EU15</v>
      </c>
      <c r="CF30" s="20">
        <f>IF(ISNUMBER(Table1[[#This Row],[concrete]]),Table1[[#This Row],[concrete]],IF(AND(ISNUMBER(Table1[[#This Row],[cement]]),ISNUMBER(Table1[[#This Row],[aggregates]])),Table1[[#This Row],[cement]]+Table1[[#This Row],[aggregates]],""))</f>
        <v>347.06706910000003</v>
      </c>
      <c r="CG30" s="20">
        <f>COUNT(Table1[[#This Row],[steel]:[other_unspecified_material]])</f>
        <v>16</v>
      </c>
    </row>
    <row r="31" spans="1:85" s="8" customFormat="1">
      <c r="A31" s="9">
        <v>29</v>
      </c>
      <c r="B31" s="20" t="s">
        <v>114</v>
      </c>
      <c r="C31" s="20" t="s">
        <v>115</v>
      </c>
      <c r="D31" s="38">
        <v>1946</v>
      </c>
      <c r="E31" s="9">
        <v>1977</v>
      </c>
      <c r="F31" s="38">
        <v>18.281025249999999</v>
      </c>
      <c r="G31" s="38">
        <v>8.3911690999999997E-2</v>
      </c>
      <c r="H31" s="38">
        <v>0.105478497</v>
      </c>
      <c r="I31" s="38">
        <v>1.5922535000000002E-2</v>
      </c>
      <c r="J31" s="117">
        <v>12.479127249999999</v>
      </c>
      <c r="K31" s="117"/>
      <c r="L31" s="117"/>
      <c r="M31" s="117">
        <v>878.88723540000001</v>
      </c>
      <c r="N31" s="117">
        <v>9.8950952460000003</v>
      </c>
      <c r="O31" s="117"/>
      <c r="P31" s="117">
        <v>474.47983770000002</v>
      </c>
      <c r="Q31" s="117">
        <v>222.64083830000001</v>
      </c>
      <c r="R31" s="117">
        <v>1.618793264</v>
      </c>
      <c r="S31" s="117">
        <v>0.466511336</v>
      </c>
      <c r="T31" s="117"/>
      <c r="U31" s="117"/>
      <c r="V31" s="117">
        <v>0.35199793699999998</v>
      </c>
      <c r="W31" s="117"/>
      <c r="X31" s="117">
        <v>3.1072612230000001</v>
      </c>
      <c r="Y31" s="117"/>
      <c r="Z31" s="117"/>
      <c r="AA31" s="117">
        <v>6.3066494950000003</v>
      </c>
      <c r="AB31" s="117">
        <v>2.1685234929999999</v>
      </c>
      <c r="AC31" s="117">
        <v>2.7179640360000001</v>
      </c>
      <c r="AD31" s="117"/>
      <c r="AE31" s="117"/>
      <c r="AF31" s="117">
        <v>9.4547546999999996E-2</v>
      </c>
      <c r="AG31" s="117"/>
      <c r="AH31" s="117"/>
      <c r="AI31" s="117">
        <v>1.618793264</v>
      </c>
      <c r="AJ31" s="117"/>
      <c r="AK31" s="117"/>
      <c r="AL31" s="20" t="s">
        <v>166</v>
      </c>
      <c r="AM31" s="38">
        <v>3.2</v>
      </c>
      <c r="AN31" s="20" t="s">
        <v>117</v>
      </c>
      <c r="AO31" s="20" t="s">
        <v>118</v>
      </c>
      <c r="AP31" s="20" t="s">
        <v>119</v>
      </c>
      <c r="AQ31" s="20" t="s">
        <v>120</v>
      </c>
      <c r="AR31" s="20" t="s">
        <v>121</v>
      </c>
      <c r="AS31" s="20" t="s">
        <v>122</v>
      </c>
      <c r="AT31" s="38">
        <v>2016</v>
      </c>
      <c r="AU31" s="20" t="s">
        <v>123</v>
      </c>
      <c r="AV31" s="20" t="s">
        <v>124</v>
      </c>
      <c r="AW31" s="20" t="s">
        <v>125</v>
      </c>
      <c r="AX31" s="20" t="s">
        <v>126</v>
      </c>
      <c r="AY31" s="20" t="str">
        <f>"https://doi.org/"&amp;Table1[[#This Row],[DOI]]</f>
        <v>https://doi.org/10.1111/jiec.12446</v>
      </c>
      <c r="AZ31" s="20" t="s">
        <v>119</v>
      </c>
      <c r="BA31" s="20" t="s">
        <v>127</v>
      </c>
      <c r="BB31" s="20" t="s">
        <v>128</v>
      </c>
      <c r="BC31" s="20" t="s">
        <v>119</v>
      </c>
      <c r="BD31" s="20" t="s">
        <v>155</v>
      </c>
      <c r="BE31" s="20" t="s">
        <v>130</v>
      </c>
      <c r="BF31" s="20" t="s">
        <v>131</v>
      </c>
      <c r="BG31" s="20" t="s">
        <v>132</v>
      </c>
      <c r="BH31" s="20">
        <v>5362</v>
      </c>
      <c r="BI31" s="20">
        <v>4039.855</v>
      </c>
      <c r="BJ31" s="20">
        <v>4169.8252499999999</v>
      </c>
      <c r="BK31" s="20">
        <v>90.964997499999996</v>
      </c>
      <c r="BL31" s="20">
        <v>77.550002500000005</v>
      </c>
      <c r="BM31" s="20">
        <v>82445</v>
      </c>
      <c r="BN31" s="20">
        <v>7000</v>
      </c>
      <c r="BO31" s="20" t="s">
        <v>118</v>
      </c>
      <c r="BP31" s="20">
        <v>7568</v>
      </c>
      <c r="BQ31" s="20">
        <v>0.63600000000000001</v>
      </c>
      <c r="BR31" s="20">
        <v>0.65300000000000002</v>
      </c>
      <c r="BS31" s="20">
        <v>2352</v>
      </c>
      <c r="BT31" s="20">
        <v>17362</v>
      </c>
      <c r="BU31" s="20" t="s">
        <v>119</v>
      </c>
      <c r="BV31" s="20" t="s">
        <v>119</v>
      </c>
      <c r="BW31" s="21" t="s">
        <v>134</v>
      </c>
      <c r="BX31" s="22" t="str">
        <f>_xlfn.XLOOKUP(BW31,dimensions_items!$B$4:$B$35,dimensions_items!$C$4:$C$35,"NULL",0)</f>
        <v>R5.2OECD</v>
      </c>
      <c r="BY31" s="22" t="s">
        <v>41</v>
      </c>
      <c r="BZ31" s="21" t="s">
        <v>31</v>
      </c>
      <c r="CA31" s="21" t="s">
        <v>18</v>
      </c>
      <c r="CB31" s="21" t="s">
        <v>19</v>
      </c>
      <c r="CC31" s="20" t="str">
        <f t="shared" si="0"/>
        <v>RU</v>
      </c>
      <c r="CD31" s="20" t="str">
        <f t="shared" si="1"/>
        <v>U</v>
      </c>
      <c r="CE31" s="20" t="str">
        <f t="shared" si="2"/>
        <v>OECD_EU15</v>
      </c>
      <c r="CF31" s="20">
        <f>IF(ISNUMBER(Table1[[#This Row],[concrete]]),Table1[[#This Row],[concrete]],IF(AND(ISNUMBER(Table1[[#This Row],[cement]]),ISNUMBER(Table1[[#This Row],[aggregates]])),Table1[[#This Row],[cement]]+Table1[[#This Row],[aggregates]],""))</f>
        <v>878.88723540000001</v>
      </c>
      <c r="CG31" s="20">
        <f>COUNT(Table1[[#This Row],[steel]:[other_unspecified_material]])</f>
        <v>18</v>
      </c>
    </row>
    <row r="32" spans="1:85" s="8" customFormat="1">
      <c r="A32" s="9">
        <v>30</v>
      </c>
      <c r="B32" s="20" t="s">
        <v>114</v>
      </c>
      <c r="C32" s="20" t="s">
        <v>115</v>
      </c>
      <c r="D32" s="38">
        <v>1946</v>
      </c>
      <c r="E32" s="9">
        <v>1977</v>
      </c>
      <c r="F32" s="38">
        <v>24.07256572</v>
      </c>
      <c r="G32" s="38">
        <v>7.6628173999999993E-2</v>
      </c>
      <c r="H32" s="38">
        <v>9.6322985E-2</v>
      </c>
      <c r="I32" s="38">
        <v>1.4540462000000001E-2</v>
      </c>
      <c r="J32" s="117">
        <v>17.093455710000001</v>
      </c>
      <c r="K32" s="117"/>
      <c r="L32" s="117"/>
      <c r="M32" s="117">
        <v>670.92629599999998</v>
      </c>
      <c r="N32" s="117">
        <v>0</v>
      </c>
      <c r="O32" s="117"/>
      <c r="P32" s="117">
        <v>860.78914629999997</v>
      </c>
      <c r="Q32" s="117">
        <v>284.34107440000002</v>
      </c>
      <c r="R32" s="117">
        <v>1.478282342</v>
      </c>
      <c r="S32" s="117">
        <v>0.42601824799999999</v>
      </c>
      <c r="T32" s="117"/>
      <c r="U32" s="117"/>
      <c r="V32" s="117">
        <v>0.321444589</v>
      </c>
      <c r="W32" s="117"/>
      <c r="X32" s="117"/>
      <c r="Y32" s="117"/>
      <c r="Z32" s="117"/>
      <c r="AA32" s="117">
        <v>5.7592336150000003</v>
      </c>
      <c r="AB32" s="117">
        <v>0.52349770699999998</v>
      </c>
      <c r="AC32" s="117">
        <v>2.4820453159999998</v>
      </c>
      <c r="AD32" s="117"/>
      <c r="AE32" s="117"/>
      <c r="AF32" s="117">
        <v>8.6340840000000002E-2</v>
      </c>
      <c r="AG32" s="117"/>
      <c r="AH32" s="117"/>
      <c r="AI32" s="117">
        <v>1.478282342</v>
      </c>
      <c r="AJ32" s="117"/>
      <c r="AK32" s="117"/>
      <c r="AL32" s="20" t="s">
        <v>167</v>
      </c>
      <c r="AM32" s="38">
        <v>2.9</v>
      </c>
      <c r="AN32" s="20" t="s">
        <v>117</v>
      </c>
      <c r="AO32" s="20" t="s">
        <v>118</v>
      </c>
      <c r="AP32" s="20" t="s">
        <v>119</v>
      </c>
      <c r="AQ32" s="20" t="s">
        <v>120</v>
      </c>
      <c r="AR32" s="20" t="s">
        <v>121</v>
      </c>
      <c r="AS32" s="20" t="s">
        <v>122</v>
      </c>
      <c r="AT32" s="38">
        <v>2016</v>
      </c>
      <c r="AU32" s="20" t="s">
        <v>123</v>
      </c>
      <c r="AV32" s="20" t="s">
        <v>124</v>
      </c>
      <c r="AW32" s="20" t="s">
        <v>125</v>
      </c>
      <c r="AX32" s="20" t="s">
        <v>126</v>
      </c>
      <c r="AY32" s="20" t="str">
        <f>"https://doi.org/"&amp;Table1[[#This Row],[DOI]]</f>
        <v>https://doi.org/10.1111/jiec.12446</v>
      </c>
      <c r="AZ32" s="20" t="s">
        <v>119</v>
      </c>
      <c r="BA32" s="20" t="s">
        <v>127</v>
      </c>
      <c r="BB32" s="20" t="s">
        <v>128</v>
      </c>
      <c r="BC32" s="20" t="s">
        <v>119</v>
      </c>
      <c r="BD32" s="20" t="s">
        <v>155</v>
      </c>
      <c r="BE32" s="20" t="s">
        <v>130</v>
      </c>
      <c r="BF32" s="20" t="s">
        <v>131</v>
      </c>
      <c r="BG32" s="20" t="s">
        <v>132</v>
      </c>
      <c r="BH32" s="20">
        <v>5362</v>
      </c>
      <c r="BI32" s="20">
        <v>4039.855</v>
      </c>
      <c r="BJ32" s="20">
        <v>4169.8252499999999</v>
      </c>
      <c r="BK32" s="20">
        <v>90.964997499999996</v>
      </c>
      <c r="BL32" s="20">
        <v>77.550002500000005</v>
      </c>
      <c r="BM32" s="20">
        <v>82445</v>
      </c>
      <c r="BN32" s="20">
        <v>7000</v>
      </c>
      <c r="BO32" s="20" t="s">
        <v>118</v>
      </c>
      <c r="BP32" s="20">
        <v>7568</v>
      </c>
      <c r="BQ32" s="20">
        <v>0.63600000000000001</v>
      </c>
      <c r="BR32" s="20">
        <v>0.65300000000000002</v>
      </c>
      <c r="BS32" s="20">
        <v>2352</v>
      </c>
      <c r="BT32" s="20">
        <v>17362</v>
      </c>
      <c r="BU32" s="20" t="s">
        <v>119</v>
      </c>
      <c r="BV32" s="20" t="s">
        <v>119</v>
      </c>
      <c r="BW32" s="21" t="s">
        <v>134</v>
      </c>
      <c r="BX32" s="22" t="str">
        <f>_xlfn.XLOOKUP(BW32,dimensions_items!$B$4:$B$35,dimensions_items!$C$4:$C$35,"NULL",0)</f>
        <v>R5.2OECD</v>
      </c>
      <c r="BY32" s="22" t="s">
        <v>41</v>
      </c>
      <c r="BZ32" s="21" t="s">
        <v>31</v>
      </c>
      <c r="CA32" s="21" t="s">
        <v>18</v>
      </c>
      <c r="CB32" s="21" t="s">
        <v>19</v>
      </c>
      <c r="CC32" s="20" t="str">
        <f t="shared" si="0"/>
        <v>RU</v>
      </c>
      <c r="CD32" s="20" t="str">
        <f t="shared" si="1"/>
        <v>U</v>
      </c>
      <c r="CE32" s="20" t="str">
        <f t="shared" si="2"/>
        <v>OECD_EU15</v>
      </c>
      <c r="CF32" s="20">
        <f>IF(ISNUMBER(Table1[[#This Row],[concrete]]),Table1[[#This Row],[concrete]],IF(AND(ISNUMBER(Table1[[#This Row],[cement]]),ISNUMBER(Table1[[#This Row],[aggregates]])),Table1[[#This Row],[cement]]+Table1[[#This Row],[aggregates]],""))</f>
        <v>670.92629599999998</v>
      </c>
      <c r="CG32" s="20">
        <f>COUNT(Table1[[#This Row],[steel]:[other_unspecified_material]])</f>
        <v>17</v>
      </c>
    </row>
    <row r="33" spans="1:85" s="8" customFormat="1">
      <c r="A33" s="9">
        <v>31</v>
      </c>
      <c r="B33" s="20" t="s">
        <v>114</v>
      </c>
      <c r="C33" s="20" t="s">
        <v>115</v>
      </c>
      <c r="D33" s="38">
        <v>1946</v>
      </c>
      <c r="E33" s="9">
        <v>1977</v>
      </c>
      <c r="F33" s="38">
        <v>15.71767904</v>
      </c>
      <c r="G33" s="38">
        <v>8.9457703999999999E-2</v>
      </c>
      <c r="H33" s="38">
        <v>0.57039714799999996</v>
      </c>
      <c r="I33" s="38">
        <v>1.6974909999999999E-2</v>
      </c>
      <c r="J33" s="117">
        <v>43.511961939999999</v>
      </c>
      <c r="K33" s="117"/>
      <c r="L33" s="117"/>
      <c r="M33" s="117">
        <v>326.97932250000002</v>
      </c>
      <c r="N33" s="117">
        <v>11.849913770000001</v>
      </c>
      <c r="O33" s="117"/>
      <c r="P33" s="117">
        <v>190.11716129999999</v>
      </c>
      <c r="Q33" s="117">
        <v>45.01929749</v>
      </c>
      <c r="R33" s="117">
        <v>1.7257848849999999</v>
      </c>
      <c r="S33" s="117">
        <v>0.49734467599999999</v>
      </c>
      <c r="T33" s="117"/>
      <c r="U33" s="117"/>
      <c r="V33" s="117">
        <v>0.37526269299999998</v>
      </c>
      <c r="W33" s="117"/>
      <c r="X33" s="117">
        <v>3.4904201239999999</v>
      </c>
      <c r="Y33" s="117"/>
      <c r="Z33" s="117"/>
      <c r="AA33" s="117">
        <v>6.7234776780000001</v>
      </c>
      <c r="AB33" s="117">
        <v>9.745368568</v>
      </c>
      <c r="AC33" s="117">
        <v>2.8976036380000001</v>
      </c>
      <c r="AD33" s="117"/>
      <c r="AE33" s="117"/>
      <c r="AF33" s="117">
        <v>0.10079652</v>
      </c>
      <c r="AG33" s="117"/>
      <c r="AH33" s="117">
        <v>4.1666666670000003</v>
      </c>
      <c r="AI33" s="117">
        <v>1.7257848849999999</v>
      </c>
      <c r="AJ33" s="117"/>
      <c r="AK33" s="117"/>
      <c r="AL33" s="20" t="s">
        <v>168</v>
      </c>
      <c r="AM33" s="38">
        <v>3.4</v>
      </c>
      <c r="AN33" s="20" t="s">
        <v>117</v>
      </c>
      <c r="AO33" s="20" t="s">
        <v>118</v>
      </c>
      <c r="AP33" s="20" t="s">
        <v>119</v>
      </c>
      <c r="AQ33" s="20" t="s">
        <v>120</v>
      </c>
      <c r="AR33" s="20" t="s">
        <v>121</v>
      </c>
      <c r="AS33" s="20" t="s">
        <v>122</v>
      </c>
      <c r="AT33" s="38">
        <v>2016</v>
      </c>
      <c r="AU33" s="20" t="s">
        <v>123</v>
      </c>
      <c r="AV33" s="20" t="s">
        <v>124</v>
      </c>
      <c r="AW33" s="20" t="s">
        <v>125</v>
      </c>
      <c r="AX33" s="20" t="s">
        <v>126</v>
      </c>
      <c r="AY33" s="20" t="str">
        <f>"https://doi.org/"&amp;Table1[[#This Row],[DOI]]</f>
        <v>https://doi.org/10.1111/jiec.12446</v>
      </c>
      <c r="AZ33" s="20" t="s">
        <v>119</v>
      </c>
      <c r="BA33" s="20" t="s">
        <v>127</v>
      </c>
      <c r="BB33" s="20" t="s">
        <v>128</v>
      </c>
      <c r="BC33" s="20" t="s">
        <v>119</v>
      </c>
      <c r="BD33" s="20" t="s">
        <v>155</v>
      </c>
      <c r="BE33" s="20" t="s">
        <v>130</v>
      </c>
      <c r="BF33" s="20" t="s">
        <v>131</v>
      </c>
      <c r="BG33" s="20" t="s">
        <v>132</v>
      </c>
      <c r="BH33" s="20">
        <v>5362</v>
      </c>
      <c r="BI33" s="20">
        <v>4039.855</v>
      </c>
      <c r="BJ33" s="20">
        <v>4169.8252499999999</v>
      </c>
      <c r="BK33" s="20">
        <v>90.964997499999996</v>
      </c>
      <c r="BL33" s="20">
        <v>77.550002500000005</v>
      </c>
      <c r="BM33" s="20">
        <v>82445</v>
      </c>
      <c r="BN33" s="20">
        <v>7000</v>
      </c>
      <c r="BO33" s="20" t="s">
        <v>118</v>
      </c>
      <c r="BP33" s="20">
        <v>7568</v>
      </c>
      <c r="BQ33" s="20">
        <v>0.63600000000000001</v>
      </c>
      <c r="BR33" s="20">
        <v>0.65300000000000002</v>
      </c>
      <c r="BS33" s="20">
        <v>2352</v>
      </c>
      <c r="BT33" s="20">
        <v>17362</v>
      </c>
      <c r="BU33" s="20" t="s">
        <v>119</v>
      </c>
      <c r="BV33" s="20" t="s">
        <v>119</v>
      </c>
      <c r="BW33" s="21" t="s">
        <v>134</v>
      </c>
      <c r="BX33" s="22" t="str">
        <f>_xlfn.XLOOKUP(BW33,dimensions_items!$B$4:$B$35,dimensions_items!$C$4:$C$35,"NULL",0)</f>
        <v>R5.2OECD</v>
      </c>
      <c r="BY33" s="22" t="s">
        <v>41</v>
      </c>
      <c r="BZ33" s="21" t="s">
        <v>31</v>
      </c>
      <c r="CA33" s="21" t="s">
        <v>18</v>
      </c>
      <c r="CB33" s="21" t="s">
        <v>19</v>
      </c>
      <c r="CC33" s="20" t="str">
        <f t="shared" si="0"/>
        <v>RU</v>
      </c>
      <c r="CD33" s="20" t="str">
        <f t="shared" si="1"/>
        <v>U</v>
      </c>
      <c r="CE33" s="20" t="str">
        <f t="shared" si="2"/>
        <v>OECD_EU15</v>
      </c>
      <c r="CF33" s="20">
        <f>IF(ISNUMBER(Table1[[#This Row],[concrete]]),Table1[[#This Row],[concrete]],IF(AND(ISNUMBER(Table1[[#This Row],[cement]]),ISNUMBER(Table1[[#This Row],[aggregates]])),Table1[[#This Row],[cement]]+Table1[[#This Row],[aggregates]],""))</f>
        <v>326.97932250000002</v>
      </c>
      <c r="CG33" s="20">
        <f>COUNT(Table1[[#This Row],[steel]:[other_unspecified_material]])</f>
        <v>19</v>
      </c>
    </row>
    <row r="34" spans="1:85" s="8" customFormat="1">
      <c r="A34" s="9">
        <v>32</v>
      </c>
      <c r="B34" s="20" t="s">
        <v>114</v>
      </c>
      <c r="C34" s="20" t="s">
        <v>115</v>
      </c>
      <c r="D34" s="38">
        <v>1946</v>
      </c>
      <c r="E34" s="9">
        <v>1977</v>
      </c>
      <c r="F34" s="38">
        <v>9.6217967069999997</v>
      </c>
      <c r="G34" s="38">
        <v>7.7128582000000001E-2</v>
      </c>
      <c r="H34" s="38">
        <v>9.6952008000000006E-2</v>
      </c>
      <c r="I34" s="38">
        <v>1.4635417E-2</v>
      </c>
      <c r="J34" s="117">
        <v>27.577554899999999</v>
      </c>
      <c r="K34" s="117"/>
      <c r="L34" s="117"/>
      <c r="M34" s="117">
        <v>630.73699999999997</v>
      </c>
      <c r="N34" s="117"/>
      <c r="O34" s="117"/>
      <c r="P34" s="117">
        <v>552.57387210000002</v>
      </c>
      <c r="Q34" s="117">
        <v>237.49436249999999</v>
      </c>
      <c r="R34" s="117">
        <v>6.0898206000000003E-2</v>
      </c>
      <c r="S34" s="117">
        <v>0.42880029400000003</v>
      </c>
      <c r="T34" s="117"/>
      <c r="U34" s="117"/>
      <c r="V34" s="117"/>
      <c r="W34" s="117"/>
      <c r="X34" s="117"/>
      <c r="Y34" s="117"/>
      <c r="Z34" s="117"/>
      <c r="AA34" s="117">
        <v>5.7968433990000001</v>
      </c>
      <c r="AB34" s="117">
        <v>2.6153927189999999</v>
      </c>
      <c r="AC34" s="117">
        <v>2.4982539290000001</v>
      </c>
      <c r="AD34" s="117"/>
      <c r="AE34" s="117"/>
      <c r="AF34" s="117">
        <v>8.6904675000000001E-2</v>
      </c>
      <c r="AG34" s="117"/>
      <c r="AH34" s="117"/>
      <c r="AI34" s="117">
        <v>6.0898206000000003E-2</v>
      </c>
      <c r="AJ34" s="117"/>
      <c r="AK34" s="117"/>
      <c r="AL34" s="20" t="s">
        <v>169</v>
      </c>
      <c r="AM34" s="38">
        <v>2.9</v>
      </c>
      <c r="AN34" s="20" t="s">
        <v>117</v>
      </c>
      <c r="AO34" s="20" t="s">
        <v>118</v>
      </c>
      <c r="AP34" s="20" t="s">
        <v>119</v>
      </c>
      <c r="AQ34" s="20" t="s">
        <v>120</v>
      </c>
      <c r="AR34" s="20" t="s">
        <v>121</v>
      </c>
      <c r="AS34" s="20" t="s">
        <v>122</v>
      </c>
      <c r="AT34" s="38">
        <v>2016</v>
      </c>
      <c r="AU34" s="20" t="s">
        <v>123</v>
      </c>
      <c r="AV34" s="20" t="s">
        <v>124</v>
      </c>
      <c r="AW34" s="20" t="s">
        <v>125</v>
      </c>
      <c r="AX34" s="20" t="s">
        <v>126</v>
      </c>
      <c r="AY34" s="20" t="str">
        <f>"https://doi.org/"&amp;Table1[[#This Row],[DOI]]</f>
        <v>https://doi.org/10.1111/jiec.12446</v>
      </c>
      <c r="AZ34" s="20" t="s">
        <v>119</v>
      </c>
      <c r="BA34" s="20" t="s">
        <v>127</v>
      </c>
      <c r="BB34" s="20" t="s">
        <v>128</v>
      </c>
      <c r="BC34" s="20" t="s">
        <v>119</v>
      </c>
      <c r="BD34" s="20" t="s">
        <v>155</v>
      </c>
      <c r="BE34" s="20" t="s">
        <v>130</v>
      </c>
      <c r="BF34" s="20" t="s">
        <v>131</v>
      </c>
      <c r="BG34" s="20" t="s">
        <v>132</v>
      </c>
      <c r="BH34" s="20">
        <v>5362</v>
      </c>
      <c r="BI34" s="20">
        <v>4039.855</v>
      </c>
      <c r="BJ34" s="20">
        <v>4169.8252499999999</v>
      </c>
      <c r="BK34" s="20">
        <v>90.964997499999996</v>
      </c>
      <c r="BL34" s="20">
        <v>77.550002500000005</v>
      </c>
      <c r="BM34" s="20">
        <v>82445</v>
      </c>
      <c r="BN34" s="20">
        <v>7000</v>
      </c>
      <c r="BO34" s="20" t="s">
        <v>118</v>
      </c>
      <c r="BP34" s="20">
        <v>7568</v>
      </c>
      <c r="BQ34" s="20">
        <v>0.63600000000000001</v>
      </c>
      <c r="BR34" s="20">
        <v>0.65300000000000002</v>
      </c>
      <c r="BS34" s="20">
        <v>2352</v>
      </c>
      <c r="BT34" s="20">
        <v>17362</v>
      </c>
      <c r="BU34" s="20" t="s">
        <v>119</v>
      </c>
      <c r="BV34" s="20" t="s">
        <v>119</v>
      </c>
      <c r="BW34" s="21" t="s">
        <v>134</v>
      </c>
      <c r="BX34" s="22" t="str">
        <f>_xlfn.XLOOKUP(BW34,dimensions_items!$B$4:$B$35,dimensions_items!$C$4:$C$35,"NULL",0)</f>
        <v>R5.2OECD</v>
      </c>
      <c r="BY34" s="22" t="s">
        <v>41</v>
      </c>
      <c r="BZ34" s="21" t="s">
        <v>31</v>
      </c>
      <c r="CA34" s="21" t="s">
        <v>18</v>
      </c>
      <c r="CB34" s="21" t="s">
        <v>19</v>
      </c>
      <c r="CC34" s="20" t="str">
        <f t="shared" si="0"/>
        <v>RU</v>
      </c>
      <c r="CD34" s="20" t="str">
        <f t="shared" si="1"/>
        <v>U</v>
      </c>
      <c r="CE34" s="20" t="str">
        <f t="shared" si="2"/>
        <v>OECD_EU15</v>
      </c>
      <c r="CF34" s="20">
        <f>IF(ISNUMBER(Table1[[#This Row],[concrete]]),Table1[[#This Row],[concrete]],IF(AND(ISNUMBER(Table1[[#This Row],[cement]]),ISNUMBER(Table1[[#This Row],[aggregates]])),Table1[[#This Row],[cement]]+Table1[[#This Row],[aggregates]],""))</f>
        <v>630.73699999999997</v>
      </c>
      <c r="CG34" s="20">
        <f>COUNT(Table1[[#This Row],[steel]:[other_unspecified_material]])</f>
        <v>15</v>
      </c>
    </row>
    <row r="35" spans="1:85" s="8" customFormat="1">
      <c r="A35" s="9">
        <v>33</v>
      </c>
      <c r="B35" s="20" t="s">
        <v>114</v>
      </c>
      <c r="C35" s="23" t="s">
        <v>115</v>
      </c>
      <c r="D35" s="38">
        <v>1946</v>
      </c>
      <c r="E35" s="9">
        <v>1977</v>
      </c>
      <c r="F35" s="38">
        <v>11.637102459999999</v>
      </c>
      <c r="G35" s="38">
        <v>6.6572379000000001E-2</v>
      </c>
      <c r="H35" s="38">
        <v>8.3682671E-2</v>
      </c>
      <c r="I35" s="38">
        <v>2.0211745E-2</v>
      </c>
      <c r="J35" s="117">
        <v>63.752702980000002</v>
      </c>
      <c r="K35" s="117"/>
      <c r="L35" s="117"/>
      <c r="M35" s="117">
        <v>365.0595424</v>
      </c>
      <c r="N35" s="117"/>
      <c r="O35" s="117"/>
      <c r="P35" s="117">
        <v>236.35887539999999</v>
      </c>
      <c r="Q35" s="117">
        <v>51.994999999999997</v>
      </c>
      <c r="R35" s="117">
        <v>1.284289676</v>
      </c>
      <c r="S35" s="117">
        <v>0.37011254300000002</v>
      </c>
      <c r="T35" s="117"/>
      <c r="U35" s="117"/>
      <c r="V35" s="117">
        <v>0.27926192100000002</v>
      </c>
      <c r="W35" s="117"/>
      <c r="X35" s="117"/>
      <c r="Y35" s="117"/>
      <c r="Z35" s="117"/>
      <c r="AA35" s="117">
        <v>5.0034584510000002</v>
      </c>
      <c r="AB35" s="117">
        <v>1.0931199009999999</v>
      </c>
      <c r="AC35" s="117">
        <v>2.1563304149999998</v>
      </c>
      <c r="AD35" s="117"/>
      <c r="AE35" s="117"/>
      <c r="AF35" s="117">
        <v>7.5010466999999997E-2</v>
      </c>
      <c r="AG35" s="117"/>
      <c r="AH35" s="117"/>
      <c r="AI35" s="117">
        <v>1.284289676</v>
      </c>
      <c r="AJ35" s="117"/>
      <c r="AK35" s="117"/>
      <c r="AL35" s="20" t="s">
        <v>170</v>
      </c>
      <c r="AM35" s="38">
        <v>2.5</v>
      </c>
      <c r="AN35" s="20" t="s">
        <v>117</v>
      </c>
      <c r="AO35" s="20" t="s">
        <v>118</v>
      </c>
      <c r="AP35" s="20" t="s">
        <v>119</v>
      </c>
      <c r="AQ35" s="20" t="s">
        <v>120</v>
      </c>
      <c r="AR35" s="20" t="s">
        <v>121</v>
      </c>
      <c r="AS35" s="20" t="s">
        <v>122</v>
      </c>
      <c r="AT35" s="38">
        <v>2016</v>
      </c>
      <c r="AU35" s="20" t="s">
        <v>123</v>
      </c>
      <c r="AV35" s="20" t="s">
        <v>124</v>
      </c>
      <c r="AW35" s="20" t="s">
        <v>125</v>
      </c>
      <c r="AX35" s="20" t="s">
        <v>126</v>
      </c>
      <c r="AY35" s="20" t="str">
        <f>"https://doi.org/"&amp;Table1[[#This Row],[DOI]]</f>
        <v>https://doi.org/10.1111/jiec.12446</v>
      </c>
      <c r="AZ35" s="20" t="s">
        <v>119</v>
      </c>
      <c r="BA35" s="20" t="s">
        <v>127</v>
      </c>
      <c r="BB35" s="20" t="s">
        <v>128</v>
      </c>
      <c r="BC35" s="20" t="s">
        <v>119</v>
      </c>
      <c r="BD35" s="20" t="s">
        <v>155</v>
      </c>
      <c r="BE35" s="20" t="s">
        <v>130</v>
      </c>
      <c r="BF35" s="20" t="s">
        <v>131</v>
      </c>
      <c r="BG35" s="20" t="s">
        <v>132</v>
      </c>
      <c r="BH35" s="20">
        <v>5362</v>
      </c>
      <c r="BI35" s="20">
        <v>4039.855</v>
      </c>
      <c r="BJ35" s="20">
        <v>4169.8252499999999</v>
      </c>
      <c r="BK35" s="20">
        <v>90.964997499999996</v>
      </c>
      <c r="BL35" s="20">
        <v>77.550002500000005</v>
      </c>
      <c r="BM35" s="20">
        <v>82445</v>
      </c>
      <c r="BN35" s="20">
        <v>7000</v>
      </c>
      <c r="BO35" s="20" t="s">
        <v>118</v>
      </c>
      <c r="BP35" s="20">
        <v>7568</v>
      </c>
      <c r="BQ35" s="20">
        <v>0.63600000000000001</v>
      </c>
      <c r="BR35" s="20">
        <v>0.65300000000000002</v>
      </c>
      <c r="BS35" s="20">
        <v>2352</v>
      </c>
      <c r="BT35" s="20">
        <v>17362</v>
      </c>
      <c r="BU35" s="20" t="s">
        <v>119</v>
      </c>
      <c r="BV35" s="20" t="s">
        <v>119</v>
      </c>
      <c r="BW35" s="21" t="s">
        <v>134</v>
      </c>
      <c r="BX35" s="22" t="str">
        <f>_xlfn.XLOOKUP(BW35,dimensions_items!$B$4:$B$35,dimensions_items!$C$4:$C$35,"NULL",0)</f>
        <v>R5.2OECD</v>
      </c>
      <c r="BY35" s="22" t="s">
        <v>41</v>
      </c>
      <c r="BZ35" s="21" t="s">
        <v>31</v>
      </c>
      <c r="CA35" s="21" t="s">
        <v>18</v>
      </c>
      <c r="CB35" s="21" t="s">
        <v>19</v>
      </c>
      <c r="CC35" s="20" t="str">
        <f t="shared" si="0"/>
        <v>RU</v>
      </c>
      <c r="CD35" s="20" t="str">
        <f t="shared" si="1"/>
        <v>U</v>
      </c>
      <c r="CE35" s="20" t="str">
        <f t="shared" si="2"/>
        <v>OECD_EU15</v>
      </c>
      <c r="CF35" s="20">
        <f>IF(ISNUMBER(Table1[[#This Row],[concrete]]),Table1[[#This Row],[concrete]],IF(AND(ISNUMBER(Table1[[#This Row],[cement]]),ISNUMBER(Table1[[#This Row],[aggregates]])),Table1[[#This Row],[cement]]+Table1[[#This Row],[aggregates]],""))</f>
        <v>365.0595424</v>
      </c>
      <c r="CG35" s="20">
        <f>COUNT(Table1[[#This Row],[steel]:[other_unspecified_material]])</f>
        <v>16</v>
      </c>
    </row>
    <row r="36" spans="1:85" s="8" customFormat="1">
      <c r="A36" s="9">
        <v>34</v>
      </c>
      <c r="B36" s="20" t="s">
        <v>114</v>
      </c>
      <c r="C36" s="23" t="s">
        <v>115</v>
      </c>
      <c r="D36" s="38">
        <v>1977</v>
      </c>
      <c r="E36" s="9">
        <v>1997</v>
      </c>
      <c r="F36" s="38">
        <v>17.297559459999999</v>
      </c>
      <c r="G36" s="38">
        <v>8.6359929000000002E-2</v>
      </c>
      <c r="H36" s="38">
        <v>0.47352356099999998</v>
      </c>
      <c r="I36" s="38">
        <v>1.6387097E-2</v>
      </c>
      <c r="J36" s="117">
        <v>15.893325770000001</v>
      </c>
      <c r="K36" s="117"/>
      <c r="L36" s="117"/>
      <c r="M36" s="117">
        <v>669.6</v>
      </c>
      <c r="N36" s="117">
        <v>6.0503225809999996</v>
      </c>
      <c r="O36" s="117"/>
      <c r="P36" s="117">
        <v>469.37566450000003</v>
      </c>
      <c r="Q36" s="117">
        <v>187.37852899999999</v>
      </c>
      <c r="R36" s="117">
        <v>2.7698961240000002</v>
      </c>
      <c r="S36" s="117">
        <v>3.7688560000000001E-3</v>
      </c>
      <c r="T36" s="117"/>
      <c r="U36" s="117"/>
      <c r="V36" s="117"/>
      <c r="W36" s="117">
        <v>2.5446183269999998</v>
      </c>
      <c r="X36" s="117">
        <v>1.846062992</v>
      </c>
      <c r="Y36" s="117"/>
      <c r="Z36" s="117"/>
      <c r="AA36" s="117">
        <v>6.0614310549999999</v>
      </c>
      <c r="AB36" s="117">
        <v>1.8121601430000001</v>
      </c>
      <c r="AC36" s="117">
        <v>3.092650039</v>
      </c>
      <c r="AD36" s="117">
        <v>0.58064516099999997</v>
      </c>
      <c r="AE36" s="117"/>
      <c r="AF36" s="117">
        <v>3.4390636000000002E-2</v>
      </c>
      <c r="AG36" s="117"/>
      <c r="AH36" s="117"/>
      <c r="AI36" s="117">
        <v>2.7698961240000002</v>
      </c>
      <c r="AJ36" s="117"/>
      <c r="AK36" s="117"/>
      <c r="AL36" s="20" t="s">
        <v>171</v>
      </c>
      <c r="AM36" s="38">
        <v>3.3</v>
      </c>
      <c r="AN36" s="20" t="s">
        <v>117</v>
      </c>
      <c r="AO36" s="20" t="s">
        <v>118</v>
      </c>
      <c r="AP36" s="20" t="s">
        <v>119</v>
      </c>
      <c r="AQ36" s="20" t="s">
        <v>120</v>
      </c>
      <c r="AR36" s="20" t="s">
        <v>121</v>
      </c>
      <c r="AS36" s="20" t="s">
        <v>122</v>
      </c>
      <c r="AT36" s="38">
        <v>2016</v>
      </c>
      <c r="AU36" s="20" t="s">
        <v>123</v>
      </c>
      <c r="AV36" s="20" t="s">
        <v>124</v>
      </c>
      <c r="AW36" s="20" t="s">
        <v>125</v>
      </c>
      <c r="AX36" s="20" t="s">
        <v>126</v>
      </c>
      <c r="AY36" s="20" t="str">
        <f>"https://doi.org/"&amp;Table1[[#This Row],[DOI]]</f>
        <v>https://doi.org/10.1111/jiec.12446</v>
      </c>
      <c r="AZ36" s="20" t="s">
        <v>119</v>
      </c>
      <c r="BA36" s="20" t="s">
        <v>127</v>
      </c>
      <c r="BB36" s="20" t="s">
        <v>128</v>
      </c>
      <c r="BC36" s="20" t="s">
        <v>119</v>
      </c>
      <c r="BD36" s="20" t="s">
        <v>172</v>
      </c>
      <c r="BE36" s="20" t="s">
        <v>130</v>
      </c>
      <c r="BF36" s="20" t="s">
        <v>131</v>
      </c>
      <c r="BG36" s="20" t="s">
        <v>132</v>
      </c>
      <c r="BH36" s="20">
        <v>5362</v>
      </c>
      <c r="BI36" s="20">
        <v>4169.8252499999999</v>
      </c>
      <c r="BJ36" s="20">
        <v>4470.8149999999996</v>
      </c>
      <c r="BK36" s="20">
        <v>77.550002500000005</v>
      </c>
      <c r="BL36" s="20">
        <v>99.559997499999994</v>
      </c>
      <c r="BM36" s="20">
        <v>82445</v>
      </c>
      <c r="BN36" s="20">
        <v>7568</v>
      </c>
      <c r="BO36" s="20" t="s">
        <v>118</v>
      </c>
      <c r="BP36" s="20">
        <v>8015</v>
      </c>
      <c r="BQ36" s="20">
        <v>0.65300000000000002</v>
      </c>
      <c r="BR36" s="20">
        <v>0.61599999999999999</v>
      </c>
      <c r="BS36" s="20">
        <v>17362</v>
      </c>
      <c r="BT36" s="20">
        <v>31019</v>
      </c>
      <c r="BU36" s="20" t="s">
        <v>119</v>
      </c>
      <c r="BV36" s="20" t="s">
        <v>119</v>
      </c>
      <c r="BW36" s="21" t="s">
        <v>134</v>
      </c>
      <c r="BX36" s="22" t="str">
        <f>_xlfn.XLOOKUP(BW36,dimensions_items!$B$4:$B$35,dimensions_items!$C$4:$C$35,"NULL",0)</f>
        <v>R5.2OECD</v>
      </c>
      <c r="BY36" s="22" t="s">
        <v>41</v>
      </c>
      <c r="BZ36" s="21" t="s">
        <v>31</v>
      </c>
      <c r="CA36" s="21" t="s">
        <v>18</v>
      </c>
      <c r="CB36" s="21" t="s">
        <v>19</v>
      </c>
      <c r="CC36" s="20" t="str">
        <f t="shared" si="0"/>
        <v>RU</v>
      </c>
      <c r="CD36" s="20" t="str">
        <f t="shared" si="1"/>
        <v>U</v>
      </c>
      <c r="CE36" s="20" t="str">
        <f t="shared" si="2"/>
        <v>OECD_EU15</v>
      </c>
      <c r="CF36" s="20">
        <f>IF(ISNUMBER(Table1[[#This Row],[concrete]]),Table1[[#This Row],[concrete]],IF(AND(ISNUMBER(Table1[[#This Row],[cement]]),ISNUMBER(Table1[[#This Row],[aggregates]])),Table1[[#This Row],[cement]]+Table1[[#This Row],[aggregates]],""))</f>
        <v>669.6</v>
      </c>
      <c r="CG36" s="20">
        <f>COUNT(Table1[[#This Row],[steel]:[other_unspecified_material]])</f>
        <v>19</v>
      </c>
    </row>
    <row r="37" spans="1:85" s="8" customFormat="1">
      <c r="A37" s="9">
        <v>35</v>
      </c>
      <c r="B37" s="20" t="s">
        <v>114</v>
      </c>
      <c r="C37" s="23" t="s">
        <v>115</v>
      </c>
      <c r="D37" s="38">
        <v>1977</v>
      </c>
      <c r="E37" s="9">
        <v>1997</v>
      </c>
      <c r="F37" s="38">
        <v>17.05230504</v>
      </c>
      <c r="G37" s="38">
        <v>7.8684541999999996E-2</v>
      </c>
      <c r="H37" s="38">
        <v>0.43143834199999997</v>
      </c>
      <c r="I37" s="38">
        <v>1.4930664999999999E-2</v>
      </c>
      <c r="J37" s="117">
        <v>11.35156699</v>
      </c>
      <c r="K37" s="117"/>
      <c r="L37" s="117"/>
      <c r="M37" s="117">
        <v>901.89297350000004</v>
      </c>
      <c r="N37" s="117">
        <v>10.526226940000001</v>
      </c>
      <c r="O37" s="117"/>
      <c r="P37" s="117">
        <v>945.5553281</v>
      </c>
      <c r="Q37" s="117">
        <v>311.05704980000002</v>
      </c>
      <c r="R37" s="117">
        <v>3.2919953209999999</v>
      </c>
      <c r="S37" s="117">
        <v>3.433892E-3</v>
      </c>
      <c r="T37" s="117"/>
      <c r="U37" s="117"/>
      <c r="V37" s="117"/>
      <c r="W37" s="117">
        <v>2.3184610060000002</v>
      </c>
      <c r="X37" s="117">
        <v>3.5250361059999999</v>
      </c>
      <c r="Y37" s="117"/>
      <c r="Z37" s="117"/>
      <c r="AA37" s="117">
        <v>5.5227109680000002</v>
      </c>
      <c r="AB37" s="117">
        <v>1.651101301</v>
      </c>
      <c r="AC37" s="117">
        <v>2.8177854600000001</v>
      </c>
      <c r="AD37" s="117"/>
      <c r="AE37" s="117"/>
      <c r="AF37" s="117">
        <v>3.1334108999999999E-2</v>
      </c>
      <c r="AG37" s="117"/>
      <c r="AH37" s="117">
        <v>0.72054443899999998</v>
      </c>
      <c r="AI37" s="117">
        <v>3.2919953209999999</v>
      </c>
      <c r="AJ37" s="117"/>
      <c r="AK37" s="117"/>
      <c r="AL37" s="20" t="s">
        <v>173</v>
      </c>
      <c r="AM37" s="38">
        <v>3</v>
      </c>
      <c r="AN37" s="20" t="s">
        <v>117</v>
      </c>
      <c r="AO37" s="20" t="s">
        <v>118</v>
      </c>
      <c r="AP37" s="20" t="s">
        <v>119</v>
      </c>
      <c r="AQ37" s="20" t="s">
        <v>120</v>
      </c>
      <c r="AR37" s="20" t="s">
        <v>121</v>
      </c>
      <c r="AS37" s="20" t="s">
        <v>122</v>
      </c>
      <c r="AT37" s="38">
        <v>2016</v>
      </c>
      <c r="AU37" s="20" t="s">
        <v>123</v>
      </c>
      <c r="AV37" s="20" t="s">
        <v>124</v>
      </c>
      <c r="AW37" s="20" t="s">
        <v>125</v>
      </c>
      <c r="AX37" s="20" t="s">
        <v>126</v>
      </c>
      <c r="AY37" s="20" t="str">
        <f>"https://doi.org/"&amp;Table1[[#This Row],[DOI]]</f>
        <v>https://doi.org/10.1111/jiec.12446</v>
      </c>
      <c r="AZ37" s="20" t="s">
        <v>119</v>
      </c>
      <c r="BA37" s="20" t="s">
        <v>127</v>
      </c>
      <c r="BB37" s="20" t="s">
        <v>128</v>
      </c>
      <c r="BC37" s="20" t="s">
        <v>119</v>
      </c>
      <c r="BD37" s="20" t="s">
        <v>172</v>
      </c>
      <c r="BE37" s="20" t="s">
        <v>130</v>
      </c>
      <c r="BF37" s="20" t="s">
        <v>131</v>
      </c>
      <c r="BG37" s="20" t="s">
        <v>132</v>
      </c>
      <c r="BH37" s="20">
        <v>5362</v>
      </c>
      <c r="BI37" s="20">
        <v>4169.8252499999999</v>
      </c>
      <c r="BJ37" s="20">
        <v>4470.8149999999996</v>
      </c>
      <c r="BK37" s="20">
        <v>77.550002500000005</v>
      </c>
      <c r="BL37" s="20">
        <v>99.559997499999994</v>
      </c>
      <c r="BM37" s="20">
        <v>82445</v>
      </c>
      <c r="BN37" s="20">
        <v>7568</v>
      </c>
      <c r="BO37" s="20" t="s">
        <v>118</v>
      </c>
      <c r="BP37" s="20">
        <v>8015</v>
      </c>
      <c r="BQ37" s="20">
        <v>0.65300000000000002</v>
      </c>
      <c r="BR37" s="20">
        <v>0.61599999999999999</v>
      </c>
      <c r="BS37" s="20">
        <v>17362</v>
      </c>
      <c r="BT37" s="20">
        <v>31019</v>
      </c>
      <c r="BU37" s="20" t="s">
        <v>119</v>
      </c>
      <c r="BV37" s="20" t="s">
        <v>119</v>
      </c>
      <c r="BW37" s="21" t="s">
        <v>134</v>
      </c>
      <c r="BX37" s="22" t="str">
        <f>_xlfn.XLOOKUP(BW37,dimensions_items!$B$4:$B$35,dimensions_items!$C$4:$C$35,"NULL",0)</f>
        <v>R5.2OECD</v>
      </c>
      <c r="BY37" s="22" t="s">
        <v>41</v>
      </c>
      <c r="BZ37" s="21" t="s">
        <v>31</v>
      </c>
      <c r="CA37" s="21" t="s">
        <v>18</v>
      </c>
      <c r="CB37" s="21" t="s">
        <v>19</v>
      </c>
      <c r="CC37" s="20" t="str">
        <f t="shared" si="0"/>
        <v>RU</v>
      </c>
      <c r="CD37" s="20" t="str">
        <f t="shared" si="1"/>
        <v>U</v>
      </c>
      <c r="CE37" s="20" t="str">
        <f t="shared" si="2"/>
        <v>OECD_EU15</v>
      </c>
      <c r="CF37" s="20">
        <f>IF(ISNUMBER(Table1[[#This Row],[concrete]]),Table1[[#This Row],[concrete]],IF(AND(ISNUMBER(Table1[[#This Row],[cement]]),ISNUMBER(Table1[[#This Row],[aggregates]])),Table1[[#This Row],[cement]]+Table1[[#This Row],[aggregates]],""))</f>
        <v>901.89297350000004</v>
      </c>
      <c r="CG37" s="20">
        <f>COUNT(Table1[[#This Row],[steel]:[other_unspecified_material]])</f>
        <v>19</v>
      </c>
    </row>
    <row r="38" spans="1:85" s="8" customFormat="1">
      <c r="A38" s="9">
        <v>36</v>
      </c>
      <c r="B38" s="20" t="s">
        <v>114</v>
      </c>
      <c r="C38" s="23" t="s">
        <v>115</v>
      </c>
      <c r="D38" s="38">
        <v>1977</v>
      </c>
      <c r="E38" s="9">
        <v>1999</v>
      </c>
      <c r="F38" s="38">
        <v>20.30641821</v>
      </c>
      <c r="G38" s="38">
        <v>8.0354259999999997E-2</v>
      </c>
      <c r="H38" s="38">
        <v>0.44059363800000001</v>
      </c>
      <c r="I38" s="38">
        <v>1.5247500000000001E-2</v>
      </c>
      <c r="J38" s="117">
        <v>16.329057630000001</v>
      </c>
      <c r="K38" s="117"/>
      <c r="L38" s="117"/>
      <c r="M38" s="117">
        <v>938.96168160000002</v>
      </c>
      <c r="N38" s="117">
        <v>4.1275931870000004</v>
      </c>
      <c r="O38" s="117"/>
      <c r="P38" s="117">
        <v>670.52674890000003</v>
      </c>
      <c r="Q38" s="117">
        <v>151.87205309999999</v>
      </c>
      <c r="R38" s="117">
        <v>3.3563180670000001</v>
      </c>
      <c r="S38" s="117">
        <v>21.11857135</v>
      </c>
      <c r="T38" s="117"/>
      <c r="U38" s="117"/>
      <c r="V38" s="117"/>
      <c r="W38" s="117">
        <v>2.3676596860000001</v>
      </c>
      <c r="X38" s="117">
        <v>1.3535311160000001</v>
      </c>
      <c r="Y38" s="117"/>
      <c r="Z38" s="117"/>
      <c r="AA38" s="117">
        <v>5.6399051279999997</v>
      </c>
      <c r="AB38" s="117">
        <v>1.6861383379999999</v>
      </c>
      <c r="AC38" s="117">
        <v>2.8775800060000001</v>
      </c>
      <c r="AD38" s="117"/>
      <c r="AE38" s="117"/>
      <c r="AF38" s="117">
        <v>3.1999031999999997E-2</v>
      </c>
      <c r="AG38" s="117"/>
      <c r="AH38" s="117">
        <v>1.27130319</v>
      </c>
      <c r="AI38" s="117">
        <v>3.3563180670000001</v>
      </c>
      <c r="AJ38" s="117"/>
      <c r="AK38" s="117"/>
      <c r="AL38" s="20" t="s">
        <v>174</v>
      </c>
      <c r="AM38" s="38">
        <v>3</v>
      </c>
      <c r="AN38" s="20" t="s">
        <v>117</v>
      </c>
      <c r="AO38" s="20" t="s">
        <v>118</v>
      </c>
      <c r="AP38" s="20" t="s">
        <v>119</v>
      </c>
      <c r="AQ38" s="20" t="s">
        <v>120</v>
      </c>
      <c r="AR38" s="20" t="s">
        <v>121</v>
      </c>
      <c r="AS38" s="20" t="s">
        <v>122</v>
      </c>
      <c r="AT38" s="38">
        <v>2016</v>
      </c>
      <c r="AU38" s="20" t="s">
        <v>123</v>
      </c>
      <c r="AV38" s="20" t="s">
        <v>124</v>
      </c>
      <c r="AW38" s="20" t="s">
        <v>125</v>
      </c>
      <c r="AX38" s="20" t="s">
        <v>126</v>
      </c>
      <c r="AY38" s="20" t="str">
        <f>"https://doi.org/"&amp;Table1[[#This Row],[DOI]]</f>
        <v>https://doi.org/10.1111/jiec.12446</v>
      </c>
      <c r="AZ38" s="20" t="s">
        <v>119</v>
      </c>
      <c r="BA38" s="20" t="s">
        <v>127</v>
      </c>
      <c r="BB38" s="20" t="s">
        <v>128</v>
      </c>
      <c r="BC38" s="20" t="s">
        <v>119</v>
      </c>
      <c r="BD38" s="20" t="s">
        <v>175</v>
      </c>
      <c r="BE38" s="20" t="s">
        <v>130</v>
      </c>
      <c r="BF38" s="20" t="s">
        <v>131</v>
      </c>
      <c r="BG38" s="20" t="s">
        <v>132</v>
      </c>
      <c r="BH38" s="20">
        <v>5362</v>
      </c>
      <c r="BI38" s="20">
        <v>4169.8252499999999</v>
      </c>
      <c r="BJ38" s="20">
        <v>4736.1402500000004</v>
      </c>
      <c r="BK38" s="20">
        <v>77.550002500000005</v>
      </c>
      <c r="BL38" s="20">
        <v>99.947502499999999</v>
      </c>
      <c r="BM38" s="20">
        <v>82445</v>
      </c>
      <c r="BN38" s="20">
        <v>7568</v>
      </c>
      <c r="BO38" s="20" t="s">
        <v>118</v>
      </c>
      <c r="BP38" s="20">
        <v>8039</v>
      </c>
      <c r="BQ38" s="20">
        <v>0.65300000000000002</v>
      </c>
      <c r="BR38" s="20">
        <v>0.60199999999999998</v>
      </c>
      <c r="BS38" s="20">
        <v>17362</v>
      </c>
      <c r="BT38" s="20">
        <v>33821</v>
      </c>
      <c r="BU38" s="20" t="s">
        <v>119</v>
      </c>
      <c r="BV38" s="20" t="s">
        <v>119</v>
      </c>
      <c r="BW38" s="21" t="s">
        <v>134</v>
      </c>
      <c r="BX38" s="22" t="str">
        <f>_xlfn.XLOOKUP(BW38,dimensions_items!$B$4:$B$35,dimensions_items!$C$4:$C$35,"NULL",0)</f>
        <v>R5.2OECD</v>
      </c>
      <c r="BY38" s="22" t="s">
        <v>41</v>
      </c>
      <c r="BZ38" s="21" t="s">
        <v>31</v>
      </c>
      <c r="CA38" s="21" t="s">
        <v>18</v>
      </c>
      <c r="CB38" s="21" t="s">
        <v>19</v>
      </c>
      <c r="CC38" s="20" t="str">
        <f t="shared" si="0"/>
        <v>RU</v>
      </c>
      <c r="CD38" s="20" t="str">
        <f t="shared" si="1"/>
        <v>U</v>
      </c>
      <c r="CE38" s="20" t="str">
        <f t="shared" si="2"/>
        <v>OECD_EU15</v>
      </c>
      <c r="CF38" s="20">
        <f>IF(ISNUMBER(Table1[[#This Row],[concrete]]),Table1[[#This Row],[concrete]],IF(AND(ISNUMBER(Table1[[#This Row],[cement]]),ISNUMBER(Table1[[#This Row],[aggregates]])),Table1[[#This Row],[cement]]+Table1[[#This Row],[aggregates]],""))</f>
        <v>938.96168160000002</v>
      </c>
      <c r="CG38" s="20">
        <f>COUNT(Table1[[#This Row],[steel]:[other_unspecified_material]])</f>
        <v>19</v>
      </c>
    </row>
    <row r="39" spans="1:85" s="8" customFormat="1">
      <c r="A39" s="9">
        <v>37</v>
      </c>
      <c r="B39" s="20" t="s">
        <v>114</v>
      </c>
      <c r="C39" s="20" t="s">
        <v>115</v>
      </c>
      <c r="D39" s="38">
        <v>1977</v>
      </c>
      <c r="E39" s="9">
        <v>1999</v>
      </c>
      <c r="F39" s="38">
        <v>16.220524149999999</v>
      </c>
      <c r="G39" s="38">
        <v>8.4624223999999998E-2</v>
      </c>
      <c r="H39" s="38">
        <v>0.10637416399999999</v>
      </c>
      <c r="I39" s="38">
        <v>1.6057741E-2</v>
      </c>
      <c r="J39" s="117">
        <v>147.3428658</v>
      </c>
      <c r="K39" s="117"/>
      <c r="L39" s="117"/>
      <c r="M39" s="117">
        <v>801.07413010000005</v>
      </c>
      <c r="N39" s="117"/>
      <c r="O39" s="117"/>
      <c r="P39" s="117">
        <v>49.621785170000003</v>
      </c>
      <c r="Q39" s="117">
        <v>61.220121030000001</v>
      </c>
      <c r="R39" s="117">
        <v>12.577045740000001</v>
      </c>
      <c r="S39" s="117">
        <v>41.989320939999999</v>
      </c>
      <c r="T39" s="117"/>
      <c r="U39" s="117"/>
      <c r="V39" s="117">
        <v>9.1255673220000002</v>
      </c>
      <c r="W39" s="117"/>
      <c r="X39" s="117"/>
      <c r="Y39" s="117"/>
      <c r="Z39" s="117"/>
      <c r="AA39" s="117">
        <v>0.29474853899999998</v>
      </c>
      <c r="AB39" s="117">
        <v>1.190521387</v>
      </c>
      <c r="AC39" s="117">
        <v>1.105412284</v>
      </c>
      <c r="AD39" s="117"/>
      <c r="AE39" s="117"/>
      <c r="AF39" s="117"/>
      <c r="AG39" s="117"/>
      <c r="AH39" s="117">
        <v>15.14874483</v>
      </c>
      <c r="AI39" s="117">
        <v>12.577045740000001</v>
      </c>
      <c r="AJ39" s="117"/>
      <c r="AK39" s="117"/>
      <c r="AL39" s="20" t="s">
        <v>176</v>
      </c>
      <c r="AM39" s="38">
        <v>3.2</v>
      </c>
      <c r="AN39" s="20" t="s">
        <v>117</v>
      </c>
      <c r="AO39" s="20" t="s">
        <v>118</v>
      </c>
      <c r="AP39" s="20" t="s">
        <v>119</v>
      </c>
      <c r="AQ39" s="20" t="s">
        <v>120</v>
      </c>
      <c r="AR39" s="20" t="s">
        <v>121</v>
      </c>
      <c r="AS39" s="20" t="s">
        <v>122</v>
      </c>
      <c r="AT39" s="38">
        <v>2016</v>
      </c>
      <c r="AU39" s="20" t="s">
        <v>123</v>
      </c>
      <c r="AV39" s="20" t="s">
        <v>124</v>
      </c>
      <c r="AW39" s="20" t="s">
        <v>125</v>
      </c>
      <c r="AX39" s="20" t="s">
        <v>126</v>
      </c>
      <c r="AY39" s="20" t="str">
        <f>"https://doi.org/"&amp;Table1[[#This Row],[DOI]]</f>
        <v>https://doi.org/10.1111/jiec.12446</v>
      </c>
      <c r="AZ39" s="20" t="s">
        <v>119</v>
      </c>
      <c r="BA39" s="20" t="s">
        <v>127</v>
      </c>
      <c r="BB39" s="20" t="s">
        <v>128</v>
      </c>
      <c r="BC39" s="20" t="s">
        <v>119</v>
      </c>
      <c r="BD39" s="20" t="s">
        <v>175</v>
      </c>
      <c r="BE39" s="20" t="s">
        <v>130</v>
      </c>
      <c r="BF39" s="20" t="s">
        <v>131</v>
      </c>
      <c r="BG39" s="20" t="s">
        <v>132</v>
      </c>
      <c r="BH39" s="20">
        <v>5362</v>
      </c>
      <c r="BI39" s="20">
        <v>4169.8252499999999</v>
      </c>
      <c r="BJ39" s="20">
        <v>4736.1402500000004</v>
      </c>
      <c r="BK39" s="20">
        <v>77.550002500000005</v>
      </c>
      <c r="BL39" s="20">
        <v>99.947502499999999</v>
      </c>
      <c r="BM39" s="20">
        <v>82445</v>
      </c>
      <c r="BN39" s="20">
        <v>7568</v>
      </c>
      <c r="BO39" s="20" t="s">
        <v>118</v>
      </c>
      <c r="BP39" s="20">
        <v>8039</v>
      </c>
      <c r="BQ39" s="20">
        <v>0.65300000000000002</v>
      </c>
      <c r="BR39" s="20">
        <v>0.60199999999999998</v>
      </c>
      <c r="BS39" s="20">
        <v>17362</v>
      </c>
      <c r="BT39" s="20">
        <v>33821</v>
      </c>
      <c r="BU39" s="20" t="s">
        <v>119</v>
      </c>
      <c r="BV39" s="20" t="s">
        <v>119</v>
      </c>
      <c r="BW39" s="21" t="s">
        <v>134</v>
      </c>
      <c r="BX39" s="22" t="str">
        <f>_xlfn.XLOOKUP(BW39,dimensions_items!$B$4:$B$35,dimensions_items!$C$4:$C$35,"NULL",0)</f>
        <v>R5.2OECD</v>
      </c>
      <c r="BY39" s="22" t="s">
        <v>41</v>
      </c>
      <c r="BZ39" s="21" t="s">
        <v>31</v>
      </c>
      <c r="CA39" s="21" t="s">
        <v>18</v>
      </c>
      <c r="CB39" s="21" t="s">
        <v>19</v>
      </c>
      <c r="CC39" s="20" t="str">
        <f t="shared" si="0"/>
        <v>RU</v>
      </c>
      <c r="CD39" s="20" t="str">
        <f t="shared" si="1"/>
        <v>U</v>
      </c>
      <c r="CE39" s="20" t="str">
        <f t="shared" si="2"/>
        <v>OECD_EU15</v>
      </c>
      <c r="CF39" s="20">
        <f>IF(ISNUMBER(Table1[[#This Row],[concrete]]),Table1[[#This Row],[concrete]],IF(AND(ISNUMBER(Table1[[#This Row],[cement]]),ISNUMBER(Table1[[#This Row],[aggregates]])),Table1[[#This Row],[cement]]+Table1[[#This Row],[aggregates]],""))</f>
        <v>801.07413010000005</v>
      </c>
      <c r="CG39" s="20">
        <f>COUNT(Table1[[#This Row],[steel]:[other_unspecified_material]])</f>
        <v>16</v>
      </c>
    </row>
    <row r="40" spans="1:85" s="8" customFormat="1">
      <c r="A40" s="9">
        <v>38</v>
      </c>
      <c r="B40" s="20" t="s">
        <v>114</v>
      </c>
      <c r="C40" s="20" t="s">
        <v>115</v>
      </c>
      <c r="D40" s="38">
        <v>1997</v>
      </c>
      <c r="E40" s="9"/>
      <c r="F40" s="38">
        <v>61.957324839999998</v>
      </c>
      <c r="G40" s="38">
        <v>8.3917196999999999E-2</v>
      </c>
      <c r="H40" s="38">
        <v>0.85031847100000002</v>
      </c>
      <c r="I40" s="38"/>
      <c r="J40" s="117">
        <v>4.9353503180000002</v>
      </c>
      <c r="K40" s="117"/>
      <c r="L40" s="117"/>
      <c r="M40" s="117">
        <v>1543.1847130000001</v>
      </c>
      <c r="N40" s="117"/>
      <c r="O40" s="117">
        <v>1.8980891719999999</v>
      </c>
      <c r="P40" s="117"/>
      <c r="Q40" s="117"/>
      <c r="R40" s="117">
        <v>1.342038217</v>
      </c>
      <c r="S40" s="117">
        <v>27.029140129999998</v>
      </c>
      <c r="T40" s="117"/>
      <c r="U40" s="117"/>
      <c r="V40" s="117"/>
      <c r="W40" s="117"/>
      <c r="X40" s="117"/>
      <c r="Y40" s="117"/>
      <c r="Z40" s="117"/>
      <c r="AA40" s="117">
        <v>3.0318471339999999</v>
      </c>
      <c r="AB40" s="117">
        <v>2.211783439</v>
      </c>
      <c r="AC40" s="117">
        <v>1.0961783439999999</v>
      </c>
      <c r="AD40" s="117">
        <v>2.4681528660000001</v>
      </c>
      <c r="AE40" s="117"/>
      <c r="AF40" s="117">
        <v>0.15286624200000001</v>
      </c>
      <c r="AG40" s="117">
        <v>0.18152866200000001</v>
      </c>
      <c r="AH40" s="117"/>
      <c r="AI40" s="117">
        <v>1.342038217</v>
      </c>
      <c r="AJ40" s="117"/>
      <c r="AK40" s="117"/>
      <c r="AL40" s="20" t="s">
        <v>177</v>
      </c>
      <c r="AM40" s="38">
        <v>3.2</v>
      </c>
      <c r="AN40" s="20" t="s">
        <v>117</v>
      </c>
      <c r="AO40" s="20" t="s">
        <v>118</v>
      </c>
      <c r="AP40" s="20" t="s">
        <v>119</v>
      </c>
      <c r="AQ40" s="20" t="s">
        <v>120</v>
      </c>
      <c r="AR40" s="20" t="s">
        <v>121</v>
      </c>
      <c r="AS40" s="20" t="s">
        <v>122</v>
      </c>
      <c r="AT40" s="38">
        <v>2016</v>
      </c>
      <c r="AU40" s="20" t="s">
        <v>123</v>
      </c>
      <c r="AV40" s="20" t="s">
        <v>124</v>
      </c>
      <c r="AW40" s="20" t="s">
        <v>125</v>
      </c>
      <c r="AX40" s="20" t="s">
        <v>126</v>
      </c>
      <c r="AY40" s="20" t="str">
        <f>"https://doi.org/"&amp;Table1[[#This Row],[DOI]]</f>
        <v>https://doi.org/10.1111/jiec.12446</v>
      </c>
      <c r="AZ40" s="20" t="s">
        <v>119</v>
      </c>
      <c r="BA40" s="20" t="s">
        <v>127</v>
      </c>
      <c r="BB40" s="20" t="s">
        <v>128</v>
      </c>
      <c r="BC40" s="20" t="s">
        <v>119</v>
      </c>
      <c r="BD40" s="20" t="s">
        <v>178</v>
      </c>
      <c r="BE40" s="20" t="s">
        <v>130</v>
      </c>
      <c r="BF40" s="20" t="s">
        <v>131</v>
      </c>
      <c r="BG40" s="20" t="s">
        <v>132</v>
      </c>
      <c r="BH40" s="20">
        <v>5362</v>
      </c>
      <c r="BI40" s="20">
        <v>4470.8149999999996</v>
      </c>
      <c r="BJ40" s="20">
        <v>4651.6097499999996</v>
      </c>
      <c r="BK40" s="20">
        <v>99.559997499999994</v>
      </c>
      <c r="BL40" s="20">
        <v>163.375</v>
      </c>
      <c r="BM40" s="20">
        <v>82445</v>
      </c>
      <c r="BN40" s="20">
        <v>8015</v>
      </c>
      <c r="BO40" s="20" t="s">
        <v>118</v>
      </c>
      <c r="BP40" s="20">
        <v>8780</v>
      </c>
      <c r="BQ40" s="20">
        <v>0.61599999999999999</v>
      </c>
      <c r="BR40" s="20">
        <v>0.58699999999999997</v>
      </c>
      <c r="BS40" s="20">
        <v>31019</v>
      </c>
      <c r="BT40" s="20">
        <v>45010</v>
      </c>
      <c r="BU40" s="20" t="s">
        <v>119</v>
      </c>
      <c r="BV40" s="20" t="s">
        <v>119</v>
      </c>
      <c r="BW40" s="21" t="s">
        <v>134</v>
      </c>
      <c r="BX40" s="22" t="str">
        <f>_xlfn.XLOOKUP(BW40,dimensions_items!$B$4:$B$35,dimensions_items!$C$4:$C$35,"NULL",0)</f>
        <v>R5.2OECD</v>
      </c>
      <c r="BY40" s="22" t="s">
        <v>41</v>
      </c>
      <c r="BZ40" s="21" t="s">
        <v>31</v>
      </c>
      <c r="CA40" s="21" t="s">
        <v>18</v>
      </c>
      <c r="CB40" s="21" t="s">
        <v>19</v>
      </c>
      <c r="CC40" s="20" t="str">
        <f t="shared" si="0"/>
        <v>RU</v>
      </c>
      <c r="CD40" s="20" t="str">
        <f t="shared" si="1"/>
        <v>U</v>
      </c>
      <c r="CE40" s="20" t="str">
        <f t="shared" si="2"/>
        <v>OECD_EU15</v>
      </c>
      <c r="CF40" s="20">
        <f>IF(ISNUMBER(Table1[[#This Row],[concrete]]),Table1[[#This Row],[concrete]],IF(AND(ISNUMBER(Table1[[#This Row],[cement]]),ISNUMBER(Table1[[#This Row],[aggregates]])),Table1[[#This Row],[cement]]+Table1[[#This Row],[aggregates]],""))</f>
        <v>1543.1847130000001</v>
      </c>
      <c r="CG40" s="20">
        <f>COUNT(Table1[[#This Row],[steel]:[other_unspecified_material]])</f>
        <v>15</v>
      </c>
    </row>
    <row r="41" spans="1:85" s="8" customFormat="1">
      <c r="A41" s="9">
        <v>39</v>
      </c>
      <c r="B41" s="20" t="s">
        <v>114</v>
      </c>
      <c r="C41" s="20" t="s">
        <v>115</v>
      </c>
      <c r="D41" s="38">
        <v>1997</v>
      </c>
      <c r="E41" s="9"/>
      <c r="F41" s="38">
        <v>30.33903754</v>
      </c>
      <c r="G41" s="38">
        <v>8.6964911000000006E-2</v>
      </c>
      <c r="H41" s="38">
        <v>0.128714669</v>
      </c>
      <c r="I41" s="38"/>
      <c r="J41" s="117">
        <v>16.336036709999998</v>
      </c>
      <c r="K41" s="117"/>
      <c r="L41" s="117"/>
      <c r="M41" s="117">
        <v>1513.321463</v>
      </c>
      <c r="N41" s="117"/>
      <c r="O41" s="117">
        <v>10.726222399999999</v>
      </c>
      <c r="P41" s="117"/>
      <c r="Q41" s="117">
        <v>13.23120787</v>
      </c>
      <c r="R41" s="117">
        <v>3.262091759</v>
      </c>
      <c r="S41" s="117">
        <v>31.453079500000001</v>
      </c>
      <c r="T41" s="117"/>
      <c r="U41" s="117"/>
      <c r="V41" s="117">
        <v>3.2013648379999999</v>
      </c>
      <c r="W41" s="117">
        <v>1.5643782820000001</v>
      </c>
      <c r="X41" s="117"/>
      <c r="Y41" s="117"/>
      <c r="Z41" s="117"/>
      <c r="AA41" s="117">
        <v>1.7155355080000001</v>
      </c>
      <c r="AB41" s="117">
        <v>8.6057307380000001</v>
      </c>
      <c r="AC41" s="117">
        <v>3.7096227609999999</v>
      </c>
      <c r="AD41" s="117">
        <v>5.5875367740000002</v>
      </c>
      <c r="AE41" s="117"/>
      <c r="AF41" s="117"/>
      <c r="AG41" s="117"/>
      <c r="AH41" s="117"/>
      <c r="AI41" s="117">
        <v>3.262091759</v>
      </c>
      <c r="AJ41" s="117"/>
      <c r="AK41" s="117"/>
      <c r="AL41" s="20" t="s">
        <v>179</v>
      </c>
      <c r="AM41" s="38">
        <v>3.3</v>
      </c>
      <c r="AN41" s="20" t="s">
        <v>117</v>
      </c>
      <c r="AO41" s="20" t="s">
        <v>118</v>
      </c>
      <c r="AP41" s="20" t="s">
        <v>119</v>
      </c>
      <c r="AQ41" s="20" t="s">
        <v>120</v>
      </c>
      <c r="AR41" s="20" t="s">
        <v>121</v>
      </c>
      <c r="AS41" s="20" t="s">
        <v>122</v>
      </c>
      <c r="AT41" s="38">
        <v>2016</v>
      </c>
      <c r="AU41" s="20" t="s">
        <v>123</v>
      </c>
      <c r="AV41" s="20" t="s">
        <v>124</v>
      </c>
      <c r="AW41" s="20" t="s">
        <v>125</v>
      </c>
      <c r="AX41" s="20" t="s">
        <v>126</v>
      </c>
      <c r="AY41" s="20" t="str">
        <f>"https://doi.org/"&amp;Table1[[#This Row],[DOI]]</f>
        <v>https://doi.org/10.1111/jiec.12446</v>
      </c>
      <c r="AZ41" s="20" t="s">
        <v>119</v>
      </c>
      <c r="BA41" s="20" t="s">
        <v>127</v>
      </c>
      <c r="BB41" s="20" t="s">
        <v>128</v>
      </c>
      <c r="BC41" s="20" t="s">
        <v>119</v>
      </c>
      <c r="BD41" s="20" t="s">
        <v>178</v>
      </c>
      <c r="BE41" s="20" t="s">
        <v>130</v>
      </c>
      <c r="BF41" s="20" t="s">
        <v>131</v>
      </c>
      <c r="BG41" s="20" t="s">
        <v>132</v>
      </c>
      <c r="BH41" s="20">
        <v>5362</v>
      </c>
      <c r="BI41" s="20">
        <v>4470.8149999999996</v>
      </c>
      <c r="BJ41" s="20">
        <v>4651.6097499999996</v>
      </c>
      <c r="BK41" s="20">
        <v>99.559997499999994</v>
      </c>
      <c r="BL41" s="20">
        <v>163.375</v>
      </c>
      <c r="BM41" s="20">
        <v>82445</v>
      </c>
      <c r="BN41" s="20">
        <v>8015</v>
      </c>
      <c r="BO41" s="20" t="s">
        <v>118</v>
      </c>
      <c r="BP41" s="20">
        <v>8780</v>
      </c>
      <c r="BQ41" s="20">
        <v>0.61599999999999999</v>
      </c>
      <c r="BR41" s="20">
        <v>0.58699999999999997</v>
      </c>
      <c r="BS41" s="20">
        <v>31019</v>
      </c>
      <c r="BT41" s="20">
        <v>45010</v>
      </c>
      <c r="BU41" s="20" t="s">
        <v>119</v>
      </c>
      <c r="BV41" s="20" t="s">
        <v>119</v>
      </c>
      <c r="BW41" s="21" t="s">
        <v>134</v>
      </c>
      <c r="BX41" s="22" t="str">
        <f>_xlfn.XLOOKUP(BW41,dimensions_items!$B$4:$B$35,dimensions_items!$C$4:$C$35,"NULL",0)</f>
        <v>R5.2OECD</v>
      </c>
      <c r="BY41" s="22" t="s">
        <v>41</v>
      </c>
      <c r="BZ41" s="21" t="s">
        <v>31</v>
      </c>
      <c r="CA41" s="21" t="s">
        <v>18</v>
      </c>
      <c r="CB41" s="21" t="s">
        <v>19</v>
      </c>
      <c r="CC41" s="20" t="str">
        <f t="shared" si="0"/>
        <v>RU</v>
      </c>
      <c r="CD41" s="20" t="str">
        <f t="shared" si="1"/>
        <v>U</v>
      </c>
      <c r="CE41" s="20" t="str">
        <f t="shared" si="2"/>
        <v>OECD_EU15</v>
      </c>
      <c r="CF41" s="20">
        <f>IF(ISNUMBER(Table1[[#This Row],[concrete]]),Table1[[#This Row],[concrete]],IF(AND(ISNUMBER(Table1[[#This Row],[cement]]),ISNUMBER(Table1[[#This Row],[aggregates]])),Table1[[#This Row],[cement]]+Table1[[#This Row],[aggregates]],""))</f>
        <v>1513.321463</v>
      </c>
      <c r="CG41" s="20">
        <f>COUNT(Table1[[#This Row],[steel]:[other_unspecified_material]])</f>
        <v>16</v>
      </c>
    </row>
    <row r="42" spans="1:85" s="8" customFormat="1">
      <c r="A42" s="9">
        <v>40</v>
      </c>
      <c r="B42" s="20" t="s">
        <v>114</v>
      </c>
      <c r="C42" s="20" t="s">
        <v>115</v>
      </c>
      <c r="D42" s="38">
        <v>1997</v>
      </c>
      <c r="E42" s="9"/>
      <c r="F42" s="38">
        <v>60.339642300000001</v>
      </c>
      <c r="G42" s="38">
        <v>0.26056198800000002</v>
      </c>
      <c r="H42" s="38">
        <v>1.2409264659999999</v>
      </c>
      <c r="I42" s="38"/>
      <c r="J42" s="117">
        <v>20.141441650000001</v>
      </c>
      <c r="K42" s="117"/>
      <c r="L42" s="117"/>
      <c r="M42" s="117">
        <v>1158.8982960000001</v>
      </c>
      <c r="N42" s="117"/>
      <c r="O42" s="117">
        <v>9.2532075880000004</v>
      </c>
      <c r="P42" s="117"/>
      <c r="Q42" s="117">
        <v>9.0643001470000009</v>
      </c>
      <c r="R42" s="117">
        <v>2.9215512870000002</v>
      </c>
      <c r="S42" s="117">
        <v>33.039260040000002</v>
      </c>
      <c r="T42" s="117"/>
      <c r="U42" s="117">
        <v>16.988641600000001</v>
      </c>
      <c r="V42" s="117">
        <v>3.5045587349999998</v>
      </c>
      <c r="W42" s="117"/>
      <c r="X42" s="117"/>
      <c r="Y42" s="117"/>
      <c r="Z42" s="117"/>
      <c r="AA42" s="117">
        <v>1.5177735779999999</v>
      </c>
      <c r="AB42" s="117">
        <v>7.4651009479999999</v>
      </c>
      <c r="AC42" s="117">
        <v>6.2046323320000001</v>
      </c>
      <c r="AD42" s="117">
        <v>5.7616769530000003</v>
      </c>
      <c r="AE42" s="117"/>
      <c r="AF42" s="117"/>
      <c r="AG42" s="117"/>
      <c r="AH42" s="117">
        <v>0.22147769</v>
      </c>
      <c r="AI42" s="117">
        <v>2.9215512870000002</v>
      </c>
      <c r="AJ42" s="117"/>
      <c r="AK42" s="117"/>
      <c r="AL42" s="20" t="s">
        <v>180</v>
      </c>
      <c r="AM42" s="38">
        <v>3.3</v>
      </c>
      <c r="AN42" s="20" t="s">
        <v>117</v>
      </c>
      <c r="AO42" s="20" t="s">
        <v>118</v>
      </c>
      <c r="AP42" s="20" t="s">
        <v>119</v>
      </c>
      <c r="AQ42" s="20" t="s">
        <v>120</v>
      </c>
      <c r="AR42" s="20" t="s">
        <v>121</v>
      </c>
      <c r="AS42" s="20" t="s">
        <v>122</v>
      </c>
      <c r="AT42" s="38">
        <v>2016</v>
      </c>
      <c r="AU42" s="20" t="s">
        <v>123</v>
      </c>
      <c r="AV42" s="20" t="s">
        <v>124</v>
      </c>
      <c r="AW42" s="20" t="s">
        <v>125</v>
      </c>
      <c r="AX42" s="20" t="s">
        <v>126</v>
      </c>
      <c r="AY42" s="20" t="str">
        <f>"https://doi.org/"&amp;Table1[[#This Row],[DOI]]</f>
        <v>https://doi.org/10.1111/jiec.12446</v>
      </c>
      <c r="AZ42" s="20" t="s">
        <v>119</v>
      </c>
      <c r="BA42" s="20" t="s">
        <v>127</v>
      </c>
      <c r="BB42" s="20" t="s">
        <v>128</v>
      </c>
      <c r="BC42" s="20" t="s">
        <v>119</v>
      </c>
      <c r="BD42" s="20" t="s">
        <v>178</v>
      </c>
      <c r="BE42" s="20" t="s">
        <v>130</v>
      </c>
      <c r="BF42" s="20" t="s">
        <v>131</v>
      </c>
      <c r="BG42" s="20" t="s">
        <v>132</v>
      </c>
      <c r="BH42" s="20">
        <v>5362</v>
      </c>
      <c r="BI42" s="20">
        <v>4470.8149999999996</v>
      </c>
      <c r="BJ42" s="20">
        <v>4651.6097499999996</v>
      </c>
      <c r="BK42" s="20">
        <v>99.559997499999994</v>
      </c>
      <c r="BL42" s="20">
        <v>163.375</v>
      </c>
      <c r="BM42" s="20">
        <v>82445</v>
      </c>
      <c r="BN42" s="20">
        <v>8015</v>
      </c>
      <c r="BO42" s="20" t="s">
        <v>118</v>
      </c>
      <c r="BP42" s="20">
        <v>8780</v>
      </c>
      <c r="BQ42" s="20">
        <v>0.61599999999999999</v>
      </c>
      <c r="BR42" s="20">
        <v>0.58699999999999997</v>
      </c>
      <c r="BS42" s="20">
        <v>31019</v>
      </c>
      <c r="BT42" s="20">
        <v>45010</v>
      </c>
      <c r="BU42" s="20" t="s">
        <v>119</v>
      </c>
      <c r="BV42" s="20" t="s">
        <v>119</v>
      </c>
      <c r="BW42" s="21" t="s">
        <v>134</v>
      </c>
      <c r="BX42" s="22" t="str">
        <f>_xlfn.XLOOKUP(BW42,dimensions_items!$B$4:$B$35,dimensions_items!$C$4:$C$35,"NULL",0)</f>
        <v>R5.2OECD</v>
      </c>
      <c r="BY42" s="22" t="s">
        <v>41</v>
      </c>
      <c r="BZ42" s="21" t="s">
        <v>31</v>
      </c>
      <c r="CA42" s="21" t="s">
        <v>18</v>
      </c>
      <c r="CB42" s="21" t="s">
        <v>19</v>
      </c>
      <c r="CC42" s="20" t="str">
        <f t="shared" si="0"/>
        <v>RU</v>
      </c>
      <c r="CD42" s="20" t="str">
        <f t="shared" si="1"/>
        <v>U</v>
      </c>
      <c r="CE42" s="20" t="str">
        <f t="shared" si="2"/>
        <v>OECD_EU15</v>
      </c>
      <c r="CF42" s="20">
        <f>IF(ISNUMBER(Table1[[#This Row],[concrete]]),Table1[[#This Row],[concrete]],IF(AND(ISNUMBER(Table1[[#This Row],[cement]]),ISNUMBER(Table1[[#This Row],[aggregates]])),Table1[[#This Row],[cement]]+Table1[[#This Row],[aggregates]],""))</f>
        <v>1158.8982960000001</v>
      </c>
      <c r="CG42" s="20">
        <f>COUNT(Table1[[#This Row],[steel]:[other_unspecified_material]])</f>
        <v>17</v>
      </c>
    </row>
    <row r="43" spans="1:85" s="8" customFormat="1">
      <c r="A43" s="9">
        <v>41</v>
      </c>
      <c r="B43" s="20" t="s">
        <v>114</v>
      </c>
      <c r="C43" s="20" t="s">
        <v>115</v>
      </c>
      <c r="D43" s="38">
        <v>1997</v>
      </c>
      <c r="E43" s="9"/>
      <c r="F43" s="38">
        <v>46.007305129999999</v>
      </c>
      <c r="G43" s="38">
        <v>8.3901937999999995E-2</v>
      </c>
      <c r="H43" s="38">
        <v>0.70348548200000005</v>
      </c>
      <c r="I43" s="38"/>
      <c r="J43" s="117">
        <v>13.7147399</v>
      </c>
      <c r="K43" s="117"/>
      <c r="L43" s="117"/>
      <c r="M43" s="117">
        <v>886.52724130000001</v>
      </c>
      <c r="N43" s="117"/>
      <c r="O43" s="117">
        <v>17.003050479999999</v>
      </c>
      <c r="P43" s="117">
        <v>186.27198390000001</v>
      </c>
      <c r="Q43" s="117">
        <v>26.713086329999999</v>
      </c>
      <c r="R43" s="117">
        <v>4.3338578090000004</v>
      </c>
      <c r="S43" s="117">
        <v>35.868078590000003</v>
      </c>
      <c r="T43" s="117"/>
      <c r="U43" s="117"/>
      <c r="V43" s="117">
        <v>6.7379710389999996</v>
      </c>
      <c r="W43" s="117"/>
      <c r="X43" s="117"/>
      <c r="Y43" s="117"/>
      <c r="Z43" s="117"/>
      <c r="AA43" s="117">
        <v>0.29688378100000001</v>
      </c>
      <c r="AB43" s="117">
        <v>5.2277361510000002</v>
      </c>
      <c r="AC43" s="117">
        <v>3.510973415</v>
      </c>
      <c r="AD43" s="117">
        <v>5.8279577089999997</v>
      </c>
      <c r="AE43" s="117"/>
      <c r="AF43" s="117"/>
      <c r="AG43" s="117"/>
      <c r="AH43" s="117"/>
      <c r="AI43" s="117">
        <v>4.3338578090000004</v>
      </c>
      <c r="AJ43" s="117"/>
      <c r="AK43" s="117"/>
      <c r="AL43" s="20" t="s">
        <v>181</v>
      </c>
      <c r="AM43" s="38">
        <v>3.2</v>
      </c>
      <c r="AN43" s="20" t="s">
        <v>117</v>
      </c>
      <c r="AO43" s="20" t="s">
        <v>118</v>
      </c>
      <c r="AP43" s="20" t="s">
        <v>119</v>
      </c>
      <c r="AQ43" s="20" t="s">
        <v>120</v>
      </c>
      <c r="AR43" s="20" t="s">
        <v>121</v>
      </c>
      <c r="AS43" s="20" t="s">
        <v>122</v>
      </c>
      <c r="AT43" s="38">
        <v>2016</v>
      </c>
      <c r="AU43" s="20" t="s">
        <v>123</v>
      </c>
      <c r="AV43" s="20" t="s">
        <v>124</v>
      </c>
      <c r="AW43" s="20" t="s">
        <v>125</v>
      </c>
      <c r="AX43" s="20" t="s">
        <v>126</v>
      </c>
      <c r="AY43" s="20" t="str">
        <f>"https://doi.org/"&amp;Table1[[#This Row],[DOI]]</f>
        <v>https://doi.org/10.1111/jiec.12446</v>
      </c>
      <c r="AZ43" s="20" t="s">
        <v>119</v>
      </c>
      <c r="BA43" s="20" t="s">
        <v>127</v>
      </c>
      <c r="BB43" s="20" t="s">
        <v>128</v>
      </c>
      <c r="BC43" s="20" t="s">
        <v>119</v>
      </c>
      <c r="BD43" s="20" t="s">
        <v>178</v>
      </c>
      <c r="BE43" s="20" t="s">
        <v>130</v>
      </c>
      <c r="BF43" s="20" t="s">
        <v>131</v>
      </c>
      <c r="BG43" s="20" t="s">
        <v>132</v>
      </c>
      <c r="BH43" s="20">
        <v>5362</v>
      </c>
      <c r="BI43" s="20">
        <v>4470.8149999999996</v>
      </c>
      <c r="BJ43" s="20">
        <v>4651.6097499999996</v>
      </c>
      <c r="BK43" s="20">
        <v>99.559997499999994</v>
      </c>
      <c r="BL43" s="20">
        <v>163.375</v>
      </c>
      <c r="BM43" s="20">
        <v>82445</v>
      </c>
      <c r="BN43" s="20">
        <v>8015</v>
      </c>
      <c r="BO43" s="20" t="s">
        <v>118</v>
      </c>
      <c r="BP43" s="20">
        <v>8780</v>
      </c>
      <c r="BQ43" s="20">
        <v>0.61599999999999999</v>
      </c>
      <c r="BR43" s="20">
        <v>0.58699999999999997</v>
      </c>
      <c r="BS43" s="20">
        <v>31019</v>
      </c>
      <c r="BT43" s="20">
        <v>45010</v>
      </c>
      <c r="BU43" s="20" t="s">
        <v>119</v>
      </c>
      <c r="BV43" s="20" t="s">
        <v>119</v>
      </c>
      <c r="BW43" s="21" t="s">
        <v>134</v>
      </c>
      <c r="BX43" s="22" t="str">
        <f>_xlfn.XLOOKUP(BW43,dimensions_items!$B$4:$B$35,dimensions_items!$C$4:$C$35,"NULL",0)</f>
        <v>R5.2OECD</v>
      </c>
      <c r="BY43" s="22" t="s">
        <v>41</v>
      </c>
      <c r="BZ43" s="21" t="s">
        <v>31</v>
      </c>
      <c r="CA43" s="21" t="s">
        <v>18</v>
      </c>
      <c r="CB43" s="21" t="s">
        <v>19</v>
      </c>
      <c r="CC43" s="20" t="str">
        <f t="shared" si="0"/>
        <v>RU</v>
      </c>
      <c r="CD43" s="20" t="str">
        <f t="shared" si="1"/>
        <v>U</v>
      </c>
      <c r="CE43" s="20" t="str">
        <f t="shared" si="2"/>
        <v>OECD_EU15</v>
      </c>
      <c r="CF43" s="20">
        <f>IF(ISNUMBER(Table1[[#This Row],[concrete]]),Table1[[#This Row],[concrete]],IF(AND(ISNUMBER(Table1[[#This Row],[cement]]),ISNUMBER(Table1[[#This Row],[aggregates]])),Table1[[#This Row],[cement]]+Table1[[#This Row],[aggregates]],""))</f>
        <v>886.52724130000001</v>
      </c>
      <c r="CG43" s="20">
        <f>COUNT(Table1[[#This Row],[steel]:[other_unspecified_material]])</f>
        <v>16</v>
      </c>
    </row>
    <row r="44" spans="1:85" s="8" customFormat="1">
      <c r="A44" s="9">
        <v>42</v>
      </c>
      <c r="B44" s="20" t="s">
        <v>114</v>
      </c>
      <c r="C44" s="20" t="s">
        <v>115</v>
      </c>
      <c r="D44" s="38">
        <v>1997</v>
      </c>
      <c r="E44" s="9"/>
      <c r="F44" s="38">
        <v>48.477763770000003</v>
      </c>
      <c r="G44" s="38">
        <v>8.8674676999999993E-2</v>
      </c>
      <c r="H44" s="38">
        <v>0.17052822500000001</v>
      </c>
      <c r="I44" s="38"/>
      <c r="J44" s="117">
        <v>15.654491050000001</v>
      </c>
      <c r="K44" s="117"/>
      <c r="L44" s="117"/>
      <c r="M44" s="117">
        <v>997.98915169999998</v>
      </c>
      <c r="N44" s="117"/>
      <c r="O44" s="117"/>
      <c r="P44" s="117"/>
      <c r="Q44" s="117">
        <v>12.090451140000001</v>
      </c>
      <c r="R44" s="117">
        <v>10.252156879999999</v>
      </c>
      <c r="S44" s="117">
        <v>42.901490819999999</v>
      </c>
      <c r="T44" s="117"/>
      <c r="U44" s="117"/>
      <c r="V44" s="117">
        <v>2.087265473</v>
      </c>
      <c r="W44" s="117"/>
      <c r="X44" s="117"/>
      <c r="Y44" s="117"/>
      <c r="Z44" s="117"/>
      <c r="AA44" s="117">
        <v>9.6723609160000006</v>
      </c>
      <c r="AB44" s="117">
        <v>6.6506007709999997</v>
      </c>
      <c r="AC44" s="117">
        <v>3.355995466</v>
      </c>
      <c r="AD44" s="117">
        <v>3.4514912720000002</v>
      </c>
      <c r="AE44" s="117"/>
      <c r="AF44" s="117">
        <v>0.15006483800000001</v>
      </c>
      <c r="AG44" s="117"/>
      <c r="AH44" s="117">
        <v>0.22168669199999999</v>
      </c>
      <c r="AI44" s="117">
        <v>10.252156879999999</v>
      </c>
      <c r="AJ44" s="117"/>
      <c r="AK44" s="117"/>
      <c r="AL44" s="20" t="s">
        <v>182</v>
      </c>
      <c r="AM44" s="38">
        <v>3.4</v>
      </c>
      <c r="AN44" s="20" t="s">
        <v>117</v>
      </c>
      <c r="AO44" s="20" t="s">
        <v>118</v>
      </c>
      <c r="AP44" s="20" t="s">
        <v>119</v>
      </c>
      <c r="AQ44" s="20" t="s">
        <v>120</v>
      </c>
      <c r="AR44" s="20" t="s">
        <v>121</v>
      </c>
      <c r="AS44" s="20" t="s">
        <v>122</v>
      </c>
      <c r="AT44" s="38">
        <v>2016</v>
      </c>
      <c r="AU44" s="20" t="s">
        <v>123</v>
      </c>
      <c r="AV44" s="20" t="s">
        <v>124</v>
      </c>
      <c r="AW44" s="20" t="s">
        <v>125</v>
      </c>
      <c r="AX44" s="20" t="s">
        <v>126</v>
      </c>
      <c r="AY44" s="20" t="str">
        <f>"https://doi.org/"&amp;Table1[[#This Row],[DOI]]</f>
        <v>https://doi.org/10.1111/jiec.12446</v>
      </c>
      <c r="AZ44" s="20" t="s">
        <v>119</v>
      </c>
      <c r="BA44" s="20" t="s">
        <v>127</v>
      </c>
      <c r="BB44" s="20" t="s">
        <v>128</v>
      </c>
      <c r="BC44" s="20" t="s">
        <v>119</v>
      </c>
      <c r="BD44" s="20" t="s">
        <v>178</v>
      </c>
      <c r="BE44" s="20" t="s">
        <v>130</v>
      </c>
      <c r="BF44" s="20" t="s">
        <v>131</v>
      </c>
      <c r="BG44" s="20" t="s">
        <v>132</v>
      </c>
      <c r="BH44" s="20">
        <v>5362</v>
      </c>
      <c r="BI44" s="20">
        <v>4470.8149999999996</v>
      </c>
      <c r="BJ44" s="20">
        <v>4651.6097499999996</v>
      </c>
      <c r="BK44" s="20">
        <v>99.559997499999994</v>
      </c>
      <c r="BL44" s="20">
        <v>163.375</v>
      </c>
      <c r="BM44" s="20">
        <v>82445</v>
      </c>
      <c r="BN44" s="20">
        <v>8015</v>
      </c>
      <c r="BO44" s="20" t="s">
        <v>118</v>
      </c>
      <c r="BP44" s="20">
        <v>8780</v>
      </c>
      <c r="BQ44" s="20">
        <v>0.61599999999999999</v>
      </c>
      <c r="BR44" s="20">
        <v>0.58699999999999997</v>
      </c>
      <c r="BS44" s="20">
        <v>31019</v>
      </c>
      <c r="BT44" s="20">
        <v>45010</v>
      </c>
      <c r="BU44" s="20" t="s">
        <v>119</v>
      </c>
      <c r="BV44" s="20" t="s">
        <v>119</v>
      </c>
      <c r="BW44" s="21" t="s">
        <v>134</v>
      </c>
      <c r="BX44" s="22" t="str">
        <f>_xlfn.XLOOKUP(BW44,dimensions_items!$B$4:$B$35,dimensions_items!$C$4:$C$35,"NULL",0)</f>
        <v>R5.2OECD</v>
      </c>
      <c r="BY44" s="22" t="s">
        <v>41</v>
      </c>
      <c r="BZ44" s="21" t="s">
        <v>31</v>
      </c>
      <c r="CA44" s="21" t="s">
        <v>18</v>
      </c>
      <c r="CB44" s="21" t="s">
        <v>19</v>
      </c>
      <c r="CC44" s="20" t="str">
        <f t="shared" si="0"/>
        <v>RU</v>
      </c>
      <c r="CD44" s="20" t="str">
        <f t="shared" si="1"/>
        <v>U</v>
      </c>
      <c r="CE44" s="20" t="str">
        <f t="shared" si="2"/>
        <v>OECD_EU15</v>
      </c>
      <c r="CF44" s="20">
        <f>IF(ISNUMBER(Table1[[#This Row],[concrete]]),Table1[[#This Row],[concrete]],IF(AND(ISNUMBER(Table1[[#This Row],[cement]]),ISNUMBER(Table1[[#This Row],[aggregates]])),Table1[[#This Row],[cement]]+Table1[[#This Row],[aggregates]],""))</f>
        <v>997.98915169999998</v>
      </c>
      <c r="CG44" s="20">
        <f>COUNT(Table1[[#This Row],[steel]:[other_unspecified_material]])</f>
        <v>16</v>
      </c>
    </row>
    <row r="45" spans="1:85" s="8" customFormat="1">
      <c r="A45" s="9">
        <v>43</v>
      </c>
      <c r="B45" s="20" t="s">
        <v>114</v>
      </c>
      <c r="C45" s="20" t="s">
        <v>115</v>
      </c>
      <c r="D45" s="38">
        <v>1997</v>
      </c>
      <c r="E45" s="9"/>
      <c r="F45" s="38">
        <v>26.249296090000001</v>
      </c>
      <c r="G45" s="38">
        <v>0.31525904599999999</v>
      </c>
      <c r="H45" s="38">
        <v>0.213357132</v>
      </c>
      <c r="I45" s="38"/>
      <c r="J45" s="117">
        <v>116.7095356</v>
      </c>
      <c r="K45" s="117"/>
      <c r="L45" s="117"/>
      <c r="M45" s="117">
        <v>529.24987999999996</v>
      </c>
      <c r="N45" s="117"/>
      <c r="O45" s="117">
        <v>70.16902091</v>
      </c>
      <c r="P45" s="117"/>
      <c r="Q45" s="117">
        <v>9.9258832849999994</v>
      </c>
      <c r="R45" s="117">
        <v>14.56878923</v>
      </c>
      <c r="S45" s="117">
        <v>45.699823879999997</v>
      </c>
      <c r="T45" s="117"/>
      <c r="U45" s="117"/>
      <c r="V45" s="117">
        <v>6.6522843060000003</v>
      </c>
      <c r="W45" s="117"/>
      <c r="X45" s="117"/>
      <c r="Y45" s="117"/>
      <c r="Z45" s="117"/>
      <c r="AA45" s="117">
        <v>0.29296800200000001</v>
      </c>
      <c r="AB45" s="117">
        <v>2.8245936710000001</v>
      </c>
      <c r="AC45" s="117">
        <v>6.7605550900000004</v>
      </c>
      <c r="AD45" s="117">
        <v>2.534810104</v>
      </c>
      <c r="AE45" s="117"/>
      <c r="AF45" s="117"/>
      <c r="AG45" s="117"/>
      <c r="AH45" s="117">
        <v>9.5533040000000003E-3</v>
      </c>
      <c r="AI45" s="117">
        <v>14.56878923</v>
      </c>
      <c r="AJ45" s="117"/>
      <c r="AK45" s="117"/>
      <c r="AL45" s="20" t="s">
        <v>183</v>
      </c>
      <c r="AM45" s="38">
        <v>3.2</v>
      </c>
      <c r="AN45" s="20" t="s">
        <v>117</v>
      </c>
      <c r="AO45" s="20" t="s">
        <v>118</v>
      </c>
      <c r="AP45" s="20" t="s">
        <v>119</v>
      </c>
      <c r="AQ45" s="20" t="s">
        <v>120</v>
      </c>
      <c r="AR45" s="20" t="s">
        <v>121</v>
      </c>
      <c r="AS45" s="20" t="s">
        <v>122</v>
      </c>
      <c r="AT45" s="38">
        <v>2016</v>
      </c>
      <c r="AU45" s="20" t="s">
        <v>123</v>
      </c>
      <c r="AV45" s="20" t="s">
        <v>124</v>
      </c>
      <c r="AW45" s="20" t="s">
        <v>125</v>
      </c>
      <c r="AX45" s="20" t="s">
        <v>126</v>
      </c>
      <c r="AY45" s="20" t="str">
        <f>"https://doi.org/"&amp;Table1[[#This Row],[DOI]]</f>
        <v>https://doi.org/10.1111/jiec.12446</v>
      </c>
      <c r="AZ45" s="20" t="s">
        <v>119</v>
      </c>
      <c r="BA45" s="20" t="s">
        <v>127</v>
      </c>
      <c r="BB45" s="20" t="s">
        <v>128</v>
      </c>
      <c r="BC45" s="20" t="s">
        <v>119</v>
      </c>
      <c r="BD45" s="20" t="s">
        <v>178</v>
      </c>
      <c r="BE45" s="20" t="s">
        <v>130</v>
      </c>
      <c r="BF45" s="20" t="s">
        <v>131</v>
      </c>
      <c r="BG45" s="20" t="s">
        <v>132</v>
      </c>
      <c r="BH45" s="20">
        <v>5362</v>
      </c>
      <c r="BI45" s="20">
        <v>4470.8149999999996</v>
      </c>
      <c r="BJ45" s="20">
        <v>4651.6097499999996</v>
      </c>
      <c r="BK45" s="20">
        <v>99.559997499999994</v>
      </c>
      <c r="BL45" s="20">
        <v>163.375</v>
      </c>
      <c r="BM45" s="20">
        <v>82445</v>
      </c>
      <c r="BN45" s="20">
        <v>8015</v>
      </c>
      <c r="BO45" s="20" t="s">
        <v>118</v>
      </c>
      <c r="BP45" s="20">
        <v>8780</v>
      </c>
      <c r="BQ45" s="20">
        <v>0.61599999999999999</v>
      </c>
      <c r="BR45" s="20">
        <v>0.58699999999999997</v>
      </c>
      <c r="BS45" s="20">
        <v>31019</v>
      </c>
      <c r="BT45" s="20">
        <v>45010</v>
      </c>
      <c r="BU45" s="20" t="s">
        <v>119</v>
      </c>
      <c r="BV45" s="20" t="s">
        <v>119</v>
      </c>
      <c r="BW45" s="21" t="s">
        <v>134</v>
      </c>
      <c r="BX45" s="22" t="str">
        <f>_xlfn.XLOOKUP(BW45,dimensions_items!$B$4:$B$35,dimensions_items!$C$4:$C$35,"NULL",0)</f>
        <v>R5.2OECD</v>
      </c>
      <c r="BY45" s="22" t="s">
        <v>41</v>
      </c>
      <c r="BZ45" s="21" t="s">
        <v>31</v>
      </c>
      <c r="CA45" s="21" t="s">
        <v>18</v>
      </c>
      <c r="CB45" s="21" t="s">
        <v>19</v>
      </c>
      <c r="CC45" s="20" t="str">
        <f t="shared" si="0"/>
        <v>RU</v>
      </c>
      <c r="CD45" s="20" t="str">
        <f t="shared" si="1"/>
        <v>U</v>
      </c>
      <c r="CE45" s="20" t="str">
        <f t="shared" si="2"/>
        <v>OECD_EU15</v>
      </c>
      <c r="CF45" s="20">
        <f>IF(ISNUMBER(Table1[[#This Row],[concrete]]),Table1[[#This Row],[concrete]],IF(AND(ISNUMBER(Table1[[#This Row],[cement]]),ISNUMBER(Table1[[#This Row],[aggregates]])),Table1[[#This Row],[cement]]+Table1[[#This Row],[aggregates]],""))</f>
        <v>529.24987999999996</v>
      </c>
      <c r="CG45" s="20">
        <f>COUNT(Table1[[#This Row],[steel]:[other_unspecified_material]])</f>
        <v>16</v>
      </c>
    </row>
    <row r="46" spans="1:85" s="8" customFormat="1">
      <c r="A46" s="9">
        <v>44</v>
      </c>
      <c r="B46" s="20" t="s">
        <v>114</v>
      </c>
      <c r="C46" s="20" t="s">
        <v>115</v>
      </c>
      <c r="D46" s="38">
        <v>1997</v>
      </c>
      <c r="E46" s="9"/>
      <c r="F46" s="38">
        <v>72.442212519999998</v>
      </c>
      <c r="G46" s="38">
        <v>8.5137528000000004E-2</v>
      </c>
      <c r="H46" s="38">
        <v>0.43223667900000001</v>
      </c>
      <c r="I46" s="38"/>
      <c r="J46" s="117">
        <v>6.2641573270000004</v>
      </c>
      <c r="K46" s="117">
        <v>0.29143230599999997</v>
      </c>
      <c r="L46" s="117"/>
      <c r="M46" s="117">
        <v>1558.0887970000001</v>
      </c>
      <c r="N46" s="117"/>
      <c r="O46" s="117">
        <v>36.481430619999998</v>
      </c>
      <c r="P46" s="117"/>
      <c r="Q46" s="117">
        <v>9.7318743219999995</v>
      </c>
      <c r="R46" s="117">
        <v>3.7886199829999998</v>
      </c>
      <c r="S46" s="117">
        <v>17.65948796</v>
      </c>
      <c r="T46" s="117"/>
      <c r="U46" s="117">
        <v>18.884158549999999</v>
      </c>
      <c r="V46" s="117">
        <v>5.6518220320000001</v>
      </c>
      <c r="W46" s="117"/>
      <c r="X46" s="117"/>
      <c r="Y46" s="117"/>
      <c r="Z46" s="117"/>
      <c r="AA46" s="117">
        <v>0.30125586700000001</v>
      </c>
      <c r="AB46" s="117">
        <v>1.7092995950000001</v>
      </c>
      <c r="AC46" s="117">
        <v>3.192657289</v>
      </c>
      <c r="AD46" s="117">
        <v>7.1024345230000003</v>
      </c>
      <c r="AE46" s="117"/>
      <c r="AF46" s="117"/>
      <c r="AG46" s="117"/>
      <c r="AH46" s="117">
        <v>0.97580704799999995</v>
      </c>
      <c r="AI46" s="117">
        <v>3.7886199829999998</v>
      </c>
      <c r="AJ46" s="117"/>
      <c r="AK46" s="117"/>
      <c r="AL46" s="20" t="s">
        <v>184</v>
      </c>
      <c r="AM46" s="38">
        <v>3.3</v>
      </c>
      <c r="AN46" s="20" t="s">
        <v>117</v>
      </c>
      <c r="AO46" s="20" t="s">
        <v>118</v>
      </c>
      <c r="AP46" s="20" t="s">
        <v>119</v>
      </c>
      <c r="AQ46" s="20" t="s">
        <v>120</v>
      </c>
      <c r="AR46" s="20" t="s">
        <v>121</v>
      </c>
      <c r="AS46" s="20" t="s">
        <v>122</v>
      </c>
      <c r="AT46" s="38">
        <v>2016</v>
      </c>
      <c r="AU46" s="20" t="s">
        <v>123</v>
      </c>
      <c r="AV46" s="20" t="s">
        <v>124</v>
      </c>
      <c r="AW46" s="20" t="s">
        <v>125</v>
      </c>
      <c r="AX46" s="20" t="s">
        <v>126</v>
      </c>
      <c r="AY46" s="20" t="str">
        <f>"https://doi.org/"&amp;Table1[[#This Row],[DOI]]</f>
        <v>https://doi.org/10.1111/jiec.12446</v>
      </c>
      <c r="AZ46" s="20" t="s">
        <v>119</v>
      </c>
      <c r="BA46" s="20" t="s">
        <v>127</v>
      </c>
      <c r="BB46" s="20" t="s">
        <v>128</v>
      </c>
      <c r="BC46" s="20" t="s">
        <v>119</v>
      </c>
      <c r="BD46" s="20" t="s">
        <v>178</v>
      </c>
      <c r="BE46" s="20" t="s">
        <v>130</v>
      </c>
      <c r="BF46" s="20" t="s">
        <v>131</v>
      </c>
      <c r="BG46" s="20" t="s">
        <v>132</v>
      </c>
      <c r="BH46" s="20">
        <v>5362</v>
      </c>
      <c r="BI46" s="20">
        <v>4470.8149999999996</v>
      </c>
      <c r="BJ46" s="20">
        <v>4651.6097499999996</v>
      </c>
      <c r="BK46" s="20">
        <v>99.559997499999994</v>
      </c>
      <c r="BL46" s="20">
        <v>163.375</v>
      </c>
      <c r="BM46" s="20">
        <v>82445</v>
      </c>
      <c r="BN46" s="20">
        <v>8015</v>
      </c>
      <c r="BO46" s="20" t="s">
        <v>118</v>
      </c>
      <c r="BP46" s="20">
        <v>8780</v>
      </c>
      <c r="BQ46" s="20">
        <v>0.61599999999999999</v>
      </c>
      <c r="BR46" s="20">
        <v>0.58699999999999997</v>
      </c>
      <c r="BS46" s="20">
        <v>31019</v>
      </c>
      <c r="BT46" s="20">
        <v>45010</v>
      </c>
      <c r="BU46" s="20" t="s">
        <v>119</v>
      </c>
      <c r="BV46" s="20" t="s">
        <v>119</v>
      </c>
      <c r="BW46" s="21" t="s">
        <v>134</v>
      </c>
      <c r="BX46" s="22" t="str">
        <f>_xlfn.XLOOKUP(BW46,dimensions_items!$B$4:$B$35,dimensions_items!$C$4:$C$35,"NULL",0)</f>
        <v>R5.2OECD</v>
      </c>
      <c r="BY46" s="22" t="s">
        <v>41</v>
      </c>
      <c r="BZ46" s="21" t="s">
        <v>31</v>
      </c>
      <c r="CA46" s="21" t="s">
        <v>18</v>
      </c>
      <c r="CB46" s="21" t="s">
        <v>19</v>
      </c>
      <c r="CC46" s="20" t="str">
        <f t="shared" si="0"/>
        <v>RU</v>
      </c>
      <c r="CD46" s="20" t="str">
        <f t="shared" si="1"/>
        <v>U</v>
      </c>
      <c r="CE46" s="20" t="str">
        <f t="shared" si="2"/>
        <v>OECD_EU15</v>
      </c>
      <c r="CF46" s="20">
        <f>IF(ISNUMBER(Table1[[#This Row],[concrete]]),Table1[[#This Row],[concrete]],IF(AND(ISNUMBER(Table1[[#This Row],[cement]]),ISNUMBER(Table1[[#This Row],[aggregates]])),Table1[[#This Row],[cement]]+Table1[[#This Row],[aggregates]],""))</f>
        <v>1558.0887970000001</v>
      </c>
      <c r="CG46" s="20">
        <f>COUNT(Table1[[#This Row],[steel]:[other_unspecified_material]])</f>
        <v>18</v>
      </c>
    </row>
    <row r="47" spans="1:85" s="8" customFormat="1">
      <c r="A47" s="9">
        <v>45</v>
      </c>
      <c r="B47" s="20" t="s">
        <v>114</v>
      </c>
      <c r="C47" s="20" t="s">
        <v>115</v>
      </c>
      <c r="D47" s="38">
        <v>1997</v>
      </c>
      <c r="E47" s="9"/>
      <c r="F47" s="38">
        <v>58.124524479999998</v>
      </c>
      <c r="G47" s="38">
        <v>0.227735825</v>
      </c>
      <c r="H47" s="38">
        <v>0.20755670100000001</v>
      </c>
      <c r="I47" s="38"/>
      <c r="J47" s="117">
        <v>9.6081456190000001</v>
      </c>
      <c r="K47" s="117"/>
      <c r="L47" s="117"/>
      <c r="M47" s="117">
        <v>1231.820193</v>
      </c>
      <c r="N47" s="117"/>
      <c r="O47" s="117"/>
      <c r="P47" s="117"/>
      <c r="Q47" s="117">
        <v>11.631823450000001</v>
      </c>
      <c r="R47" s="117">
        <v>8.5386520620000006</v>
      </c>
      <c r="S47" s="117">
        <v>16.587239690000001</v>
      </c>
      <c r="T47" s="117"/>
      <c r="U47" s="117">
        <v>3.8311507730000001</v>
      </c>
      <c r="V47" s="117">
        <v>4.860286082</v>
      </c>
      <c r="W47" s="117"/>
      <c r="X47" s="117"/>
      <c r="Y47" s="117"/>
      <c r="Z47" s="117"/>
      <c r="AA47" s="117">
        <v>0.26521134000000002</v>
      </c>
      <c r="AB47" s="117">
        <v>2.2658273200000001</v>
      </c>
      <c r="AC47" s="117">
        <v>2.412846649</v>
      </c>
      <c r="AD47" s="117">
        <v>3.3237899479999999</v>
      </c>
      <c r="AE47" s="117"/>
      <c r="AF47" s="117"/>
      <c r="AG47" s="117"/>
      <c r="AH47" s="117"/>
      <c r="AI47" s="117">
        <v>8.5386520620000006</v>
      </c>
      <c r="AJ47" s="117"/>
      <c r="AK47" s="117"/>
      <c r="AL47" s="20" t="s">
        <v>185</v>
      </c>
      <c r="AM47" s="38">
        <v>2.9</v>
      </c>
      <c r="AN47" s="20" t="s">
        <v>117</v>
      </c>
      <c r="AO47" s="20" t="s">
        <v>118</v>
      </c>
      <c r="AP47" s="20" t="s">
        <v>119</v>
      </c>
      <c r="AQ47" s="20" t="s">
        <v>120</v>
      </c>
      <c r="AR47" s="20" t="s">
        <v>121</v>
      </c>
      <c r="AS47" s="20" t="s">
        <v>122</v>
      </c>
      <c r="AT47" s="38">
        <v>2016</v>
      </c>
      <c r="AU47" s="20" t="s">
        <v>123</v>
      </c>
      <c r="AV47" s="20" t="s">
        <v>124</v>
      </c>
      <c r="AW47" s="20" t="s">
        <v>125</v>
      </c>
      <c r="AX47" s="20" t="s">
        <v>126</v>
      </c>
      <c r="AY47" s="20" t="str">
        <f>"https://doi.org/"&amp;Table1[[#This Row],[DOI]]</f>
        <v>https://doi.org/10.1111/jiec.12446</v>
      </c>
      <c r="AZ47" s="20" t="s">
        <v>119</v>
      </c>
      <c r="BA47" s="20" t="s">
        <v>127</v>
      </c>
      <c r="BB47" s="20" t="s">
        <v>128</v>
      </c>
      <c r="BC47" s="20" t="s">
        <v>119</v>
      </c>
      <c r="BD47" s="20" t="s">
        <v>178</v>
      </c>
      <c r="BE47" s="20" t="s">
        <v>130</v>
      </c>
      <c r="BF47" s="20" t="s">
        <v>131</v>
      </c>
      <c r="BG47" s="20" t="s">
        <v>132</v>
      </c>
      <c r="BH47" s="20">
        <v>5362</v>
      </c>
      <c r="BI47" s="20">
        <v>4470.8149999999996</v>
      </c>
      <c r="BJ47" s="20">
        <v>4651.6097499999996</v>
      </c>
      <c r="BK47" s="20">
        <v>99.559997499999994</v>
      </c>
      <c r="BL47" s="20">
        <v>163.375</v>
      </c>
      <c r="BM47" s="20">
        <v>82445</v>
      </c>
      <c r="BN47" s="20">
        <v>8015</v>
      </c>
      <c r="BO47" s="20" t="s">
        <v>118</v>
      </c>
      <c r="BP47" s="20">
        <v>8780</v>
      </c>
      <c r="BQ47" s="20">
        <v>0.61599999999999999</v>
      </c>
      <c r="BR47" s="20">
        <v>0.58699999999999997</v>
      </c>
      <c r="BS47" s="20">
        <v>31019</v>
      </c>
      <c r="BT47" s="20">
        <v>45010</v>
      </c>
      <c r="BU47" s="20" t="s">
        <v>119</v>
      </c>
      <c r="BV47" s="20" t="s">
        <v>119</v>
      </c>
      <c r="BW47" s="21" t="s">
        <v>134</v>
      </c>
      <c r="BX47" s="22" t="str">
        <f>_xlfn.XLOOKUP(BW47,dimensions_items!$B$4:$B$35,dimensions_items!$C$4:$C$35,"NULL",0)</f>
        <v>R5.2OECD</v>
      </c>
      <c r="BY47" s="22" t="s">
        <v>41</v>
      </c>
      <c r="BZ47" s="21" t="s">
        <v>31</v>
      </c>
      <c r="CA47" s="21" t="s">
        <v>18</v>
      </c>
      <c r="CB47" s="21" t="s">
        <v>19</v>
      </c>
      <c r="CC47" s="20" t="str">
        <f t="shared" si="0"/>
        <v>RU</v>
      </c>
      <c r="CD47" s="20" t="str">
        <f t="shared" si="1"/>
        <v>U</v>
      </c>
      <c r="CE47" s="20" t="str">
        <f t="shared" si="2"/>
        <v>OECD_EU15</v>
      </c>
      <c r="CF47" s="20">
        <f>IF(ISNUMBER(Table1[[#This Row],[concrete]]),Table1[[#This Row],[concrete]],IF(AND(ISNUMBER(Table1[[#This Row],[cement]]),ISNUMBER(Table1[[#This Row],[aggregates]])),Table1[[#This Row],[cement]]+Table1[[#This Row],[aggregates]],""))</f>
        <v>1231.820193</v>
      </c>
      <c r="CG47" s="20">
        <f>COUNT(Table1[[#This Row],[steel]:[other_unspecified_material]])</f>
        <v>15</v>
      </c>
    </row>
    <row r="48" spans="1:85" s="8" customFormat="1">
      <c r="A48" s="9">
        <v>46</v>
      </c>
      <c r="B48" s="20" t="s">
        <v>114</v>
      </c>
      <c r="C48" s="20" t="s">
        <v>115</v>
      </c>
      <c r="D48" s="38">
        <v>1997</v>
      </c>
      <c r="E48" s="9"/>
      <c r="F48" s="38">
        <v>10.500970260000001</v>
      </c>
      <c r="G48" s="38">
        <v>6.6624017999999993E-2</v>
      </c>
      <c r="H48" s="38">
        <v>0.110185876</v>
      </c>
      <c r="I48" s="38"/>
      <c r="J48" s="117">
        <v>85.173682400000004</v>
      </c>
      <c r="K48" s="117">
        <v>0.14349788499999999</v>
      </c>
      <c r="L48" s="117"/>
      <c r="M48" s="117">
        <v>591.91084020000005</v>
      </c>
      <c r="N48" s="117"/>
      <c r="O48" s="117">
        <v>8.4151259960000004</v>
      </c>
      <c r="P48" s="117"/>
      <c r="Q48" s="117">
        <v>5.3991079400000004</v>
      </c>
      <c r="R48" s="117">
        <v>8.0281941979999996</v>
      </c>
      <c r="S48" s="117">
        <v>23.277406989999999</v>
      </c>
      <c r="T48" s="117"/>
      <c r="U48" s="117"/>
      <c r="V48" s="117">
        <v>4.9737392079999996</v>
      </c>
      <c r="W48" s="117"/>
      <c r="X48" s="117"/>
      <c r="Y48" s="117"/>
      <c r="Z48" s="117"/>
      <c r="AA48" s="117">
        <v>0.23574652600000001</v>
      </c>
      <c r="AB48" s="117">
        <v>3.2158901110000002</v>
      </c>
      <c r="AC48" s="117">
        <v>4.5099335429999998</v>
      </c>
      <c r="AD48" s="117">
        <v>3.2645768940000002</v>
      </c>
      <c r="AE48" s="117"/>
      <c r="AF48" s="117"/>
      <c r="AG48" s="117"/>
      <c r="AH48" s="117">
        <v>8.627810362</v>
      </c>
      <c r="AI48" s="117">
        <v>8.0281941979999996</v>
      </c>
      <c r="AJ48" s="117"/>
      <c r="AK48" s="117"/>
      <c r="AL48" s="20" t="s">
        <v>186</v>
      </c>
      <c r="AM48" s="38">
        <v>2.6</v>
      </c>
      <c r="AN48" s="20" t="s">
        <v>117</v>
      </c>
      <c r="AO48" s="20" t="s">
        <v>118</v>
      </c>
      <c r="AP48" s="20" t="s">
        <v>119</v>
      </c>
      <c r="AQ48" s="20" t="s">
        <v>120</v>
      </c>
      <c r="AR48" s="20" t="s">
        <v>121</v>
      </c>
      <c r="AS48" s="20" t="s">
        <v>122</v>
      </c>
      <c r="AT48" s="38">
        <v>2016</v>
      </c>
      <c r="AU48" s="20" t="s">
        <v>123</v>
      </c>
      <c r="AV48" s="20" t="s">
        <v>124</v>
      </c>
      <c r="AW48" s="20" t="s">
        <v>125</v>
      </c>
      <c r="AX48" s="20" t="s">
        <v>126</v>
      </c>
      <c r="AY48" s="20" t="str">
        <f>"https://doi.org/"&amp;Table1[[#This Row],[DOI]]</f>
        <v>https://doi.org/10.1111/jiec.12446</v>
      </c>
      <c r="AZ48" s="20" t="s">
        <v>119</v>
      </c>
      <c r="BA48" s="20" t="s">
        <v>127</v>
      </c>
      <c r="BB48" s="20" t="s">
        <v>128</v>
      </c>
      <c r="BC48" s="20" t="s">
        <v>119</v>
      </c>
      <c r="BD48" s="20" t="s">
        <v>178</v>
      </c>
      <c r="BE48" s="20" t="s">
        <v>130</v>
      </c>
      <c r="BF48" s="20" t="s">
        <v>131</v>
      </c>
      <c r="BG48" s="20" t="s">
        <v>132</v>
      </c>
      <c r="BH48" s="20">
        <v>5362</v>
      </c>
      <c r="BI48" s="20">
        <v>4470.8149999999996</v>
      </c>
      <c r="BJ48" s="20">
        <v>4651.6097499999996</v>
      </c>
      <c r="BK48" s="20">
        <v>99.559997499999994</v>
      </c>
      <c r="BL48" s="20">
        <v>163.375</v>
      </c>
      <c r="BM48" s="20">
        <v>82445</v>
      </c>
      <c r="BN48" s="20">
        <v>8015</v>
      </c>
      <c r="BO48" s="20" t="s">
        <v>118</v>
      </c>
      <c r="BP48" s="20">
        <v>8780</v>
      </c>
      <c r="BQ48" s="20">
        <v>0.61599999999999999</v>
      </c>
      <c r="BR48" s="20">
        <v>0.58699999999999997</v>
      </c>
      <c r="BS48" s="20">
        <v>31019</v>
      </c>
      <c r="BT48" s="20">
        <v>45010</v>
      </c>
      <c r="BU48" s="20" t="s">
        <v>119</v>
      </c>
      <c r="BV48" s="20" t="s">
        <v>119</v>
      </c>
      <c r="BW48" s="21" t="s">
        <v>134</v>
      </c>
      <c r="BX48" s="22" t="str">
        <f>_xlfn.XLOOKUP(BW48,dimensions_items!$B$4:$B$35,dimensions_items!$C$4:$C$35,"NULL",0)</f>
        <v>R5.2OECD</v>
      </c>
      <c r="BY48" s="22" t="s">
        <v>41</v>
      </c>
      <c r="BZ48" s="21" t="s">
        <v>31</v>
      </c>
      <c r="CA48" s="21" t="s">
        <v>18</v>
      </c>
      <c r="CB48" s="21" t="s">
        <v>19</v>
      </c>
      <c r="CC48" s="20" t="str">
        <f t="shared" si="0"/>
        <v>RU</v>
      </c>
      <c r="CD48" s="20" t="str">
        <f t="shared" si="1"/>
        <v>U</v>
      </c>
      <c r="CE48" s="20" t="str">
        <f t="shared" si="2"/>
        <v>OECD_EU15</v>
      </c>
      <c r="CF48" s="20">
        <f>IF(ISNUMBER(Table1[[#This Row],[concrete]]),Table1[[#This Row],[concrete]],IF(AND(ISNUMBER(Table1[[#This Row],[cement]]),ISNUMBER(Table1[[#This Row],[aggregates]])),Table1[[#This Row],[cement]]+Table1[[#This Row],[aggregates]],""))</f>
        <v>591.91084020000005</v>
      </c>
      <c r="CG48" s="20">
        <f>COUNT(Table1[[#This Row],[steel]:[other_unspecified_material]])</f>
        <v>17</v>
      </c>
    </row>
    <row r="49" spans="1:85" s="8" customFormat="1">
      <c r="A49" s="9">
        <v>47</v>
      </c>
      <c r="B49" s="20" t="s">
        <v>114</v>
      </c>
      <c r="C49" s="20" t="s">
        <v>115</v>
      </c>
      <c r="D49" s="38">
        <v>1997</v>
      </c>
      <c r="E49" s="9"/>
      <c r="F49" s="38">
        <v>61.800401979999997</v>
      </c>
      <c r="G49" s="38">
        <v>0.266526296</v>
      </c>
      <c r="H49" s="38">
        <v>0.52998907200000001</v>
      </c>
      <c r="I49" s="38"/>
      <c r="J49" s="117">
        <v>6.0657708780000004</v>
      </c>
      <c r="K49" s="117"/>
      <c r="L49" s="117"/>
      <c r="M49" s="117">
        <v>1220.2707339999999</v>
      </c>
      <c r="N49" s="117"/>
      <c r="O49" s="117">
        <v>16.978031420000001</v>
      </c>
      <c r="P49" s="117"/>
      <c r="Q49" s="117">
        <v>24.670531759999999</v>
      </c>
      <c r="R49" s="117">
        <v>5.7686093749999996</v>
      </c>
      <c r="S49" s="117">
        <v>21.677472089999998</v>
      </c>
      <c r="T49" s="117"/>
      <c r="U49" s="117"/>
      <c r="V49" s="117">
        <v>5.7686093749999996</v>
      </c>
      <c r="W49" s="117"/>
      <c r="X49" s="117"/>
      <c r="Y49" s="117"/>
      <c r="Z49" s="117"/>
      <c r="AA49" s="117">
        <v>0.28184389900000001</v>
      </c>
      <c r="AB49" s="117">
        <v>2.7663591429999999</v>
      </c>
      <c r="AC49" s="117">
        <v>2.8643918030000002</v>
      </c>
      <c r="AD49" s="117">
        <v>8.0539957770000008</v>
      </c>
      <c r="AE49" s="117"/>
      <c r="AF49" s="117"/>
      <c r="AG49" s="117"/>
      <c r="AH49" s="117"/>
      <c r="AI49" s="117">
        <v>5.7686093749999996</v>
      </c>
      <c r="AJ49" s="117"/>
      <c r="AK49" s="117"/>
      <c r="AL49" s="20" t="s">
        <v>187</v>
      </c>
      <c r="AM49" s="38">
        <v>3.1</v>
      </c>
      <c r="AN49" s="20" t="s">
        <v>117</v>
      </c>
      <c r="AO49" s="20" t="s">
        <v>118</v>
      </c>
      <c r="AP49" s="20" t="s">
        <v>119</v>
      </c>
      <c r="AQ49" s="20" t="s">
        <v>120</v>
      </c>
      <c r="AR49" s="20" t="s">
        <v>121</v>
      </c>
      <c r="AS49" s="20" t="s">
        <v>122</v>
      </c>
      <c r="AT49" s="38">
        <v>2016</v>
      </c>
      <c r="AU49" s="20" t="s">
        <v>123</v>
      </c>
      <c r="AV49" s="20" t="s">
        <v>124</v>
      </c>
      <c r="AW49" s="20" t="s">
        <v>125</v>
      </c>
      <c r="AX49" s="20" t="s">
        <v>126</v>
      </c>
      <c r="AY49" s="20" t="str">
        <f>"https://doi.org/"&amp;Table1[[#This Row],[DOI]]</f>
        <v>https://doi.org/10.1111/jiec.12446</v>
      </c>
      <c r="AZ49" s="20" t="s">
        <v>119</v>
      </c>
      <c r="BA49" s="20" t="s">
        <v>127</v>
      </c>
      <c r="BB49" s="20" t="s">
        <v>128</v>
      </c>
      <c r="BC49" s="20" t="s">
        <v>119</v>
      </c>
      <c r="BD49" s="20" t="s">
        <v>178</v>
      </c>
      <c r="BE49" s="20" t="s">
        <v>130</v>
      </c>
      <c r="BF49" s="20" t="s">
        <v>131</v>
      </c>
      <c r="BG49" s="20" t="s">
        <v>132</v>
      </c>
      <c r="BH49" s="20">
        <v>5362</v>
      </c>
      <c r="BI49" s="20">
        <v>4470.8149999999996</v>
      </c>
      <c r="BJ49" s="20">
        <v>4651.6097499999996</v>
      </c>
      <c r="BK49" s="20">
        <v>99.559997499999994</v>
      </c>
      <c r="BL49" s="20">
        <v>163.375</v>
      </c>
      <c r="BM49" s="20">
        <v>82445</v>
      </c>
      <c r="BN49" s="20">
        <v>8015</v>
      </c>
      <c r="BO49" s="20" t="s">
        <v>118</v>
      </c>
      <c r="BP49" s="20">
        <v>8780</v>
      </c>
      <c r="BQ49" s="20">
        <v>0.61599999999999999</v>
      </c>
      <c r="BR49" s="20">
        <v>0.58699999999999997</v>
      </c>
      <c r="BS49" s="20">
        <v>31019</v>
      </c>
      <c r="BT49" s="20">
        <v>45010</v>
      </c>
      <c r="BU49" s="20" t="s">
        <v>119</v>
      </c>
      <c r="BV49" s="20" t="s">
        <v>119</v>
      </c>
      <c r="BW49" s="21" t="s">
        <v>134</v>
      </c>
      <c r="BX49" s="22" t="str">
        <f>_xlfn.XLOOKUP(BW49,dimensions_items!$B$4:$B$35,dimensions_items!$C$4:$C$35,"NULL",0)</f>
        <v>R5.2OECD</v>
      </c>
      <c r="BY49" s="22" t="s">
        <v>41</v>
      </c>
      <c r="BZ49" s="21" t="s">
        <v>31</v>
      </c>
      <c r="CA49" s="21" t="s">
        <v>18</v>
      </c>
      <c r="CB49" s="21" t="s">
        <v>19</v>
      </c>
      <c r="CC49" s="20" t="str">
        <f t="shared" si="0"/>
        <v>RU</v>
      </c>
      <c r="CD49" s="20" t="str">
        <f t="shared" si="1"/>
        <v>U</v>
      </c>
      <c r="CE49" s="20" t="str">
        <f t="shared" si="2"/>
        <v>OECD_EU15</v>
      </c>
      <c r="CF49" s="20">
        <f>IF(ISNUMBER(Table1[[#This Row],[concrete]]),Table1[[#This Row],[concrete]],IF(AND(ISNUMBER(Table1[[#This Row],[cement]]),ISNUMBER(Table1[[#This Row],[aggregates]])),Table1[[#This Row],[cement]]+Table1[[#This Row],[aggregates]],""))</f>
        <v>1220.2707339999999</v>
      </c>
      <c r="CG49" s="20">
        <f>COUNT(Table1[[#This Row],[steel]:[other_unspecified_material]])</f>
        <v>15</v>
      </c>
    </row>
    <row r="50" spans="1:85" s="8" customFormat="1">
      <c r="A50" s="9">
        <v>48</v>
      </c>
      <c r="B50" s="20" t="s">
        <v>114</v>
      </c>
      <c r="C50" s="20" t="s">
        <v>115</v>
      </c>
      <c r="D50" s="38">
        <v>1997</v>
      </c>
      <c r="E50" s="9"/>
      <c r="F50" s="38">
        <v>58.61229324</v>
      </c>
      <c r="G50" s="38">
        <v>8.3488721000000002E-2</v>
      </c>
      <c r="H50" s="38">
        <v>0.46561017500000002</v>
      </c>
      <c r="I50" s="38"/>
      <c r="J50" s="117">
        <v>4.7235349449999999</v>
      </c>
      <c r="K50" s="117">
        <v>7.3855406999999998E-2</v>
      </c>
      <c r="L50" s="117"/>
      <c r="M50" s="117">
        <v>1310.7022750000001</v>
      </c>
      <c r="N50" s="117"/>
      <c r="O50" s="117">
        <v>6.0625655859999998</v>
      </c>
      <c r="P50" s="117"/>
      <c r="Q50" s="117">
        <v>10.91454472</v>
      </c>
      <c r="R50" s="117">
        <v>2.6748501760000001</v>
      </c>
      <c r="S50" s="117">
        <v>39.483742820000003</v>
      </c>
      <c r="T50" s="117"/>
      <c r="U50" s="117"/>
      <c r="V50" s="117">
        <v>4.8102347710000002</v>
      </c>
      <c r="W50" s="117"/>
      <c r="X50" s="117"/>
      <c r="Y50" s="117"/>
      <c r="Z50" s="117"/>
      <c r="AA50" s="117">
        <v>0.29542162799999999</v>
      </c>
      <c r="AB50" s="117">
        <v>2.517506048</v>
      </c>
      <c r="AC50" s="117">
        <v>9.1548593670000002</v>
      </c>
      <c r="AD50" s="117">
        <v>4.9900566309999999</v>
      </c>
      <c r="AE50" s="117"/>
      <c r="AF50" s="117"/>
      <c r="AG50" s="117"/>
      <c r="AH50" s="117"/>
      <c r="AI50" s="117">
        <v>2.6748501760000001</v>
      </c>
      <c r="AJ50" s="117"/>
      <c r="AK50" s="117"/>
      <c r="AL50" s="20" t="s">
        <v>188</v>
      </c>
      <c r="AM50" s="38">
        <v>3.2</v>
      </c>
      <c r="AN50" s="20" t="s">
        <v>117</v>
      </c>
      <c r="AO50" s="20" t="s">
        <v>118</v>
      </c>
      <c r="AP50" s="20" t="s">
        <v>119</v>
      </c>
      <c r="AQ50" s="20" t="s">
        <v>120</v>
      </c>
      <c r="AR50" s="20" t="s">
        <v>121</v>
      </c>
      <c r="AS50" s="20" t="s">
        <v>122</v>
      </c>
      <c r="AT50" s="38">
        <v>2016</v>
      </c>
      <c r="AU50" s="20" t="s">
        <v>123</v>
      </c>
      <c r="AV50" s="20" t="s">
        <v>124</v>
      </c>
      <c r="AW50" s="20" t="s">
        <v>125</v>
      </c>
      <c r="AX50" s="20" t="s">
        <v>126</v>
      </c>
      <c r="AY50" s="20" t="str">
        <f>"https://doi.org/"&amp;Table1[[#This Row],[DOI]]</f>
        <v>https://doi.org/10.1111/jiec.12446</v>
      </c>
      <c r="AZ50" s="20" t="s">
        <v>119</v>
      </c>
      <c r="BA50" s="20" t="s">
        <v>127</v>
      </c>
      <c r="BB50" s="20" t="s">
        <v>128</v>
      </c>
      <c r="BC50" s="20" t="s">
        <v>119</v>
      </c>
      <c r="BD50" s="20" t="s">
        <v>178</v>
      </c>
      <c r="BE50" s="20" t="s">
        <v>130</v>
      </c>
      <c r="BF50" s="20" t="s">
        <v>131</v>
      </c>
      <c r="BG50" s="20" t="s">
        <v>132</v>
      </c>
      <c r="BH50" s="20">
        <v>5362</v>
      </c>
      <c r="BI50" s="20">
        <v>4470.8149999999996</v>
      </c>
      <c r="BJ50" s="20">
        <v>4651.6097499999996</v>
      </c>
      <c r="BK50" s="20">
        <v>99.559997499999994</v>
      </c>
      <c r="BL50" s="20">
        <v>163.375</v>
      </c>
      <c r="BM50" s="20">
        <v>82445</v>
      </c>
      <c r="BN50" s="20">
        <v>8015</v>
      </c>
      <c r="BO50" s="20" t="s">
        <v>118</v>
      </c>
      <c r="BP50" s="20">
        <v>8780</v>
      </c>
      <c r="BQ50" s="20">
        <v>0.61599999999999999</v>
      </c>
      <c r="BR50" s="20">
        <v>0.58699999999999997</v>
      </c>
      <c r="BS50" s="20">
        <v>31019</v>
      </c>
      <c r="BT50" s="20">
        <v>45010</v>
      </c>
      <c r="BU50" s="20" t="s">
        <v>119</v>
      </c>
      <c r="BV50" s="20" t="s">
        <v>119</v>
      </c>
      <c r="BW50" s="21" t="s">
        <v>134</v>
      </c>
      <c r="BX50" s="22" t="str">
        <f>_xlfn.XLOOKUP(BW50,dimensions_items!$B$4:$B$35,dimensions_items!$C$4:$C$35,"NULL",0)</f>
        <v>R5.2OECD</v>
      </c>
      <c r="BY50" s="22" t="s">
        <v>41</v>
      </c>
      <c r="BZ50" s="21" t="s">
        <v>31</v>
      </c>
      <c r="CA50" s="21" t="s">
        <v>18</v>
      </c>
      <c r="CB50" s="21" t="s">
        <v>19</v>
      </c>
      <c r="CC50" s="20" t="str">
        <f t="shared" si="0"/>
        <v>RU</v>
      </c>
      <c r="CD50" s="20" t="str">
        <f t="shared" si="1"/>
        <v>U</v>
      </c>
      <c r="CE50" s="20" t="str">
        <f t="shared" si="2"/>
        <v>OECD_EU15</v>
      </c>
      <c r="CF50" s="20">
        <f>IF(ISNUMBER(Table1[[#This Row],[concrete]]),Table1[[#This Row],[concrete]],IF(AND(ISNUMBER(Table1[[#This Row],[cement]]),ISNUMBER(Table1[[#This Row],[aggregates]])),Table1[[#This Row],[cement]]+Table1[[#This Row],[aggregates]],""))</f>
        <v>1310.7022750000001</v>
      </c>
      <c r="CG50" s="20">
        <f>COUNT(Table1[[#This Row],[steel]:[other_unspecified_material]])</f>
        <v>16</v>
      </c>
    </row>
    <row r="51" spans="1:85" s="8" customFormat="1">
      <c r="A51" s="9">
        <v>49</v>
      </c>
      <c r="B51" s="20" t="s">
        <v>114</v>
      </c>
      <c r="C51" s="20" t="s">
        <v>115</v>
      </c>
      <c r="D51" s="38">
        <v>1997</v>
      </c>
      <c r="E51" s="9"/>
      <c r="F51" s="38">
        <v>50.680086609999996</v>
      </c>
      <c r="G51" s="38">
        <v>8.5993750999999993E-2</v>
      </c>
      <c r="H51" s="38">
        <v>0.496117796</v>
      </c>
      <c r="I51" s="38"/>
      <c r="J51" s="117">
        <v>8.8275893219999997</v>
      </c>
      <c r="K51" s="117"/>
      <c r="L51" s="117"/>
      <c r="M51" s="117">
        <v>1122.119232</v>
      </c>
      <c r="N51" s="117"/>
      <c r="O51" s="117">
        <v>33.514410859999998</v>
      </c>
      <c r="P51" s="117">
        <v>52.856390009999998</v>
      </c>
      <c r="Q51" s="117">
        <v>14.74462091</v>
      </c>
      <c r="R51" s="117">
        <v>3.6613493359999998</v>
      </c>
      <c r="S51" s="117">
        <v>22.96694652</v>
      </c>
      <c r="T51" s="117"/>
      <c r="U51" s="117"/>
      <c r="V51" s="117">
        <v>5.9467986509999999</v>
      </c>
      <c r="W51" s="117"/>
      <c r="X51" s="117"/>
      <c r="Y51" s="117"/>
      <c r="Z51" s="117"/>
      <c r="AA51" s="117">
        <v>7.2499347289999996</v>
      </c>
      <c r="AB51" s="117">
        <v>2.5632752810000001</v>
      </c>
      <c r="AC51" s="117">
        <v>2.6327317720000001</v>
      </c>
      <c r="AD51" s="117">
        <v>6.4296866399999999</v>
      </c>
      <c r="AE51" s="117"/>
      <c r="AF51" s="117"/>
      <c r="AG51" s="117"/>
      <c r="AH51" s="117"/>
      <c r="AI51" s="117">
        <v>3.6613493359999998</v>
      </c>
      <c r="AJ51" s="117"/>
      <c r="AK51" s="117"/>
      <c r="AL51" s="20" t="s">
        <v>189</v>
      </c>
      <c r="AM51" s="38">
        <v>3.3</v>
      </c>
      <c r="AN51" s="20" t="s">
        <v>117</v>
      </c>
      <c r="AO51" s="20" t="s">
        <v>118</v>
      </c>
      <c r="AP51" s="20" t="s">
        <v>119</v>
      </c>
      <c r="AQ51" s="20" t="s">
        <v>120</v>
      </c>
      <c r="AR51" s="20" t="s">
        <v>121</v>
      </c>
      <c r="AS51" s="20" t="s">
        <v>122</v>
      </c>
      <c r="AT51" s="38">
        <v>2016</v>
      </c>
      <c r="AU51" s="20" t="s">
        <v>123</v>
      </c>
      <c r="AV51" s="20" t="s">
        <v>124</v>
      </c>
      <c r="AW51" s="20" t="s">
        <v>125</v>
      </c>
      <c r="AX51" s="20" t="s">
        <v>126</v>
      </c>
      <c r="AY51" s="20" t="str">
        <f>"https://doi.org/"&amp;Table1[[#This Row],[DOI]]</f>
        <v>https://doi.org/10.1111/jiec.12446</v>
      </c>
      <c r="AZ51" s="20" t="s">
        <v>119</v>
      </c>
      <c r="BA51" s="20" t="s">
        <v>127</v>
      </c>
      <c r="BB51" s="20" t="s">
        <v>128</v>
      </c>
      <c r="BC51" s="20" t="s">
        <v>119</v>
      </c>
      <c r="BD51" s="20" t="s">
        <v>178</v>
      </c>
      <c r="BE51" s="20" t="s">
        <v>130</v>
      </c>
      <c r="BF51" s="20" t="s">
        <v>131</v>
      </c>
      <c r="BG51" s="20" t="s">
        <v>132</v>
      </c>
      <c r="BH51" s="20">
        <v>5362</v>
      </c>
      <c r="BI51" s="20">
        <v>4470.8149999999996</v>
      </c>
      <c r="BJ51" s="20">
        <v>4651.6097499999996</v>
      </c>
      <c r="BK51" s="20">
        <v>99.559997499999994</v>
      </c>
      <c r="BL51" s="20">
        <v>163.375</v>
      </c>
      <c r="BM51" s="20">
        <v>82445</v>
      </c>
      <c r="BN51" s="20">
        <v>8015</v>
      </c>
      <c r="BO51" s="20" t="s">
        <v>118</v>
      </c>
      <c r="BP51" s="20">
        <v>8780</v>
      </c>
      <c r="BQ51" s="20">
        <v>0.61599999999999999</v>
      </c>
      <c r="BR51" s="20">
        <v>0.58699999999999997</v>
      </c>
      <c r="BS51" s="20">
        <v>31019</v>
      </c>
      <c r="BT51" s="20">
        <v>45010</v>
      </c>
      <c r="BU51" s="20" t="s">
        <v>119</v>
      </c>
      <c r="BV51" s="20" t="s">
        <v>119</v>
      </c>
      <c r="BW51" s="21" t="s">
        <v>134</v>
      </c>
      <c r="BX51" s="22" t="str">
        <f>_xlfn.XLOOKUP(BW51,dimensions_items!$B$4:$B$35,dimensions_items!$C$4:$C$35,"NULL",0)</f>
        <v>R5.2OECD</v>
      </c>
      <c r="BY51" s="22" t="s">
        <v>41</v>
      </c>
      <c r="BZ51" s="21" t="s">
        <v>31</v>
      </c>
      <c r="CA51" s="21" t="s">
        <v>18</v>
      </c>
      <c r="CB51" s="21" t="s">
        <v>19</v>
      </c>
      <c r="CC51" s="20" t="str">
        <f t="shared" si="0"/>
        <v>RU</v>
      </c>
      <c r="CD51" s="20" t="str">
        <f t="shared" si="1"/>
        <v>U</v>
      </c>
      <c r="CE51" s="20" t="str">
        <f t="shared" si="2"/>
        <v>OECD_EU15</v>
      </c>
      <c r="CF51" s="20">
        <f>IF(ISNUMBER(Table1[[#This Row],[concrete]]),Table1[[#This Row],[concrete]],IF(AND(ISNUMBER(Table1[[#This Row],[cement]]),ISNUMBER(Table1[[#This Row],[aggregates]])),Table1[[#This Row],[cement]]+Table1[[#This Row],[aggregates]],""))</f>
        <v>1122.119232</v>
      </c>
      <c r="CG51" s="20">
        <f>COUNT(Table1[[#This Row],[steel]:[other_unspecified_material]])</f>
        <v>16</v>
      </c>
    </row>
    <row r="52" spans="1:85" s="8" customFormat="1">
      <c r="A52" s="9">
        <v>50</v>
      </c>
      <c r="B52" s="20" t="s">
        <v>114</v>
      </c>
      <c r="C52" s="20" t="s">
        <v>115</v>
      </c>
      <c r="D52" s="38"/>
      <c r="E52" s="9">
        <v>1918</v>
      </c>
      <c r="F52" s="38">
        <v>27.18344793</v>
      </c>
      <c r="G52" s="38">
        <v>0.933382991</v>
      </c>
      <c r="H52" s="38">
        <v>0.26062105099999999</v>
      </c>
      <c r="I52" s="38"/>
      <c r="J52" s="117">
        <v>15.360579039999999</v>
      </c>
      <c r="K52" s="117"/>
      <c r="L52" s="117"/>
      <c r="M52" s="117">
        <v>101.207217</v>
      </c>
      <c r="N52" s="117">
        <v>0.16012352399999999</v>
      </c>
      <c r="O52" s="117"/>
      <c r="P52" s="117">
        <v>1380.9065929999999</v>
      </c>
      <c r="Q52" s="117">
        <v>394.67130609999998</v>
      </c>
      <c r="R52" s="117">
        <v>1.6440424410000001</v>
      </c>
      <c r="S52" s="117">
        <v>10.85883606</v>
      </c>
      <c r="T52" s="117"/>
      <c r="U52" s="117"/>
      <c r="V52" s="117">
        <v>0.27474623300000001</v>
      </c>
      <c r="W52" s="117"/>
      <c r="X52" s="117">
        <v>3.3956675999999998E-2</v>
      </c>
      <c r="Y52" s="117"/>
      <c r="Z52" s="117"/>
      <c r="AA52" s="117">
        <v>2.0813198750000002</v>
      </c>
      <c r="AB52" s="117">
        <v>1.4850765480000001</v>
      </c>
      <c r="AC52" s="117">
        <v>0.12012223700000001</v>
      </c>
      <c r="AD52" s="117"/>
      <c r="AE52" s="117">
        <v>1.500026249</v>
      </c>
      <c r="AF52" s="117">
        <v>6.7112486999999998E-2</v>
      </c>
      <c r="AG52" s="117"/>
      <c r="AH52" s="117"/>
      <c r="AI52" s="117">
        <v>0.318140478</v>
      </c>
      <c r="AJ52" s="117"/>
      <c r="AK52" s="117"/>
      <c r="AL52" s="20" t="s">
        <v>190</v>
      </c>
      <c r="AM52" s="38">
        <v>4.7</v>
      </c>
      <c r="AN52" s="20" t="s">
        <v>191</v>
      </c>
      <c r="AO52" s="20" t="s">
        <v>118</v>
      </c>
      <c r="AP52" s="20" t="s">
        <v>119</v>
      </c>
      <c r="AQ52" s="20" t="s">
        <v>120</v>
      </c>
      <c r="AR52" s="20" t="s">
        <v>121</v>
      </c>
      <c r="AS52" s="20" t="s">
        <v>122</v>
      </c>
      <c r="AT52" s="38">
        <v>2016</v>
      </c>
      <c r="AU52" s="20" t="s">
        <v>123</v>
      </c>
      <c r="AV52" s="20" t="s">
        <v>124</v>
      </c>
      <c r="AW52" s="20" t="s">
        <v>125</v>
      </c>
      <c r="AX52" s="20" t="s">
        <v>126</v>
      </c>
      <c r="AY52" s="20" t="str">
        <f>"https://doi.org/"&amp;Table1[[#This Row],[DOI]]</f>
        <v>https://doi.org/10.1111/jiec.12446</v>
      </c>
      <c r="AZ52" s="20" t="s">
        <v>119</v>
      </c>
      <c r="BA52" s="20" t="s">
        <v>127</v>
      </c>
      <c r="BB52" s="20" t="s">
        <v>128</v>
      </c>
      <c r="BC52" s="20" t="s">
        <v>119</v>
      </c>
      <c r="BD52" s="20" t="s">
        <v>129</v>
      </c>
      <c r="BE52" s="20" t="s">
        <v>130</v>
      </c>
      <c r="BF52" s="20" t="s">
        <v>131</v>
      </c>
      <c r="BG52" s="20" t="s">
        <v>132</v>
      </c>
      <c r="BH52" s="20">
        <v>5362</v>
      </c>
      <c r="BI52" s="20" t="s">
        <v>118</v>
      </c>
      <c r="BJ52" s="20">
        <v>4039.855</v>
      </c>
      <c r="BK52" s="20" t="s">
        <v>118</v>
      </c>
      <c r="BL52" s="20">
        <v>90.964997499999996</v>
      </c>
      <c r="BM52" s="20">
        <v>82445</v>
      </c>
      <c r="BN52" s="20" t="s">
        <v>118</v>
      </c>
      <c r="BO52" s="20" t="s">
        <v>133</v>
      </c>
      <c r="BP52" s="20">
        <v>6727</v>
      </c>
      <c r="BQ52" s="20" t="s">
        <v>118</v>
      </c>
      <c r="BR52" s="20">
        <v>0.63600000000000001</v>
      </c>
      <c r="BS52" s="20" t="s">
        <v>118</v>
      </c>
      <c r="BT52" s="20">
        <v>2767</v>
      </c>
      <c r="BU52" s="20" t="s">
        <v>119</v>
      </c>
      <c r="BV52" s="20" t="s">
        <v>119</v>
      </c>
      <c r="BW52" s="21" t="s">
        <v>134</v>
      </c>
      <c r="BX52" s="22" t="str">
        <f>_xlfn.XLOOKUP(BW52,dimensions_items!$B$4:$B$35,dimensions_items!$C$4:$C$35,"NULL",0)</f>
        <v>R5.2OECD</v>
      </c>
      <c r="BY52" s="22" t="s">
        <v>49</v>
      </c>
      <c r="BZ52" s="21" t="s">
        <v>31</v>
      </c>
      <c r="CA52" s="21" t="s">
        <v>18</v>
      </c>
      <c r="CB52" s="21" t="s">
        <v>19</v>
      </c>
      <c r="CC52" s="20" t="str">
        <f t="shared" si="0"/>
        <v>NR</v>
      </c>
      <c r="CD52" s="20" t="str">
        <f t="shared" si="1"/>
        <v>U</v>
      </c>
      <c r="CE52" s="20" t="str">
        <f t="shared" si="2"/>
        <v>OECD_EU15</v>
      </c>
      <c r="CF52" s="20">
        <f>IF(ISNUMBER(Table1[[#This Row],[concrete]]),Table1[[#This Row],[concrete]],IF(AND(ISNUMBER(Table1[[#This Row],[cement]]),ISNUMBER(Table1[[#This Row],[aggregates]])),Table1[[#This Row],[cement]]+Table1[[#This Row],[aggregates]],""))</f>
        <v>101.207217</v>
      </c>
      <c r="CG52" s="20">
        <f>COUNT(Table1[[#This Row],[steel]:[other_unspecified_material]])</f>
        <v>18</v>
      </c>
    </row>
    <row r="53" spans="1:85" s="8" customFormat="1">
      <c r="A53" s="9">
        <v>51</v>
      </c>
      <c r="B53" s="20" t="s">
        <v>114</v>
      </c>
      <c r="C53" s="20" t="s">
        <v>115</v>
      </c>
      <c r="D53" s="38"/>
      <c r="E53" s="9">
        <v>1918</v>
      </c>
      <c r="F53" s="38">
        <v>27.019878240000001</v>
      </c>
      <c r="G53" s="38">
        <v>0.79740922999999997</v>
      </c>
      <c r="H53" s="38">
        <v>0.31511559099999997</v>
      </c>
      <c r="I53" s="38">
        <v>1.492618974</v>
      </c>
      <c r="J53" s="117">
        <v>13.974922749999999</v>
      </c>
      <c r="K53" s="117"/>
      <c r="L53" s="117"/>
      <c r="M53" s="117">
        <v>91.402340100000004</v>
      </c>
      <c r="N53" s="117">
        <v>0.577148789</v>
      </c>
      <c r="O53" s="117"/>
      <c r="P53" s="117">
        <v>1228.3911840000001</v>
      </c>
      <c r="Q53" s="117">
        <v>354.67558359999998</v>
      </c>
      <c r="R53" s="117">
        <v>1.96263831</v>
      </c>
      <c r="S53" s="117">
        <v>18.840989310000001</v>
      </c>
      <c r="T53" s="117"/>
      <c r="U53" s="117"/>
      <c r="V53" s="117">
        <v>0.29907825199999999</v>
      </c>
      <c r="W53" s="117"/>
      <c r="X53" s="117">
        <v>0.12546939200000001</v>
      </c>
      <c r="Y53" s="117"/>
      <c r="Z53" s="117"/>
      <c r="AA53" s="117">
        <v>4.4697471579999997</v>
      </c>
      <c r="AB53" s="117">
        <v>1.872075524</v>
      </c>
      <c r="AC53" s="117">
        <v>0.88805368299999998</v>
      </c>
      <c r="AD53" s="117"/>
      <c r="AE53" s="117">
        <v>0.78842009899999999</v>
      </c>
      <c r="AF53" s="117"/>
      <c r="AG53" s="117"/>
      <c r="AH53" s="117"/>
      <c r="AI53" s="117">
        <v>0.33836432100000002</v>
      </c>
      <c r="AJ53" s="117"/>
      <c r="AK53" s="117"/>
      <c r="AL53" s="20" t="s">
        <v>193</v>
      </c>
      <c r="AM53" s="38">
        <v>4.5999999999999996</v>
      </c>
      <c r="AN53" s="20" t="s">
        <v>191</v>
      </c>
      <c r="AO53" s="20" t="s">
        <v>118</v>
      </c>
      <c r="AP53" s="20" t="s">
        <v>119</v>
      </c>
      <c r="AQ53" s="20" t="s">
        <v>120</v>
      </c>
      <c r="AR53" s="20" t="s">
        <v>121</v>
      </c>
      <c r="AS53" s="20" t="s">
        <v>122</v>
      </c>
      <c r="AT53" s="38">
        <v>2016</v>
      </c>
      <c r="AU53" s="20" t="s">
        <v>123</v>
      </c>
      <c r="AV53" s="20" t="s">
        <v>124</v>
      </c>
      <c r="AW53" s="20" t="s">
        <v>125</v>
      </c>
      <c r="AX53" s="20" t="s">
        <v>126</v>
      </c>
      <c r="AY53" s="20" t="str">
        <f>"https://doi.org/"&amp;Table1[[#This Row],[DOI]]</f>
        <v>https://doi.org/10.1111/jiec.12446</v>
      </c>
      <c r="AZ53" s="20" t="s">
        <v>119</v>
      </c>
      <c r="BA53" s="20" t="s">
        <v>127</v>
      </c>
      <c r="BB53" s="20" t="s">
        <v>128</v>
      </c>
      <c r="BC53" s="20" t="s">
        <v>119</v>
      </c>
      <c r="BD53" s="20" t="s">
        <v>129</v>
      </c>
      <c r="BE53" s="20" t="s">
        <v>130</v>
      </c>
      <c r="BF53" s="20" t="s">
        <v>131</v>
      </c>
      <c r="BG53" s="20" t="s">
        <v>132</v>
      </c>
      <c r="BH53" s="20">
        <v>5362</v>
      </c>
      <c r="BI53" s="20" t="s">
        <v>118</v>
      </c>
      <c r="BJ53" s="20">
        <v>4039.855</v>
      </c>
      <c r="BK53" s="20" t="s">
        <v>118</v>
      </c>
      <c r="BL53" s="20">
        <v>90.964997499999996</v>
      </c>
      <c r="BM53" s="20">
        <v>82445</v>
      </c>
      <c r="BN53" s="20" t="s">
        <v>118</v>
      </c>
      <c r="BO53" s="20" t="s">
        <v>133</v>
      </c>
      <c r="BP53" s="20">
        <v>6727</v>
      </c>
      <c r="BQ53" s="20" t="s">
        <v>118</v>
      </c>
      <c r="BR53" s="20">
        <v>0.63600000000000001</v>
      </c>
      <c r="BS53" s="20" t="s">
        <v>118</v>
      </c>
      <c r="BT53" s="20">
        <v>2767</v>
      </c>
      <c r="BU53" s="20" t="s">
        <v>119</v>
      </c>
      <c r="BV53" s="20" t="s">
        <v>119</v>
      </c>
      <c r="BW53" s="21" t="s">
        <v>134</v>
      </c>
      <c r="BX53" s="22" t="str">
        <f>_xlfn.XLOOKUP(BW53,dimensions_items!$B$4:$B$35,dimensions_items!$C$4:$C$35,"NULL",0)</f>
        <v>R5.2OECD</v>
      </c>
      <c r="BY53" s="22" t="s">
        <v>49</v>
      </c>
      <c r="BZ53" s="21" t="s">
        <v>31</v>
      </c>
      <c r="CA53" s="21" t="s">
        <v>18</v>
      </c>
      <c r="CB53" s="21" t="s">
        <v>19</v>
      </c>
      <c r="CC53" s="20" t="str">
        <f t="shared" si="0"/>
        <v>NR</v>
      </c>
      <c r="CD53" s="20" t="str">
        <f t="shared" si="1"/>
        <v>U</v>
      </c>
      <c r="CE53" s="20" t="str">
        <f t="shared" si="2"/>
        <v>OECD_EU15</v>
      </c>
      <c r="CF53" s="20">
        <f>IF(ISNUMBER(Table1[[#This Row],[concrete]]),Table1[[#This Row],[concrete]],IF(AND(ISNUMBER(Table1[[#This Row],[cement]]),ISNUMBER(Table1[[#This Row],[aggregates]])),Table1[[#This Row],[cement]]+Table1[[#This Row],[aggregates]],""))</f>
        <v>91.402340100000004</v>
      </c>
      <c r="CG53" s="20">
        <f>COUNT(Table1[[#This Row],[steel]:[other_unspecified_material]])</f>
        <v>18</v>
      </c>
    </row>
    <row r="54" spans="1:85" s="8" customFormat="1">
      <c r="A54" s="9">
        <v>52</v>
      </c>
      <c r="B54" s="20" t="s">
        <v>114</v>
      </c>
      <c r="C54" s="20" t="s">
        <v>115</v>
      </c>
      <c r="D54" s="38"/>
      <c r="E54" s="9">
        <v>1918</v>
      </c>
      <c r="F54" s="38">
        <v>26.359376350000002</v>
      </c>
      <c r="G54" s="38">
        <v>0.47067647800000001</v>
      </c>
      <c r="H54" s="38">
        <v>0.28577824400000001</v>
      </c>
      <c r="I54" s="38">
        <v>0.82041322999999999</v>
      </c>
      <c r="J54" s="117">
        <v>13.811294780000001</v>
      </c>
      <c r="K54" s="117"/>
      <c r="L54" s="117"/>
      <c r="M54" s="117">
        <v>105.4268794</v>
      </c>
      <c r="N54" s="117"/>
      <c r="O54" s="117"/>
      <c r="P54" s="117">
        <v>1320.391081</v>
      </c>
      <c r="Q54" s="117">
        <v>383.8812552</v>
      </c>
      <c r="R54" s="117">
        <v>1.254174892</v>
      </c>
      <c r="S54" s="117">
        <v>11.33250284</v>
      </c>
      <c r="T54" s="117"/>
      <c r="U54" s="117"/>
      <c r="V54" s="117">
        <v>0.33432856599999999</v>
      </c>
      <c r="W54" s="117">
        <v>0.47183935900000001</v>
      </c>
      <c r="X54" s="117"/>
      <c r="Y54" s="117"/>
      <c r="Z54" s="117"/>
      <c r="AA54" s="117">
        <v>2.8141743680000002</v>
      </c>
      <c r="AB54" s="117">
        <v>2.2834641090000001</v>
      </c>
      <c r="AC54" s="117">
        <v>0.29944210700000001</v>
      </c>
      <c r="AD54" s="117"/>
      <c r="AE54" s="117">
        <v>0.46224558300000002</v>
      </c>
      <c r="AF54" s="117">
        <v>1.1152038099999999</v>
      </c>
      <c r="AG54" s="117"/>
      <c r="AH54" s="117"/>
      <c r="AI54" s="117">
        <v>0.21911211999999999</v>
      </c>
      <c r="AJ54" s="117"/>
      <c r="AK54" s="117"/>
      <c r="AL54" s="20" t="s">
        <v>194</v>
      </c>
      <c r="AM54" s="38">
        <v>4.5999999999999996</v>
      </c>
      <c r="AN54" s="20" t="s">
        <v>191</v>
      </c>
      <c r="AO54" s="20" t="s">
        <v>118</v>
      </c>
      <c r="AP54" s="20" t="s">
        <v>119</v>
      </c>
      <c r="AQ54" s="20" t="s">
        <v>120</v>
      </c>
      <c r="AR54" s="20" t="s">
        <v>121</v>
      </c>
      <c r="AS54" s="20" t="s">
        <v>122</v>
      </c>
      <c r="AT54" s="38">
        <v>2016</v>
      </c>
      <c r="AU54" s="20" t="s">
        <v>123</v>
      </c>
      <c r="AV54" s="20" t="s">
        <v>124</v>
      </c>
      <c r="AW54" s="20" t="s">
        <v>125</v>
      </c>
      <c r="AX54" s="20" t="s">
        <v>126</v>
      </c>
      <c r="AY54" s="20" t="str">
        <f>"https://doi.org/"&amp;Table1[[#This Row],[DOI]]</f>
        <v>https://doi.org/10.1111/jiec.12446</v>
      </c>
      <c r="AZ54" s="20" t="s">
        <v>119</v>
      </c>
      <c r="BA54" s="20" t="s">
        <v>127</v>
      </c>
      <c r="BB54" s="20" t="s">
        <v>128</v>
      </c>
      <c r="BC54" s="20" t="s">
        <v>119</v>
      </c>
      <c r="BD54" s="20" t="s">
        <v>129</v>
      </c>
      <c r="BE54" s="20" t="s">
        <v>130</v>
      </c>
      <c r="BF54" s="20" t="s">
        <v>131</v>
      </c>
      <c r="BG54" s="20" t="s">
        <v>132</v>
      </c>
      <c r="BH54" s="20">
        <v>5362</v>
      </c>
      <c r="BI54" s="20" t="s">
        <v>118</v>
      </c>
      <c r="BJ54" s="20">
        <v>4039.855</v>
      </c>
      <c r="BK54" s="20" t="s">
        <v>118</v>
      </c>
      <c r="BL54" s="20">
        <v>90.964997499999996</v>
      </c>
      <c r="BM54" s="20">
        <v>82445</v>
      </c>
      <c r="BN54" s="20" t="s">
        <v>118</v>
      </c>
      <c r="BO54" s="20" t="s">
        <v>133</v>
      </c>
      <c r="BP54" s="20">
        <v>6727</v>
      </c>
      <c r="BQ54" s="20" t="s">
        <v>118</v>
      </c>
      <c r="BR54" s="20">
        <v>0.63600000000000001</v>
      </c>
      <c r="BS54" s="20" t="s">
        <v>118</v>
      </c>
      <c r="BT54" s="20">
        <v>2767</v>
      </c>
      <c r="BU54" s="20" t="s">
        <v>119</v>
      </c>
      <c r="BV54" s="20" t="s">
        <v>119</v>
      </c>
      <c r="BW54" s="21" t="s">
        <v>134</v>
      </c>
      <c r="BX54" s="22" t="str">
        <f>_xlfn.XLOOKUP(BW54,dimensions_items!$B$4:$B$35,dimensions_items!$C$4:$C$35,"NULL",0)</f>
        <v>R5.2OECD</v>
      </c>
      <c r="BY54" s="22" t="s">
        <v>49</v>
      </c>
      <c r="BZ54" s="21" t="s">
        <v>31</v>
      </c>
      <c r="CA54" s="21" t="s">
        <v>18</v>
      </c>
      <c r="CB54" s="21" t="s">
        <v>19</v>
      </c>
      <c r="CC54" s="20" t="str">
        <f t="shared" si="0"/>
        <v>NR</v>
      </c>
      <c r="CD54" s="20" t="str">
        <f t="shared" si="1"/>
        <v>U</v>
      </c>
      <c r="CE54" s="20" t="str">
        <f t="shared" si="2"/>
        <v>OECD_EU15</v>
      </c>
      <c r="CF54" s="20">
        <f>IF(ISNUMBER(Table1[[#This Row],[concrete]]),Table1[[#This Row],[concrete]],IF(AND(ISNUMBER(Table1[[#This Row],[cement]]),ISNUMBER(Table1[[#This Row],[aggregates]])),Table1[[#This Row],[cement]]+Table1[[#This Row],[aggregates]],""))</f>
        <v>105.4268794</v>
      </c>
      <c r="CG54" s="20">
        <f>COUNT(Table1[[#This Row],[steel]:[other_unspecified_material]])</f>
        <v>18</v>
      </c>
    </row>
    <row r="55" spans="1:85" s="8" customFormat="1">
      <c r="A55" s="9">
        <v>53</v>
      </c>
      <c r="B55" s="20" t="s">
        <v>114</v>
      </c>
      <c r="C55" s="20" t="s">
        <v>115</v>
      </c>
      <c r="D55" s="38"/>
      <c r="E55" s="9">
        <v>1918</v>
      </c>
      <c r="F55" s="38">
        <v>13.710947490000001</v>
      </c>
      <c r="G55" s="38">
        <v>0.31336979199999998</v>
      </c>
      <c r="H55" s="38">
        <v>2.6328799999999999E-2</v>
      </c>
      <c r="I55" s="38"/>
      <c r="J55" s="117">
        <v>34.718001229999999</v>
      </c>
      <c r="K55" s="117"/>
      <c r="L55" s="117"/>
      <c r="M55" s="117">
        <v>86.862291600000006</v>
      </c>
      <c r="N55" s="117"/>
      <c r="O55" s="117"/>
      <c r="P55" s="117">
        <v>1294.708801</v>
      </c>
      <c r="Q55" s="117">
        <v>355.58074790000001</v>
      </c>
      <c r="R55" s="117">
        <v>1.0603125900000001</v>
      </c>
      <c r="S55" s="117">
        <v>6.3408526439999999</v>
      </c>
      <c r="T55" s="117"/>
      <c r="U55" s="117"/>
      <c r="V55" s="117">
        <v>0.60830059299999995</v>
      </c>
      <c r="W55" s="117"/>
      <c r="X55" s="117"/>
      <c r="Y55" s="117"/>
      <c r="Z55" s="117"/>
      <c r="AA55" s="117">
        <v>4.0964394689999999</v>
      </c>
      <c r="AB55" s="117">
        <v>1.187007615</v>
      </c>
      <c r="AC55" s="117">
        <v>0.128714416</v>
      </c>
      <c r="AD55" s="117"/>
      <c r="AE55" s="117">
        <v>0.66650417799999995</v>
      </c>
      <c r="AF55" s="117"/>
      <c r="AG55" s="117"/>
      <c r="AH55" s="117"/>
      <c r="AI55" s="117">
        <v>0.217385249</v>
      </c>
      <c r="AJ55" s="117"/>
      <c r="AK55" s="117"/>
      <c r="AL55" s="20" t="s">
        <v>195</v>
      </c>
      <c r="AM55" s="38">
        <v>4.4000000000000004</v>
      </c>
      <c r="AN55" s="20" t="s">
        <v>191</v>
      </c>
      <c r="AO55" s="20" t="s">
        <v>118</v>
      </c>
      <c r="AP55" s="20" t="s">
        <v>119</v>
      </c>
      <c r="AQ55" s="20" t="s">
        <v>120</v>
      </c>
      <c r="AR55" s="20" t="s">
        <v>121</v>
      </c>
      <c r="AS55" s="20" t="s">
        <v>122</v>
      </c>
      <c r="AT55" s="38">
        <v>2016</v>
      </c>
      <c r="AU55" s="20" t="s">
        <v>123</v>
      </c>
      <c r="AV55" s="20" t="s">
        <v>124</v>
      </c>
      <c r="AW55" s="20" t="s">
        <v>125</v>
      </c>
      <c r="AX55" s="20" t="s">
        <v>126</v>
      </c>
      <c r="AY55" s="20" t="str">
        <f>"https://doi.org/"&amp;Table1[[#This Row],[DOI]]</f>
        <v>https://doi.org/10.1111/jiec.12446</v>
      </c>
      <c r="AZ55" s="20" t="s">
        <v>119</v>
      </c>
      <c r="BA55" s="20" t="s">
        <v>127</v>
      </c>
      <c r="BB55" s="20" t="s">
        <v>128</v>
      </c>
      <c r="BC55" s="20" t="s">
        <v>119</v>
      </c>
      <c r="BD55" s="20" t="s">
        <v>129</v>
      </c>
      <c r="BE55" s="20" t="s">
        <v>130</v>
      </c>
      <c r="BF55" s="20" t="s">
        <v>131</v>
      </c>
      <c r="BG55" s="20" t="s">
        <v>132</v>
      </c>
      <c r="BH55" s="20">
        <v>5362</v>
      </c>
      <c r="BI55" s="20" t="s">
        <v>118</v>
      </c>
      <c r="BJ55" s="20">
        <v>4039.855</v>
      </c>
      <c r="BK55" s="20" t="s">
        <v>118</v>
      </c>
      <c r="BL55" s="20">
        <v>90.964997499999996</v>
      </c>
      <c r="BM55" s="20">
        <v>82445</v>
      </c>
      <c r="BN55" s="20" t="s">
        <v>118</v>
      </c>
      <c r="BO55" s="20" t="s">
        <v>133</v>
      </c>
      <c r="BP55" s="20">
        <v>6727</v>
      </c>
      <c r="BQ55" s="20" t="s">
        <v>118</v>
      </c>
      <c r="BR55" s="20">
        <v>0.63600000000000001</v>
      </c>
      <c r="BS55" s="20" t="s">
        <v>118</v>
      </c>
      <c r="BT55" s="20">
        <v>2767</v>
      </c>
      <c r="BU55" s="20" t="s">
        <v>119</v>
      </c>
      <c r="BV55" s="20" t="s">
        <v>119</v>
      </c>
      <c r="BW55" s="21" t="s">
        <v>134</v>
      </c>
      <c r="BX55" s="22" t="str">
        <f>_xlfn.XLOOKUP(BW55,dimensions_items!$B$4:$B$35,dimensions_items!$C$4:$C$35,"NULL",0)</f>
        <v>R5.2OECD</v>
      </c>
      <c r="BY55" s="22" t="s">
        <v>49</v>
      </c>
      <c r="BZ55" s="21" t="s">
        <v>31</v>
      </c>
      <c r="CA55" s="21" t="s">
        <v>18</v>
      </c>
      <c r="CB55" s="21" t="s">
        <v>19</v>
      </c>
      <c r="CC55" s="20" t="str">
        <f t="shared" si="0"/>
        <v>NR</v>
      </c>
      <c r="CD55" s="20" t="str">
        <f t="shared" si="1"/>
        <v>U</v>
      </c>
      <c r="CE55" s="20" t="str">
        <f t="shared" si="2"/>
        <v>OECD_EU15</v>
      </c>
      <c r="CF55" s="20">
        <f>IF(ISNUMBER(Table1[[#This Row],[concrete]]),Table1[[#This Row],[concrete]],IF(AND(ISNUMBER(Table1[[#This Row],[cement]]),ISNUMBER(Table1[[#This Row],[aggregates]])),Table1[[#This Row],[cement]]+Table1[[#This Row],[aggregates]],""))</f>
        <v>86.862291600000006</v>
      </c>
      <c r="CG55" s="20">
        <f>COUNT(Table1[[#This Row],[steel]:[other_unspecified_material]])</f>
        <v>15</v>
      </c>
    </row>
    <row r="56" spans="1:85" s="8" customFormat="1">
      <c r="A56" s="9">
        <v>54</v>
      </c>
      <c r="B56" s="20" t="s">
        <v>114</v>
      </c>
      <c r="C56" s="20" t="s">
        <v>115</v>
      </c>
      <c r="D56" s="38"/>
      <c r="E56" s="9">
        <v>1918</v>
      </c>
      <c r="F56" s="38">
        <v>11.4816365</v>
      </c>
      <c r="G56" s="38">
        <v>0.26588034599999999</v>
      </c>
      <c r="H56" s="38">
        <v>0.18018593499999999</v>
      </c>
      <c r="I56" s="38"/>
      <c r="J56" s="117">
        <v>5.7109201079999998</v>
      </c>
      <c r="K56" s="117"/>
      <c r="L56" s="117"/>
      <c r="M56" s="117">
        <v>170.40623500000001</v>
      </c>
      <c r="N56" s="117">
        <v>0.91193761600000001</v>
      </c>
      <c r="O56" s="117"/>
      <c r="P56" s="117">
        <v>973.35979829999997</v>
      </c>
      <c r="Q56" s="117">
        <v>267.86957239999998</v>
      </c>
      <c r="R56" s="117">
        <v>1.1252054119999999</v>
      </c>
      <c r="S56" s="117">
        <v>5.0894831299999996</v>
      </c>
      <c r="T56" s="117"/>
      <c r="U56" s="117"/>
      <c r="V56" s="117"/>
      <c r="W56" s="117"/>
      <c r="X56" s="117">
        <v>0.236602227</v>
      </c>
      <c r="Y56" s="117"/>
      <c r="Z56" s="117"/>
      <c r="AA56" s="117">
        <v>2.8109134409999998</v>
      </c>
      <c r="AB56" s="117">
        <v>1.0306173940000001</v>
      </c>
      <c r="AC56" s="117">
        <v>0.25457816799999999</v>
      </c>
      <c r="AD56" s="117"/>
      <c r="AE56" s="117">
        <v>1.85939586</v>
      </c>
      <c r="AF56" s="117">
        <v>3.8984060000000001E-3</v>
      </c>
      <c r="AG56" s="117"/>
      <c r="AH56" s="117"/>
      <c r="AI56" s="117">
        <v>0.19622827500000001</v>
      </c>
      <c r="AJ56" s="117"/>
      <c r="AK56" s="117"/>
      <c r="AL56" s="20" t="s">
        <v>196</v>
      </c>
      <c r="AM56" s="38">
        <v>3.9</v>
      </c>
      <c r="AN56" s="20" t="s">
        <v>191</v>
      </c>
      <c r="AO56" s="20" t="s">
        <v>118</v>
      </c>
      <c r="AP56" s="20" t="s">
        <v>119</v>
      </c>
      <c r="AQ56" s="20" t="s">
        <v>120</v>
      </c>
      <c r="AR56" s="20" t="s">
        <v>121</v>
      </c>
      <c r="AS56" s="20" t="s">
        <v>122</v>
      </c>
      <c r="AT56" s="38">
        <v>2016</v>
      </c>
      <c r="AU56" s="20" t="s">
        <v>123</v>
      </c>
      <c r="AV56" s="20" t="s">
        <v>124</v>
      </c>
      <c r="AW56" s="20" t="s">
        <v>125</v>
      </c>
      <c r="AX56" s="20" t="s">
        <v>126</v>
      </c>
      <c r="AY56" s="20" t="str">
        <f>"https://doi.org/"&amp;Table1[[#This Row],[DOI]]</f>
        <v>https://doi.org/10.1111/jiec.12446</v>
      </c>
      <c r="AZ56" s="20" t="s">
        <v>119</v>
      </c>
      <c r="BA56" s="20" t="s">
        <v>127</v>
      </c>
      <c r="BB56" s="20" t="s">
        <v>128</v>
      </c>
      <c r="BC56" s="20" t="s">
        <v>119</v>
      </c>
      <c r="BD56" s="20" t="s">
        <v>129</v>
      </c>
      <c r="BE56" s="20" t="s">
        <v>130</v>
      </c>
      <c r="BF56" s="20" t="s">
        <v>131</v>
      </c>
      <c r="BG56" s="20" t="s">
        <v>132</v>
      </c>
      <c r="BH56" s="20">
        <v>5362</v>
      </c>
      <c r="BI56" s="20" t="s">
        <v>118</v>
      </c>
      <c r="BJ56" s="20">
        <v>4039.855</v>
      </c>
      <c r="BK56" s="20" t="s">
        <v>118</v>
      </c>
      <c r="BL56" s="20">
        <v>90.964997499999996</v>
      </c>
      <c r="BM56" s="20">
        <v>82445</v>
      </c>
      <c r="BN56" s="20" t="s">
        <v>118</v>
      </c>
      <c r="BO56" s="20" t="s">
        <v>133</v>
      </c>
      <c r="BP56" s="20">
        <v>6727</v>
      </c>
      <c r="BQ56" s="20" t="s">
        <v>118</v>
      </c>
      <c r="BR56" s="20">
        <v>0.63600000000000001</v>
      </c>
      <c r="BS56" s="20" t="s">
        <v>118</v>
      </c>
      <c r="BT56" s="20">
        <v>2767</v>
      </c>
      <c r="BU56" s="20" t="s">
        <v>119</v>
      </c>
      <c r="BV56" s="20" t="s">
        <v>119</v>
      </c>
      <c r="BW56" s="21" t="s">
        <v>134</v>
      </c>
      <c r="BX56" s="22" t="str">
        <f>_xlfn.XLOOKUP(BW56,dimensions_items!$B$4:$B$35,dimensions_items!$C$4:$C$35,"NULL",0)</f>
        <v>R5.2OECD</v>
      </c>
      <c r="BY56" s="22" t="s">
        <v>49</v>
      </c>
      <c r="BZ56" s="21" t="s">
        <v>31</v>
      </c>
      <c r="CA56" s="21" t="s">
        <v>18</v>
      </c>
      <c r="CB56" s="21" t="s">
        <v>19</v>
      </c>
      <c r="CC56" s="20" t="str">
        <f t="shared" si="0"/>
        <v>NR</v>
      </c>
      <c r="CD56" s="20" t="str">
        <f t="shared" si="1"/>
        <v>U</v>
      </c>
      <c r="CE56" s="20" t="str">
        <f t="shared" si="2"/>
        <v>OECD_EU15</v>
      </c>
      <c r="CF56" s="20">
        <f>IF(ISNUMBER(Table1[[#This Row],[concrete]]),Table1[[#This Row],[concrete]],IF(AND(ISNUMBER(Table1[[#This Row],[cement]]),ISNUMBER(Table1[[#This Row],[aggregates]])),Table1[[#This Row],[cement]]+Table1[[#This Row],[aggregates]],""))</f>
        <v>170.40623500000001</v>
      </c>
      <c r="CG56" s="20">
        <f>COUNT(Table1[[#This Row],[steel]:[other_unspecified_material]])</f>
        <v>17</v>
      </c>
    </row>
    <row r="57" spans="1:85" s="8" customFormat="1">
      <c r="A57" s="9">
        <v>55</v>
      </c>
      <c r="B57" s="20" t="s">
        <v>114</v>
      </c>
      <c r="C57" s="20" t="s">
        <v>115</v>
      </c>
      <c r="D57" s="38"/>
      <c r="E57" s="9">
        <v>1918</v>
      </c>
      <c r="F57" s="38">
        <v>17.219167120000002</v>
      </c>
      <c r="G57" s="38">
        <v>0.21323429199999999</v>
      </c>
      <c r="H57" s="38">
        <v>0.80255228499999998</v>
      </c>
      <c r="I57" s="38">
        <v>2.7272952999999999E-2</v>
      </c>
      <c r="J57" s="117">
        <v>27.765932209999999</v>
      </c>
      <c r="K57" s="117"/>
      <c r="L57" s="117"/>
      <c r="M57" s="117">
        <v>672.90232700000001</v>
      </c>
      <c r="N57" s="117"/>
      <c r="O57" s="117"/>
      <c r="P57" s="117">
        <v>814.24890210000001</v>
      </c>
      <c r="Q57" s="117">
        <v>271.31757340000001</v>
      </c>
      <c r="R57" s="117">
        <v>0.46254371900000002</v>
      </c>
      <c r="S57" s="117">
        <v>0.58344323799999998</v>
      </c>
      <c r="T57" s="117"/>
      <c r="U57" s="117"/>
      <c r="V57" s="117">
        <v>7.8499874999999997E-2</v>
      </c>
      <c r="W57" s="117">
        <v>5.8086671999999999E-2</v>
      </c>
      <c r="X57" s="117"/>
      <c r="Y57" s="117"/>
      <c r="Z57" s="117"/>
      <c r="AA57" s="117">
        <v>1.5870849440000001</v>
      </c>
      <c r="AB57" s="117">
        <v>2.2011347670000001</v>
      </c>
      <c r="AC57" s="117">
        <v>2.823580931</v>
      </c>
      <c r="AD57" s="117"/>
      <c r="AE57" s="117"/>
      <c r="AF57" s="117">
        <v>0.13729466500000001</v>
      </c>
      <c r="AG57" s="117"/>
      <c r="AH57" s="117">
        <v>0.222110432</v>
      </c>
      <c r="AI57" s="117">
        <v>0.13567836799999999</v>
      </c>
      <c r="AJ57" s="117"/>
      <c r="AK57" s="117"/>
      <c r="AL57" s="20" t="s">
        <v>197</v>
      </c>
      <c r="AM57" s="38">
        <v>3.4</v>
      </c>
      <c r="AN57" s="20" t="s">
        <v>191</v>
      </c>
      <c r="AO57" s="20" t="s">
        <v>118</v>
      </c>
      <c r="AP57" s="20" t="s">
        <v>119</v>
      </c>
      <c r="AQ57" s="20" t="s">
        <v>120</v>
      </c>
      <c r="AR57" s="20" t="s">
        <v>121</v>
      </c>
      <c r="AS57" s="20" t="s">
        <v>122</v>
      </c>
      <c r="AT57" s="38">
        <v>2016</v>
      </c>
      <c r="AU57" s="20" t="s">
        <v>123</v>
      </c>
      <c r="AV57" s="20" t="s">
        <v>124</v>
      </c>
      <c r="AW57" s="20" t="s">
        <v>125</v>
      </c>
      <c r="AX57" s="20" t="s">
        <v>126</v>
      </c>
      <c r="AY57" s="20" t="str">
        <f>"https://doi.org/"&amp;Table1[[#This Row],[DOI]]</f>
        <v>https://doi.org/10.1111/jiec.12446</v>
      </c>
      <c r="AZ57" s="20" t="s">
        <v>119</v>
      </c>
      <c r="BA57" s="20" t="s">
        <v>127</v>
      </c>
      <c r="BB57" s="20" t="s">
        <v>128</v>
      </c>
      <c r="BC57" s="20" t="s">
        <v>119</v>
      </c>
      <c r="BD57" s="20" t="s">
        <v>129</v>
      </c>
      <c r="BE57" s="20" t="s">
        <v>130</v>
      </c>
      <c r="BF57" s="20" t="s">
        <v>131</v>
      </c>
      <c r="BG57" s="20" t="s">
        <v>132</v>
      </c>
      <c r="BH57" s="20">
        <v>5362</v>
      </c>
      <c r="BI57" s="20" t="s">
        <v>118</v>
      </c>
      <c r="BJ57" s="20">
        <v>4039.855</v>
      </c>
      <c r="BK57" s="20" t="s">
        <v>118</v>
      </c>
      <c r="BL57" s="20">
        <v>90.964997499999996</v>
      </c>
      <c r="BM57" s="20">
        <v>82445</v>
      </c>
      <c r="BN57" s="20" t="s">
        <v>118</v>
      </c>
      <c r="BO57" s="20" t="s">
        <v>133</v>
      </c>
      <c r="BP57" s="20">
        <v>6727</v>
      </c>
      <c r="BQ57" s="20" t="s">
        <v>118</v>
      </c>
      <c r="BR57" s="20">
        <v>0.63600000000000001</v>
      </c>
      <c r="BS57" s="20" t="s">
        <v>118</v>
      </c>
      <c r="BT57" s="20">
        <v>2767</v>
      </c>
      <c r="BU57" s="20" t="s">
        <v>119</v>
      </c>
      <c r="BV57" s="20" t="s">
        <v>119</v>
      </c>
      <c r="BW57" s="21" t="s">
        <v>134</v>
      </c>
      <c r="BX57" s="22" t="str">
        <f>_xlfn.XLOOKUP(BW57,dimensions_items!$B$4:$B$35,dimensions_items!$C$4:$C$35,"NULL",0)</f>
        <v>R5.2OECD</v>
      </c>
      <c r="BY57" s="22" t="s">
        <v>49</v>
      </c>
      <c r="BZ57" s="21" t="s">
        <v>31</v>
      </c>
      <c r="CA57" s="21" t="s">
        <v>18</v>
      </c>
      <c r="CB57" s="21" t="s">
        <v>19</v>
      </c>
      <c r="CC57" s="20" t="str">
        <f t="shared" si="0"/>
        <v>NR</v>
      </c>
      <c r="CD57" s="20" t="str">
        <f t="shared" si="1"/>
        <v>U</v>
      </c>
      <c r="CE57" s="20" t="str">
        <f t="shared" si="2"/>
        <v>OECD_EU15</v>
      </c>
      <c r="CF57" s="20">
        <f>IF(ISNUMBER(Table1[[#This Row],[concrete]]),Table1[[#This Row],[concrete]],IF(AND(ISNUMBER(Table1[[#This Row],[cement]]),ISNUMBER(Table1[[#This Row],[aggregates]])),Table1[[#This Row],[cement]]+Table1[[#This Row],[aggregates]],""))</f>
        <v>672.90232700000001</v>
      </c>
      <c r="CG57" s="20">
        <f>COUNT(Table1[[#This Row],[steel]:[other_unspecified_material]])</f>
        <v>18</v>
      </c>
    </row>
    <row r="58" spans="1:85" s="8" customFormat="1">
      <c r="A58" s="9">
        <v>56</v>
      </c>
      <c r="B58" s="20" t="s">
        <v>114</v>
      </c>
      <c r="C58" s="20" t="s">
        <v>115</v>
      </c>
      <c r="D58" s="38"/>
      <c r="E58" s="9">
        <v>1918</v>
      </c>
      <c r="F58" s="38">
        <v>8.0161056590000008</v>
      </c>
      <c r="G58" s="38">
        <v>0.20603635300000001</v>
      </c>
      <c r="H58" s="38">
        <v>8.6054796000000003E-2</v>
      </c>
      <c r="I58" s="38">
        <v>2.6352326999999998E-2</v>
      </c>
      <c r="J58" s="117">
        <v>40.450733960000001</v>
      </c>
      <c r="K58" s="117"/>
      <c r="L58" s="117"/>
      <c r="M58" s="117">
        <v>106.0166646</v>
      </c>
      <c r="N58" s="117"/>
      <c r="O58" s="117"/>
      <c r="P58" s="117">
        <v>1087.7961</v>
      </c>
      <c r="Q58" s="117">
        <v>320.65439149999997</v>
      </c>
      <c r="R58" s="117">
        <v>0.44693008699999998</v>
      </c>
      <c r="S58" s="117">
        <v>0.56374852099999995</v>
      </c>
      <c r="T58" s="117"/>
      <c r="U58" s="117"/>
      <c r="V58" s="117">
        <v>7.5850031999999998E-2</v>
      </c>
      <c r="W58" s="117">
        <v>5.6125898E-2</v>
      </c>
      <c r="X58" s="117"/>
      <c r="Y58" s="117"/>
      <c r="Z58" s="117"/>
      <c r="AA58" s="117">
        <v>1.533511284</v>
      </c>
      <c r="AB58" s="117">
        <v>1.0655216249999999</v>
      </c>
      <c r="AC58" s="117">
        <v>1.1252037770000001</v>
      </c>
      <c r="AD58" s="117"/>
      <c r="AE58" s="117"/>
      <c r="AF58" s="117">
        <v>0.13266014400000001</v>
      </c>
      <c r="AG58" s="117"/>
      <c r="AH58" s="117">
        <v>0.21461287000000001</v>
      </c>
      <c r="AI58" s="117">
        <v>0.13567836799999999</v>
      </c>
      <c r="AJ58" s="117"/>
      <c r="AK58" s="117"/>
      <c r="AL58" s="20" t="s">
        <v>198</v>
      </c>
      <c r="AM58" s="38">
        <v>3.3</v>
      </c>
      <c r="AN58" s="20" t="s">
        <v>191</v>
      </c>
      <c r="AO58" s="20" t="s">
        <v>118</v>
      </c>
      <c r="AP58" s="20" t="s">
        <v>119</v>
      </c>
      <c r="AQ58" s="20" t="s">
        <v>120</v>
      </c>
      <c r="AR58" s="20" t="s">
        <v>121</v>
      </c>
      <c r="AS58" s="20" t="s">
        <v>122</v>
      </c>
      <c r="AT58" s="38">
        <v>2016</v>
      </c>
      <c r="AU58" s="20" t="s">
        <v>123</v>
      </c>
      <c r="AV58" s="20" t="s">
        <v>124</v>
      </c>
      <c r="AW58" s="20" t="s">
        <v>125</v>
      </c>
      <c r="AX58" s="20" t="s">
        <v>126</v>
      </c>
      <c r="AY58" s="20" t="str">
        <f>"https://doi.org/"&amp;Table1[[#This Row],[DOI]]</f>
        <v>https://doi.org/10.1111/jiec.12446</v>
      </c>
      <c r="AZ58" s="20" t="s">
        <v>119</v>
      </c>
      <c r="BA58" s="20" t="s">
        <v>127</v>
      </c>
      <c r="BB58" s="20" t="s">
        <v>128</v>
      </c>
      <c r="BC58" s="20" t="s">
        <v>119</v>
      </c>
      <c r="BD58" s="20" t="s">
        <v>129</v>
      </c>
      <c r="BE58" s="20" t="s">
        <v>130</v>
      </c>
      <c r="BF58" s="20" t="s">
        <v>131</v>
      </c>
      <c r="BG58" s="20" t="s">
        <v>132</v>
      </c>
      <c r="BH58" s="20">
        <v>5362</v>
      </c>
      <c r="BI58" s="20" t="s">
        <v>118</v>
      </c>
      <c r="BJ58" s="20">
        <v>4039.855</v>
      </c>
      <c r="BK58" s="20" t="s">
        <v>118</v>
      </c>
      <c r="BL58" s="20">
        <v>90.964997499999996</v>
      </c>
      <c r="BM58" s="20">
        <v>82445</v>
      </c>
      <c r="BN58" s="20" t="s">
        <v>118</v>
      </c>
      <c r="BO58" s="20" t="s">
        <v>133</v>
      </c>
      <c r="BP58" s="20">
        <v>6727</v>
      </c>
      <c r="BQ58" s="20" t="s">
        <v>118</v>
      </c>
      <c r="BR58" s="20">
        <v>0.63600000000000001</v>
      </c>
      <c r="BS58" s="20" t="s">
        <v>118</v>
      </c>
      <c r="BT58" s="20">
        <v>2767</v>
      </c>
      <c r="BU58" s="20" t="s">
        <v>119</v>
      </c>
      <c r="BV58" s="20" t="s">
        <v>119</v>
      </c>
      <c r="BW58" s="21" t="s">
        <v>134</v>
      </c>
      <c r="BX58" s="22" t="str">
        <f>_xlfn.XLOOKUP(BW58,dimensions_items!$B$4:$B$35,dimensions_items!$C$4:$C$35,"NULL",0)</f>
        <v>R5.2OECD</v>
      </c>
      <c r="BY58" s="22" t="s">
        <v>49</v>
      </c>
      <c r="BZ58" s="21" t="s">
        <v>31</v>
      </c>
      <c r="CA58" s="21" t="s">
        <v>18</v>
      </c>
      <c r="CB58" s="21" t="s">
        <v>19</v>
      </c>
      <c r="CC58" s="20" t="str">
        <f t="shared" si="0"/>
        <v>NR</v>
      </c>
      <c r="CD58" s="20" t="str">
        <f t="shared" si="1"/>
        <v>U</v>
      </c>
      <c r="CE58" s="20" t="str">
        <f t="shared" si="2"/>
        <v>OECD_EU15</v>
      </c>
      <c r="CF58" s="20">
        <f>IF(ISNUMBER(Table1[[#This Row],[concrete]]),Table1[[#This Row],[concrete]],IF(AND(ISNUMBER(Table1[[#This Row],[cement]]),ISNUMBER(Table1[[#This Row],[aggregates]])),Table1[[#This Row],[cement]]+Table1[[#This Row],[aggregates]],""))</f>
        <v>106.0166646</v>
      </c>
      <c r="CG58" s="20">
        <f>COUNT(Table1[[#This Row],[steel]:[other_unspecified_material]])</f>
        <v>18</v>
      </c>
    </row>
    <row r="59" spans="1:85" s="8" customFormat="1">
      <c r="A59" s="9">
        <v>57</v>
      </c>
      <c r="B59" s="20" t="s">
        <v>114</v>
      </c>
      <c r="C59" s="20" t="s">
        <v>115</v>
      </c>
      <c r="D59" s="38"/>
      <c r="E59" s="9">
        <v>1918</v>
      </c>
      <c r="F59" s="38">
        <v>11.33722966</v>
      </c>
      <c r="G59" s="38">
        <v>0.243465863</v>
      </c>
      <c r="H59" s="38">
        <v>0.10168790599999999</v>
      </c>
      <c r="I59" s="38">
        <v>3.1139612000000001E-2</v>
      </c>
      <c r="J59" s="117">
        <v>37.37691753</v>
      </c>
      <c r="K59" s="117"/>
      <c r="L59" s="117"/>
      <c r="M59" s="117">
        <v>80.18476416</v>
      </c>
      <c r="N59" s="117"/>
      <c r="O59" s="117"/>
      <c r="P59" s="117">
        <v>1062.802175</v>
      </c>
      <c r="Q59" s="117">
        <v>344.21420660000001</v>
      </c>
      <c r="R59" s="117">
        <v>0.52812145899999996</v>
      </c>
      <c r="S59" s="117">
        <v>0.66616166600000004</v>
      </c>
      <c r="T59" s="117"/>
      <c r="U59" s="117"/>
      <c r="V59" s="117">
        <v>8.9629296999999997E-2</v>
      </c>
      <c r="W59" s="117">
        <v>6.6321985999999999E-2</v>
      </c>
      <c r="X59" s="117"/>
      <c r="Y59" s="117"/>
      <c r="Z59" s="117"/>
      <c r="AA59" s="117">
        <v>1.8120959860000001</v>
      </c>
      <c r="AB59" s="117">
        <v>1.01830793</v>
      </c>
      <c r="AC59" s="117">
        <v>1.329613462</v>
      </c>
      <c r="AD59" s="117"/>
      <c r="AE59" s="117"/>
      <c r="AF59" s="117">
        <v>0.15675979500000001</v>
      </c>
      <c r="AG59" s="117"/>
      <c r="AH59" s="117">
        <v>0.25360042900000002</v>
      </c>
      <c r="AI59" s="117">
        <v>0.13567836799999999</v>
      </c>
      <c r="AJ59" s="117"/>
      <c r="AK59" s="117"/>
      <c r="AL59" s="20" t="s">
        <v>199</v>
      </c>
      <c r="AM59" s="38">
        <v>3.9</v>
      </c>
      <c r="AN59" s="20" t="s">
        <v>191</v>
      </c>
      <c r="AO59" s="20" t="s">
        <v>118</v>
      </c>
      <c r="AP59" s="20" t="s">
        <v>119</v>
      </c>
      <c r="AQ59" s="20" t="s">
        <v>120</v>
      </c>
      <c r="AR59" s="20" t="s">
        <v>121</v>
      </c>
      <c r="AS59" s="20" t="s">
        <v>122</v>
      </c>
      <c r="AT59" s="38">
        <v>2016</v>
      </c>
      <c r="AU59" s="20" t="s">
        <v>123</v>
      </c>
      <c r="AV59" s="20" t="s">
        <v>124</v>
      </c>
      <c r="AW59" s="20" t="s">
        <v>125</v>
      </c>
      <c r="AX59" s="20" t="s">
        <v>126</v>
      </c>
      <c r="AY59" s="20" t="str">
        <f>"https://doi.org/"&amp;Table1[[#This Row],[DOI]]</f>
        <v>https://doi.org/10.1111/jiec.12446</v>
      </c>
      <c r="AZ59" s="20" t="s">
        <v>119</v>
      </c>
      <c r="BA59" s="20" t="s">
        <v>127</v>
      </c>
      <c r="BB59" s="20" t="s">
        <v>128</v>
      </c>
      <c r="BC59" s="20" t="s">
        <v>119</v>
      </c>
      <c r="BD59" s="20" t="s">
        <v>129</v>
      </c>
      <c r="BE59" s="20" t="s">
        <v>130</v>
      </c>
      <c r="BF59" s="20" t="s">
        <v>131</v>
      </c>
      <c r="BG59" s="20" t="s">
        <v>132</v>
      </c>
      <c r="BH59" s="20">
        <v>5362</v>
      </c>
      <c r="BI59" s="20" t="s">
        <v>118</v>
      </c>
      <c r="BJ59" s="20">
        <v>4039.855</v>
      </c>
      <c r="BK59" s="20" t="s">
        <v>118</v>
      </c>
      <c r="BL59" s="20">
        <v>90.964997499999996</v>
      </c>
      <c r="BM59" s="20">
        <v>82445</v>
      </c>
      <c r="BN59" s="20" t="s">
        <v>118</v>
      </c>
      <c r="BO59" s="20" t="s">
        <v>133</v>
      </c>
      <c r="BP59" s="20">
        <v>6727</v>
      </c>
      <c r="BQ59" s="20" t="s">
        <v>118</v>
      </c>
      <c r="BR59" s="20">
        <v>0.63600000000000001</v>
      </c>
      <c r="BS59" s="20" t="s">
        <v>118</v>
      </c>
      <c r="BT59" s="20">
        <v>2767</v>
      </c>
      <c r="BU59" s="20" t="s">
        <v>119</v>
      </c>
      <c r="BV59" s="20" t="s">
        <v>119</v>
      </c>
      <c r="BW59" s="21" t="s">
        <v>134</v>
      </c>
      <c r="BX59" s="22" t="str">
        <f>_xlfn.XLOOKUP(BW59,dimensions_items!$B$4:$B$35,dimensions_items!$C$4:$C$35,"NULL",0)</f>
        <v>R5.2OECD</v>
      </c>
      <c r="BY59" s="22" t="s">
        <v>49</v>
      </c>
      <c r="BZ59" s="21" t="s">
        <v>31</v>
      </c>
      <c r="CA59" s="21" t="s">
        <v>18</v>
      </c>
      <c r="CB59" s="21" t="s">
        <v>19</v>
      </c>
      <c r="CC59" s="20" t="str">
        <f t="shared" si="0"/>
        <v>NR</v>
      </c>
      <c r="CD59" s="20" t="str">
        <f t="shared" si="1"/>
        <v>U</v>
      </c>
      <c r="CE59" s="20" t="str">
        <f t="shared" si="2"/>
        <v>OECD_EU15</v>
      </c>
      <c r="CF59" s="20">
        <f>IF(ISNUMBER(Table1[[#This Row],[concrete]]),Table1[[#This Row],[concrete]],IF(AND(ISNUMBER(Table1[[#This Row],[cement]]),ISNUMBER(Table1[[#This Row],[aggregates]])),Table1[[#This Row],[cement]]+Table1[[#This Row],[aggregates]],""))</f>
        <v>80.18476416</v>
      </c>
      <c r="CG59" s="20">
        <f>COUNT(Table1[[#This Row],[steel]:[other_unspecified_material]])</f>
        <v>18</v>
      </c>
    </row>
    <row r="60" spans="1:85" s="8" customFormat="1">
      <c r="A60" s="9">
        <v>58</v>
      </c>
      <c r="B60" s="20" t="s">
        <v>114</v>
      </c>
      <c r="C60" s="20" t="s">
        <v>115</v>
      </c>
      <c r="D60" s="38">
        <v>1919</v>
      </c>
      <c r="E60" s="9">
        <v>1946</v>
      </c>
      <c r="F60" s="38">
        <v>17.64488072</v>
      </c>
      <c r="G60" s="38">
        <v>0.204744918</v>
      </c>
      <c r="H60" s="38">
        <v>0.37273247999999998</v>
      </c>
      <c r="I60" s="38">
        <v>2.5794635E-2</v>
      </c>
      <c r="J60" s="117">
        <v>21.36614179</v>
      </c>
      <c r="K60" s="117"/>
      <c r="L60" s="117"/>
      <c r="M60" s="117">
        <v>697.68171870000003</v>
      </c>
      <c r="N60" s="117"/>
      <c r="O60" s="117"/>
      <c r="P60" s="117">
        <v>953.56545470000003</v>
      </c>
      <c r="Q60" s="117">
        <v>290.77002629999998</v>
      </c>
      <c r="R60" s="117">
        <v>0.437541501</v>
      </c>
      <c r="S60" s="117">
        <v>0.55168276199999999</v>
      </c>
      <c r="T60" s="117"/>
      <c r="U60" s="117"/>
      <c r="V60" s="117">
        <v>7.4159576000000005E-2</v>
      </c>
      <c r="W60" s="117">
        <v>5.4813599999999997E-2</v>
      </c>
      <c r="X60" s="117"/>
      <c r="Y60" s="117"/>
      <c r="Z60" s="117"/>
      <c r="AA60" s="117">
        <v>1.5009253410000001</v>
      </c>
      <c r="AB60" s="117">
        <v>1.5834681740000001</v>
      </c>
      <c r="AC60" s="117">
        <v>1.139478014</v>
      </c>
      <c r="AD60" s="117"/>
      <c r="AE60" s="117"/>
      <c r="AF60" s="117">
        <v>0.129940475</v>
      </c>
      <c r="AG60" s="117"/>
      <c r="AH60" s="117">
        <v>0.21022627799999999</v>
      </c>
      <c r="AI60" s="117">
        <v>0.13569999999999999</v>
      </c>
      <c r="AJ60" s="117"/>
      <c r="AK60" s="117"/>
      <c r="AL60" s="20" t="s">
        <v>200</v>
      </c>
      <c r="AM60" s="38">
        <v>3.2</v>
      </c>
      <c r="AN60" s="20" t="s">
        <v>191</v>
      </c>
      <c r="AO60" s="20" t="s">
        <v>118</v>
      </c>
      <c r="AP60" s="20" t="s">
        <v>119</v>
      </c>
      <c r="AQ60" s="20" t="s">
        <v>120</v>
      </c>
      <c r="AR60" s="20" t="s">
        <v>121</v>
      </c>
      <c r="AS60" s="20" t="s">
        <v>122</v>
      </c>
      <c r="AT60" s="38">
        <v>2016</v>
      </c>
      <c r="AU60" s="20" t="s">
        <v>123</v>
      </c>
      <c r="AV60" s="20" t="s">
        <v>124</v>
      </c>
      <c r="AW60" s="20" t="s">
        <v>125</v>
      </c>
      <c r="AX60" s="20" t="s">
        <v>126</v>
      </c>
      <c r="AY60" s="20" t="str">
        <f>"https://doi.org/"&amp;Table1[[#This Row],[DOI]]</f>
        <v>https://doi.org/10.1111/jiec.12446</v>
      </c>
      <c r="AZ60" s="20" t="s">
        <v>119</v>
      </c>
      <c r="BA60" s="20" t="s">
        <v>127</v>
      </c>
      <c r="BB60" s="20" t="s">
        <v>128</v>
      </c>
      <c r="BC60" s="20" t="s">
        <v>119</v>
      </c>
      <c r="BD60" s="20" t="s">
        <v>148</v>
      </c>
      <c r="BE60" s="20" t="s">
        <v>130</v>
      </c>
      <c r="BF60" s="20" t="s">
        <v>131</v>
      </c>
      <c r="BG60" s="20" t="s">
        <v>132</v>
      </c>
      <c r="BH60" s="20">
        <v>5362</v>
      </c>
      <c r="BI60" s="20" t="s">
        <v>118</v>
      </c>
      <c r="BJ60" s="20">
        <v>4039.855</v>
      </c>
      <c r="BK60" s="20" t="s">
        <v>118</v>
      </c>
      <c r="BL60" s="20">
        <v>90.964997499999996</v>
      </c>
      <c r="BM60" s="20">
        <v>82445</v>
      </c>
      <c r="BN60" s="20">
        <v>6420</v>
      </c>
      <c r="BO60" s="20" t="s">
        <v>118</v>
      </c>
      <c r="BP60" s="20">
        <v>7000</v>
      </c>
      <c r="BQ60" s="20" t="s">
        <v>118</v>
      </c>
      <c r="BR60" s="20">
        <v>0.63600000000000001</v>
      </c>
      <c r="BS60" s="20">
        <v>2447</v>
      </c>
      <c r="BT60" s="20">
        <v>2352</v>
      </c>
      <c r="BU60" s="20" t="s">
        <v>119</v>
      </c>
      <c r="BV60" s="20" t="s">
        <v>119</v>
      </c>
      <c r="BW60" s="21" t="s">
        <v>134</v>
      </c>
      <c r="BX60" s="22" t="str">
        <f>_xlfn.XLOOKUP(BW60,dimensions_items!$B$4:$B$35,dimensions_items!$C$4:$C$35,"NULL",0)</f>
        <v>R5.2OECD</v>
      </c>
      <c r="BY60" s="22" t="s">
        <v>49</v>
      </c>
      <c r="BZ60" s="21" t="s">
        <v>31</v>
      </c>
      <c r="CA60" s="28" t="s">
        <v>18</v>
      </c>
      <c r="CB60" s="21" t="s">
        <v>19</v>
      </c>
      <c r="CC60" s="20" t="str">
        <f t="shared" si="0"/>
        <v>NR</v>
      </c>
      <c r="CD60" s="20" t="str">
        <f t="shared" si="1"/>
        <v>U</v>
      </c>
      <c r="CE60" s="20" t="str">
        <f t="shared" si="2"/>
        <v>OECD_EU15</v>
      </c>
      <c r="CF60" s="20">
        <f>IF(ISNUMBER(Table1[[#This Row],[concrete]]),Table1[[#This Row],[concrete]],IF(AND(ISNUMBER(Table1[[#This Row],[cement]]),ISNUMBER(Table1[[#This Row],[aggregates]])),Table1[[#This Row],[cement]]+Table1[[#This Row],[aggregates]],""))</f>
        <v>697.68171870000003</v>
      </c>
      <c r="CG60" s="20">
        <f>COUNT(Table1[[#This Row],[steel]:[other_unspecified_material]])</f>
        <v>18</v>
      </c>
    </row>
    <row r="61" spans="1:85" s="8" customFormat="1">
      <c r="A61" s="9">
        <v>59</v>
      </c>
      <c r="B61" s="20" t="s">
        <v>114</v>
      </c>
      <c r="C61" s="20" t="s">
        <v>115</v>
      </c>
      <c r="D61" s="38">
        <v>1919</v>
      </c>
      <c r="E61" s="9">
        <v>1946</v>
      </c>
      <c r="F61" s="38">
        <v>14.993373269999999</v>
      </c>
      <c r="G61" s="38">
        <v>0.52282240400000002</v>
      </c>
      <c r="H61" s="38">
        <v>0.28857729199999999</v>
      </c>
      <c r="I61" s="38"/>
      <c r="J61" s="117">
        <v>7.292847729</v>
      </c>
      <c r="K61" s="117"/>
      <c r="L61" s="117"/>
      <c r="M61" s="117">
        <v>757.45711349999999</v>
      </c>
      <c r="N61" s="117">
        <v>0</v>
      </c>
      <c r="O61" s="117"/>
      <c r="P61" s="117">
        <v>431.43836440000001</v>
      </c>
      <c r="Q61" s="117">
        <v>144.5737024</v>
      </c>
      <c r="R61" s="117">
        <v>3.7043993500000001</v>
      </c>
      <c r="S61" s="117"/>
      <c r="T61" s="117"/>
      <c r="U61" s="117"/>
      <c r="V61" s="117"/>
      <c r="W61" s="117"/>
      <c r="X61" s="117">
        <v>0</v>
      </c>
      <c r="Y61" s="117"/>
      <c r="Z61" s="117"/>
      <c r="AA61" s="117">
        <v>5.6325750179999998</v>
      </c>
      <c r="AB61" s="117">
        <v>1.743126264</v>
      </c>
      <c r="AC61" s="117">
        <v>0.24741433800000001</v>
      </c>
      <c r="AD61" s="117">
        <v>0.87868646699999997</v>
      </c>
      <c r="AE61" s="117">
        <v>0.68614703899999996</v>
      </c>
      <c r="AF61" s="117">
        <v>0.225731814</v>
      </c>
      <c r="AG61" s="117"/>
      <c r="AH61" s="117"/>
      <c r="AI61" s="117">
        <v>0.54872884300000002</v>
      </c>
      <c r="AJ61" s="117"/>
      <c r="AK61" s="117"/>
      <c r="AL61" s="20" t="s">
        <v>201</v>
      </c>
      <c r="AM61" s="38">
        <v>3.3</v>
      </c>
      <c r="AN61" s="20" t="s">
        <v>191</v>
      </c>
      <c r="AO61" s="20" t="s">
        <v>118</v>
      </c>
      <c r="AP61" s="20" t="s">
        <v>119</v>
      </c>
      <c r="AQ61" s="20" t="s">
        <v>120</v>
      </c>
      <c r="AR61" s="20" t="s">
        <v>121</v>
      </c>
      <c r="AS61" s="20" t="s">
        <v>122</v>
      </c>
      <c r="AT61" s="38">
        <v>2016</v>
      </c>
      <c r="AU61" s="20" t="s">
        <v>123</v>
      </c>
      <c r="AV61" s="20" t="s">
        <v>124</v>
      </c>
      <c r="AW61" s="20" t="s">
        <v>125</v>
      </c>
      <c r="AX61" s="20" t="s">
        <v>126</v>
      </c>
      <c r="AY61" s="20" t="str">
        <f>"https://doi.org/"&amp;Table1[[#This Row],[DOI]]</f>
        <v>https://doi.org/10.1111/jiec.12446</v>
      </c>
      <c r="AZ61" s="20" t="s">
        <v>119</v>
      </c>
      <c r="BA61" s="20" t="s">
        <v>127</v>
      </c>
      <c r="BB61" s="20" t="s">
        <v>128</v>
      </c>
      <c r="BC61" s="20" t="s">
        <v>119</v>
      </c>
      <c r="BD61" s="20" t="s">
        <v>148</v>
      </c>
      <c r="BE61" s="20" t="s">
        <v>130</v>
      </c>
      <c r="BF61" s="20" t="s">
        <v>131</v>
      </c>
      <c r="BG61" s="20" t="s">
        <v>132</v>
      </c>
      <c r="BH61" s="20">
        <v>5362</v>
      </c>
      <c r="BI61" s="20" t="s">
        <v>118</v>
      </c>
      <c r="BJ61" s="20">
        <v>4039.855</v>
      </c>
      <c r="BK61" s="20" t="s">
        <v>118</v>
      </c>
      <c r="BL61" s="20">
        <v>90.964997499999996</v>
      </c>
      <c r="BM61" s="20">
        <v>82445</v>
      </c>
      <c r="BN61" s="20">
        <v>6420</v>
      </c>
      <c r="BO61" s="20" t="s">
        <v>118</v>
      </c>
      <c r="BP61" s="20">
        <v>7000</v>
      </c>
      <c r="BQ61" s="20" t="s">
        <v>118</v>
      </c>
      <c r="BR61" s="20">
        <v>0.63600000000000001</v>
      </c>
      <c r="BS61" s="20">
        <v>2447</v>
      </c>
      <c r="BT61" s="20">
        <v>2352</v>
      </c>
      <c r="BU61" s="20" t="s">
        <v>119</v>
      </c>
      <c r="BV61" s="20" t="s">
        <v>119</v>
      </c>
      <c r="BW61" s="21" t="s">
        <v>134</v>
      </c>
      <c r="BX61" s="22" t="str">
        <f>_xlfn.XLOOKUP(BW61,dimensions_items!$B$4:$B$35,dimensions_items!$C$4:$C$35,"NULL",0)</f>
        <v>R5.2OECD</v>
      </c>
      <c r="BY61" s="22" t="s">
        <v>49</v>
      </c>
      <c r="BZ61" s="21" t="s">
        <v>31</v>
      </c>
      <c r="CA61" s="28" t="s">
        <v>18</v>
      </c>
      <c r="CB61" s="21" t="s">
        <v>19</v>
      </c>
      <c r="CC61" s="20" t="str">
        <f t="shared" si="0"/>
        <v>NR</v>
      </c>
      <c r="CD61" s="20" t="str">
        <f t="shared" si="1"/>
        <v>U</v>
      </c>
      <c r="CE61" s="20" t="str">
        <f t="shared" si="2"/>
        <v>OECD_EU15</v>
      </c>
      <c r="CF61" s="20">
        <f>IF(ISNUMBER(Table1[[#This Row],[concrete]]),Table1[[#This Row],[concrete]],IF(AND(ISNUMBER(Table1[[#This Row],[cement]]),ISNUMBER(Table1[[#This Row],[aggregates]])),Table1[[#This Row],[cement]]+Table1[[#This Row],[aggregates]],""))</f>
        <v>757.45711349999999</v>
      </c>
      <c r="CG61" s="20">
        <f>COUNT(Table1[[#This Row],[steel]:[other_unspecified_material]])</f>
        <v>17</v>
      </c>
    </row>
    <row r="62" spans="1:85" s="8" customFormat="1">
      <c r="A62" s="9">
        <v>60</v>
      </c>
      <c r="B62" s="20" t="s">
        <v>114</v>
      </c>
      <c r="C62" s="20" t="s">
        <v>115</v>
      </c>
      <c r="D62" s="38">
        <v>1919</v>
      </c>
      <c r="E62" s="9">
        <v>1946</v>
      </c>
      <c r="F62" s="38">
        <v>29.127899289999998</v>
      </c>
      <c r="G62" s="38">
        <v>0.37836726199999998</v>
      </c>
      <c r="H62" s="38">
        <v>1.2170570489999999</v>
      </c>
      <c r="I62" s="38">
        <v>9.1675460000000004E-3</v>
      </c>
      <c r="J62" s="117">
        <v>2.6559101369999998</v>
      </c>
      <c r="K62" s="117"/>
      <c r="L62" s="117"/>
      <c r="M62" s="117">
        <v>1051.353715</v>
      </c>
      <c r="N62" s="117">
        <v>0.35185683200000001</v>
      </c>
      <c r="O62" s="117"/>
      <c r="P62" s="117"/>
      <c r="Q62" s="117"/>
      <c r="R62" s="117">
        <v>0.47090303100000003</v>
      </c>
      <c r="S62" s="117">
        <v>56.203232550000003</v>
      </c>
      <c r="T62" s="117"/>
      <c r="U62" s="117">
        <v>14.016449209999999</v>
      </c>
      <c r="V62" s="117">
        <v>10.25530642</v>
      </c>
      <c r="W62" s="117">
        <v>5.9616091649999996</v>
      </c>
      <c r="X62" s="117">
        <v>9.1648027000000007E-2</v>
      </c>
      <c r="Y62" s="117"/>
      <c r="Z62" s="117"/>
      <c r="AA62" s="117">
        <v>0.42700763800000002</v>
      </c>
      <c r="AB62" s="117">
        <v>2.2149661969999999</v>
      </c>
      <c r="AC62" s="117">
        <v>0.50854836000000003</v>
      </c>
      <c r="AD62" s="117">
        <v>0.37801056399999999</v>
      </c>
      <c r="AE62" s="117">
        <v>1.2626168520000001</v>
      </c>
      <c r="AF62" s="117"/>
      <c r="AG62" s="117"/>
      <c r="AH62" s="117"/>
      <c r="AI62" s="117">
        <v>2.8757375000000002E-2</v>
      </c>
      <c r="AJ62" s="117"/>
      <c r="AK62" s="117"/>
      <c r="AL62" s="20" t="s">
        <v>202</v>
      </c>
      <c r="AM62" s="38">
        <v>3.8</v>
      </c>
      <c r="AN62" s="20" t="s">
        <v>191</v>
      </c>
      <c r="AO62" s="20" t="s">
        <v>118</v>
      </c>
      <c r="AP62" s="20" t="s">
        <v>119</v>
      </c>
      <c r="AQ62" s="20" t="s">
        <v>120</v>
      </c>
      <c r="AR62" s="20" t="s">
        <v>121</v>
      </c>
      <c r="AS62" s="20" t="s">
        <v>122</v>
      </c>
      <c r="AT62" s="38">
        <v>2016</v>
      </c>
      <c r="AU62" s="20" t="s">
        <v>123</v>
      </c>
      <c r="AV62" s="20" t="s">
        <v>124</v>
      </c>
      <c r="AW62" s="20" t="s">
        <v>125</v>
      </c>
      <c r="AX62" s="20" t="s">
        <v>126</v>
      </c>
      <c r="AY62" s="20" t="str">
        <f>"https://doi.org/"&amp;Table1[[#This Row],[DOI]]</f>
        <v>https://doi.org/10.1111/jiec.12446</v>
      </c>
      <c r="AZ62" s="20" t="s">
        <v>119</v>
      </c>
      <c r="BA62" s="20" t="s">
        <v>127</v>
      </c>
      <c r="BB62" s="20" t="s">
        <v>128</v>
      </c>
      <c r="BC62" s="20" t="s">
        <v>119</v>
      </c>
      <c r="BD62" s="20" t="s">
        <v>148</v>
      </c>
      <c r="BE62" s="20" t="s">
        <v>130</v>
      </c>
      <c r="BF62" s="20" t="s">
        <v>131</v>
      </c>
      <c r="BG62" s="20" t="s">
        <v>132</v>
      </c>
      <c r="BH62" s="20">
        <v>5362</v>
      </c>
      <c r="BI62" s="20" t="s">
        <v>118</v>
      </c>
      <c r="BJ62" s="20">
        <v>4039.855</v>
      </c>
      <c r="BK62" s="20" t="s">
        <v>118</v>
      </c>
      <c r="BL62" s="20">
        <v>90.964997499999996</v>
      </c>
      <c r="BM62" s="20">
        <v>82445</v>
      </c>
      <c r="BN62" s="20">
        <v>6420</v>
      </c>
      <c r="BO62" s="20" t="s">
        <v>118</v>
      </c>
      <c r="BP62" s="20">
        <v>7000</v>
      </c>
      <c r="BQ62" s="20" t="s">
        <v>118</v>
      </c>
      <c r="BR62" s="20">
        <v>0.63600000000000001</v>
      </c>
      <c r="BS62" s="20">
        <v>2447</v>
      </c>
      <c r="BT62" s="20">
        <v>2352</v>
      </c>
      <c r="BU62" s="20" t="s">
        <v>119</v>
      </c>
      <c r="BV62" s="20" t="s">
        <v>119</v>
      </c>
      <c r="BW62" s="21" t="s">
        <v>134</v>
      </c>
      <c r="BX62" s="22" t="str">
        <f>_xlfn.XLOOKUP(BW62,dimensions_items!$B$4:$B$35,dimensions_items!$C$4:$C$35,"NULL",0)</f>
        <v>R5.2OECD</v>
      </c>
      <c r="BY62" s="22" t="s">
        <v>49</v>
      </c>
      <c r="BZ62" s="21" t="s">
        <v>31</v>
      </c>
      <c r="CA62" s="28" t="s">
        <v>18</v>
      </c>
      <c r="CB62" s="21" t="s">
        <v>19</v>
      </c>
      <c r="CC62" s="20" t="str">
        <f t="shared" si="0"/>
        <v>NR</v>
      </c>
      <c r="CD62" s="20" t="str">
        <f t="shared" si="1"/>
        <v>U</v>
      </c>
      <c r="CE62" s="20" t="str">
        <f t="shared" si="2"/>
        <v>OECD_EU15</v>
      </c>
      <c r="CF62" s="20">
        <f>IF(ISNUMBER(Table1[[#This Row],[concrete]]),Table1[[#This Row],[concrete]],IF(AND(ISNUMBER(Table1[[#This Row],[cement]]),ISNUMBER(Table1[[#This Row],[aggregates]])),Table1[[#This Row],[cement]]+Table1[[#This Row],[aggregates]],""))</f>
        <v>1051.353715</v>
      </c>
      <c r="CG62" s="20">
        <f>COUNT(Table1[[#This Row],[steel]:[other_unspecified_material]])</f>
        <v>19</v>
      </c>
    </row>
    <row r="63" spans="1:85" s="8" customFormat="1">
      <c r="A63" s="9">
        <v>61</v>
      </c>
      <c r="B63" s="20" t="s">
        <v>114</v>
      </c>
      <c r="C63" s="20" t="s">
        <v>115</v>
      </c>
      <c r="D63" s="38">
        <v>1919</v>
      </c>
      <c r="E63" s="9">
        <v>1946</v>
      </c>
      <c r="F63" s="38">
        <v>12.025720229999999</v>
      </c>
      <c r="G63" s="38">
        <v>5.1264740000000003E-2</v>
      </c>
      <c r="H63" s="38">
        <v>0.129544509</v>
      </c>
      <c r="I63" s="38">
        <v>2.127168E-3</v>
      </c>
      <c r="J63" s="117">
        <v>44.630057649999998</v>
      </c>
      <c r="K63" s="117"/>
      <c r="L63" s="117"/>
      <c r="M63" s="117">
        <v>640.66045780000002</v>
      </c>
      <c r="N63" s="117"/>
      <c r="O63" s="117"/>
      <c r="P63" s="117">
        <v>523.80124860000001</v>
      </c>
      <c r="Q63" s="117">
        <v>197.91167630000001</v>
      </c>
      <c r="R63" s="117">
        <v>2.8374658959999999</v>
      </c>
      <c r="S63" s="117">
        <v>0.34523930600000002</v>
      </c>
      <c r="T63" s="117"/>
      <c r="U63" s="117"/>
      <c r="V63" s="117"/>
      <c r="W63" s="117">
        <v>1.335435838</v>
      </c>
      <c r="X63" s="117"/>
      <c r="Y63" s="117"/>
      <c r="Z63" s="117"/>
      <c r="AA63" s="117">
        <v>1.9244485549999999</v>
      </c>
      <c r="AB63" s="117">
        <v>3.1844377650000002</v>
      </c>
      <c r="AC63" s="117">
        <v>5.6232046240000004</v>
      </c>
      <c r="AD63" s="117"/>
      <c r="AE63" s="117"/>
      <c r="AF63" s="117">
        <v>4.8286704999999999E-2</v>
      </c>
      <c r="AG63" s="117"/>
      <c r="AH63" s="117">
        <v>0.138691329</v>
      </c>
      <c r="AI63" s="117">
        <v>1.333917391</v>
      </c>
      <c r="AJ63" s="117"/>
      <c r="AK63" s="117"/>
      <c r="AL63" s="20" t="s">
        <v>203</v>
      </c>
      <c r="AM63" s="38">
        <v>2.1</v>
      </c>
      <c r="AN63" s="20" t="s">
        <v>191</v>
      </c>
      <c r="AO63" s="20" t="s">
        <v>118</v>
      </c>
      <c r="AP63" s="20" t="s">
        <v>119</v>
      </c>
      <c r="AQ63" s="20" t="s">
        <v>120</v>
      </c>
      <c r="AR63" s="20" t="s">
        <v>121</v>
      </c>
      <c r="AS63" s="20" t="s">
        <v>122</v>
      </c>
      <c r="AT63" s="38">
        <v>2016</v>
      </c>
      <c r="AU63" s="20" t="s">
        <v>123</v>
      </c>
      <c r="AV63" s="20" t="s">
        <v>124</v>
      </c>
      <c r="AW63" s="20" t="s">
        <v>125</v>
      </c>
      <c r="AX63" s="20" t="s">
        <v>126</v>
      </c>
      <c r="AY63" s="20" t="str">
        <f>"https://doi.org/"&amp;Table1[[#This Row],[DOI]]</f>
        <v>https://doi.org/10.1111/jiec.12446</v>
      </c>
      <c r="AZ63" s="20" t="s">
        <v>119</v>
      </c>
      <c r="BA63" s="20" t="s">
        <v>127</v>
      </c>
      <c r="BB63" s="20" t="s">
        <v>128</v>
      </c>
      <c r="BC63" s="20" t="s">
        <v>119</v>
      </c>
      <c r="BD63" s="20" t="s">
        <v>148</v>
      </c>
      <c r="BE63" s="20" t="s">
        <v>130</v>
      </c>
      <c r="BF63" s="20" t="s">
        <v>131</v>
      </c>
      <c r="BG63" s="20" t="s">
        <v>132</v>
      </c>
      <c r="BH63" s="20">
        <v>5362</v>
      </c>
      <c r="BI63" s="20" t="s">
        <v>118</v>
      </c>
      <c r="BJ63" s="20">
        <v>4039.855</v>
      </c>
      <c r="BK63" s="20" t="s">
        <v>118</v>
      </c>
      <c r="BL63" s="20">
        <v>90.964997499999996</v>
      </c>
      <c r="BM63" s="20">
        <v>82445</v>
      </c>
      <c r="BN63" s="20">
        <v>6420</v>
      </c>
      <c r="BO63" s="20" t="s">
        <v>118</v>
      </c>
      <c r="BP63" s="20">
        <v>7000</v>
      </c>
      <c r="BQ63" s="20" t="s">
        <v>118</v>
      </c>
      <c r="BR63" s="20">
        <v>0.63600000000000001</v>
      </c>
      <c r="BS63" s="20">
        <v>2447</v>
      </c>
      <c r="BT63" s="20">
        <v>2352</v>
      </c>
      <c r="BU63" s="20" t="s">
        <v>119</v>
      </c>
      <c r="BV63" s="20" t="s">
        <v>119</v>
      </c>
      <c r="BW63" s="21" t="s">
        <v>134</v>
      </c>
      <c r="BX63" s="22" t="str">
        <f>_xlfn.XLOOKUP(BW63,dimensions_items!$B$4:$B$35,dimensions_items!$C$4:$C$35,"NULL",0)</f>
        <v>R5.2OECD</v>
      </c>
      <c r="BY63" s="22" t="s">
        <v>49</v>
      </c>
      <c r="BZ63" s="21" t="s">
        <v>31</v>
      </c>
      <c r="CA63" s="21" t="s">
        <v>18</v>
      </c>
      <c r="CB63" s="21" t="s">
        <v>19</v>
      </c>
      <c r="CC63" s="20" t="str">
        <f t="shared" si="0"/>
        <v>NR</v>
      </c>
      <c r="CD63" s="20" t="str">
        <f t="shared" si="1"/>
        <v>U</v>
      </c>
      <c r="CE63" s="20" t="str">
        <f t="shared" si="2"/>
        <v>OECD_EU15</v>
      </c>
      <c r="CF63" s="20">
        <f>IF(ISNUMBER(Table1[[#This Row],[concrete]]),Table1[[#This Row],[concrete]],IF(AND(ISNUMBER(Table1[[#This Row],[cement]]),ISNUMBER(Table1[[#This Row],[aggregates]])),Table1[[#This Row],[cement]]+Table1[[#This Row],[aggregates]],""))</f>
        <v>640.66045780000002</v>
      </c>
      <c r="CG63" s="20">
        <f>COUNT(Table1[[#This Row],[steel]:[other_unspecified_material]])</f>
        <v>17</v>
      </c>
    </row>
    <row r="64" spans="1:85" s="8" customFormat="1">
      <c r="A64" s="9">
        <v>62</v>
      </c>
      <c r="B64" s="20" t="s">
        <v>114</v>
      </c>
      <c r="C64" s="20" t="s">
        <v>115</v>
      </c>
      <c r="D64" s="38">
        <v>1977</v>
      </c>
      <c r="E64" s="9">
        <v>1997</v>
      </c>
      <c r="F64" s="38">
        <v>34.709017639999999</v>
      </c>
      <c r="G64" s="38">
        <v>0.56160235800000002</v>
      </c>
      <c r="H64" s="38">
        <v>2.0007786639999998</v>
      </c>
      <c r="I64" s="38"/>
      <c r="J64" s="117">
        <v>4.5334562930000004</v>
      </c>
      <c r="K64" s="117">
        <v>0</v>
      </c>
      <c r="L64" s="117"/>
      <c r="M64" s="117">
        <v>1392.047196</v>
      </c>
      <c r="N64" s="117">
        <v>2.0997592999999998E-2</v>
      </c>
      <c r="O64" s="117">
        <v>9.0189859420000005</v>
      </c>
      <c r="P64" s="117">
        <v>20.225731660000001</v>
      </c>
      <c r="Q64" s="117">
        <v>4.7443074259999998</v>
      </c>
      <c r="R64" s="117">
        <v>1.1910873660000001</v>
      </c>
      <c r="S64" s="117">
        <v>15.44853608</v>
      </c>
      <c r="T64" s="117"/>
      <c r="U64" s="117"/>
      <c r="V64" s="117">
        <v>2.3278326960000002</v>
      </c>
      <c r="W64" s="117">
        <v>6.4361689999999996</v>
      </c>
      <c r="X64" s="117">
        <v>5.6899239999999998E-3</v>
      </c>
      <c r="Y64" s="117"/>
      <c r="Z64" s="117"/>
      <c r="AA64" s="117">
        <v>2.999074384</v>
      </c>
      <c r="AB64" s="117">
        <v>3.1862647910000002</v>
      </c>
      <c r="AC64" s="117">
        <v>0.40974232700000002</v>
      </c>
      <c r="AD64" s="117"/>
      <c r="AE64" s="117">
        <v>0.43030057599999999</v>
      </c>
      <c r="AF64" s="117"/>
      <c r="AG64" s="117"/>
      <c r="AH64" s="117">
        <v>0</v>
      </c>
      <c r="AI64" s="117">
        <v>0.32276064799999998</v>
      </c>
      <c r="AJ64" s="117"/>
      <c r="AK64" s="117"/>
      <c r="AL64" s="20" t="s">
        <v>204</v>
      </c>
      <c r="AM64" s="38">
        <v>3.7</v>
      </c>
      <c r="AN64" s="20" t="s">
        <v>191</v>
      </c>
      <c r="AO64" s="20" t="s">
        <v>118</v>
      </c>
      <c r="AP64" s="20" t="s">
        <v>119</v>
      </c>
      <c r="AQ64" s="20" t="s">
        <v>120</v>
      </c>
      <c r="AR64" s="20" t="s">
        <v>121</v>
      </c>
      <c r="AS64" s="20" t="s">
        <v>122</v>
      </c>
      <c r="AT64" s="38">
        <v>2016</v>
      </c>
      <c r="AU64" s="20" t="s">
        <v>123</v>
      </c>
      <c r="AV64" s="20" t="s">
        <v>124</v>
      </c>
      <c r="AW64" s="20" t="s">
        <v>125</v>
      </c>
      <c r="AX64" s="20" t="s">
        <v>126</v>
      </c>
      <c r="AY64" s="20" t="str">
        <f>"https://doi.org/"&amp;Table1[[#This Row],[DOI]]</f>
        <v>https://doi.org/10.1111/jiec.12446</v>
      </c>
      <c r="AZ64" s="20" t="s">
        <v>119</v>
      </c>
      <c r="BA64" s="20" t="s">
        <v>127</v>
      </c>
      <c r="BB64" s="20" t="s">
        <v>128</v>
      </c>
      <c r="BC64" s="20" t="s">
        <v>119</v>
      </c>
      <c r="BD64" s="20" t="s">
        <v>172</v>
      </c>
      <c r="BE64" s="20" t="s">
        <v>130</v>
      </c>
      <c r="BF64" s="20" t="s">
        <v>131</v>
      </c>
      <c r="BG64" s="20" t="s">
        <v>132</v>
      </c>
      <c r="BH64" s="20">
        <v>5362</v>
      </c>
      <c r="BI64" s="20">
        <v>4169.8252499999999</v>
      </c>
      <c r="BJ64" s="20">
        <v>4470.8149999999996</v>
      </c>
      <c r="BK64" s="20">
        <v>77.550002500000005</v>
      </c>
      <c r="BL64" s="20">
        <v>99.559997499999994</v>
      </c>
      <c r="BM64" s="20">
        <v>82445</v>
      </c>
      <c r="BN64" s="20">
        <v>7568</v>
      </c>
      <c r="BO64" s="20" t="s">
        <v>118</v>
      </c>
      <c r="BP64" s="20">
        <v>8015</v>
      </c>
      <c r="BQ64" s="20">
        <v>0.65300000000000002</v>
      </c>
      <c r="BR64" s="20">
        <v>0.61599999999999999</v>
      </c>
      <c r="BS64" s="20">
        <v>17362</v>
      </c>
      <c r="BT64" s="20">
        <v>31019</v>
      </c>
      <c r="BU64" s="20" t="s">
        <v>119</v>
      </c>
      <c r="BV64" s="20" t="s">
        <v>119</v>
      </c>
      <c r="BW64" s="21" t="s">
        <v>134</v>
      </c>
      <c r="BX64" s="22" t="str">
        <f>_xlfn.XLOOKUP(BW64,dimensions_items!$B$4:$B$35,dimensions_items!$C$4:$C$35,"NULL",0)</f>
        <v>R5.2OECD</v>
      </c>
      <c r="BY64" s="22" t="s">
        <v>49</v>
      </c>
      <c r="BZ64" s="21" t="s">
        <v>31</v>
      </c>
      <c r="CA64" s="21" t="s">
        <v>18</v>
      </c>
      <c r="CB64" s="21" t="s">
        <v>19</v>
      </c>
      <c r="CC64" s="20" t="str">
        <f t="shared" si="0"/>
        <v>NR</v>
      </c>
      <c r="CD64" s="20" t="str">
        <f t="shared" si="1"/>
        <v>U</v>
      </c>
      <c r="CE64" s="20" t="str">
        <f t="shared" si="2"/>
        <v>OECD_EU15</v>
      </c>
      <c r="CF64" s="20">
        <f>IF(ISNUMBER(Table1[[#This Row],[concrete]]),Table1[[#This Row],[concrete]],IF(AND(ISNUMBER(Table1[[#This Row],[cement]]),ISNUMBER(Table1[[#This Row],[aggregates]])),Table1[[#This Row],[cement]]+Table1[[#This Row],[aggregates]],""))</f>
        <v>1392.047196</v>
      </c>
      <c r="CG64" s="20">
        <f>COUNT(Table1[[#This Row],[steel]:[other_unspecified_material]])</f>
        <v>21</v>
      </c>
    </row>
    <row r="65" spans="1:85" s="8" customFormat="1">
      <c r="A65" s="9">
        <v>63</v>
      </c>
      <c r="B65" s="20" t="s">
        <v>114</v>
      </c>
      <c r="C65" s="20" t="s">
        <v>115</v>
      </c>
      <c r="D65" s="38">
        <v>1997</v>
      </c>
      <c r="E65" s="9"/>
      <c r="F65" s="38">
        <v>40.724500220000003</v>
      </c>
      <c r="G65" s="38">
        <v>1.0425154590000001</v>
      </c>
      <c r="H65" s="38">
        <v>0.94175744400000005</v>
      </c>
      <c r="I65" s="38"/>
      <c r="J65" s="117">
        <v>2.6344512299999998</v>
      </c>
      <c r="K65" s="117"/>
      <c r="L65" s="117"/>
      <c r="M65" s="117">
        <v>1330.261524</v>
      </c>
      <c r="N65" s="117"/>
      <c r="O65" s="117"/>
      <c r="P65" s="117"/>
      <c r="Q65" s="117"/>
      <c r="R65" s="117">
        <v>2.3329014940000001</v>
      </c>
      <c r="S65" s="117">
        <v>30.601400330000001</v>
      </c>
      <c r="T65" s="117"/>
      <c r="U65" s="117"/>
      <c r="V65" s="117">
        <v>15.667339650000001</v>
      </c>
      <c r="W65" s="117"/>
      <c r="X65" s="117"/>
      <c r="Y65" s="117"/>
      <c r="Z65" s="117"/>
      <c r="AA65" s="117">
        <v>3.5012547719999998</v>
      </c>
      <c r="AB65" s="117">
        <v>2.1653173369999998</v>
      </c>
      <c r="AC65" s="117">
        <v>3.5844172919999999</v>
      </c>
      <c r="AD65" s="117">
        <v>1.632014547</v>
      </c>
      <c r="AE65" s="117">
        <v>0.75167173700000001</v>
      </c>
      <c r="AF65" s="117"/>
      <c r="AG65" s="117"/>
      <c r="AH65" s="117"/>
      <c r="AI65" s="117">
        <v>0.54464626299999996</v>
      </c>
      <c r="AJ65" s="117"/>
      <c r="AK65" s="117"/>
      <c r="AL65" s="20" t="s">
        <v>205</v>
      </c>
      <c r="AM65" s="38">
        <v>4.3</v>
      </c>
      <c r="AN65" s="20" t="s">
        <v>191</v>
      </c>
      <c r="AO65" s="20" t="s">
        <v>118</v>
      </c>
      <c r="AP65" s="20" t="s">
        <v>119</v>
      </c>
      <c r="AQ65" s="20" t="s">
        <v>120</v>
      </c>
      <c r="AR65" s="20" t="s">
        <v>121</v>
      </c>
      <c r="AS65" s="20" t="s">
        <v>122</v>
      </c>
      <c r="AT65" s="38">
        <v>2016</v>
      </c>
      <c r="AU65" s="20" t="s">
        <v>123</v>
      </c>
      <c r="AV65" s="20" t="s">
        <v>124</v>
      </c>
      <c r="AW65" s="20" t="s">
        <v>125</v>
      </c>
      <c r="AX65" s="20" t="s">
        <v>126</v>
      </c>
      <c r="AY65" s="20" t="str">
        <f>"https://doi.org/"&amp;Table1[[#This Row],[DOI]]</f>
        <v>https://doi.org/10.1111/jiec.12446</v>
      </c>
      <c r="AZ65" s="20" t="s">
        <v>119</v>
      </c>
      <c r="BA65" s="20" t="s">
        <v>127</v>
      </c>
      <c r="BB65" s="20" t="s">
        <v>128</v>
      </c>
      <c r="BC65" s="20" t="s">
        <v>119</v>
      </c>
      <c r="BD65" s="20" t="s">
        <v>178</v>
      </c>
      <c r="BE65" s="20" t="s">
        <v>130</v>
      </c>
      <c r="BF65" s="20" t="s">
        <v>131</v>
      </c>
      <c r="BG65" s="20" t="s">
        <v>132</v>
      </c>
      <c r="BH65" s="20">
        <v>5362</v>
      </c>
      <c r="BI65" s="20">
        <v>4470.8149999999996</v>
      </c>
      <c r="BJ65" s="20">
        <v>4651.6097499999996</v>
      </c>
      <c r="BK65" s="20">
        <v>99.559997499999994</v>
      </c>
      <c r="BL65" s="20">
        <v>163.375</v>
      </c>
      <c r="BM65" s="20">
        <v>82445</v>
      </c>
      <c r="BN65" s="20">
        <v>8015</v>
      </c>
      <c r="BO65" s="20" t="s">
        <v>118</v>
      </c>
      <c r="BP65" s="20">
        <v>8780</v>
      </c>
      <c r="BQ65" s="20">
        <v>0.61599999999999999</v>
      </c>
      <c r="BR65" s="20">
        <v>0.58699999999999997</v>
      </c>
      <c r="BS65" s="20">
        <v>31019</v>
      </c>
      <c r="BT65" s="20">
        <v>45010</v>
      </c>
      <c r="BU65" s="20" t="s">
        <v>119</v>
      </c>
      <c r="BV65" s="20" t="s">
        <v>119</v>
      </c>
      <c r="BW65" s="21" t="s">
        <v>134</v>
      </c>
      <c r="BX65" s="22" t="str">
        <f>_xlfn.XLOOKUP(BW65,dimensions_items!$B$4:$B$35,dimensions_items!$C$4:$C$35,"NULL",0)</f>
        <v>R5.2OECD</v>
      </c>
      <c r="BY65" s="22" t="s">
        <v>49</v>
      </c>
      <c r="BZ65" s="21" t="s">
        <v>31</v>
      </c>
      <c r="CA65" s="21" t="s">
        <v>18</v>
      </c>
      <c r="CB65" s="21" t="s">
        <v>19</v>
      </c>
      <c r="CC65" s="20" t="str">
        <f t="shared" si="0"/>
        <v>NR</v>
      </c>
      <c r="CD65" s="20" t="str">
        <f t="shared" si="1"/>
        <v>U</v>
      </c>
      <c r="CE65" s="20" t="str">
        <f t="shared" si="2"/>
        <v>OECD_EU15</v>
      </c>
      <c r="CF65" s="20">
        <f>IF(ISNUMBER(Table1[[#This Row],[concrete]]),Table1[[#This Row],[concrete]],IF(AND(ISNUMBER(Table1[[#This Row],[cement]]),ISNUMBER(Table1[[#This Row],[aggregates]])),Table1[[#This Row],[cement]]+Table1[[#This Row],[aggregates]],""))</f>
        <v>1330.261524</v>
      </c>
      <c r="CG65" s="20">
        <f>COUNT(Table1[[#This Row],[steel]:[other_unspecified_material]])</f>
        <v>14</v>
      </c>
    </row>
    <row r="66" spans="1:85" s="8" customFormat="1">
      <c r="A66" s="9">
        <v>64</v>
      </c>
      <c r="B66" s="20" t="s">
        <v>114</v>
      </c>
      <c r="C66" s="20" t="s">
        <v>115</v>
      </c>
      <c r="D66" s="38">
        <v>1997</v>
      </c>
      <c r="E66" s="9"/>
      <c r="F66" s="38">
        <v>15.14369845</v>
      </c>
      <c r="G66" s="38">
        <v>9.9642601999999997E-2</v>
      </c>
      <c r="H66" s="38">
        <v>0.99245026000000003</v>
      </c>
      <c r="I66" s="38">
        <v>3.3986929999999999E-3</v>
      </c>
      <c r="J66" s="117">
        <v>55.652762979999999</v>
      </c>
      <c r="K66" s="117"/>
      <c r="L66" s="117"/>
      <c r="M66" s="117">
        <v>460.55098040000001</v>
      </c>
      <c r="N66" s="117"/>
      <c r="O66" s="117"/>
      <c r="P66" s="117">
        <v>35.336470589999998</v>
      </c>
      <c r="Q66" s="117">
        <v>8.2888017430000005</v>
      </c>
      <c r="R66" s="117">
        <v>16.13677513</v>
      </c>
      <c r="S66" s="117">
        <v>10.0316083</v>
      </c>
      <c r="T66" s="117"/>
      <c r="U66" s="117"/>
      <c r="V66" s="117"/>
      <c r="W66" s="117">
        <v>2.1337440249999999</v>
      </c>
      <c r="X66" s="117"/>
      <c r="Y66" s="117"/>
      <c r="Z66" s="117"/>
      <c r="AA66" s="117">
        <v>1.1500526129999999</v>
      </c>
      <c r="AB66" s="117">
        <v>2.1007036800000001</v>
      </c>
      <c r="AC66" s="117">
        <v>1.8877216670000001</v>
      </c>
      <c r="AD66" s="117"/>
      <c r="AE66" s="117"/>
      <c r="AF66" s="117"/>
      <c r="AG66" s="117"/>
      <c r="AH66" s="117"/>
      <c r="AI66" s="117">
        <v>4.7479357599999998</v>
      </c>
      <c r="AJ66" s="117"/>
      <c r="AK66" s="117"/>
      <c r="AL66" s="20" t="s">
        <v>206</v>
      </c>
      <c r="AM66" s="38">
        <v>3.4</v>
      </c>
      <c r="AN66" s="20" t="s">
        <v>191</v>
      </c>
      <c r="AO66" s="20" t="s">
        <v>118</v>
      </c>
      <c r="AP66" s="20" t="s">
        <v>119</v>
      </c>
      <c r="AQ66" s="20" t="s">
        <v>120</v>
      </c>
      <c r="AR66" s="20" t="s">
        <v>121</v>
      </c>
      <c r="AS66" s="20" t="s">
        <v>122</v>
      </c>
      <c r="AT66" s="38">
        <v>2016</v>
      </c>
      <c r="AU66" s="20" t="s">
        <v>123</v>
      </c>
      <c r="AV66" s="20" t="s">
        <v>124</v>
      </c>
      <c r="AW66" s="20" t="s">
        <v>125</v>
      </c>
      <c r="AX66" s="20" t="s">
        <v>126</v>
      </c>
      <c r="AY66" s="20" t="str">
        <f>"https://doi.org/"&amp;Table1[[#This Row],[DOI]]</f>
        <v>https://doi.org/10.1111/jiec.12446</v>
      </c>
      <c r="AZ66" s="20" t="s">
        <v>119</v>
      </c>
      <c r="BA66" s="20" t="s">
        <v>127</v>
      </c>
      <c r="BB66" s="20" t="s">
        <v>128</v>
      </c>
      <c r="BC66" s="20" t="s">
        <v>119</v>
      </c>
      <c r="BD66" s="20" t="s">
        <v>178</v>
      </c>
      <c r="BE66" s="20" t="s">
        <v>130</v>
      </c>
      <c r="BF66" s="20" t="s">
        <v>131</v>
      </c>
      <c r="BG66" s="20" t="s">
        <v>132</v>
      </c>
      <c r="BH66" s="20">
        <v>5362</v>
      </c>
      <c r="BI66" s="20">
        <v>4470.8149999999996</v>
      </c>
      <c r="BJ66" s="20">
        <v>4651.6097499999996</v>
      </c>
      <c r="BK66" s="20">
        <v>99.559997499999994</v>
      </c>
      <c r="BL66" s="20">
        <v>163.375</v>
      </c>
      <c r="BM66" s="20">
        <v>82445</v>
      </c>
      <c r="BN66" s="20">
        <v>8015</v>
      </c>
      <c r="BO66" s="20" t="s">
        <v>118</v>
      </c>
      <c r="BP66" s="20">
        <v>8780</v>
      </c>
      <c r="BQ66" s="20">
        <v>0.61599999999999999</v>
      </c>
      <c r="BR66" s="20">
        <v>0.58699999999999997</v>
      </c>
      <c r="BS66" s="20">
        <v>31019</v>
      </c>
      <c r="BT66" s="20">
        <v>45010</v>
      </c>
      <c r="BU66" s="20" t="s">
        <v>119</v>
      </c>
      <c r="BV66" s="20" t="s">
        <v>119</v>
      </c>
      <c r="BW66" s="21" t="s">
        <v>134</v>
      </c>
      <c r="BX66" s="22" t="str">
        <f>_xlfn.XLOOKUP(BW66,dimensions_items!$B$4:$B$35,dimensions_items!$C$4:$C$35,"NULL",0)</f>
        <v>R5.2OECD</v>
      </c>
      <c r="BY66" s="22" t="s">
        <v>49</v>
      </c>
      <c r="BZ66" s="21" t="s">
        <v>31</v>
      </c>
      <c r="CA66" s="21" t="s">
        <v>18</v>
      </c>
      <c r="CB66" s="21" t="s">
        <v>19</v>
      </c>
      <c r="CC66" s="20" t="str">
        <f t="shared" ref="CC66:CC129" si="3">IF(LEFT(BY66,1)="N","NR",IF(LEFT(BY66,1)="I","IN",IF(LEFT(BY66,1)="U","UN",IF(LEFT(BY66,3)="R_u","RU",IF(LEFT(BY66,3)="R_M","RM",IF(LEFT(BY66,3)="R_S","RS",""))))))</f>
        <v>NR</v>
      </c>
      <c r="CD66" s="20" t="str">
        <f t="shared" ref="CD66:CD129" si="4">IF(LEFT(BZ66,1)="R","C",(LEFT(BZ66,1)))</f>
        <v>U</v>
      </c>
      <c r="CE66" s="20" t="str">
        <f t="shared" ref="CE66:CE129" si="5">RIGHT(BX66,LEN(BX66)-4)&amp;"_"&amp;RIGHT(BW66,LEN(BW66)-3)</f>
        <v>OECD_EU15</v>
      </c>
      <c r="CF66" s="20">
        <f>IF(ISNUMBER(Table1[[#This Row],[concrete]]),Table1[[#This Row],[concrete]],IF(AND(ISNUMBER(Table1[[#This Row],[cement]]),ISNUMBER(Table1[[#This Row],[aggregates]])),Table1[[#This Row],[cement]]+Table1[[#This Row],[aggregates]],""))</f>
        <v>460.55098040000001</v>
      </c>
      <c r="CG66" s="20">
        <f>COUNT(Table1[[#This Row],[steel]:[other_unspecified_material]])</f>
        <v>15</v>
      </c>
    </row>
    <row r="67" spans="1:85" s="8" customFormat="1">
      <c r="A67" s="9">
        <v>65</v>
      </c>
      <c r="B67" s="20" t="s">
        <v>114</v>
      </c>
      <c r="C67" s="20" t="s">
        <v>115</v>
      </c>
      <c r="D67" s="38">
        <v>1997</v>
      </c>
      <c r="E67" s="9"/>
      <c r="F67" s="38">
        <v>55.462517200000001</v>
      </c>
      <c r="G67" s="38">
        <v>0.14658959799999999</v>
      </c>
      <c r="H67" s="38">
        <v>0.68910817800000002</v>
      </c>
      <c r="I67" s="38">
        <v>5.0000000000000001E-3</v>
      </c>
      <c r="J67" s="117">
        <v>4.2089467819999999</v>
      </c>
      <c r="K67" s="117"/>
      <c r="L67" s="117"/>
      <c r="M67" s="117">
        <v>2106.4968610000001</v>
      </c>
      <c r="N67" s="117"/>
      <c r="O67" s="117"/>
      <c r="P67" s="117">
        <v>9.1352195120000008</v>
      </c>
      <c r="Q67" s="117">
        <v>62.946731710000002</v>
      </c>
      <c r="R67" s="117">
        <v>5.975903003</v>
      </c>
      <c r="S67" s="117">
        <v>2.5609345029999999</v>
      </c>
      <c r="T67" s="117"/>
      <c r="U67" s="117"/>
      <c r="V67" s="117">
        <v>6.0609756099999998</v>
      </c>
      <c r="W67" s="117">
        <v>3.1390657289999999</v>
      </c>
      <c r="X67" s="117"/>
      <c r="Y67" s="117"/>
      <c r="Z67" s="117"/>
      <c r="AA67" s="117">
        <v>1.6919043250000001</v>
      </c>
      <c r="AB67" s="117">
        <v>4.3872861910000003</v>
      </c>
      <c r="AC67" s="117">
        <v>4.6459298049999997</v>
      </c>
      <c r="AD67" s="117"/>
      <c r="AE67" s="117"/>
      <c r="AF67" s="117"/>
      <c r="AG67" s="117"/>
      <c r="AH67" s="117"/>
      <c r="AI67" s="117">
        <v>1.1951806009999999</v>
      </c>
      <c r="AJ67" s="117"/>
      <c r="AK67" s="117"/>
      <c r="AL67" s="20" t="s">
        <v>207</v>
      </c>
      <c r="AM67" s="38">
        <v>5</v>
      </c>
      <c r="AN67" s="20" t="s">
        <v>191</v>
      </c>
      <c r="AO67" s="20" t="s">
        <v>118</v>
      </c>
      <c r="AP67" s="20" t="s">
        <v>119</v>
      </c>
      <c r="AQ67" s="20" t="s">
        <v>120</v>
      </c>
      <c r="AR67" s="20" t="s">
        <v>121</v>
      </c>
      <c r="AS67" s="20" t="s">
        <v>122</v>
      </c>
      <c r="AT67" s="38">
        <v>2016</v>
      </c>
      <c r="AU67" s="20" t="s">
        <v>123</v>
      </c>
      <c r="AV67" s="20" t="s">
        <v>124</v>
      </c>
      <c r="AW67" s="20" t="s">
        <v>125</v>
      </c>
      <c r="AX67" s="20" t="s">
        <v>126</v>
      </c>
      <c r="AY67" s="20" t="str">
        <f>"https://doi.org/"&amp;Table1[[#This Row],[DOI]]</f>
        <v>https://doi.org/10.1111/jiec.12446</v>
      </c>
      <c r="AZ67" s="20" t="s">
        <v>119</v>
      </c>
      <c r="BA67" s="20" t="s">
        <v>127</v>
      </c>
      <c r="BB67" s="20" t="s">
        <v>128</v>
      </c>
      <c r="BC67" s="20" t="s">
        <v>119</v>
      </c>
      <c r="BD67" s="20" t="s">
        <v>178</v>
      </c>
      <c r="BE67" s="20" t="s">
        <v>130</v>
      </c>
      <c r="BF67" s="20" t="s">
        <v>131</v>
      </c>
      <c r="BG67" s="20" t="s">
        <v>132</v>
      </c>
      <c r="BH67" s="20">
        <v>5362</v>
      </c>
      <c r="BI67" s="20">
        <v>4470.8149999999996</v>
      </c>
      <c r="BJ67" s="20">
        <v>4651.6097499999996</v>
      </c>
      <c r="BK67" s="20">
        <v>99.559997499999994</v>
      </c>
      <c r="BL67" s="20">
        <v>163.375</v>
      </c>
      <c r="BM67" s="20">
        <v>82445</v>
      </c>
      <c r="BN67" s="20">
        <v>8015</v>
      </c>
      <c r="BO67" s="20" t="s">
        <v>118</v>
      </c>
      <c r="BP67" s="20">
        <v>8780</v>
      </c>
      <c r="BQ67" s="20">
        <v>0.61599999999999999</v>
      </c>
      <c r="BR67" s="20">
        <v>0.58699999999999997</v>
      </c>
      <c r="BS67" s="20">
        <v>31019</v>
      </c>
      <c r="BT67" s="20">
        <v>45010</v>
      </c>
      <c r="BU67" s="20" t="s">
        <v>119</v>
      </c>
      <c r="BV67" s="20" t="s">
        <v>119</v>
      </c>
      <c r="BW67" s="21" t="s">
        <v>134</v>
      </c>
      <c r="BX67" s="22" t="str">
        <f>_xlfn.XLOOKUP(BW67,dimensions_items!$B$4:$B$35,dimensions_items!$C$4:$C$35,"NULL",0)</f>
        <v>R5.2OECD</v>
      </c>
      <c r="BY67" s="22" t="s">
        <v>49</v>
      </c>
      <c r="BZ67" s="21" t="s">
        <v>31</v>
      </c>
      <c r="CA67" s="21" t="s">
        <v>18</v>
      </c>
      <c r="CB67" s="21" t="s">
        <v>19</v>
      </c>
      <c r="CC67" s="20" t="str">
        <f t="shared" si="3"/>
        <v>NR</v>
      </c>
      <c r="CD67" s="20" t="str">
        <f t="shared" si="4"/>
        <v>U</v>
      </c>
      <c r="CE67" s="20" t="str">
        <f t="shared" si="5"/>
        <v>OECD_EU15</v>
      </c>
      <c r="CF67" s="20">
        <f>IF(ISNUMBER(Table1[[#This Row],[concrete]]),Table1[[#This Row],[concrete]],IF(AND(ISNUMBER(Table1[[#This Row],[cement]]),ISNUMBER(Table1[[#This Row],[aggregates]])),Table1[[#This Row],[cement]]+Table1[[#This Row],[aggregates]],""))</f>
        <v>2106.4968610000001</v>
      </c>
      <c r="CG67" s="20">
        <f>COUNT(Table1[[#This Row],[steel]:[other_unspecified_material]])</f>
        <v>16</v>
      </c>
    </row>
    <row r="68" spans="1:85" s="8" customFormat="1">
      <c r="A68" s="9">
        <v>66</v>
      </c>
      <c r="B68" s="20" t="s">
        <v>114</v>
      </c>
      <c r="C68" s="20" t="s">
        <v>115</v>
      </c>
      <c r="D68" s="38"/>
      <c r="E68" s="9">
        <v>1946</v>
      </c>
      <c r="F68" s="38">
        <v>31.066067589999999</v>
      </c>
      <c r="G68" s="38">
        <v>1.0353171E-2</v>
      </c>
      <c r="H68" s="38">
        <v>0.148588372</v>
      </c>
      <c r="I68" s="38"/>
      <c r="J68" s="117">
        <v>19.422643650000001</v>
      </c>
      <c r="K68" s="117"/>
      <c r="L68" s="117"/>
      <c r="M68" s="117">
        <v>240.90676769999999</v>
      </c>
      <c r="N68" s="117">
        <v>0.77684587500000002</v>
      </c>
      <c r="O68" s="117"/>
      <c r="P68" s="117">
        <v>910.96531679999998</v>
      </c>
      <c r="Q68" s="117">
        <v>215.19859149999999</v>
      </c>
      <c r="R68" s="117">
        <v>0.25178448599999997</v>
      </c>
      <c r="S68" s="117"/>
      <c r="T68" s="117"/>
      <c r="U68" s="117"/>
      <c r="V68" s="117">
        <v>0.77684587500000002</v>
      </c>
      <c r="W68" s="117"/>
      <c r="X68" s="117">
        <v>0.144780513</v>
      </c>
      <c r="Y68" s="117"/>
      <c r="Z68" s="117"/>
      <c r="AA68" s="117"/>
      <c r="AB68" s="117">
        <v>1.4555817520000001</v>
      </c>
      <c r="AC68" s="117"/>
      <c r="AD68" s="117">
        <v>1.5073629E-2</v>
      </c>
      <c r="AE68" s="117">
        <v>3.8437753999999998E-2</v>
      </c>
      <c r="AF68" s="117"/>
      <c r="AG68" s="117"/>
      <c r="AH68" s="117"/>
      <c r="AI68" s="117">
        <v>0.05</v>
      </c>
      <c r="AJ68" s="117"/>
      <c r="AK68" s="117"/>
      <c r="AL68" s="20" t="s">
        <v>208</v>
      </c>
      <c r="AM68" s="38">
        <v>5.4</v>
      </c>
      <c r="AN68" s="20" t="s">
        <v>209</v>
      </c>
      <c r="AO68" s="20" t="s">
        <v>118</v>
      </c>
      <c r="AP68" s="20" t="s">
        <v>119</v>
      </c>
      <c r="AQ68" s="20" t="s">
        <v>120</v>
      </c>
      <c r="AR68" s="20" t="s">
        <v>121</v>
      </c>
      <c r="AS68" s="20" t="s">
        <v>122</v>
      </c>
      <c r="AT68" s="38">
        <v>2016</v>
      </c>
      <c r="AU68" s="20" t="s">
        <v>123</v>
      </c>
      <c r="AV68" s="20" t="s">
        <v>124</v>
      </c>
      <c r="AW68" s="20" t="s">
        <v>125</v>
      </c>
      <c r="AX68" s="20" t="s">
        <v>126</v>
      </c>
      <c r="AY68" s="20" t="str">
        <f>"https://doi.org/"&amp;Table1[[#This Row],[DOI]]</f>
        <v>https://doi.org/10.1111/jiec.12446</v>
      </c>
      <c r="AZ68" s="20" t="s">
        <v>119</v>
      </c>
      <c r="BA68" s="20" t="s">
        <v>127</v>
      </c>
      <c r="BB68" s="20" t="s">
        <v>128</v>
      </c>
      <c r="BC68" s="20" t="s">
        <v>119</v>
      </c>
      <c r="BD68" s="20" t="s">
        <v>129</v>
      </c>
      <c r="BE68" s="20" t="s">
        <v>130</v>
      </c>
      <c r="BF68" s="20" t="s">
        <v>131</v>
      </c>
      <c r="BG68" s="20" t="s">
        <v>132</v>
      </c>
      <c r="BH68" s="20">
        <v>5362</v>
      </c>
      <c r="BI68" s="20" t="s">
        <v>118</v>
      </c>
      <c r="BJ68" s="20">
        <v>4039.855</v>
      </c>
      <c r="BK68" s="20" t="s">
        <v>118</v>
      </c>
      <c r="BL68" s="20">
        <v>90.964997499999996</v>
      </c>
      <c r="BM68" s="20">
        <v>82445</v>
      </c>
      <c r="BN68" s="20" t="s">
        <v>118</v>
      </c>
      <c r="BO68" s="20" t="s">
        <v>133</v>
      </c>
      <c r="BP68" s="20">
        <v>7000</v>
      </c>
      <c r="BQ68" s="20" t="s">
        <v>118</v>
      </c>
      <c r="BR68" s="20">
        <v>0.63600000000000001</v>
      </c>
      <c r="BS68" s="20" t="s">
        <v>118</v>
      </c>
      <c r="BT68" s="20">
        <v>2352</v>
      </c>
      <c r="BU68" s="20" t="s">
        <v>119</v>
      </c>
      <c r="BV68" s="20" t="s">
        <v>119</v>
      </c>
      <c r="BW68" s="21" t="s">
        <v>134</v>
      </c>
      <c r="BX68" s="22" t="str">
        <f>_xlfn.XLOOKUP(BW68,dimensions_items!$B$4:$B$35,dimensions_items!$C$4:$C$35,"NULL",0)</f>
        <v>R5.2OECD</v>
      </c>
      <c r="BY68" s="22" t="s">
        <v>46</v>
      </c>
      <c r="BZ68" s="21" t="s">
        <v>31</v>
      </c>
      <c r="CA68" s="28" t="s">
        <v>18</v>
      </c>
      <c r="CB68" s="21" t="s">
        <v>19</v>
      </c>
      <c r="CC68" s="20" t="str">
        <f t="shared" si="3"/>
        <v>NR</v>
      </c>
      <c r="CD68" s="20" t="str">
        <f t="shared" si="4"/>
        <v>U</v>
      </c>
      <c r="CE68" s="20" t="str">
        <f t="shared" si="5"/>
        <v>OECD_EU15</v>
      </c>
      <c r="CF68" s="20">
        <f>IF(ISNUMBER(Table1[[#This Row],[concrete]]),Table1[[#This Row],[concrete]],IF(AND(ISNUMBER(Table1[[#This Row],[cement]]),ISNUMBER(Table1[[#This Row],[aggregates]])),Table1[[#This Row],[cement]]+Table1[[#This Row],[aggregates]],""))</f>
        <v>240.90676769999999</v>
      </c>
      <c r="CG68" s="20">
        <f>COUNT(Table1[[#This Row],[steel]:[other_unspecified_material]])</f>
        <v>15</v>
      </c>
    </row>
    <row r="69" spans="1:85" s="8" customFormat="1">
      <c r="A69" s="9">
        <v>67</v>
      </c>
      <c r="B69" s="20" t="s">
        <v>114</v>
      </c>
      <c r="C69" s="20" t="s">
        <v>115</v>
      </c>
      <c r="D69" s="38"/>
      <c r="E69" s="9">
        <v>1918</v>
      </c>
      <c r="F69" s="38">
        <v>28.285416380000001</v>
      </c>
      <c r="G69" s="38">
        <v>1.9166743999999999E-2</v>
      </c>
      <c r="H69" s="38">
        <v>8.6754734E-2</v>
      </c>
      <c r="I69" s="38">
        <v>2.5219399999999999E-3</v>
      </c>
      <c r="J69" s="117">
        <v>40.195987649999999</v>
      </c>
      <c r="K69" s="117"/>
      <c r="L69" s="117"/>
      <c r="M69" s="117">
        <v>121.10854500000001</v>
      </c>
      <c r="N69" s="117"/>
      <c r="O69" s="117"/>
      <c r="P69" s="117">
        <v>727.70453199999997</v>
      </c>
      <c r="Q69" s="117">
        <v>222.66207850000001</v>
      </c>
      <c r="R69" s="117">
        <v>4.0603233000000002E-2</v>
      </c>
      <c r="S69" s="117"/>
      <c r="T69" s="117"/>
      <c r="U69" s="117"/>
      <c r="V69" s="117"/>
      <c r="W69" s="117"/>
      <c r="X69" s="117"/>
      <c r="Y69" s="117"/>
      <c r="Z69" s="117"/>
      <c r="AA69" s="117">
        <v>0.23151408800000001</v>
      </c>
      <c r="AB69" s="117">
        <v>2.7390250969999999</v>
      </c>
      <c r="AC69" s="117">
        <v>0.173005081</v>
      </c>
      <c r="AD69" s="117"/>
      <c r="AE69" s="117"/>
      <c r="AF69" s="117"/>
      <c r="AG69" s="117"/>
      <c r="AH69" s="117"/>
      <c r="AI69" s="117">
        <v>0.02</v>
      </c>
      <c r="AJ69" s="117"/>
      <c r="AK69" s="117"/>
      <c r="AL69" s="20" t="s">
        <v>210</v>
      </c>
      <c r="AM69" s="38">
        <v>2.5</v>
      </c>
      <c r="AN69" s="20" t="s">
        <v>209</v>
      </c>
      <c r="AO69" s="20" t="s">
        <v>118</v>
      </c>
      <c r="AP69" s="20" t="s">
        <v>119</v>
      </c>
      <c r="AQ69" s="20" t="s">
        <v>120</v>
      </c>
      <c r="AR69" s="20" t="s">
        <v>121</v>
      </c>
      <c r="AS69" s="20" t="s">
        <v>122</v>
      </c>
      <c r="AT69" s="38">
        <v>2016</v>
      </c>
      <c r="AU69" s="20" t="s">
        <v>123</v>
      </c>
      <c r="AV69" s="20" t="s">
        <v>124</v>
      </c>
      <c r="AW69" s="20" t="s">
        <v>125</v>
      </c>
      <c r="AX69" s="20" t="s">
        <v>126</v>
      </c>
      <c r="AY69" s="20" t="str">
        <f>"https://doi.org/"&amp;Table1[[#This Row],[DOI]]</f>
        <v>https://doi.org/10.1111/jiec.12446</v>
      </c>
      <c r="AZ69" s="20" t="s">
        <v>119</v>
      </c>
      <c r="BA69" s="20" t="s">
        <v>127</v>
      </c>
      <c r="BB69" s="20" t="s">
        <v>128</v>
      </c>
      <c r="BC69" s="20" t="s">
        <v>119</v>
      </c>
      <c r="BD69" s="20" t="s">
        <v>129</v>
      </c>
      <c r="BE69" s="20" t="s">
        <v>130</v>
      </c>
      <c r="BF69" s="20" t="s">
        <v>131</v>
      </c>
      <c r="BG69" s="20" t="s">
        <v>132</v>
      </c>
      <c r="BH69" s="20">
        <v>5362</v>
      </c>
      <c r="BI69" s="20" t="s">
        <v>118</v>
      </c>
      <c r="BJ69" s="20">
        <v>4039.855</v>
      </c>
      <c r="BK69" s="20" t="s">
        <v>118</v>
      </c>
      <c r="BL69" s="20">
        <v>90.964997499999996</v>
      </c>
      <c r="BM69" s="20">
        <v>82445</v>
      </c>
      <c r="BN69" s="20" t="s">
        <v>118</v>
      </c>
      <c r="BO69" s="20" t="s">
        <v>133</v>
      </c>
      <c r="BP69" s="20">
        <v>6727</v>
      </c>
      <c r="BQ69" s="20" t="s">
        <v>118</v>
      </c>
      <c r="BR69" s="20">
        <v>0.63600000000000001</v>
      </c>
      <c r="BS69" s="20" t="s">
        <v>118</v>
      </c>
      <c r="BT69" s="20">
        <v>2767</v>
      </c>
      <c r="BU69" s="20" t="s">
        <v>119</v>
      </c>
      <c r="BV69" s="20" t="s">
        <v>119</v>
      </c>
      <c r="BW69" s="21" t="s">
        <v>134</v>
      </c>
      <c r="BX69" s="22" t="str">
        <f>_xlfn.XLOOKUP(BW69,dimensions_items!$B$4:$B$35,dimensions_items!$C$4:$C$35,"NULL",0)</f>
        <v>R5.2OECD</v>
      </c>
      <c r="BY69" s="22" t="s">
        <v>46</v>
      </c>
      <c r="BZ69" s="21" t="s">
        <v>31</v>
      </c>
      <c r="CA69" s="28" t="s">
        <v>18</v>
      </c>
      <c r="CB69" s="21" t="s">
        <v>19</v>
      </c>
      <c r="CC69" s="20" t="str">
        <f t="shared" si="3"/>
        <v>NR</v>
      </c>
      <c r="CD69" s="20" t="str">
        <f t="shared" si="4"/>
        <v>U</v>
      </c>
      <c r="CE69" s="20" t="str">
        <f t="shared" si="5"/>
        <v>OECD_EU15</v>
      </c>
      <c r="CF69" s="20">
        <f>IF(ISNUMBER(Table1[[#This Row],[concrete]]),Table1[[#This Row],[concrete]],IF(AND(ISNUMBER(Table1[[#This Row],[cement]]),ISNUMBER(Table1[[#This Row],[aggregates]])),Table1[[#This Row],[cement]]+Table1[[#This Row],[aggregates]],""))</f>
        <v>121.10854500000001</v>
      </c>
      <c r="CG69" s="20">
        <f>COUNT(Table1[[#This Row],[steel]:[other_unspecified_material]])</f>
        <v>13</v>
      </c>
    </row>
    <row r="70" spans="1:85" s="8" customFormat="1">
      <c r="A70" s="9">
        <v>68</v>
      </c>
      <c r="B70" s="20" t="s">
        <v>211</v>
      </c>
      <c r="C70" s="20" t="s">
        <v>212</v>
      </c>
      <c r="D70" s="38">
        <v>2000</v>
      </c>
      <c r="E70" s="9">
        <v>2010</v>
      </c>
      <c r="F70" s="38"/>
      <c r="G70" s="38"/>
      <c r="H70" s="38"/>
      <c r="I70" s="38">
        <v>20.13</v>
      </c>
      <c r="J70" s="117">
        <v>868.96</v>
      </c>
      <c r="K70" s="117"/>
      <c r="L70" s="117"/>
      <c r="M70" s="117">
        <v>845.29</v>
      </c>
      <c r="N70" s="117">
        <v>81.48</v>
      </c>
      <c r="O70" s="117">
        <v>393.88</v>
      </c>
      <c r="P70" s="117"/>
      <c r="Q70" s="117">
        <v>28.29</v>
      </c>
      <c r="R70" s="117"/>
      <c r="S70" s="117"/>
      <c r="T70" s="117"/>
      <c r="U70" s="117"/>
      <c r="V70" s="117"/>
      <c r="W70" s="117">
        <v>2.46</v>
      </c>
      <c r="X70" s="117"/>
      <c r="Y70" s="117"/>
      <c r="Z70" s="117"/>
      <c r="AA70" s="117">
        <v>116.43</v>
      </c>
      <c r="AB70" s="117">
        <v>0.8</v>
      </c>
      <c r="AC70" s="117">
        <v>0.54</v>
      </c>
      <c r="AD70" s="117"/>
      <c r="AE70" s="117"/>
      <c r="AF70" s="117"/>
      <c r="AG70" s="117"/>
      <c r="AH70" s="117"/>
      <c r="AI70" s="117"/>
      <c r="AJ70" s="117"/>
      <c r="AK70" s="117">
        <v>0.31</v>
      </c>
      <c r="AL70" s="20" t="s">
        <v>213</v>
      </c>
      <c r="AM70" s="38" t="s">
        <v>118</v>
      </c>
      <c r="AN70" s="20" t="s">
        <v>117</v>
      </c>
      <c r="AO70" s="20" t="s">
        <v>20</v>
      </c>
      <c r="AP70" s="20" t="s">
        <v>119</v>
      </c>
      <c r="AQ70" s="20" t="s">
        <v>120</v>
      </c>
      <c r="AR70" s="20" t="s">
        <v>121</v>
      </c>
      <c r="AS70" s="20" t="s">
        <v>214</v>
      </c>
      <c r="AT70" s="38">
        <v>2017</v>
      </c>
      <c r="AU70" s="20" t="s">
        <v>215</v>
      </c>
      <c r="AV70" s="20" t="s">
        <v>216</v>
      </c>
      <c r="AW70" s="20" t="s">
        <v>125</v>
      </c>
      <c r="AX70" s="20" t="s">
        <v>217</v>
      </c>
      <c r="AY70" s="20" t="str">
        <f>"https://doi.org/"&amp;Table1[[#This Row],[DOI]]</f>
        <v>https://doi.org/10.1016/j.jclepro.2017.02.080</v>
      </c>
      <c r="AZ70" s="20" t="s">
        <v>119</v>
      </c>
      <c r="BA70" s="20" t="s">
        <v>119</v>
      </c>
      <c r="BB70" s="20" t="s">
        <v>119</v>
      </c>
      <c r="BC70" s="20" t="s">
        <v>1030</v>
      </c>
      <c r="BD70" s="20" t="s">
        <v>218</v>
      </c>
      <c r="BE70" s="20" t="s">
        <v>130</v>
      </c>
      <c r="BF70" s="20" t="s">
        <v>219</v>
      </c>
      <c r="BG70" s="20" t="s">
        <v>220</v>
      </c>
      <c r="BH70" s="20">
        <v>2547</v>
      </c>
      <c r="BI70" s="20">
        <v>221.572495</v>
      </c>
      <c r="BJ70" s="20">
        <v>202.31750500000001</v>
      </c>
      <c r="BK70" s="20">
        <v>1672.8575499999999</v>
      </c>
      <c r="BL70" s="20">
        <v>1832.0999750000001</v>
      </c>
      <c r="BM70" s="20">
        <v>8358140</v>
      </c>
      <c r="BN70" s="20">
        <v>176369</v>
      </c>
      <c r="BO70" s="20" t="s">
        <v>118</v>
      </c>
      <c r="BP70" s="20">
        <v>198142</v>
      </c>
      <c r="BQ70" s="20">
        <v>0.81200000000000006</v>
      </c>
      <c r="BR70" s="20">
        <v>0.84299999999999997</v>
      </c>
      <c r="BS70" s="20">
        <v>8316</v>
      </c>
      <c r="BT70" s="20">
        <v>13418</v>
      </c>
      <c r="BU70" s="20" t="s">
        <v>119</v>
      </c>
      <c r="BV70" s="20" t="s">
        <v>119</v>
      </c>
      <c r="BW70" s="21" t="s">
        <v>221</v>
      </c>
      <c r="BX70" s="22" t="str">
        <f>_xlfn.XLOOKUP(BW70,dimensions_items!$B$4:$B$35,dimensions_items!$C$4:$C$35,"NULL",0)</f>
        <v>R5.2LAM</v>
      </c>
      <c r="BY70" s="21" t="s">
        <v>16</v>
      </c>
      <c r="BZ70" s="21" t="s">
        <v>1576</v>
      </c>
      <c r="CA70" s="21" t="s">
        <v>18</v>
      </c>
      <c r="CB70" s="21" t="s">
        <v>28</v>
      </c>
      <c r="CC70" s="20" t="str">
        <f t="shared" si="3"/>
        <v>RS</v>
      </c>
      <c r="CD70" s="20" t="str">
        <f t="shared" si="4"/>
        <v>T</v>
      </c>
      <c r="CE70" s="20" t="str">
        <f t="shared" si="5"/>
        <v>LAM_BRA</v>
      </c>
      <c r="CF70" s="20">
        <f>IF(ISNUMBER(Table1[[#This Row],[concrete]]),Table1[[#This Row],[concrete]],IF(AND(ISNUMBER(Table1[[#This Row],[cement]]),ISNUMBER(Table1[[#This Row],[aggregates]])),Table1[[#This Row],[cement]]+Table1[[#This Row],[aggregates]],""))</f>
        <v>845.29</v>
      </c>
      <c r="CG70" s="20">
        <f>COUNT(Table1[[#This Row],[steel]:[other_unspecified_material]])</f>
        <v>11</v>
      </c>
    </row>
    <row r="71" spans="1:85" s="8" customFormat="1">
      <c r="A71" s="9">
        <v>69</v>
      </c>
      <c r="B71" s="20" t="s">
        <v>211</v>
      </c>
      <c r="C71" s="20" t="s">
        <v>212</v>
      </c>
      <c r="D71" s="38">
        <v>2000</v>
      </c>
      <c r="E71" s="9">
        <v>2010</v>
      </c>
      <c r="F71" s="38"/>
      <c r="G71" s="38"/>
      <c r="H71" s="38"/>
      <c r="I71" s="38">
        <v>21.25</v>
      </c>
      <c r="J71" s="117">
        <v>20.64</v>
      </c>
      <c r="K71" s="117"/>
      <c r="L71" s="117"/>
      <c r="M71" s="117">
        <v>557.91</v>
      </c>
      <c r="N71" s="117">
        <v>63.82</v>
      </c>
      <c r="O71" s="117">
        <v>270.14</v>
      </c>
      <c r="P71" s="117"/>
      <c r="Q71" s="117">
        <v>19.73</v>
      </c>
      <c r="R71" s="117"/>
      <c r="S71" s="117"/>
      <c r="T71" s="117"/>
      <c r="U71" s="117"/>
      <c r="V71" s="117"/>
      <c r="W71" s="117">
        <v>2.23</v>
      </c>
      <c r="X71" s="117">
        <v>3.4</v>
      </c>
      <c r="Y71" s="117"/>
      <c r="Z71" s="117"/>
      <c r="AA71" s="117">
        <v>50.72</v>
      </c>
      <c r="AB71" s="117">
        <v>1.1000000000000001</v>
      </c>
      <c r="AC71" s="117">
        <v>0.31</v>
      </c>
      <c r="AD71" s="117"/>
      <c r="AE71" s="117"/>
      <c r="AF71" s="117"/>
      <c r="AG71" s="117"/>
      <c r="AH71" s="117"/>
      <c r="AI71" s="117"/>
      <c r="AJ71" s="117"/>
      <c r="AK71" s="117"/>
      <c r="AL71" s="20" t="s">
        <v>223</v>
      </c>
      <c r="AM71" s="38">
        <v>4</v>
      </c>
      <c r="AN71" s="20" t="s">
        <v>117</v>
      </c>
      <c r="AO71" s="20" t="s">
        <v>24</v>
      </c>
      <c r="AP71" s="20" t="s">
        <v>119</v>
      </c>
      <c r="AQ71" s="20" t="s">
        <v>120</v>
      </c>
      <c r="AR71" s="20" t="s">
        <v>121</v>
      </c>
      <c r="AS71" s="20" t="s">
        <v>214</v>
      </c>
      <c r="AT71" s="38">
        <v>2017</v>
      </c>
      <c r="AU71" s="20" t="s">
        <v>215</v>
      </c>
      <c r="AV71" s="20" t="s">
        <v>216</v>
      </c>
      <c r="AW71" s="20" t="s">
        <v>125</v>
      </c>
      <c r="AX71" s="20" t="s">
        <v>217</v>
      </c>
      <c r="AY71" s="20" t="str">
        <f>"https://doi.org/"&amp;Table1[[#This Row],[DOI]]</f>
        <v>https://doi.org/10.1016/j.jclepro.2017.02.080</v>
      </c>
      <c r="AZ71" s="20" t="s">
        <v>1507</v>
      </c>
      <c r="BA71" s="20" t="s">
        <v>119</v>
      </c>
      <c r="BB71" s="20" t="s">
        <v>119</v>
      </c>
      <c r="BC71" s="20" t="s">
        <v>1031</v>
      </c>
      <c r="BD71" s="20" t="s">
        <v>218</v>
      </c>
      <c r="BE71" s="20" t="s">
        <v>130</v>
      </c>
      <c r="BF71" s="20" t="s">
        <v>219</v>
      </c>
      <c r="BG71" s="20" t="s">
        <v>220</v>
      </c>
      <c r="BH71" s="20">
        <v>2547</v>
      </c>
      <c r="BI71" s="20">
        <v>221.572495</v>
      </c>
      <c r="BJ71" s="20">
        <v>202.31750500000001</v>
      </c>
      <c r="BK71" s="20">
        <v>1672.8575499999999</v>
      </c>
      <c r="BL71" s="20">
        <v>1832.0999750000001</v>
      </c>
      <c r="BM71" s="20">
        <v>8358140</v>
      </c>
      <c r="BN71" s="20">
        <v>176369</v>
      </c>
      <c r="BO71" s="20" t="s">
        <v>118</v>
      </c>
      <c r="BP71" s="20">
        <v>198142</v>
      </c>
      <c r="BQ71" s="20">
        <v>0.81200000000000006</v>
      </c>
      <c r="BR71" s="20">
        <v>0.84299999999999997</v>
      </c>
      <c r="BS71" s="20">
        <v>8316</v>
      </c>
      <c r="BT71" s="20">
        <v>13418</v>
      </c>
      <c r="BU71" s="20" t="s">
        <v>119</v>
      </c>
      <c r="BV71" s="20" t="s">
        <v>119</v>
      </c>
      <c r="BW71" s="21" t="s">
        <v>221</v>
      </c>
      <c r="BX71" s="22" t="str">
        <f>_xlfn.XLOOKUP(BW71,dimensions_items!$B$4:$B$35,dimensions_items!$C$4:$C$35,"NULL",0)</f>
        <v>R5.2LAM</v>
      </c>
      <c r="BY71" s="20" t="s">
        <v>29</v>
      </c>
      <c r="BZ71" s="21" t="s">
        <v>17</v>
      </c>
      <c r="CA71" s="24" t="s">
        <v>18</v>
      </c>
      <c r="CB71" s="21" t="s">
        <v>28</v>
      </c>
      <c r="CC71" s="20" t="str">
        <f t="shared" si="3"/>
        <v>RM</v>
      </c>
      <c r="CD71" s="20" t="str">
        <f t="shared" si="4"/>
        <v>C</v>
      </c>
      <c r="CE71" s="20" t="str">
        <f t="shared" si="5"/>
        <v>LAM_BRA</v>
      </c>
      <c r="CF71" s="20">
        <f>IF(ISNUMBER(Table1[[#This Row],[concrete]]),Table1[[#This Row],[concrete]],IF(AND(ISNUMBER(Table1[[#This Row],[cement]]),ISNUMBER(Table1[[#This Row],[aggregates]])),Table1[[#This Row],[cement]]+Table1[[#This Row],[aggregates]],""))</f>
        <v>557.91</v>
      </c>
      <c r="CG71" s="20">
        <f>COUNT(Table1[[#This Row],[steel]:[other_unspecified_material]])</f>
        <v>11</v>
      </c>
    </row>
    <row r="72" spans="1:85" s="8" customFormat="1">
      <c r="A72" s="9">
        <v>70</v>
      </c>
      <c r="B72" s="20" t="s">
        <v>211</v>
      </c>
      <c r="C72" s="20" t="s">
        <v>212</v>
      </c>
      <c r="D72" s="38">
        <v>2000</v>
      </c>
      <c r="E72" s="9">
        <v>2010</v>
      </c>
      <c r="F72" s="38"/>
      <c r="G72" s="38"/>
      <c r="H72" s="38"/>
      <c r="I72" s="38">
        <v>21.49</v>
      </c>
      <c r="J72" s="117">
        <v>20.09</v>
      </c>
      <c r="K72" s="117"/>
      <c r="L72" s="117"/>
      <c r="M72" s="117">
        <v>511.6</v>
      </c>
      <c r="N72" s="117">
        <v>48.66</v>
      </c>
      <c r="O72" s="117">
        <v>203.59</v>
      </c>
      <c r="P72" s="117"/>
      <c r="Q72" s="117">
        <v>14.11</v>
      </c>
      <c r="R72" s="117"/>
      <c r="S72" s="117"/>
      <c r="T72" s="117"/>
      <c r="U72" s="117"/>
      <c r="V72" s="117"/>
      <c r="W72" s="117">
        <v>3.5</v>
      </c>
      <c r="X72" s="117">
        <v>1.37</v>
      </c>
      <c r="Y72" s="117"/>
      <c r="Z72" s="117"/>
      <c r="AA72" s="117">
        <v>23.99</v>
      </c>
      <c r="AB72" s="117">
        <v>0.39</v>
      </c>
      <c r="AC72" s="117">
        <v>0.23</v>
      </c>
      <c r="AD72" s="117"/>
      <c r="AE72" s="117"/>
      <c r="AF72" s="117"/>
      <c r="AG72" s="117"/>
      <c r="AH72" s="117"/>
      <c r="AI72" s="117"/>
      <c r="AJ72" s="117"/>
      <c r="AK72" s="117"/>
      <c r="AL72" s="20" t="s">
        <v>224</v>
      </c>
      <c r="AM72" s="38">
        <v>8</v>
      </c>
      <c r="AN72" s="20" t="s">
        <v>117</v>
      </c>
      <c r="AO72" s="20" t="s">
        <v>24</v>
      </c>
      <c r="AP72" s="20" t="s">
        <v>119</v>
      </c>
      <c r="AQ72" s="20" t="s">
        <v>120</v>
      </c>
      <c r="AR72" s="20" t="s">
        <v>121</v>
      </c>
      <c r="AS72" s="20" t="s">
        <v>214</v>
      </c>
      <c r="AT72" s="38">
        <v>2017</v>
      </c>
      <c r="AU72" s="20" t="s">
        <v>215</v>
      </c>
      <c r="AV72" s="20" t="s">
        <v>216</v>
      </c>
      <c r="AW72" s="20" t="s">
        <v>125</v>
      </c>
      <c r="AX72" s="20" t="s">
        <v>217</v>
      </c>
      <c r="AY72" s="20" t="str">
        <f>"https://doi.org/"&amp;Table1[[#This Row],[DOI]]</f>
        <v>https://doi.org/10.1016/j.jclepro.2017.02.080</v>
      </c>
      <c r="AZ72" s="20" t="s">
        <v>119</v>
      </c>
      <c r="BA72" s="20" t="s">
        <v>119</v>
      </c>
      <c r="BB72" s="20" t="s">
        <v>119</v>
      </c>
      <c r="BC72" s="20" t="s">
        <v>1031</v>
      </c>
      <c r="BD72" s="20" t="s">
        <v>218</v>
      </c>
      <c r="BE72" s="20" t="s">
        <v>130</v>
      </c>
      <c r="BF72" s="20" t="s">
        <v>219</v>
      </c>
      <c r="BG72" s="20" t="s">
        <v>220</v>
      </c>
      <c r="BH72" s="20">
        <v>2547</v>
      </c>
      <c r="BI72" s="20">
        <v>221.572495</v>
      </c>
      <c r="BJ72" s="20">
        <v>202.31750500000001</v>
      </c>
      <c r="BK72" s="20">
        <v>1672.8575499999999</v>
      </c>
      <c r="BL72" s="20">
        <v>1832.0999750000001</v>
      </c>
      <c r="BM72" s="20">
        <v>8358140</v>
      </c>
      <c r="BN72" s="20">
        <v>176369</v>
      </c>
      <c r="BO72" s="20" t="s">
        <v>118</v>
      </c>
      <c r="BP72" s="20">
        <v>198142</v>
      </c>
      <c r="BQ72" s="20">
        <v>0.81200000000000006</v>
      </c>
      <c r="BR72" s="20">
        <v>0.84299999999999997</v>
      </c>
      <c r="BS72" s="20">
        <v>8316</v>
      </c>
      <c r="BT72" s="20">
        <v>13418</v>
      </c>
      <c r="BU72" s="20" t="s">
        <v>119</v>
      </c>
      <c r="BV72" s="20" t="s">
        <v>119</v>
      </c>
      <c r="BW72" s="21" t="s">
        <v>221</v>
      </c>
      <c r="BX72" s="22" t="str">
        <f>_xlfn.XLOOKUP(BW72,dimensions_items!$B$4:$B$35,dimensions_items!$C$4:$C$35,"NULL",0)</f>
        <v>R5.2LAM</v>
      </c>
      <c r="BY72" s="20" t="s">
        <v>33</v>
      </c>
      <c r="BZ72" s="21" t="s">
        <v>17</v>
      </c>
      <c r="CA72" s="25" t="s">
        <v>18</v>
      </c>
      <c r="CB72" s="21" t="s">
        <v>28</v>
      </c>
      <c r="CC72" s="20" t="str">
        <f t="shared" si="3"/>
        <v>RM</v>
      </c>
      <c r="CD72" s="20" t="str">
        <f t="shared" si="4"/>
        <v>C</v>
      </c>
      <c r="CE72" s="20" t="str">
        <f t="shared" si="5"/>
        <v>LAM_BRA</v>
      </c>
      <c r="CF72" s="20">
        <f>IF(ISNUMBER(Table1[[#This Row],[concrete]]),Table1[[#This Row],[concrete]],IF(AND(ISNUMBER(Table1[[#This Row],[cement]]),ISNUMBER(Table1[[#This Row],[aggregates]])),Table1[[#This Row],[cement]]+Table1[[#This Row],[aggregates]],""))</f>
        <v>511.6</v>
      </c>
      <c r="CG72" s="20">
        <f>COUNT(Table1[[#This Row],[steel]:[other_unspecified_material]])</f>
        <v>11</v>
      </c>
    </row>
    <row r="73" spans="1:85" s="8" customFormat="1">
      <c r="A73" s="9">
        <v>71</v>
      </c>
      <c r="B73" s="20" t="s">
        <v>211</v>
      </c>
      <c r="C73" s="20" t="s">
        <v>212</v>
      </c>
      <c r="D73" s="38">
        <v>2000</v>
      </c>
      <c r="E73" s="9">
        <v>2010</v>
      </c>
      <c r="F73" s="38"/>
      <c r="G73" s="38"/>
      <c r="H73" s="38"/>
      <c r="I73" s="38">
        <v>23.21</v>
      </c>
      <c r="J73" s="117">
        <v>21.16</v>
      </c>
      <c r="K73" s="117"/>
      <c r="L73" s="117"/>
      <c r="M73" s="117">
        <v>524.75</v>
      </c>
      <c r="N73" s="117">
        <v>28.09</v>
      </c>
      <c r="O73" s="117">
        <v>113.46</v>
      </c>
      <c r="P73" s="117"/>
      <c r="Q73" s="117">
        <v>7.91</v>
      </c>
      <c r="R73" s="117"/>
      <c r="S73" s="117"/>
      <c r="T73" s="117"/>
      <c r="U73" s="117"/>
      <c r="V73" s="117"/>
      <c r="W73" s="117">
        <v>3.87</v>
      </c>
      <c r="X73" s="117">
        <v>0.76</v>
      </c>
      <c r="Y73" s="117"/>
      <c r="Z73" s="117"/>
      <c r="AA73" s="117">
        <v>13.64</v>
      </c>
      <c r="AB73" s="117">
        <v>0.5</v>
      </c>
      <c r="AC73" s="117">
        <v>0.24</v>
      </c>
      <c r="AD73" s="117"/>
      <c r="AE73" s="117"/>
      <c r="AF73" s="117"/>
      <c r="AG73" s="117"/>
      <c r="AH73" s="117"/>
      <c r="AI73" s="117"/>
      <c r="AJ73" s="117"/>
      <c r="AK73" s="117"/>
      <c r="AL73" s="20" t="s">
        <v>225</v>
      </c>
      <c r="AM73" s="38">
        <v>16</v>
      </c>
      <c r="AN73" s="20" t="s">
        <v>117</v>
      </c>
      <c r="AO73" s="20" t="s">
        <v>24</v>
      </c>
      <c r="AP73" s="20" t="s">
        <v>119</v>
      </c>
      <c r="AQ73" s="20" t="s">
        <v>120</v>
      </c>
      <c r="AR73" s="20" t="s">
        <v>121</v>
      </c>
      <c r="AS73" s="20" t="s">
        <v>214</v>
      </c>
      <c r="AT73" s="38">
        <v>2017</v>
      </c>
      <c r="AU73" s="20" t="s">
        <v>215</v>
      </c>
      <c r="AV73" s="20" t="s">
        <v>216</v>
      </c>
      <c r="AW73" s="20" t="s">
        <v>125</v>
      </c>
      <c r="AX73" s="20" t="s">
        <v>217</v>
      </c>
      <c r="AY73" s="20" t="str">
        <f>"https://doi.org/"&amp;Table1[[#This Row],[DOI]]</f>
        <v>https://doi.org/10.1016/j.jclepro.2017.02.080</v>
      </c>
      <c r="AZ73" s="20" t="s">
        <v>1507</v>
      </c>
      <c r="BA73" s="20" t="s">
        <v>119</v>
      </c>
      <c r="BB73" s="20" t="s">
        <v>119</v>
      </c>
      <c r="BC73" s="20" t="s">
        <v>1031</v>
      </c>
      <c r="BD73" s="20" t="s">
        <v>218</v>
      </c>
      <c r="BE73" s="20" t="s">
        <v>130</v>
      </c>
      <c r="BF73" s="20" t="s">
        <v>219</v>
      </c>
      <c r="BG73" s="20" t="s">
        <v>220</v>
      </c>
      <c r="BH73" s="20">
        <v>2547</v>
      </c>
      <c r="BI73" s="20">
        <v>221.572495</v>
      </c>
      <c r="BJ73" s="20">
        <v>202.31750500000001</v>
      </c>
      <c r="BK73" s="20">
        <v>1672.8575499999999</v>
      </c>
      <c r="BL73" s="20">
        <v>1832.0999750000001</v>
      </c>
      <c r="BM73" s="20">
        <v>8358140</v>
      </c>
      <c r="BN73" s="20">
        <v>176369</v>
      </c>
      <c r="BO73" s="20" t="s">
        <v>118</v>
      </c>
      <c r="BP73" s="20">
        <v>198142</v>
      </c>
      <c r="BQ73" s="20">
        <v>0.81200000000000006</v>
      </c>
      <c r="BR73" s="20">
        <v>0.84299999999999997</v>
      </c>
      <c r="BS73" s="20">
        <v>8316</v>
      </c>
      <c r="BT73" s="20">
        <v>13418</v>
      </c>
      <c r="BU73" s="20" t="s">
        <v>119</v>
      </c>
      <c r="BV73" s="20" t="s">
        <v>119</v>
      </c>
      <c r="BW73" s="21" t="s">
        <v>221</v>
      </c>
      <c r="BX73" s="22" t="str">
        <f>_xlfn.XLOOKUP(BW73,dimensions_items!$B$4:$B$35,dimensions_items!$C$4:$C$35,"NULL",0)</f>
        <v>R5.2LAM</v>
      </c>
      <c r="BY73" s="110" t="s">
        <v>33</v>
      </c>
      <c r="BZ73" s="21" t="s">
        <v>17</v>
      </c>
      <c r="CA73" s="24" t="s">
        <v>18</v>
      </c>
      <c r="CB73" s="21" t="s">
        <v>28</v>
      </c>
      <c r="CC73" s="20" t="str">
        <f t="shared" si="3"/>
        <v>RM</v>
      </c>
      <c r="CD73" s="20" t="str">
        <f t="shared" si="4"/>
        <v>C</v>
      </c>
      <c r="CE73" s="20" t="str">
        <f t="shared" si="5"/>
        <v>LAM_BRA</v>
      </c>
      <c r="CF73" s="20">
        <f>IF(ISNUMBER(Table1[[#This Row],[concrete]]),Table1[[#This Row],[concrete]],IF(AND(ISNUMBER(Table1[[#This Row],[cement]]),ISNUMBER(Table1[[#This Row],[aggregates]])),Table1[[#This Row],[cement]]+Table1[[#This Row],[aggregates]],""))</f>
        <v>524.75</v>
      </c>
      <c r="CG73" s="20">
        <f>COUNT(Table1[[#This Row],[steel]:[other_unspecified_material]])</f>
        <v>11</v>
      </c>
    </row>
    <row r="74" spans="1:85" s="8" customFormat="1">
      <c r="A74" s="9">
        <v>72</v>
      </c>
      <c r="B74" s="20" t="s">
        <v>226</v>
      </c>
      <c r="C74" s="20" t="s">
        <v>118</v>
      </c>
      <c r="D74" s="38">
        <v>1985</v>
      </c>
      <c r="E74" s="9">
        <v>2011</v>
      </c>
      <c r="F74" s="38">
        <v>16.52</v>
      </c>
      <c r="G74" s="38"/>
      <c r="H74" s="38"/>
      <c r="I74" s="38"/>
      <c r="J74" s="117">
        <v>13.83</v>
      </c>
      <c r="K74" s="117"/>
      <c r="L74" s="117"/>
      <c r="M74" s="117"/>
      <c r="N74" s="117">
        <v>151.01</v>
      </c>
      <c r="O74" s="117">
        <v>930.2</v>
      </c>
      <c r="P74" s="117">
        <v>399.37</v>
      </c>
      <c r="Q74" s="117">
        <v>26.28</v>
      </c>
      <c r="R74" s="117"/>
      <c r="S74" s="117"/>
      <c r="T74" s="117"/>
      <c r="U74" s="117">
        <v>1.51</v>
      </c>
      <c r="V74" s="117"/>
      <c r="W74" s="117"/>
      <c r="X74" s="117"/>
      <c r="Y74" s="117"/>
      <c r="Z74" s="117"/>
      <c r="AA74" s="117"/>
      <c r="AB74" s="117">
        <v>1.58</v>
      </c>
      <c r="AC74" s="117"/>
      <c r="AD74" s="117"/>
      <c r="AE74" s="117"/>
      <c r="AF74" s="117"/>
      <c r="AG74" s="117"/>
      <c r="AH74" s="117"/>
      <c r="AI74" s="117"/>
      <c r="AJ74" s="117"/>
      <c r="AK74" s="117"/>
      <c r="AL74" s="20" t="s">
        <v>227</v>
      </c>
      <c r="AM74" s="38" t="s">
        <v>118</v>
      </c>
      <c r="AN74" s="20" t="s">
        <v>117</v>
      </c>
      <c r="AO74" s="20" t="s">
        <v>118</v>
      </c>
      <c r="AP74" s="20" t="s">
        <v>119</v>
      </c>
      <c r="AQ74" s="20" t="s">
        <v>120</v>
      </c>
      <c r="AR74" s="20" t="s">
        <v>118</v>
      </c>
      <c r="AS74" s="20" t="s">
        <v>228</v>
      </c>
      <c r="AT74" s="38">
        <v>2018</v>
      </c>
      <c r="AU74" s="20" t="s">
        <v>229</v>
      </c>
      <c r="AV74" s="20" t="s">
        <v>124</v>
      </c>
      <c r="AW74" s="20" t="s">
        <v>125</v>
      </c>
      <c r="AX74" s="20" t="s">
        <v>230</v>
      </c>
      <c r="AY74" s="20" t="str">
        <f>"https://doi.org/"&amp;Table1[[#This Row],[DOI]]</f>
        <v>https://doi.org/10.1111/jiec.12579</v>
      </c>
      <c r="AZ74" s="20" t="s">
        <v>119</v>
      </c>
      <c r="BA74" s="20" t="s">
        <v>119</v>
      </c>
      <c r="BB74" s="20" t="s">
        <v>119</v>
      </c>
      <c r="BC74" s="20" t="s">
        <v>1032</v>
      </c>
      <c r="BD74" s="20" t="s">
        <v>231</v>
      </c>
      <c r="BE74" s="20" t="s">
        <v>130</v>
      </c>
      <c r="BF74" s="20" t="s">
        <v>232</v>
      </c>
      <c r="BG74" s="20" t="s">
        <v>118</v>
      </c>
      <c r="BH74" s="20">
        <v>3893</v>
      </c>
      <c r="BI74" s="20">
        <v>2776.9724999999999</v>
      </c>
      <c r="BJ74" s="20">
        <v>2854.4749999999999</v>
      </c>
      <c r="BK74" s="20">
        <v>775.01250000000005</v>
      </c>
      <c r="BL74" s="20">
        <v>860.37249999999995</v>
      </c>
      <c r="BM74" s="20">
        <v>9326410</v>
      </c>
      <c r="BN74" s="20">
        <v>1051040</v>
      </c>
      <c r="BO74" s="20" t="s">
        <v>118</v>
      </c>
      <c r="BP74" s="20">
        <v>1337752</v>
      </c>
      <c r="BQ74" s="20">
        <v>0.22900000000000001</v>
      </c>
      <c r="BR74" s="20">
        <v>0.49199999999999999</v>
      </c>
      <c r="BS74" s="20">
        <v>2310</v>
      </c>
      <c r="BT74" s="20">
        <v>10221</v>
      </c>
      <c r="BU74" s="20" t="s">
        <v>119</v>
      </c>
      <c r="BV74" s="20" t="s">
        <v>119</v>
      </c>
      <c r="BW74" s="21" t="s">
        <v>233</v>
      </c>
      <c r="BX74" s="22" t="str">
        <f>_xlfn.XLOOKUP(BW74,dimensions_items!$B$4:$B$35,dimensions_items!$C$4:$C$35,"NULL",0)</f>
        <v>R5.2ASIA</v>
      </c>
      <c r="BY74" s="26" t="s">
        <v>41</v>
      </c>
      <c r="BZ74" s="27" t="s">
        <v>31</v>
      </c>
      <c r="CA74" s="27" t="s">
        <v>18</v>
      </c>
      <c r="CB74" s="27" t="s">
        <v>28</v>
      </c>
      <c r="CC74" s="20" t="str">
        <f t="shared" si="3"/>
        <v>RU</v>
      </c>
      <c r="CD74" s="20" t="str">
        <f t="shared" si="4"/>
        <v>U</v>
      </c>
      <c r="CE74" s="20" t="str">
        <f t="shared" si="5"/>
        <v>ASIA_CHN</v>
      </c>
      <c r="CF74" s="20">
        <f>IF(ISNUMBER(Table1[[#This Row],[concrete]]),Table1[[#This Row],[concrete]],IF(AND(ISNUMBER(Table1[[#This Row],[cement]]),ISNUMBER(Table1[[#This Row],[aggregates]])),Table1[[#This Row],[cement]]+Table1[[#This Row],[aggregates]],""))</f>
        <v>1081.21</v>
      </c>
      <c r="CG74" s="20">
        <f>COUNT(Table1[[#This Row],[steel]:[other_unspecified_material]])</f>
        <v>8</v>
      </c>
    </row>
    <row r="75" spans="1:85" s="8" customFormat="1">
      <c r="A75" s="9">
        <v>73</v>
      </c>
      <c r="B75" s="20" t="s">
        <v>226</v>
      </c>
      <c r="C75" s="20" t="s">
        <v>235</v>
      </c>
      <c r="D75" s="38">
        <v>1980</v>
      </c>
      <c r="E75" s="9">
        <v>1990</v>
      </c>
      <c r="F75" s="38">
        <v>23</v>
      </c>
      <c r="G75" s="38"/>
      <c r="H75" s="38"/>
      <c r="I75" s="38"/>
      <c r="J75" s="117">
        <v>20</v>
      </c>
      <c r="K75" s="117"/>
      <c r="L75" s="117"/>
      <c r="M75" s="117"/>
      <c r="N75" s="117">
        <v>190</v>
      </c>
      <c r="O75" s="117">
        <v>800</v>
      </c>
      <c r="P75" s="117">
        <v>220</v>
      </c>
      <c r="Q75" s="117">
        <v>20</v>
      </c>
      <c r="R75" s="117"/>
      <c r="S75" s="117"/>
      <c r="T75" s="117"/>
      <c r="U75" s="117"/>
      <c r="V75" s="117"/>
      <c r="W75" s="117"/>
      <c r="X75" s="117"/>
      <c r="Y75" s="117"/>
      <c r="Z75" s="117"/>
      <c r="AA75" s="117"/>
      <c r="AB75" s="117">
        <v>1.8</v>
      </c>
      <c r="AC75" s="117"/>
      <c r="AD75" s="117"/>
      <c r="AE75" s="117"/>
      <c r="AF75" s="117"/>
      <c r="AG75" s="117"/>
      <c r="AH75" s="117"/>
      <c r="AI75" s="117"/>
      <c r="AJ75" s="117"/>
      <c r="AK75" s="117"/>
      <c r="AL75" s="20" t="s">
        <v>227</v>
      </c>
      <c r="AM75" s="38" t="s">
        <v>118</v>
      </c>
      <c r="AN75" s="20" t="s">
        <v>117</v>
      </c>
      <c r="AO75" s="20" t="s">
        <v>118</v>
      </c>
      <c r="AP75" s="20" t="s">
        <v>119</v>
      </c>
      <c r="AQ75" s="20" t="s">
        <v>120</v>
      </c>
      <c r="AR75" s="20" t="s">
        <v>118</v>
      </c>
      <c r="AS75" s="20" t="s">
        <v>236</v>
      </c>
      <c r="AT75" s="38">
        <v>2013</v>
      </c>
      <c r="AU75" s="20" t="s">
        <v>237</v>
      </c>
      <c r="AV75" s="20" t="s">
        <v>238</v>
      </c>
      <c r="AW75" s="20" t="s">
        <v>125</v>
      </c>
      <c r="AX75" s="20" t="s">
        <v>239</v>
      </c>
      <c r="AY75" s="20" t="str">
        <f>"https://doi.org/"&amp;Table1[[#This Row],[DOI]]</f>
        <v>https://doi.org/10.1007/s11625-012-0196-y</v>
      </c>
      <c r="AZ75" s="20" t="s">
        <v>1508</v>
      </c>
      <c r="BA75" s="20" t="s">
        <v>119</v>
      </c>
      <c r="BB75" s="20" t="s">
        <v>1034</v>
      </c>
      <c r="BC75" s="20" t="s">
        <v>1033</v>
      </c>
      <c r="BD75" s="20" t="s">
        <v>240</v>
      </c>
      <c r="BE75" s="20" t="s">
        <v>130</v>
      </c>
      <c r="BF75" s="20" t="s">
        <v>232</v>
      </c>
      <c r="BG75" s="20" t="s">
        <v>241</v>
      </c>
      <c r="BH75" s="20">
        <v>4438</v>
      </c>
      <c r="BI75" s="20">
        <v>2753.6374999999998</v>
      </c>
      <c r="BJ75" s="20">
        <v>2502.9699999999998</v>
      </c>
      <c r="BK75" s="20">
        <v>791.95252500000004</v>
      </c>
      <c r="BL75" s="20">
        <v>815.68</v>
      </c>
      <c r="BM75" s="20">
        <v>9326410</v>
      </c>
      <c r="BN75" s="20">
        <v>981235</v>
      </c>
      <c r="BO75" s="20" t="s">
        <v>118</v>
      </c>
      <c r="BP75" s="20">
        <v>1135185</v>
      </c>
      <c r="BQ75" s="20">
        <v>0.19400000000000001</v>
      </c>
      <c r="BR75" s="20">
        <v>0.26400000000000001</v>
      </c>
      <c r="BS75" s="20">
        <v>1690</v>
      </c>
      <c r="BT75" s="20">
        <v>2460</v>
      </c>
      <c r="BU75" s="20" t="s">
        <v>119</v>
      </c>
      <c r="BV75" s="20" t="s">
        <v>119</v>
      </c>
      <c r="BW75" s="21" t="s">
        <v>233</v>
      </c>
      <c r="BX75" s="22" t="str">
        <f>_xlfn.XLOOKUP(BW75,dimensions_items!$B$4:$B$35,dimensions_items!$C$4:$C$35,"NULL",0)</f>
        <v>R5.2ASIA</v>
      </c>
      <c r="BY75" s="22" t="s">
        <v>41</v>
      </c>
      <c r="BZ75" s="27" t="s">
        <v>31</v>
      </c>
      <c r="CA75" s="21" t="s">
        <v>18</v>
      </c>
      <c r="CB75" s="27" t="s">
        <v>19</v>
      </c>
      <c r="CC75" s="20" t="str">
        <f t="shared" si="3"/>
        <v>RU</v>
      </c>
      <c r="CD75" s="20" t="str">
        <f t="shared" si="4"/>
        <v>U</v>
      </c>
      <c r="CE75" s="20" t="str">
        <f t="shared" si="5"/>
        <v>ASIA_CHN</v>
      </c>
      <c r="CF75" s="20">
        <f>IF(ISNUMBER(Table1[[#This Row],[concrete]]),Table1[[#This Row],[concrete]],IF(AND(ISNUMBER(Table1[[#This Row],[cement]]),ISNUMBER(Table1[[#This Row],[aggregates]])),Table1[[#This Row],[cement]]+Table1[[#This Row],[aggregates]],""))</f>
        <v>990</v>
      </c>
      <c r="CG75" s="20">
        <f>COUNT(Table1[[#This Row],[steel]:[other_unspecified_material]])</f>
        <v>7</v>
      </c>
    </row>
    <row r="76" spans="1:85" s="8" customFormat="1">
      <c r="A76" s="9">
        <v>74</v>
      </c>
      <c r="B76" s="20" t="s">
        <v>226</v>
      </c>
      <c r="C76" s="20" t="s">
        <v>235</v>
      </c>
      <c r="D76" s="38">
        <v>2000</v>
      </c>
      <c r="E76" s="9">
        <v>2010</v>
      </c>
      <c r="F76" s="38">
        <v>40</v>
      </c>
      <c r="G76" s="38"/>
      <c r="H76" s="38"/>
      <c r="I76" s="38"/>
      <c r="J76" s="117">
        <v>15</v>
      </c>
      <c r="K76" s="117"/>
      <c r="L76" s="117"/>
      <c r="M76" s="117"/>
      <c r="N76" s="117">
        <v>220</v>
      </c>
      <c r="O76" s="117">
        <v>750</v>
      </c>
      <c r="P76" s="117">
        <v>180</v>
      </c>
      <c r="Q76" s="117">
        <v>25</v>
      </c>
      <c r="R76" s="117"/>
      <c r="S76" s="117"/>
      <c r="T76" s="117"/>
      <c r="U76" s="117"/>
      <c r="V76" s="117"/>
      <c r="W76" s="117"/>
      <c r="X76" s="117"/>
      <c r="Y76" s="117"/>
      <c r="Z76" s="117"/>
      <c r="AA76" s="117"/>
      <c r="AB76" s="117">
        <v>2</v>
      </c>
      <c r="AC76" s="117"/>
      <c r="AD76" s="117"/>
      <c r="AE76" s="117"/>
      <c r="AF76" s="117"/>
      <c r="AG76" s="117"/>
      <c r="AH76" s="117"/>
      <c r="AI76" s="117"/>
      <c r="AJ76" s="117"/>
      <c r="AK76" s="117"/>
      <c r="AL76" s="20" t="s">
        <v>227</v>
      </c>
      <c r="AM76" s="38" t="s">
        <v>118</v>
      </c>
      <c r="AN76" s="20" t="s">
        <v>117</v>
      </c>
      <c r="AO76" s="20" t="s">
        <v>118</v>
      </c>
      <c r="AP76" s="20" t="s">
        <v>119</v>
      </c>
      <c r="AQ76" s="20" t="s">
        <v>120</v>
      </c>
      <c r="AR76" s="20" t="s">
        <v>118</v>
      </c>
      <c r="AS76" s="20" t="s">
        <v>236</v>
      </c>
      <c r="AT76" s="38">
        <v>2013</v>
      </c>
      <c r="AU76" s="20" t="s">
        <v>237</v>
      </c>
      <c r="AV76" s="20" t="s">
        <v>238</v>
      </c>
      <c r="AW76" s="20" t="s">
        <v>125</v>
      </c>
      <c r="AX76" s="20" t="s">
        <v>239</v>
      </c>
      <c r="AY76" s="20" t="str">
        <f>"https://doi.org/"&amp;Table1[[#This Row],[DOI]]</f>
        <v>https://doi.org/10.1007/s11625-012-0196-y</v>
      </c>
      <c r="AZ76" s="20" t="s">
        <v>119</v>
      </c>
      <c r="BA76" s="20" t="s">
        <v>119</v>
      </c>
      <c r="BB76" s="20" t="s">
        <v>1034</v>
      </c>
      <c r="BC76" s="20" t="s">
        <v>1033</v>
      </c>
      <c r="BD76" s="20" t="s">
        <v>218</v>
      </c>
      <c r="BE76" s="20" t="s">
        <v>130</v>
      </c>
      <c r="BF76" s="20" t="s">
        <v>232</v>
      </c>
      <c r="BG76" s="20" t="s">
        <v>241</v>
      </c>
      <c r="BH76" s="20">
        <v>4438</v>
      </c>
      <c r="BI76" s="20">
        <v>2631.6925000000001</v>
      </c>
      <c r="BJ76" s="20">
        <v>2708.7</v>
      </c>
      <c r="BK76" s="20">
        <v>874.07752500000004</v>
      </c>
      <c r="BL76" s="20">
        <v>896.87249999999995</v>
      </c>
      <c r="BM76" s="20">
        <v>9326410</v>
      </c>
      <c r="BN76" s="20">
        <v>1258401</v>
      </c>
      <c r="BO76" s="20" t="s">
        <v>118</v>
      </c>
      <c r="BP76" s="20">
        <v>1331358</v>
      </c>
      <c r="BQ76" s="20">
        <v>0.35899999999999999</v>
      </c>
      <c r="BR76" s="20">
        <v>0.49199999999999999</v>
      </c>
      <c r="BS76" s="20">
        <v>4071</v>
      </c>
      <c r="BT76" s="20">
        <v>9475</v>
      </c>
      <c r="BU76" s="20" t="s">
        <v>119</v>
      </c>
      <c r="BV76" s="20" t="s">
        <v>119</v>
      </c>
      <c r="BW76" s="21" t="s">
        <v>233</v>
      </c>
      <c r="BX76" s="22" t="str">
        <f>_xlfn.XLOOKUP(BW76,dimensions_items!$B$4:$B$35,dimensions_items!$C$4:$C$35,"NULL",0)</f>
        <v>R5.2ASIA</v>
      </c>
      <c r="BY76" s="22" t="s">
        <v>41</v>
      </c>
      <c r="BZ76" s="27" t="s">
        <v>31</v>
      </c>
      <c r="CA76" s="21" t="s">
        <v>18</v>
      </c>
      <c r="CB76" s="27" t="s">
        <v>19</v>
      </c>
      <c r="CC76" s="20" t="str">
        <f t="shared" si="3"/>
        <v>RU</v>
      </c>
      <c r="CD76" s="20" t="str">
        <f t="shared" si="4"/>
        <v>U</v>
      </c>
      <c r="CE76" s="20" t="str">
        <f t="shared" si="5"/>
        <v>ASIA_CHN</v>
      </c>
      <c r="CF76" s="20">
        <f>IF(ISNUMBER(Table1[[#This Row],[concrete]]),Table1[[#This Row],[concrete]],IF(AND(ISNUMBER(Table1[[#This Row],[cement]]),ISNUMBER(Table1[[#This Row],[aggregates]])),Table1[[#This Row],[cement]]+Table1[[#This Row],[aggregates]],""))</f>
        <v>970</v>
      </c>
      <c r="CG76" s="20">
        <f>COUNT(Table1[[#This Row],[steel]:[other_unspecified_material]])</f>
        <v>7</v>
      </c>
    </row>
    <row r="77" spans="1:85" s="8" customFormat="1">
      <c r="A77" s="9">
        <v>75</v>
      </c>
      <c r="B77" s="20" t="s">
        <v>226</v>
      </c>
      <c r="C77" s="20" t="s">
        <v>235</v>
      </c>
      <c r="D77" s="38">
        <v>1980</v>
      </c>
      <c r="E77" s="9">
        <v>1990</v>
      </c>
      <c r="F77" s="38">
        <v>4</v>
      </c>
      <c r="G77" s="38"/>
      <c r="H77" s="38"/>
      <c r="I77" s="38"/>
      <c r="J77" s="117">
        <v>25</v>
      </c>
      <c r="K77" s="117"/>
      <c r="L77" s="117"/>
      <c r="M77" s="117"/>
      <c r="N77" s="117">
        <v>190</v>
      </c>
      <c r="O77" s="117">
        <v>800</v>
      </c>
      <c r="P77" s="117">
        <v>400</v>
      </c>
      <c r="Q77" s="117">
        <v>20</v>
      </c>
      <c r="R77" s="117"/>
      <c r="S77" s="117"/>
      <c r="T77" s="117"/>
      <c r="U77" s="117"/>
      <c r="V77" s="117"/>
      <c r="W77" s="117"/>
      <c r="X77" s="117"/>
      <c r="Y77" s="117"/>
      <c r="Z77" s="117"/>
      <c r="AA77" s="117"/>
      <c r="AB77" s="117">
        <v>1.8</v>
      </c>
      <c r="AC77" s="117"/>
      <c r="AD77" s="117"/>
      <c r="AE77" s="117"/>
      <c r="AF77" s="117"/>
      <c r="AG77" s="117"/>
      <c r="AH77" s="117"/>
      <c r="AI77" s="117"/>
      <c r="AJ77" s="117"/>
      <c r="AK77" s="117"/>
      <c r="AL77" s="20" t="s">
        <v>242</v>
      </c>
      <c r="AM77" s="38" t="s">
        <v>118</v>
      </c>
      <c r="AN77" s="20" t="s">
        <v>117</v>
      </c>
      <c r="AO77" s="20" t="s">
        <v>118</v>
      </c>
      <c r="AP77" s="20" t="s">
        <v>119</v>
      </c>
      <c r="AQ77" s="20" t="s">
        <v>242</v>
      </c>
      <c r="AR77" s="20" t="s">
        <v>118</v>
      </c>
      <c r="AS77" s="20" t="s">
        <v>236</v>
      </c>
      <c r="AT77" s="38">
        <v>2013</v>
      </c>
      <c r="AU77" s="20" t="s">
        <v>237</v>
      </c>
      <c r="AV77" s="20" t="s">
        <v>238</v>
      </c>
      <c r="AW77" s="20" t="s">
        <v>125</v>
      </c>
      <c r="AX77" s="20" t="s">
        <v>239</v>
      </c>
      <c r="AY77" s="20" t="str">
        <f>"https://doi.org/"&amp;Table1[[#This Row],[DOI]]</f>
        <v>https://doi.org/10.1007/s11625-012-0196-y</v>
      </c>
      <c r="AZ77" s="20" t="s">
        <v>119</v>
      </c>
      <c r="BA77" s="20" t="s">
        <v>119</v>
      </c>
      <c r="BB77" s="20" t="s">
        <v>1034</v>
      </c>
      <c r="BC77" s="20" t="s">
        <v>1033</v>
      </c>
      <c r="BD77" s="20" t="s">
        <v>240</v>
      </c>
      <c r="BE77" s="20" t="s">
        <v>130</v>
      </c>
      <c r="BF77" s="20" t="s">
        <v>232</v>
      </c>
      <c r="BG77" s="20" t="s">
        <v>241</v>
      </c>
      <c r="BH77" s="20">
        <v>4438</v>
      </c>
      <c r="BI77" s="20">
        <v>2753.6374999999998</v>
      </c>
      <c r="BJ77" s="20">
        <v>2502.9699999999998</v>
      </c>
      <c r="BK77" s="20">
        <v>791.95252500000004</v>
      </c>
      <c r="BL77" s="20">
        <v>815.68</v>
      </c>
      <c r="BM77" s="20">
        <v>9326410</v>
      </c>
      <c r="BN77" s="20">
        <v>981235</v>
      </c>
      <c r="BO77" s="20" t="s">
        <v>118</v>
      </c>
      <c r="BP77" s="20">
        <v>1135185</v>
      </c>
      <c r="BQ77" s="20">
        <v>0.19400000000000001</v>
      </c>
      <c r="BR77" s="20">
        <v>0.26400000000000001</v>
      </c>
      <c r="BS77" s="20">
        <v>1690</v>
      </c>
      <c r="BT77" s="20">
        <v>2460</v>
      </c>
      <c r="BU77" s="20" t="s">
        <v>119</v>
      </c>
      <c r="BV77" s="20" t="s">
        <v>119</v>
      </c>
      <c r="BW77" s="21" t="s">
        <v>233</v>
      </c>
      <c r="BX77" s="22" t="str">
        <f>_xlfn.XLOOKUP(BW77,dimensions_items!$B$4:$B$35,dimensions_items!$C$4:$C$35,"NULL",0)</f>
        <v>R5.2ASIA</v>
      </c>
      <c r="BY77" s="22" t="s">
        <v>41</v>
      </c>
      <c r="BZ77" s="27" t="s">
        <v>31</v>
      </c>
      <c r="CA77" s="21" t="s">
        <v>18</v>
      </c>
      <c r="CB77" s="27" t="s">
        <v>19</v>
      </c>
      <c r="CC77" s="20" t="str">
        <f t="shared" si="3"/>
        <v>RU</v>
      </c>
      <c r="CD77" s="20" t="str">
        <f t="shared" si="4"/>
        <v>U</v>
      </c>
      <c r="CE77" s="20" t="str">
        <f t="shared" si="5"/>
        <v>ASIA_CHN</v>
      </c>
      <c r="CF77" s="20">
        <f>IF(ISNUMBER(Table1[[#This Row],[concrete]]),Table1[[#This Row],[concrete]],IF(AND(ISNUMBER(Table1[[#This Row],[cement]]),ISNUMBER(Table1[[#This Row],[aggregates]])),Table1[[#This Row],[cement]]+Table1[[#This Row],[aggregates]],""))</f>
        <v>990</v>
      </c>
      <c r="CG77" s="20">
        <f>COUNT(Table1[[#This Row],[steel]:[other_unspecified_material]])</f>
        <v>7</v>
      </c>
    </row>
    <row r="78" spans="1:85" s="8" customFormat="1">
      <c r="A78" s="9">
        <v>76</v>
      </c>
      <c r="B78" s="20" t="s">
        <v>226</v>
      </c>
      <c r="C78" s="20" t="s">
        <v>235</v>
      </c>
      <c r="D78" s="38">
        <v>2000</v>
      </c>
      <c r="E78" s="9">
        <v>2010</v>
      </c>
      <c r="F78" s="38">
        <v>6</v>
      </c>
      <c r="G78" s="38"/>
      <c r="H78" s="38"/>
      <c r="I78" s="38"/>
      <c r="J78" s="117">
        <v>20</v>
      </c>
      <c r="K78" s="117"/>
      <c r="L78" s="117"/>
      <c r="M78" s="117"/>
      <c r="N78" s="117">
        <v>220</v>
      </c>
      <c r="O78" s="117">
        <v>750</v>
      </c>
      <c r="P78" s="117">
        <v>280</v>
      </c>
      <c r="Q78" s="117">
        <v>25</v>
      </c>
      <c r="R78" s="117"/>
      <c r="S78" s="117"/>
      <c r="T78" s="117"/>
      <c r="U78" s="117"/>
      <c r="V78" s="117"/>
      <c r="W78" s="117"/>
      <c r="X78" s="117"/>
      <c r="Y78" s="117"/>
      <c r="Z78" s="117"/>
      <c r="AA78" s="117"/>
      <c r="AB78" s="117">
        <v>2</v>
      </c>
      <c r="AC78" s="117"/>
      <c r="AD78" s="117"/>
      <c r="AE78" s="117"/>
      <c r="AF78" s="117"/>
      <c r="AG78" s="117"/>
      <c r="AH78" s="117"/>
      <c r="AI78" s="117"/>
      <c r="AJ78" s="117"/>
      <c r="AK78" s="117"/>
      <c r="AL78" s="20" t="s">
        <v>242</v>
      </c>
      <c r="AM78" s="38" t="s">
        <v>118</v>
      </c>
      <c r="AN78" s="20" t="s">
        <v>117</v>
      </c>
      <c r="AO78" s="20" t="s">
        <v>118</v>
      </c>
      <c r="AP78" s="20" t="s">
        <v>119</v>
      </c>
      <c r="AQ78" s="20" t="s">
        <v>242</v>
      </c>
      <c r="AR78" s="20" t="s">
        <v>118</v>
      </c>
      <c r="AS78" s="20" t="s">
        <v>236</v>
      </c>
      <c r="AT78" s="38">
        <v>2013</v>
      </c>
      <c r="AU78" s="20" t="s">
        <v>237</v>
      </c>
      <c r="AV78" s="20" t="s">
        <v>238</v>
      </c>
      <c r="AW78" s="20" t="s">
        <v>125</v>
      </c>
      <c r="AX78" s="20" t="s">
        <v>239</v>
      </c>
      <c r="AY78" s="20" t="str">
        <f>"https://doi.org/"&amp;Table1[[#This Row],[DOI]]</f>
        <v>https://doi.org/10.1007/s11625-012-0196-y</v>
      </c>
      <c r="AZ78" s="20" t="s">
        <v>119</v>
      </c>
      <c r="BA78" s="20" t="s">
        <v>119</v>
      </c>
      <c r="BB78" s="20" t="s">
        <v>1034</v>
      </c>
      <c r="BC78" s="20" t="s">
        <v>1033</v>
      </c>
      <c r="BD78" s="20" t="s">
        <v>218</v>
      </c>
      <c r="BE78" s="20" t="s">
        <v>130</v>
      </c>
      <c r="BF78" s="20" t="s">
        <v>232</v>
      </c>
      <c r="BG78" s="20" t="s">
        <v>241</v>
      </c>
      <c r="BH78" s="20">
        <v>4438</v>
      </c>
      <c r="BI78" s="20">
        <v>2631.6925000000001</v>
      </c>
      <c r="BJ78" s="20">
        <v>2708.7</v>
      </c>
      <c r="BK78" s="20">
        <v>874.07752500000004</v>
      </c>
      <c r="BL78" s="20">
        <v>896.87249999999995</v>
      </c>
      <c r="BM78" s="20">
        <v>9326410</v>
      </c>
      <c r="BN78" s="20">
        <v>1258401</v>
      </c>
      <c r="BO78" s="20" t="s">
        <v>118</v>
      </c>
      <c r="BP78" s="20">
        <v>1331358</v>
      </c>
      <c r="BQ78" s="20">
        <v>0.35899999999999999</v>
      </c>
      <c r="BR78" s="20">
        <v>0.49199999999999999</v>
      </c>
      <c r="BS78" s="20">
        <v>4071</v>
      </c>
      <c r="BT78" s="20">
        <v>9475</v>
      </c>
      <c r="BU78" s="20" t="s">
        <v>119</v>
      </c>
      <c r="BV78" s="20" t="s">
        <v>119</v>
      </c>
      <c r="BW78" s="21" t="s">
        <v>233</v>
      </c>
      <c r="BX78" s="22" t="str">
        <f>_xlfn.XLOOKUP(BW78,dimensions_items!$B$4:$B$35,dimensions_items!$C$4:$C$35,"NULL",0)</f>
        <v>R5.2ASIA</v>
      </c>
      <c r="BY78" s="22" t="s">
        <v>41</v>
      </c>
      <c r="BZ78" s="27" t="s">
        <v>31</v>
      </c>
      <c r="CA78" s="21" t="s">
        <v>18</v>
      </c>
      <c r="CB78" s="27" t="s">
        <v>19</v>
      </c>
      <c r="CC78" s="20" t="str">
        <f t="shared" si="3"/>
        <v>RU</v>
      </c>
      <c r="CD78" s="20" t="str">
        <f t="shared" si="4"/>
        <v>U</v>
      </c>
      <c r="CE78" s="20" t="str">
        <f t="shared" si="5"/>
        <v>ASIA_CHN</v>
      </c>
      <c r="CF78" s="20">
        <f>IF(ISNUMBER(Table1[[#This Row],[concrete]]),Table1[[#This Row],[concrete]],IF(AND(ISNUMBER(Table1[[#This Row],[cement]]),ISNUMBER(Table1[[#This Row],[aggregates]])),Table1[[#This Row],[cement]]+Table1[[#This Row],[aggregates]],""))</f>
        <v>970</v>
      </c>
      <c r="CG78" s="20">
        <f>COUNT(Table1[[#This Row],[steel]:[other_unspecified_material]])</f>
        <v>7</v>
      </c>
    </row>
    <row r="79" spans="1:85" s="8" customFormat="1">
      <c r="A79" s="9">
        <v>77</v>
      </c>
      <c r="B79" s="20" t="s">
        <v>226</v>
      </c>
      <c r="C79" s="20" t="s">
        <v>235</v>
      </c>
      <c r="D79" s="38">
        <v>2010</v>
      </c>
      <c r="E79" s="9">
        <v>2010</v>
      </c>
      <c r="F79" s="38">
        <v>5</v>
      </c>
      <c r="G79" s="38"/>
      <c r="H79" s="38">
        <v>2.02</v>
      </c>
      <c r="I79" s="38"/>
      <c r="J79" s="117"/>
      <c r="K79" s="117"/>
      <c r="L79" s="117"/>
      <c r="M79" s="117"/>
      <c r="N79" s="117">
        <v>150</v>
      </c>
      <c r="O79" s="117"/>
      <c r="P79" s="117"/>
      <c r="Q79" s="117"/>
      <c r="R79" s="117"/>
      <c r="S79" s="117"/>
      <c r="T79" s="117"/>
      <c r="U79" s="117"/>
      <c r="V79" s="117"/>
      <c r="W79" s="117"/>
      <c r="X79" s="117"/>
      <c r="Y79" s="117"/>
      <c r="Z79" s="117"/>
      <c r="AA79" s="117"/>
      <c r="AB79" s="117">
        <v>1.75</v>
      </c>
      <c r="AC79" s="117"/>
      <c r="AD79" s="117"/>
      <c r="AE79" s="117"/>
      <c r="AF79" s="117"/>
      <c r="AG79" s="117"/>
      <c r="AH79" s="117"/>
      <c r="AI79" s="117"/>
      <c r="AJ79" s="117"/>
      <c r="AK79" s="117"/>
      <c r="AL79" s="20" t="s">
        <v>242</v>
      </c>
      <c r="AM79" s="38" t="s">
        <v>118</v>
      </c>
      <c r="AN79" s="20" t="s">
        <v>117</v>
      </c>
      <c r="AO79" s="20" t="s">
        <v>20</v>
      </c>
      <c r="AP79" s="20" t="s">
        <v>119</v>
      </c>
      <c r="AQ79" s="20" t="s">
        <v>242</v>
      </c>
      <c r="AR79" s="20" t="s">
        <v>121</v>
      </c>
      <c r="AS79" s="20" t="s">
        <v>1926</v>
      </c>
      <c r="AT79" s="38">
        <v>2014</v>
      </c>
      <c r="AU79" s="20" t="s">
        <v>243</v>
      </c>
      <c r="AV79" s="20" t="s">
        <v>244</v>
      </c>
      <c r="AW79" s="20" t="s">
        <v>125</v>
      </c>
      <c r="AX79" s="20" t="s">
        <v>118</v>
      </c>
      <c r="AY79" s="20" t="s">
        <v>245</v>
      </c>
      <c r="AZ79" s="20" t="s">
        <v>1509</v>
      </c>
      <c r="BA79" s="20" t="s">
        <v>119</v>
      </c>
      <c r="BB79" s="20" t="s">
        <v>119</v>
      </c>
      <c r="BC79" s="20" t="s">
        <v>1035</v>
      </c>
      <c r="BD79" s="20" t="s">
        <v>246</v>
      </c>
      <c r="BE79" s="20" t="s">
        <v>130</v>
      </c>
      <c r="BF79" s="20" t="s">
        <v>232</v>
      </c>
      <c r="BG79" s="20" t="s">
        <v>241</v>
      </c>
      <c r="BH79" s="20">
        <v>4438</v>
      </c>
      <c r="BI79" s="20" t="s">
        <v>118</v>
      </c>
      <c r="BJ79" s="20">
        <v>2708.7</v>
      </c>
      <c r="BK79" s="20" t="s">
        <v>118</v>
      </c>
      <c r="BL79" s="20">
        <v>896.87249999999995</v>
      </c>
      <c r="BM79" s="20">
        <v>9326410</v>
      </c>
      <c r="BN79" s="20" t="s">
        <v>118</v>
      </c>
      <c r="BO79" s="20" t="s">
        <v>118</v>
      </c>
      <c r="BP79" s="20">
        <v>1331358</v>
      </c>
      <c r="BQ79" s="20">
        <v>0.49199999999999999</v>
      </c>
      <c r="BR79" s="20">
        <v>0.55500000000000005</v>
      </c>
      <c r="BS79" s="20" t="s">
        <v>118</v>
      </c>
      <c r="BT79" s="20">
        <v>9475</v>
      </c>
      <c r="BU79" s="20" t="s">
        <v>119</v>
      </c>
      <c r="BV79" s="20" t="s">
        <v>119</v>
      </c>
      <c r="BW79" s="21" t="s">
        <v>233</v>
      </c>
      <c r="BX79" s="22" t="str">
        <f>_xlfn.XLOOKUP(BW79,dimensions_items!$B$4:$B$35,dimensions_items!$C$4:$C$35,"NULL",0)</f>
        <v>R5.2ASIA</v>
      </c>
      <c r="BY79" s="26" t="s">
        <v>25</v>
      </c>
      <c r="BZ79" s="27" t="s">
        <v>26</v>
      </c>
      <c r="CA79" s="24" t="s">
        <v>18</v>
      </c>
      <c r="CB79" s="21" t="s">
        <v>23</v>
      </c>
      <c r="CC79" s="20" t="str">
        <f t="shared" si="3"/>
        <v>RS</v>
      </c>
      <c r="CD79" s="20" t="str">
        <f t="shared" si="4"/>
        <v>C</v>
      </c>
      <c r="CE79" s="20" t="str">
        <f t="shared" si="5"/>
        <v>ASIA_CHN</v>
      </c>
      <c r="CF79" s="20" t="str">
        <f>IF(ISNUMBER(Table1[[#This Row],[concrete]]),Table1[[#This Row],[concrete]],IF(AND(ISNUMBER(Table1[[#This Row],[cement]]),ISNUMBER(Table1[[#This Row],[aggregates]])),Table1[[#This Row],[cement]]+Table1[[#This Row],[aggregates]],""))</f>
        <v/>
      </c>
      <c r="CG79" s="20">
        <f>COUNT(Table1[[#This Row],[steel]:[other_unspecified_material]])</f>
        <v>4</v>
      </c>
    </row>
    <row r="80" spans="1:85" s="8" customFormat="1">
      <c r="A80" s="9">
        <v>78</v>
      </c>
      <c r="B80" s="20" t="s">
        <v>226</v>
      </c>
      <c r="C80" s="20" t="s">
        <v>235</v>
      </c>
      <c r="D80" s="38">
        <v>2010</v>
      </c>
      <c r="E80" s="9">
        <v>2010</v>
      </c>
      <c r="F80" s="38">
        <v>49</v>
      </c>
      <c r="G80" s="38"/>
      <c r="H80" s="38">
        <v>2.02</v>
      </c>
      <c r="I80" s="38"/>
      <c r="J80" s="117"/>
      <c r="K80" s="117"/>
      <c r="L80" s="117"/>
      <c r="M80" s="117"/>
      <c r="N80" s="117">
        <v>212</v>
      </c>
      <c r="O80" s="117"/>
      <c r="P80" s="117"/>
      <c r="Q80" s="117"/>
      <c r="R80" s="117"/>
      <c r="S80" s="117"/>
      <c r="T80" s="117"/>
      <c r="U80" s="117"/>
      <c r="V80" s="117"/>
      <c r="W80" s="117"/>
      <c r="X80" s="117"/>
      <c r="Y80" s="117"/>
      <c r="Z80" s="117"/>
      <c r="AA80" s="117"/>
      <c r="AB80" s="117">
        <v>1.75</v>
      </c>
      <c r="AC80" s="117"/>
      <c r="AD80" s="117"/>
      <c r="AE80" s="117"/>
      <c r="AF80" s="117"/>
      <c r="AG80" s="117"/>
      <c r="AH80" s="117"/>
      <c r="AI80" s="117"/>
      <c r="AJ80" s="117"/>
      <c r="AK80" s="117"/>
      <c r="AL80" s="20" t="s">
        <v>120</v>
      </c>
      <c r="AM80" s="38" t="s">
        <v>118</v>
      </c>
      <c r="AN80" s="20" t="s">
        <v>117</v>
      </c>
      <c r="AO80" s="20" t="s">
        <v>24</v>
      </c>
      <c r="AP80" s="20" t="s">
        <v>119</v>
      </c>
      <c r="AQ80" s="20" t="s">
        <v>120</v>
      </c>
      <c r="AR80" s="20" t="s">
        <v>121</v>
      </c>
      <c r="AS80" s="20" t="s">
        <v>1926</v>
      </c>
      <c r="AT80" s="38">
        <v>2014</v>
      </c>
      <c r="AU80" s="20" t="s">
        <v>243</v>
      </c>
      <c r="AV80" s="20" t="s">
        <v>244</v>
      </c>
      <c r="AW80" s="20" t="s">
        <v>125</v>
      </c>
      <c r="AX80" s="20" t="s">
        <v>118</v>
      </c>
      <c r="AY80" s="20" t="s">
        <v>245</v>
      </c>
      <c r="AZ80" s="20" t="s">
        <v>1509</v>
      </c>
      <c r="BA80" s="20" t="s">
        <v>119</v>
      </c>
      <c r="BB80" s="20" t="s">
        <v>119</v>
      </c>
      <c r="BC80" s="20" t="s">
        <v>1035</v>
      </c>
      <c r="BD80" s="20" t="s">
        <v>246</v>
      </c>
      <c r="BE80" s="20" t="s">
        <v>130</v>
      </c>
      <c r="BF80" s="20" t="s">
        <v>232</v>
      </c>
      <c r="BG80" s="20" t="s">
        <v>241</v>
      </c>
      <c r="BH80" s="20">
        <v>4438</v>
      </c>
      <c r="BI80" s="20" t="s">
        <v>118</v>
      </c>
      <c r="BJ80" s="20">
        <v>2708.7</v>
      </c>
      <c r="BK80" s="20" t="s">
        <v>118</v>
      </c>
      <c r="BL80" s="20">
        <v>896.87249999999995</v>
      </c>
      <c r="BM80" s="20">
        <v>9326410</v>
      </c>
      <c r="BN80" s="20" t="s">
        <v>118</v>
      </c>
      <c r="BO80" s="20" t="s">
        <v>118</v>
      </c>
      <c r="BP80" s="20">
        <v>1331358</v>
      </c>
      <c r="BQ80" s="20">
        <v>0.49199999999999999</v>
      </c>
      <c r="BR80" s="20">
        <v>0.55500000000000005</v>
      </c>
      <c r="BS80" s="20" t="s">
        <v>118</v>
      </c>
      <c r="BT80" s="20">
        <v>9475</v>
      </c>
      <c r="BU80" s="20" t="s">
        <v>119</v>
      </c>
      <c r="BV80" s="20" t="s">
        <v>119</v>
      </c>
      <c r="BW80" s="21" t="s">
        <v>233</v>
      </c>
      <c r="BX80" s="22" t="str">
        <f>_xlfn.XLOOKUP(BW80,dimensions_items!$B$4:$B$35,dimensions_items!$C$4:$C$35,"NULL",0)</f>
        <v>R5.2ASIA</v>
      </c>
      <c r="BY80" s="26" t="s">
        <v>40</v>
      </c>
      <c r="BZ80" s="27" t="s">
        <v>26</v>
      </c>
      <c r="CA80" s="24" t="s">
        <v>18</v>
      </c>
      <c r="CB80" s="21" t="s">
        <v>23</v>
      </c>
      <c r="CC80" s="20" t="str">
        <f t="shared" si="3"/>
        <v>RM</v>
      </c>
      <c r="CD80" s="20" t="str">
        <f t="shared" si="4"/>
        <v>C</v>
      </c>
      <c r="CE80" s="20" t="str">
        <f t="shared" si="5"/>
        <v>ASIA_CHN</v>
      </c>
      <c r="CF80" s="20" t="str">
        <f>IF(ISNUMBER(Table1[[#This Row],[concrete]]),Table1[[#This Row],[concrete]],IF(AND(ISNUMBER(Table1[[#This Row],[cement]]),ISNUMBER(Table1[[#This Row],[aggregates]])),Table1[[#This Row],[cement]]+Table1[[#This Row],[aggregates]],""))</f>
        <v/>
      </c>
      <c r="CG80" s="20">
        <f>COUNT(Table1[[#This Row],[steel]:[other_unspecified_material]])</f>
        <v>4</v>
      </c>
    </row>
    <row r="81" spans="1:85" s="8" customFormat="1">
      <c r="A81" s="9">
        <v>79</v>
      </c>
      <c r="B81" s="20" t="s">
        <v>226</v>
      </c>
      <c r="C81" s="20" t="s">
        <v>235</v>
      </c>
      <c r="D81" s="38">
        <v>2010</v>
      </c>
      <c r="E81" s="9">
        <v>2010</v>
      </c>
      <c r="F81" s="38">
        <v>59</v>
      </c>
      <c r="G81" s="38"/>
      <c r="H81" s="38">
        <v>4.9000000000000004</v>
      </c>
      <c r="I81" s="38"/>
      <c r="J81" s="117"/>
      <c r="K81" s="117"/>
      <c r="L81" s="117"/>
      <c r="M81" s="117"/>
      <c r="N81" s="117">
        <v>220</v>
      </c>
      <c r="O81" s="117"/>
      <c r="P81" s="117"/>
      <c r="Q81" s="117"/>
      <c r="R81" s="117"/>
      <c r="S81" s="117"/>
      <c r="T81" s="117"/>
      <c r="U81" s="117"/>
      <c r="V81" s="117"/>
      <c r="W81" s="117"/>
      <c r="X81" s="117"/>
      <c r="Y81" s="117"/>
      <c r="Z81" s="117"/>
      <c r="AA81" s="117"/>
      <c r="AB81" s="117">
        <v>7.5</v>
      </c>
      <c r="AC81" s="117"/>
      <c r="AD81" s="117"/>
      <c r="AE81" s="117"/>
      <c r="AF81" s="117"/>
      <c r="AG81" s="117"/>
      <c r="AH81" s="117"/>
      <c r="AI81" s="117"/>
      <c r="AJ81" s="117"/>
      <c r="AK81" s="117"/>
      <c r="AL81" s="20" t="s">
        <v>192</v>
      </c>
      <c r="AM81" s="38" t="s">
        <v>118</v>
      </c>
      <c r="AN81" s="20" t="s">
        <v>191</v>
      </c>
      <c r="AO81" s="20" t="s">
        <v>118</v>
      </c>
      <c r="AP81" s="20" t="s">
        <v>119</v>
      </c>
      <c r="AQ81" s="20" t="s">
        <v>120</v>
      </c>
      <c r="AR81" s="20" t="s">
        <v>121</v>
      </c>
      <c r="AS81" s="20" t="s">
        <v>1926</v>
      </c>
      <c r="AT81" s="38">
        <v>2014</v>
      </c>
      <c r="AU81" s="20" t="s">
        <v>243</v>
      </c>
      <c r="AV81" s="20" t="s">
        <v>244</v>
      </c>
      <c r="AW81" s="20" t="s">
        <v>125</v>
      </c>
      <c r="AX81" s="20" t="s">
        <v>118</v>
      </c>
      <c r="AY81" s="20" t="s">
        <v>245</v>
      </c>
      <c r="AZ81" s="20" t="s">
        <v>1509</v>
      </c>
      <c r="BA81" s="20" t="s">
        <v>119</v>
      </c>
      <c r="BB81" s="20" t="s">
        <v>119</v>
      </c>
      <c r="BC81" s="20" t="s">
        <v>1035</v>
      </c>
      <c r="BD81" s="20" t="s">
        <v>246</v>
      </c>
      <c r="BE81" s="20" t="s">
        <v>130</v>
      </c>
      <c r="BF81" s="20" t="s">
        <v>232</v>
      </c>
      <c r="BG81" s="20" t="s">
        <v>241</v>
      </c>
      <c r="BH81" s="20">
        <v>4438</v>
      </c>
      <c r="BI81" s="20" t="s">
        <v>118</v>
      </c>
      <c r="BJ81" s="20">
        <v>2708.7</v>
      </c>
      <c r="BK81" s="20" t="s">
        <v>118</v>
      </c>
      <c r="BL81" s="20">
        <v>896.87249999999995</v>
      </c>
      <c r="BM81" s="20">
        <v>9326410</v>
      </c>
      <c r="BN81" s="20" t="s">
        <v>118</v>
      </c>
      <c r="BO81" s="20" t="s">
        <v>118</v>
      </c>
      <c r="BP81" s="20">
        <v>1331358</v>
      </c>
      <c r="BQ81" s="20">
        <v>0.49199999999999999</v>
      </c>
      <c r="BR81" s="20">
        <v>0.55500000000000005</v>
      </c>
      <c r="BS81" s="20" t="s">
        <v>118</v>
      </c>
      <c r="BT81" s="20">
        <v>9475</v>
      </c>
      <c r="BU81" s="20" t="s">
        <v>119</v>
      </c>
      <c r="BV81" s="20" t="s">
        <v>119</v>
      </c>
      <c r="BW81" s="21" t="s">
        <v>233</v>
      </c>
      <c r="BX81" s="22" t="str">
        <f>_xlfn.XLOOKUP(BW81,dimensions_items!$B$4:$B$35,dimensions_items!$C$4:$C$35,"NULL",0)</f>
        <v>R5.2ASIA</v>
      </c>
      <c r="BY81" s="26" t="s">
        <v>49</v>
      </c>
      <c r="BZ81" s="27" t="s">
        <v>26</v>
      </c>
      <c r="CA81" s="24" t="s">
        <v>18</v>
      </c>
      <c r="CB81" s="21" t="s">
        <v>23</v>
      </c>
      <c r="CC81" s="20" t="str">
        <f t="shared" si="3"/>
        <v>NR</v>
      </c>
      <c r="CD81" s="20" t="str">
        <f t="shared" si="4"/>
        <v>C</v>
      </c>
      <c r="CE81" s="20" t="str">
        <f t="shared" si="5"/>
        <v>ASIA_CHN</v>
      </c>
      <c r="CF81" s="20" t="str">
        <f>IF(ISNUMBER(Table1[[#This Row],[concrete]]),Table1[[#This Row],[concrete]],IF(AND(ISNUMBER(Table1[[#This Row],[cement]]),ISNUMBER(Table1[[#This Row],[aggregates]])),Table1[[#This Row],[cement]]+Table1[[#This Row],[aggregates]],""))</f>
        <v/>
      </c>
      <c r="CG81" s="20">
        <f>COUNT(Table1[[#This Row],[steel]:[other_unspecified_material]])</f>
        <v>4</v>
      </c>
    </row>
    <row r="82" spans="1:85" s="8" customFormat="1">
      <c r="A82" s="9">
        <v>80</v>
      </c>
      <c r="B82" s="20" t="s">
        <v>226</v>
      </c>
      <c r="C82" s="20" t="s">
        <v>118</v>
      </c>
      <c r="D82" s="38">
        <v>2007</v>
      </c>
      <c r="E82" s="9">
        <v>2007</v>
      </c>
      <c r="F82" s="38">
        <v>72</v>
      </c>
      <c r="G82" s="38"/>
      <c r="H82" s="38"/>
      <c r="I82" s="38"/>
      <c r="J82" s="117"/>
      <c r="K82" s="117"/>
      <c r="L82" s="117"/>
      <c r="M82" s="117">
        <v>392.5</v>
      </c>
      <c r="N82" s="117"/>
      <c r="O82" s="117"/>
      <c r="P82" s="117">
        <v>340</v>
      </c>
      <c r="Q82" s="117"/>
      <c r="R82" s="117"/>
      <c r="S82" s="117">
        <v>36</v>
      </c>
      <c r="T82" s="117"/>
      <c r="U82" s="117"/>
      <c r="V82" s="117">
        <v>2.2000000000000002</v>
      </c>
      <c r="W82" s="117"/>
      <c r="X82" s="117"/>
      <c r="Y82" s="117"/>
      <c r="Z82" s="117"/>
      <c r="AA82" s="117"/>
      <c r="AB82" s="117">
        <v>1.75</v>
      </c>
      <c r="AC82" s="117"/>
      <c r="AD82" s="117"/>
      <c r="AE82" s="117"/>
      <c r="AF82" s="117"/>
      <c r="AG82" s="117"/>
      <c r="AH82" s="117"/>
      <c r="AI82" s="117"/>
      <c r="AJ82" s="117"/>
      <c r="AK82" s="117"/>
      <c r="AL82" s="20" t="s">
        <v>24</v>
      </c>
      <c r="AM82" s="38" t="s">
        <v>118</v>
      </c>
      <c r="AN82" s="20" t="s">
        <v>117</v>
      </c>
      <c r="AO82" s="20" t="s">
        <v>24</v>
      </c>
      <c r="AP82" s="20" t="s">
        <v>119</v>
      </c>
      <c r="AQ82" s="20" t="s">
        <v>118</v>
      </c>
      <c r="AR82" s="20" t="s">
        <v>118</v>
      </c>
      <c r="AS82" s="20" t="s">
        <v>247</v>
      </c>
      <c r="AT82" s="38">
        <v>2007</v>
      </c>
      <c r="AU82" s="20" t="s">
        <v>248</v>
      </c>
      <c r="AV82" s="20" t="s">
        <v>124</v>
      </c>
      <c r="AW82" s="20" t="s">
        <v>125</v>
      </c>
      <c r="AX82" s="20" t="s">
        <v>249</v>
      </c>
      <c r="AY82" s="20" t="str">
        <f>"https://doi.org/"&amp;Table1[[#This Row],[DOI]]</f>
        <v>https://doi.org/10.1162/jie.2007.1199</v>
      </c>
      <c r="AZ82" s="20" t="s">
        <v>1510</v>
      </c>
      <c r="BA82" s="20" t="s">
        <v>119</v>
      </c>
      <c r="BB82" s="20" t="s">
        <v>119</v>
      </c>
      <c r="BC82" s="20" t="s">
        <v>1036</v>
      </c>
      <c r="BD82" s="20" t="s">
        <v>250</v>
      </c>
      <c r="BE82" s="20" t="s">
        <v>130</v>
      </c>
      <c r="BF82" s="20" t="s">
        <v>232</v>
      </c>
      <c r="BG82" s="20" t="s">
        <v>118</v>
      </c>
      <c r="BH82" s="20">
        <v>3893</v>
      </c>
      <c r="BI82" s="20" t="s">
        <v>118</v>
      </c>
      <c r="BJ82" s="20">
        <v>2499.5224499999999</v>
      </c>
      <c r="BK82" s="20" t="s">
        <v>118</v>
      </c>
      <c r="BL82" s="20">
        <v>923.38250000000005</v>
      </c>
      <c r="BM82" s="20">
        <v>9326410</v>
      </c>
      <c r="BN82" s="20" t="s">
        <v>118</v>
      </c>
      <c r="BO82" s="20" t="s">
        <v>118</v>
      </c>
      <c r="BP82" s="20">
        <v>1311877</v>
      </c>
      <c r="BQ82" s="20">
        <v>0.42499999999999999</v>
      </c>
      <c r="BR82" s="20">
        <v>0.49199999999999999</v>
      </c>
      <c r="BS82" s="20" t="s">
        <v>118</v>
      </c>
      <c r="BT82" s="20">
        <v>7482</v>
      </c>
      <c r="BU82" s="20" t="s">
        <v>119</v>
      </c>
      <c r="BV82" s="20" t="s">
        <v>119</v>
      </c>
      <c r="BW82" s="21" t="s">
        <v>233</v>
      </c>
      <c r="BX82" s="22" t="str">
        <f>_xlfn.XLOOKUP(BW82,dimensions_items!$B$4:$B$35,dimensions_items!$C$4:$C$35,"NULL",0)</f>
        <v>R5.2ASIA</v>
      </c>
      <c r="BY82" s="26" t="s">
        <v>40</v>
      </c>
      <c r="BZ82" s="27" t="s">
        <v>26</v>
      </c>
      <c r="CA82" s="21" t="s">
        <v>18</v>
      </c>
      <c r="CB82" s="21" t="s">
        <v>23</v>
      </c>
      <c r="CC82" s="20" t="str">
        <f t="shared" si="3"/>
        <v>RM</v>
      </c>
      <c r="CD82" s="20" t="str">
        <f t="shared" si="4"/>
        <v>C</v>
      </c>
      <c r="CE82" s="20" t="str">
        <f t="shared" si="5"/>
        <v>ASIA_CHN</v>
      </c>
      <c r="CF82" s="20">
        <f>IF(ISNUMBER(Table1[[#This Row],[concrete]]),Table1[[#This Row],[concrete]],IF(AND(ISNUMBER(Table1[[#This Row],[cement]]),ISNUMBER(Table1[[#This Row],[aggregates]])),Table1[[#This Row],[cement]]+Table1[[#This Row],[aggregates]],""))</f>
        <v>392.5</v>
      </c>
      <c r="CG82" s="20">
        <f>COUNT(Table1[[#This Row],[steel]:[other_unspecified_material]])</f>
        <v>6</v>
      </c>
    </row>
    <row r="83" spans="1:85" s="8" customFormat="1">
      <c r="A83" s="9">
        <v>81</v>
      </c>
      <c r="B83" s="20" t="s">
        <v>226</v>
      </c>
      <c r="C83" s="20" t="s">
        <v>118</v>
      </c>
      <c r="D83" s="38">
        <v>2007</v>
      </c>
      <c r="E83" s="9">
        <v>2007</v>
      </c>
      <c r="F83" s="38">
        <v>80</v>
      </c>
      <c r="G83" s="38"/>
      <c r="H83" s="38"/>
      <c r="I83" s="38"/>
      <c r="J83" s="117"/>
      <c r="K83" s="117"/>
      <c r="L83" s="117"/>
      <c r="M83" s="117">
        <v>555</v>
      </c>
      <c r="N83" s="117"/>
      <c r="O83" s="117"/>
      <c r="P83" s="117">
        <v>98</v>
      </c>
      <c r="Q83" s="117"/>
      <c r="R83" s="117"/>
      <c r="S83" s="117"/>
      <c r="T83" s="117"/>
      <c r="U83" s="117"/>
      <c r="V83" s="117"/>
      <c r="W83" s="117"/>
      <c r="X83" s="117"/>
      <c r="Y83" s="117"/>
      <c r="Z83" s="117"/>
      <c r="AA83" s="117"/>
      <c r="AB83" s="117">
        <v>7.5</v>
      </c>
      <c r="AC83" s="117"/>
      <c r="AD83" s="117"/>
      <c r="AE83" s="117"/>
      <c r="AF83" s="117"/>
      <c r="AG83" s="117"/>
      <c r="AH83" s="117"/>
      <c r="AI83" s="117"/>
      <c r="AJ83" s="117"/>
      <c r="AK83" s="117"/>
      <c r="AL83" s="20" t="s">
        <v>118</v>
      </c>
      <c r="AM83" s="38" t="s">
        <v>118</v>
      </c>
      <c r="AN83" s="20" t="s">
        <v>191</v>
      </c>
      <c r="AO83" s="20" t="s">
        <v>118</v>
      </c>
      <c r="AP83" s="20" t="s">
        <v>119</v>
      </c>
      <c r="AQ83" s="20" t="s">
        <v>118</v>
      </c>
      <c r="AR83" s="20" t="s">
        <v>118</v>
      </c>
      <c r="AS83" s="20" t="s">
        <v>247</v>
      </c>
      <c r="AT83" s="38">
        <v>2007</v>
      </c>
      <c r="AU83" s="20" t="s">
        <v>248</v>
      </c>
      <c r="AV83" s="20" t="s">
        <v>124</v>
      </c>
      <c r="AW83" s="20" t="s">
        <v>125</v>
      </c>
      <c r="AX83" s="20" t="s">
        <v>249</v>
      </c>
      <c r="AY83" s="20" t="str">
        <f>"https://doi.org/"&amp;Table1[[#This Row],[DOI]]</f>
        <v>https://doi.org/10.1162/jie.2007.1199</v>
      </c>
      <c r="AZ83" s="20" t="s">
        <v>1511</v>
      </c>
      <c r="BA83" s="20" t="s">
        <v>119</v>
      </c>
      <c r="BB83" s="20" t="s">
        <v>119</v>
      </c>
      <c r="BC83" s="20" t="s">
        <v>1037</v>
      </c>
      <c r="BD83" s="20" t="s">
        <v>250</v>
      </c>
      <c r="BE83" s="20" t="s">
        <v>130</v>
      </c>
      <c r="BF83" s="20" t="s">
        <v>232</v>
      </c>
      <c r="BG83" s="20" t="s">
        <v>118</v>
      </c>
      <c r="BH83" s="20">
        <v>3893</v>
      </c>
      <c r="BI83" s="20" t="s">
        <v>118</v>
      </c>
      <c r="BJ83" s="20">
        <v>2499.5224499999999</v>
      </c>
      <c r="BK83" s="20" t="s">
        <v>118</v>
      </c>
      <c r="BL83" s="20">
        <v>923.38250000000005</v>
      </c>
      <c r="BM83" s="20">
        <v>9326410</v>
      </c>
      <c r="BN83" s="20" t="s">
        <v>118</v>
      </c>
      <c r="BO83" s="20" t="s">
        <v>118</v>
      </c>
      <c r="BP83" s="20">
        <v>1311877</v>
      </c>
      <c r="BQ83" s="20">
        <v>0.42499999999999999</v>
      </c>
      <c r="BR83" s="20">
        <v>0.49199999999999999</v>
      </c>
      <c r="BS83" s="20" t="s">
        <v>118</v>
      </c>
      <c r="BT83" s="20">
        <v>7482</v>
      </c>
      <c r="BU83" s="20" t="s">
        <v>119</v>
      </c>
      <c r="BV83" s="20" t="s">
        <v>119</v>
      </c>
      <c r="BW83" s="21" t="s">
        <v>233</v>
      </c>
      <c r="BX83" s="22" t="str">
        <f>_xlfn.XLOOKUP(BW83,dimensions_items!$B$4:$B$35,dimensions_items!$C$4:$C$35,"NULL",0)</f>
        <v>R5.2ASIA</v>
      </c>
      <c r="BY83" s="26" t="s">
        <v>49</v>
      </c>
      <c r="BZ83" s="27" t="s">
        <v>26</v>
      </c>
      <c r="CA83" s="28" t="s">
        <v>18</v>
      </c>
      <c r="CB83" s="21" t="s">
        <v>23</v>
      </c>
      <c r="CC83" s="20" t="str">
        <f t="shared" si="3"/>
        <v>NR</v>
      </c>
      <c r="CD83" s="20" t="str">
        <f t="shared" si="4"/>
        <v>C</v>
      </c>
      <c r="CE83" s="20" t="str">
        <f t="shared" si="5"/>
        <v>ASIA_CHN</v>
      </c>
      <c r="CF83" s="20">
        <f>IF(ISNUMBER(Table1[[#This Row],[concrete]]),Table1[[#This Row],[concrete]],IF(AND(ISNUMBER(Table1[[#This Row],[cement]]),ISNUMBER(Table1[[#This Row],[aggregates]])),Table1[[#This Row],[cement]]+Table1[[#This Row],[aggregates]],""))</f>
        <v>555</v>
      </c>
      <c r="CG83" s="20">
        <f>COUNT(Table1[[#This Row],[steel]:[other_unspecified_material]])</f>
        <v>4</v>
      </c>
    </row>
    <row r="84" spans="1:85" s="8" customFormat="1">
      <c r="A84" s="9">
        <v>82</v>
      </c>
      <c r="B84" s="20" t="s">
        <v>226</v>
      </c>
      <c r="C84" s="20" t="s">
        <v>118</v>
      </c>
      <c r="D84" s="38">
        <v>2007</v>
      </c>
      <c r="E84" s="9">
        <v>2007</v>
      </c>
      <c r="F84" s="38">
        <v>32.799999999999997</v>
      </c>
      <c r="G84" s="38"/>
      <c r="H84" s="38"/>
      <c r="I84" s="38"/>
      <c r="J84" s="117"/>
      <c r="K84" s="117"/>
      <c r="L84" s="117"/>
      <c r="M84" s="117">
        <v>140.25</v>
      </c>
      <c r="N84" s="117"/>
      <c r="O84" s="117"/>
      <c r="P84" s="117">
        <v>110</v>
      </c>
      <c r="Q84" s="117"/>
      <c r="R84" s="117"/>
      <c r="S84" s="117"/>
      <c r="T84" s="117"/>
      <c r="U84" s="117"/>
      <c r="V84" s="117"/>
      <c r="W84" s="117"/>
      <c r="X84" s="117"/>
      <c r="Y84" s="117"/>
      <c r="Z84" s="117"/>
      <c r="AA84" s="117"/>
      <c r="AB84" s="117">
        <v>0.75</v>
      </c>
      <c r="AC84" s="117"/>
      <c r="AD84" s="117"/>
      <c r="AE84" s="117"/>
      <c r="AF84" s="117"/>
      <c r="AG84" s="117"/>
      <c r="AH84" s="117"/>
      <c r="AI84" s="117"/>
      <c r="AJ84" s="117"/>
      <c r="AK84" s="117"/>
      <c r="AL84" s="20" t="s">
        <v>118</v>
      </c>
      <c r="AM84" s="38" t="s">
        <v>118</v>
      </c>
      <c r="AN84" s="20" t="s">
        <v>209</v>
      </c>
      <c r="AO84" s="20" t="s">
        <v>118</v>
      </c>
      <c r="AP84" s="20" t="s">
        <v>119</v>
      </c>
      <c r="AQ84" s="20" t="s">
        <v>118</v>
      </c>
      <c r="AR84" s="20" t="s">
        <v>118</v>
      </c>
      <c r="AS84" s="20" t="s">
        <v>247</v>
      </c>
      <c r="AT84" s="38">
        <v>2007</v>
      </c>
      <c r="AU84" s="20" t="s">
        <v>248</v>
      </c>
      <c r="AV84" s="20" t="s">
        <v>124</v>
      </c>
      <c r="AW84" s="20" t="s">
        <v>125</v>
      </c>
      <c r="AX84" s="20" t="s">
        <v>249</v>
      </c>
      <c r="AY84" s="20" t="str">
        <f>"https://doi.org/"&amp;Table1[[#This Row],[DOI]]</f>
        <v>https://doi.org/10.1162/jie.2007.1199</v>
      </c>
      <c r="AZ84" s="20" t="s">
        <v>1512</v>
      </c>
      <c r="BA84" s="20" t="s">
        <v>119</v>
      </c>
      <c r="BB84" s="20" t="s">
        <v>119</v>
      </c>
      <c r="BC84" s="20" t="s">
        <v>1038</v>
      </c>
      <c r="BD84" s="20" t="s">
        <v>250</v>
      </c>
      <c r="BE84" s="20" t="s">
        <v>130</v>
      </c>
      <c r="BF84" s="20" t="s">
        <v>232</v>
      </c>
      <c r="BG84" s="20" t="s">
        <v>118</v>
      </c>
      <c r="BH84" s="20">
        <v>3893</v>
      </c>
      <c r="BI84" s="20" t="s">
        <v>118</v>
      </c>
      <c r="BJ84" s="20">
        <v>2499.5224499999999</v>
      </c>
      <c r="BK84" s="20" t="s">
        <v>118</v>
      </c>
      <c r="BL84" s="20">
        <v>923.38250000000005</v>
      </c>
      <c r="BM84" s="20">
        <v>9326410</v>
      </c>
      <c r="BN84" s="20" t="s">
        <v>118</v>
      </c>
      <c r="BO84" s="20" t="s">
        <v>118</v>
      </c>
      <c r="BP84" s="20">
        <v>1311877</v>
      </c>
      <c r="BQ84" s="20">
        <v>0.42499999999999999</v>
      </c>
      <c r="BR84" s="20">
        <v>0.49199999999999999</v>
      </c>
      <c r="BS84" s="20" t="s">
        <v>118</v>
      </c>
      <c r="BT84" s="20">
        <v>7482</v>
      </c>
      <c r="BU84" s="20" t="s">
        <v>119</v>
      </c>
      <c r="BV84" s="20" t="s">
        <v>119</v>
      </c>
      <c r="BW84" s="21" t="s">
        <v>233</v>
      </c>
      <c r="BX84" s="22" t="str">
        <f>_xlfn.XLOOKUP(BW84,dimensions_items!$B$4:$B$35,dimensions_items!$C$4:$C$35,"NULL",0)</f>
        <v>R5.2ASIA</v>
      </c>
      <c r="BY84" s="26" t="s">
        <v>46</v>
      </c>
      <c r="BZ84" s="27" t="s">
        <v>26</v>
      </c>
      <c r="CA84" s="21" t="s">
        <v>18</v>
      </c>
      <c r="CB84" s="21" t="s">
        <v>23</v>
      </c>
      <c r="CC84" s="20" t="str">
        <f t="shared" si="3"/>
        <v>NR</v>
      </c>
      <c r="CD84" s="20" t="str">
        <f t="shared" si="4"/>
        <v>C</v>
      </c>
      <c r="CE84" s="20" t="str">
        <f t="shared" si="5"/>
        <v>ASIA_CHN</v>
      </c>
      <c r="CF84" s="20">
        <f>IF(ISNUMBER(Table1[[#This Row],[concrete]]),Table1[[#This Row],[concrete]],IF(AND(ISNUMBER(Table1[[#This Row],[cement]]),ISNUMBER(Table1[[#This Row],[aggregates]])),Table1[[#This Row],[cement]]+Table1[[#This Row],[aggregates]],""))</f>
        <v>140.25</v>
      </c>
      <c r="CG84" s="20">
        <f>COUNT(Table1[[#This Row],[steel]:[other_unspecified_material]])</f>
        <v>4</v>
      </c>
    </row>
    <row r="85" spans="1:85" s="8" customFormat="1">
      <c r="A85" s="9">
        <v>83</v>
      </c>
      <c r="B85" s="20" t="s">
        <v>226</v>
      </c>
      <c r="C85" s="20" t="s">
        <v>118</v>
      </c>
      <c r="D85" s="38">
        <v>2010</v>
      </c>
      <c r="E85" s="9">
        <v>2010</v>
      </c>
      <c r="F85" s="38">
        <v>30.77412099</v>
      </c>
      <c r="G85" s="38"/>
      <c r="H85" s="38"/>
      <c r="I85" s="38"/>
      <c r="J85" s="117"/>
      <c r="K85" s="117"/>
      <c r="L85" s="117"/>
      <c r="M85" s="117"/>
      <c r="N85" s="117"/>
      <c r="O85" s="117"/>
      <c r="P85" s="117"/>
      <c r="Q85" s="117"/>
      <c r="R85" s="117"/>
      <c r="S85" s="117"/>
      <c r="T85" s="117"/>
      <c r="U85" s="117"/>
      <c r="V85" s="117"/>
      <c r="W85" s="117"/>
      <c r="X85" s="117"/>
      <c r="Y85" s="117"/>
      <c r="Z85" s="117"/>
      <c r="AA85" s="117"/>
      <c r="AB85" s="117"/>
      <c r="AC85" s="117"/>
      <c r="AD85" s="117"/>
      <c r="AE85" s="117"/>
      <c r="AF85" s="117"/>
      <c r="AG85" s="117"/>
      <c r="AH85" s="117"/>
      <c r="AI85" s="117"/>
      <c r="AJ85" s="117"/>
      <c r="AK85" s="117"/>
      <c r="AL85" s="20" t="s">
        <v>120</v>
      </c>
      <c r="AM85" s="38" t="s">
        <v>118</v>
      </c>
      <c r="AN85" s="20" t="s">
        <v>117</v>
      </c>
      <c r="AO85" s="20" t="s">
        <v>118</v>
      </c>
      <c r="AP85" s="20" t="s">
        <v>119</v>
      </c>
      <c r="AQ85" s="20" t="s">
        <v>120</v>
      </c>
      <c r="AR85" s="20" t="s">
        <v>121</v>
      </c>
      <c r="AS85" s="20" t="s">
        <v>251</v>
      </c>
      <c r="AT85" s="38">
        <v>2010</v>
      </c>
      <c r="AU85" s="20" t="s">
        <v>252</v>
      </c>
      <c r="AV85" s="20" t="s">
        <v>253</v>
      </c>
      <c r="AW85" s="20" t="s">
        <v>125</v>
      </c>
      <c r="AX85" s="20" t="s">
        <v>254</v>
      </c>
      <c r="AY85" s="20" t="str">
        <f>"https://doi.org/"&amp;Table1[[#This Row],[DOI]]</f>
        <v>https://doi.org/10.1016/j.resconrec.2009.10.016</v>
      </c>
      <c r="AZ85" s="20" t="s">
        <v>1513</v>
      </c>
      <c r="BA85" s="20" t="s">
        <v>1040</v>
      </c>
      <c r="BB85" s="20" t="s">
        <v>119</v>
      </c>
      <c r="BC85" s="20" t="s">
        <v>1039</v>
      </c>
      <c r="BD85" s="20" t="s">
        <v>255</v>
      </c>
      <c r="BE85" s="20" t="s">
        <v>130</v>
      </c>
      <c r="BF85" s="20" t="s">
        <v>232</v>
      </c>
      <c r="BG85" s="20" t="s">
        <v>118</v>
      </c>
      <c r="BH85" s="20">
        <v>3893</v>
      </c>
      <c r="BI85" s="20" t="s">
        <v>118</v>
      </c>
      <c r="BJ85" s="20">
        <v>2708.7</v>
      </c>
      <c r="BK85" s="20" t="s">
        <v>118</v>
      </c>
      <c r="BL85" s="20">
        <v>896.87249999999995</v>
      </c>
      <c r="BM85" s="20">
        <v>9326410</v>
      </c>
      <c r="BN85" s="20" t="s">
        <v>118</v>
      </c>
      <c r="BO85" s="20" t="s">
        <v>118</v>
      </c>
      <c r="BP85" s="20">
        <v>1331358</v>
      </c>
      <c r="BQ85" s="20">
        <v>0.49199999999999999</v>
      </c>
      <c r="BR85" s="20">
        <v>0.55500000000000005</v>
      </c>
      <c r="BS85" s="20" t="s">
        <v>118</v>
      </c>
      <c r="BT85" s="20">
        <v>9475</v>
      </c>
      <c r="BU85" s="20" t="s">
        <v>119</v>
      </c>
      <c r="BV85" s="20" t="s">
        <v>119</v>
      </c>
      <c r="BW85" s="21" t="s">
        <v>233</v>
      </c>
      <c r="BX85" s="22" t="str">
        <f>_xlfn.XLOOKUP(BW85,dimensions_items!$B$4:$B$35,dimensions_items!$C$4:$C$35,"NULL",0)</f>
        <v>R5.2ASIA</v>
      </c>
      <c r="BY85" s="26" t="s">
        <v>16</v>
      </c>
      <c r="BZ85" s="27" t="s">
        <v>1470</v>
      </c>
      <c r="CA85" s="21" t="s">
        <v>18</v>
      </c>
      <c r="CB85" s="27" t="s">
        <v>23</v>
      </c>
      <c r="CC85" s="20" t="str">
        <f t="shared" si="3"/>
        <v>RS</v>
      </c>
      <c r="CD85" s="20" t="str">
        <f t="shared" si="4"/>
        <v>M</v>
      </c>
      <c r="CE85" s="20" t="str">
        <f t="shared" si="5"/>
        <v>ASIA_CHN</v>
      </c>
      <c r="CF85" s="20" t="str">
        <f>IF(ISNUMBER(Table1[[#This Row],[concrete]]),Table1[[#This Row],[concrete]],IF(AND(ISNUMBER(Table1[[#This Row],[cement]]),ISNUMBER(Table1[[#This Row],[aggregates]])),Table1[[#This Row],[cement]]+Table1[[#This Row],[aggregates]],""))</f>
        <v/>
      </c>
      <c r="CG85" s="20">
        <f>COUNT(Table1[[#This Row],[steel]:[other_unspecified_material]])</f>
        <v>1</v>
      </c>
    </row>
    <row r="86" spans="1:85" s="8" customFormat="1">
      <c r="A86" s="9">
        <v>84</v>
      </c>
      <c r="B86" s="20" t="s">
        <v>226</v>
      </c>
      <c r="C86" s="20" t="s">
        <v>118</v>
      </c>
      <c r="D86" s="38">
        <v>2010</v>
      </c>
      <c r="E86" s="9">
        <v>2010</v>
      </c>
      <c r="F86" s="38">
        <v>4.5964039999999997</v>
      </c>
      <c r="G86" s="38"/>
      <c r="H86" s="38"/>
      <c r="I86" s="38"/>
      <c r="J86" s="117"/>
      <c r="K86" s="117"/>
      <c r="L86" s="117"/>
      <c r="M86" s="117"/>
      <c r="N86" s="117"/>
      <c r="O86" s="117"/>
      <c r="P86" s="117"/>
      <c r="Q86" s="117"/>
      <c r="R86" s="117"/>
      <c r="S86" s="117"/>
      <c r="T86" s="117"/>
      <c r="U86" s="117"/>
      <c r="V86" s="117"/>
      <c r="W86" s="117"/>
      <c r="X86" s="117"/>
      <c r="Y86" s="117"/>
      <c r="Z86" s="117"/>
      <c r="AA86" s="117"/>
      <c r="AB86" s="117"/>
      <c r="AC86" s="117"/>
      <c r="AD86" s="117"/>
      <c r="AE86" s="117"/>
      <c r="AF86" s="117"/>
      <c r="AG86" s="117"/>
      <c r="AH86" s="117"/>
      <c r="AI86" s="117"/>
      <c r="AJ86" s="117"/>
      <c r="AK86" s="117"/>
      <c r="AL86" s="20" t="s">
        <v>242</v>
      </c>
      <c r="AM86" s="38" t="s">
        <v>118</v>
      </c>
      <c r="AN86" s="20" t="s">
        <v>117</v>
      </c>
      <c r="AO86" s="20" t="s">
        <v>118</v>
      </c>
      <c r="AP86" s="20" t="s">
        <v>119</v>
      </c>
      <c r="AQ86" s="20" t="s">
        <v>242</v>
      </c>
      <c r="AR86" s="20" t="s">
        <v>121</v>
      </c>
      <c r="AS86" s="20" t="s">
        <v>251</v>
      </c>
      <c r="AT86" s="38">
        <v>2010</v>
      </c>
      <c r="AU86" s="20" t="s">
        <v>252</v>
      </c>
      <c r="AV86" s="20" t="s">
        <v>253</v>
      </c>
      <c r="AW86" s="20" t="s">
        <v>125</v>
      </c>
      <c r="AX86" s="20" t="s">
        <v>254</v>
      </c>
      <c r="AY86" s="20" t="str">
        <f>"https://doi.org/"&amp;Table1[[#This Row],[DOI]]</f>
        <v>https://doi.org/10.1016/j.resconrec.2009.10.016</v>
      </c>
      <c r="AZ86" s="20" t="s">
        <v>1514</v>
      </c>
      <c r="BA86" s="20" t="s">
        <v>1040</v>
      </c>
      <c r="BB86" s="20" t="s">
        <v>119</v>
      </c>
      <c r="BC86" s="20" t="s">
        <v>1039</v>
      </c>
      <c r="BD86" s="20" t="s">
        <v>255</v>
      </c>
      <c r="BE86" s="20" t="s">
        <v>130</v>
      </c>
      <c r="BF86" s="20" t="s">
        <v>232</v>
      </c>
      <c r="BG86" s="20" t="s">
        <v>118</v>
      </c>
      <c r="BH86" s="20">
        <v>3893</v>
      </c>
      <c r="BI86" s="20" t="s">
        <v>118</v>
      </c>
      <c r="BJ86" s="20">
        <v>2708.7</v>
      </c>
      <c r="BK86" s="20" t="s">
        <v>118</v>
      </c>
      <c r="BL86" s="20">
        <v>896.87249999999995</v>
      </c>
      <c r="BM86" s="20">
        <v>9326410</v>
      </c>
      <c r="BN86" s="20" t="s">
        <v>118</v>
      </c>
      <c r="BO86" s="20" t="s">
        <v>118</v>
      </c>
      <c r="BP86" s="20">
        <v>1331358</v>
      </c>
      <c r="BQ86" s="20">
        <v>0.49199999999999999</v>
      </c>
      <c r="BR86" s="20">
        <v>0.55500000000000005</v>
      </c>
      <c r="BS86" s="20" t="s">
        <v>118</v>
      </c>
      <c r="BT86" s="20">
        <v>9475</v>
      </c>
      <c r="BU86" s="20" t="s">
        <v>119</v>
      </c>
      <c r="BV86" s="20" t="s">
        <v>119</v>
      </c>
      <c r="BW86" s="21" t="s">
        <v>233</v>
      </c>
      <c r="BX86" s="22" t="str">
        <f>_xlfn.XLOOKUP(BW86,dimensions_items!$B$4:$B$35,dimensions_items!$C$4:$C$35,"NULL",0)</f>
        <v>R5.2ASIA</v>
      </c>
      <c r="BY86" s="26" t="s">
        <v>40</v>
      </c>
      <c r="BZ86" s="27" t="s">
        <v>26</v>
      </c>
      <c r="CA86" s="21" t="s">
        <v>18</v>
      </c>
      <c r="CB86" s="27" t="s">
        <v>23</v>
      </c>
      <c r="CC86" s="20" t="str">
        <f t="shared" si="3"/>
        <v>RM</v>
      </c>
      <c r="CD86" s="20" t="str">
        <f t="shared" si="4"/>
        <v>C</v>
      </c>
      <c r="CE86" s="20" t="str">
        <f t="shared" si="5"/>
        <v>ASIA_CHN</v>
      </c>
      <c r="CF86" s="20" t="str">
        <f>IF(ISNUMBER(Table1[[#This Row],[concrete]]),Table1[[#This Row],[concrete]],IF(AND(ISNUMBER(Table1[[#This Row],[cement]]),ISNUMBER(Table1[[#This Row],[aggregates]])),Table1[[#This Row],[cement]]+Table1[[#This Row],[aggregates]],""))</f>
        <v/>
      </c>
      <c r="CG86" s="20">
        <f>COUNT(Table1[[#This Row],[steel]:[other_unspecified_material]])</f>
        <v>1</v>
      </c>
    </row>
    <row r="87" spans="1:85" s="8" customFormat="1">
      <c r="A87" s="9">
        <v>85</v>
      </c>
      <c r="B87" s="20" t="s">
        <v>226</v>
      </c>
      <c r="C87" s="20" t="s">
        <v>235</v>
      </c>
      <c r="D87" s="38">
        <v>1949</v>
      </c>
      <c r="E87" s="9">
        <v>2008</v>
      </c>
      <c r="F87" s="38">
        <v>25</v>
      </c>
      <c r="G87" s="38"/>
      <c r="H87" s="38"/>
      <c r="I87" s="38"/>
      <c r="J87" s="117">
        <v>7</v>
      </c>
      <c r="K87" s="117"/>
      <c r="L87" s="117"/>
      <c r="M87" s="117"/>
      <c r="N87" s="117">
        <v>149</v>
      </c>
      <c r="O87" s="117">
        <v>814</v>
      </c>
      <c r="P87" s="117">
        <v>375</v>
      </c>
      <c r="Q87" s="117"/>
      <c r="R87" s="117"/>
      <c r="S87" s="117"/>
      <c r="T87" s="117"/>
      <c r="U87" s="117"/>
      <c r="V87" s="117"/>
      <c r="W87" s="117"/>
      <c r="X87" s="117"/>
      <c r="Y87" s="117"/>
      <c r="Z87" s="117"/>
      <c r="AA87" s="117"/>
      <c r="AB87" s="117"/>
      <c r="AC87" s="117"/>
      <c r="AD87" s="117"/>
      <c r="AE87" s="117"/>
      <c r="AF87" s="117"/>
      <c r="AG87" s="117"/>
      <c r="AH87" s="117"/>
      <c r="AI87" s="117"/>
      <c r="AJ87" s="117"/>
      <c r="AK87" s="117"/>
      <c r="AL87" s="20" t="s">
        <v>257</v>
      </c>
      <c r="AM87" s="38" t="s">
        <v>1355</v>
      </c>
      <c r="AN87" s="20" t="s">
        <v>117</v>
      </c>
      <c r="AO87" s="20" t="s">
        <v>258</v>
      </c>
      <c r="AP87" s="20" t="s">
        <v>119</v>
      </c>
      <c r="AQ87" s="20" t="s">
        <v>120</v>
      </c>
      <c r="AR87" s="20" t="s">
        <v>118</v>
      </c>
      <c r="AS87" s="20" t="s">
        <v>259</v>
      </c>
      <c r="AT87" s="38">
        <v>2010</v>
      </c>
      <c r="AU87" s="20" t="s">
        <v>260</v>
      </c>
      <c r="AV87" s="20" t="s">
        <v>253</v>
      </c>
      <c r="AW87" s="20" t="s">
        <v>125</v>
      </c>
      <c r="AX87" s="20" t="s">
        <v>261</v>
      </c>
      <c r="AY87" s="20" t="str">
        <f>"https://doi.org/"&amp;Table1[[#This Row],[DOI]]</f>
        <v>https://doi.org/10.1016/j.resconrec.2010.03.011</v>
      </c>
      <c r="AZ87" s="20" t="s">
        <v>1515</v>
      </c>
      <c r="BA87" s="20" t="s">
        <v>1043</v>
      </c>
      <c r="BB87" s="20" t="s">
        <v>1034</v>
      </c>
      <c r="BC87" s="20" t="s">
        <v>1041</v>
      </c>
      <c r="BD87" s="20" t="s">
        <v>262</v>
      </c>
      <c r="BE87" s="20" t="s">
        <v>130</v>
      </c>
      <c r="BF87" s="20" t="s">
        <v>232</v>
      </c>
      <c r="BG87" s="20" t="s">
        <v>241</v>
      </c>
      <c r="BH87" s="20">
        <v>4438</v>
      </c>
      <c r="BI87" s="20">
        <v>2677.38</v>
      </c>
      <c r="BJ87" s="20">
        <v>2742.19</v>
      </c>
      <c r="BK87" s="20">
        <v>983.27252499999997</v>
      </c>
      <c r="BL87" s="20">
        <v>877.90997500000003</v>
      </c>
      <c r="BM87" s="20">
        <v>9326410</v>
      </c>
      <c r="BN87" s="20">
        <v>543941</v>
      </c>
      <c r="BO87" s="20" t="s">
        <v>118</v>
      </c>
      <c r="BP87" s="20">
        <v>1318559</v>
      </c>
      <c r="BQ87" s="20">
        <v>0.11799999999999999</v>
      </c>
      <c r="BR87" s="20">
        <v>0.49199999999999999</v>
      </c>
      <c r="BS87" s="20">
        <v>757</v>
      </c>
      <c r="BT87" s="20">
        <v>7741</v>
      </c>
      <c r="BU87" s="20" t="s">
        <v>119</v>
      </c>
      <c r="BV87" s="20" t="s">
        <v>119</v>
      </c>
      <c r="BW87" s="21" t="s">
        <v>233</v>
      </c>
      <c r="BX87" s="22" t="str">
        <f>_xlfn.XLOOKUP(BW87,dimensions_items!$B$4:$B$35,dimensions_items!$C$4:$C$35,"NULL",0)</f>
        <v>R5.2ASIA</v>
      </c>
      <c r="BY87" s="26" t="s">
        <v>41</v>
      </c>
      <c r="BZ87" s="27" t="s">
        <v>1470</v>
      </c>
      <c r="CA87" s="21" t="s">
        <v>18</v>
      </c>
      <c r="CB87" s="21" t="s">
        <v>23</v>
      </c>
      <c r="CC87" s="20" t="str">
        <f t="shared" si="3"/>
        <v>RU</v>
      </c>
      <c r="CD87" s="20" t="str">
        <f t="shared" si="4"/>
        <v>M</v>
      </c>
      <c r="CE87" s="20" t="str">
        <f t="shared" si="5"/>
        <v>ASIA_CHN</v>
      </c>
      <c r="CF87" s="20">
        <f>IF(ISNUMBER(Table1[[#This Row],[concrete]]),Table1[[#This Row],[concrete]],IF(AND(ISNUMBER(Table1[[#This Row],[cement]]),ISNUMBER(Table1[[#This Row],[aggregates]])),Table1[[#This Row],[cement]]+Table1[[#This Row],[aggregates]],""))</f>
        <v>963</v>
      </c>
      <c r="CG87" s="20">
        <f>COUNT(Table1[[#This Row],[steel]:[other_unspecified_material]])</f>
        <v>5</v>
      </c>
    </row>
    <row r="88" spans="1:85" s="8" customFormat="1">
      <c r="A88" s="9">
        <v>86</v>
      </c>
      <c r="B88" s="20" t="s">
        <v>226</v>
      </c>
      <c r="C88" s="20" t="s">
        <v>235</v>
      </c>
      <c r="D88" s="38">
        <v>1949</v>
      </c>
      <c r="E88" s="9">
        <v>2008</v>
      </c>
      <c r="F88" s="38">
        <v>59</v>
      </c>
      <c r="G88" s="38"/>
      <c r="H88" s="38"/>
      <c r="I88" s="38"/>
      <c r="J88" s="117">
        <v>8</v>
      </c>
      <c r="K88" s="117"/>
      <c r="L88" s="117"/>
      <c r="M88" s="117"/>
      <c r="N88" s="117">
        <v>246</v>
      </c>
      <c r="O88" s="117">
        <v>1024</v>
      </c>
      <c r="P88" s="117">
        <v>82</v>
      </c>
      <c r="Q88" s="117"/>
      <c r="R88" s="117"/>
      <c r="S88" s="117"/>
      <c r="T88" s="117"/>
      <c r="U88" s="117"/>
      <c r="V88" s="117"/>
      <c r="W88" s="117"/>
      <c r="X88" s="117"/>
      <c r="Y88" s="117"/>
      <c r="Z88" s="117"/>
      <c r="AA88" s="117"/>
      <c r="AB88" s="117"/>
      <c r="AC88" s="117"/>
      <c r="AD88" s="117"/>
      <c r="AE88" s="117"/>
      <c r="AF88" s="117"/>
      <c r="AG88" s="117"/>
      <c r="AH88" s="117"/>
      <c r="AI88" s="117"/>
      <c r="AJ88" s="117"/>
      <c r="AK88" s="117"/>
      <c r="AL88" s="20" t="s">
        <v>263</v>
      </c>
      <c r="AM88" s="38" t="s">
        <v>1356</v>
      </c>
      <c r="AN88" s="20" t="s">
        <v>117</v>
      </c>
      <c r="AO88" s="20" t="s">
        <v>24</v>
      </c>
      <c r="AP88" s="20" t="s">
        <v>119</v>
      </c>
      <c r="AQ88" s="20" t="s">
        <v>120</v>
      </c>
      <c r="AR88" s="20" t="s">
        <v>118</v>
      </c>
      <c r="AS88" s="20" t="s">
        <v>259</v>
      </c>
      <c r="AT88" s="38">
        <v>2010</v>
      </c>
      <c r="AU88" s="20" t="s">
        <v>260</v>
      </c>
      <c r="AV88" s="20" t="s">
        <v>253</v>
      </c>
      <c r="AW88" s="20" t="s">
        <v>125</v>
      </c>
      <c r="AX88" s="20" t="s">
        <v>261</v>
      </c>
      <c r="AY88" s="20" t="str">
        <f>"https://doi.org/"&amp;Table1[[#This Row],[DOI]]</f>
        <v>https://doi.org/10.1016/j.resconrec.2010.03.011</v>
      </c>
      <c r="AZ88" s="20" t="s">
        <v>1515</v>
      </c>
      <c r="BA88" s="20" t="s">
        <v>1043</v>
      </c>
      <c r="BB88" s="20" t="s">
        <v>1034</v>
      </c>
      <c r="BC88" s="20" t="s">
        <v>1041</v>
      </c>
      <c r="BD88" s="20" t="s">
        <v>262</v>
      </c>
      <c r="BE88" s="20" t="s">
        <v>130</v>
      </c>
      <c r="BF88" s="20" t="s">
        <v>232</v>
      </c>
      <c r="BG88" s="20" t="s">
        <v>241</v>
      </c>
      <c r="BH88" s="20">
        <v>4438</v>
      </c>
      <c r="BI88" s="20">
        <v>2677.38</v>
      </c>
      <c r="BJ88" s="20">
        <v>2742.19</v>
      </c>
      <c r="BK88" s="20">
        <v>983.27252499999997</v>
      </c>
      <c r="BL88" s="20">
        <v>877.90997500000003</v>
      </c>
      <c r="BM88" s="20">
        <v>9326410</v>
      </c>
      <c r="BN88" s="20">
        <v>543941</v>
      </c>
      <c r="BO88" s="20" t="s">
        <v>118</v>
      </c>
      <c r="BP88" s="20">
        <v>1318559</v>
      </c>
      <c r="BQ88" s="20">
        <v>0.11799999999999999</v>
      </c>
      <c r="BR88" s="20">
        <v>0.49199999999999999</v>
      </c>
      <c r="BS88" s="20">
        <v>757</v>
      </c>
      <c r="BT88" s="20">
        <v>7741</v>
      </c>
      <c r="BU88" s="20" t="s">
        <v>119</v>
      </c>
      <c r="BV88" s="20" t="s">
        <v>119</v>
      </c>
      <c r="BW88" s="21" t="s">
        <v>233</v>
      </c>
      <c r="BX88" s="22" t="str">
        <f>_xlfn.XLOOKUP(BW88,dimensions_items!$B$4:$B$35,dimensions_items!$C$4:$C$35,"NULL",0)</f>
        <v>R5.2ASIA</v>
      </c>
      <c r="BY88" s="20" t="s">
        <v>33</v>
      </c>
      <c r="BZ88" s="27" t="s">
        <v>26</v>
      </c>
      <c r="CA88" s="28" t="s">
        <v>18</v>
      </c>
      <c r="CB88" s="21" t="s">
        <v>23</v>
      </c>
      <c r="CC88" s="20" t="str">
        <f t="shared" si="3"/>
        <v>RM</v>
      </c>
      <c r="CD88" s="20" t="str">
        <f t="shared" si="4"/>
        <v>C</v>
      </c>
      <c r="CE88" s="20" t="str">
        <f t="shared" si="5"/>
        <v>ASIA_CHN</v>
      </c>
      <c r="CF88" s="20">
        <f>IF(ISNUMBER(Table1[[#This Row],[concrete]]),Table1[[#This Row],[concrete]],IF(AND(ISNUMBER(Table1[[#This Row],[cement]]),ISNUMBER(Table1[[#This Row],[aggregates]])),Table1[[#This Row],[cement]]+Table1[[#This Row],[aggregates]],""))</f>
        <v>1270</v>
      </c>
      <c r="CG88" s="20">
        <f>COUNT(Table1[[#This Row],[steel]:[other_unspecified_material]])</f>
        <v>5</v>
      </c>
    </row>
    <row r="89" spans="1:85" s="8" customFormat="1">
      <c r="A89" s="9">
        <v>87</v>
      </c>
      <c r="B89" s="20" t="s">
        <v>226</v>
      </c>
      <c r="C89" s="20" t="s">
        <v>118</v>
      </c>
      <c r="D89" s="38">
        <v>1950</v>
      </c>
      <c r="E89" s="9">
        <v>1959</v>
      </c>
      <c r="F89" s="38">
        <v>14</v>
      </c>
      <c r="G89" s="38"/>
      <c r="H89" s="38"/>
      <c r="I89" s="38"/>
      <c r="J89" s="117">
        <v>20</v>
      </c>
      <c r="K89" s="117"/>
      <c r="L89" s="117"/>
      <c r="M89" s="117"/>
      <c r="N89" s="117">
        <v>148</v>
      </c>
      <c r="O89" s="117">
        <v>1038</v>
      </c>
      <c r="P89" s="117">
        <v>638</v>
      </c>
      <c r="Q89" s="117">
        <v>32</v>
      </c>
      <c r="R89" s="117"/>
      <c r="S89" s="117"/>
      <c r="T89" s="117"/>
      <c r="U89" s="117">
        <v>1</v>
      </c>
      <c r="V89" s="117"/>
      <c r="W89" s="117"/>
      <c r="X89" s="117"/>
      <c r="Y89" s="117"/>
      <c r="Z89" s="117"/>
      <c r="AA89" s="117"/>
      <c r="AB89" s="117">
        <v>1</v>
      </c>
      <c r="AC89" s="117"/>
      <c r="AD89" s="117"/>
      <c r="AE89" s="117"/>
      <c r="AF89" s="117"/>
      <c r="AG89" s="117"/>
      <c r="AH89" s="117"/>
      <c r="AI89" s="117"/>
      <c r="AJ89" s="117"/>
      <c r="AK89" s="117"/>
      <c r="AL89" s="20" t="s">
        <v>264</v>
      </c>
      <c r="AM89" s="38" t="s">
        <v>118</v>
      </c>
      <c r="AN89" s="20" t="s">
        <v>117</v>
      </c>
      <c r="AO89" s="20" t="s">
        <v>118</v>
      </c>
      <c r="AP89" s="20" t="s">
        <v>119</v>
      </c>
      <c r="AQ89" s="20" t="s">
        <v>120</v>
      </c>
      <c r="AR89" s="20" t="s">
        <v>118</v>
      </c>
      <c r="AS89" s="20" t="s">
        <v>265</v>
      </c>
      <c r="AT89" s="38">
        <v>2013</v>
      </c>
      <c r="AU89" s="20" t="s">
        <v>266</v>
      </c>
      <c r="AV89" s="20" t="s">
        <v>253</v>
      </c>
      <c r="AW89" s="20" t="s">
        <v>125</v>
      </c>
      <c r="AX89" s="20" t="s">
        <v>267</v>
      </c>
      <c r="AY89" s="20" t="str">
        <f>"https://doi.org/"&amp;Table1[[#This Row],[DOI]]</f>
        <v>https://doi.org/10.1016/j.resconrec.2012.12.013</v>
      </c>
      <c r="AZ89" s="20" t="s">
        <v>119</v>
      </c>
      <c r="BA89" s="20" t="s">
        <v>119</v>
      </c>
      <c r="BB89" s="20" t="s">
        <v>1034</v>
      </c>
      <c r="BC89" s="20" t="s">
        <v>1042</v>
      </c>
      <c r="BD89" s="20" t="s">
        <v>268</v>
      </c>
      <c r="BE89" s="20" t="s">
        <v>130</v>
      </c>
      <c r="BF89" s="20" t="s">
        <v>232</v>
      </c>
      <c r="BG89" s="20" t="s">
        <v>118</v>
      </c>
      <c r="BH89" s="20">
        <v>3893</v>
      </c>
      <c r="BI89" s="20">
        <v>2556.1525000000001</v>
      </c>
      <c r="BJ89" s="20">
        <v>2753.6374999999998</v>
      </c>
      <c r="BK89" s="20">
        <v>757.03247499999998</v>
      </c>
      <c r="BL89" s="20">
        <v>791.95252500000004</v>
      </c>
      <c r="BM89" s="20">
        <v>9326410</v>
      </c>
      <c r="BN89" s="20">
        <v>667070</v>
      </c>
      <c r="BO89" s="20" t="s">
        <v>118</v>
      </c>
      <c r="BP89" s="20">
        <v>981235</v>
      </c>
      <c r="BQ89" s="20">
        <v>0.16200000000000001</v>
      </c>
      <c r="BR89" s="20">
        <v>0.19400000000000001</v>
      </c>
      <c r="BS89" s="20">
        <v>923</v>
      </c>
      <c r="BT89" s="20">
        <v>1690</v>
      </c>
      <c r="BU89" s="20" t="s">
        <v>119</v>
      </c>
      <c r="BV89" s="20" t="s">
        <v>119</v>
      </c>
      <c r="BW89" s="21" t="s">
        <v>233</v>
      </c>
      <c r="BX89" s="22" t="str">
        <f>_xlfn.XLOOKUP(BW89,dimensions_items!$B$4:$B$35,dimensions_items!$C$4:$C$35,"NULL",0)</f>
        <v>R5.2ASIA</v>
      </c>
      <c r="BY89" s="26" t="s">
        <v>41</v>
      </c>
      <c r="BZ89" s="27" t="s">
        <v>1470</v>
      </c>
      <c r="CA89" s="21" t="s">
        <v>18</v>
      </c>
      <c r="CB89" s="21" t="s">
        <v>23</v>
      </c>
      <c r="CC89" s="20" t="str">
        <f t="shared" si="3"/>
        <v>RU</v>
      </c>
      <c r="CD89" s="20" t="str">
        <f t="shared" si="4"/>
        <v>M</v>
      </c>
      <c r="CE89" s="20" t="str">
        <f t="shared" si="5"/>
        <v>ASIA_CHN</v>
      </c>
      <c r="CF89" s="20">
        <f>IF(ISNUMBER(Table1[[#This Row],[concrete]]),Table1[[#This Row],[concrete]],IF(AND(ISNUMBER(Table1[[#This Row],[cement]]),ISNUMBER(Table1[[#This Row],[aggregates]])),Table1[[#This Row],[cement]]+Table1[[#This Row],[aggregates]],""))</f>
        <v>1186</v>
      </c>
      <c r="CG89" s="20">
        <f>COUNT(Table1[[#This Row],[steel]:[other_unspecified_material]])</f>
        <v>8</v>
      </c>
    </row>
    <row r="90" spans="1:85" s="8" customFormat="1">
      <c r="A90" s="9">
        <v>88</v>
      </c>
      <c r="B90" s="20" t="s">
        <v>226</v>
      </c>
      <c r="C90" s="20" t="s">
        <v>118</v>
      </c>
      <c r="D90" s="38">
        <v>1960</v>
      </c>
      <c r="E90" s="9">
        <v>1979</v>
      </c>
      <c r="F90" s="38">
        <v>16</v>
      </c>
      <c r="G90" s="38"/>
      <c r="H90" s="38"/>
      <c r="I90" s="38"/>
      <c r="J90" s="117">
        <v>22</v>
      </c>
      <c r="K90" s="117"/>
      <c r="L90" s="117"/>
      <c r="M90" s="117"/>
      <c r="N90" s="117">
        <v>157</v>
      </c>
      <c r="O90" s="117">
        <v>1189</v>
      </c>
      <c r="P90" s="117">
        <v>674</v>
      </c>
      <c r="Q90" s="117">
        <v>32</v>
      </c>
      <c r="R90" s="117"/>
      <c r="S90" s="117"/>
      <c r="T90" s="117"/>
      <c r="U90" s="117">
        <v>1</v>
      </c>
      <c r="V90" s="117"/>
      <c r="W90" s="117"/>
      <c r="X90" s="117"/>
      <c r="Y90" s="117"/>
      <c r="Z90" s="117"/>
      <c r="AA90" s="117"/>
      <c r="AB90" s="117">
        <v>1</v>
      </c>
      <c r="AC90" s="117"/>
      <c r="AD90" s="117"/>
      <c r="AE90" s="117"/>
      <c r="AF90" s="117"/>
      <c r="AG90" s="117"/>
      <c r="AH90" s="117"/>
      <c r="AI90" s="117"/>
      <c r="AJ90" s="117"/>
      <c r="AK90" s="117"/>
      <c r="AL90" s="20" t="s">
        <v>264</v>
      </c>
      <c r="AM90" s="38" t="s">
        <v>118</v>
      </c>
      <c r="AN90" s="20" t="s">
        <v>117</v>
      </c>
      <c r="AO90" s="20" t="s">
        <v>118</v>
      </c>
      <c r="AP90" s="20" t="s">
        <v>119</v>
      </c>
      <c r="AQ90" s="20" t="s">
        <v>120</v>
      </c>
      <c r="AR90" s="20" t="s">
        <v>118</v>
      </c>
      <c r="AS90" s="20" t="s">
        <v>265</v>
      </c>
      <c r="AT90" s="38">
        <v>2013</v>
      </c>
      <c r="AU90" s="20" t="s">
        <v>266</v>
      </c>
      <c r="AV90" s="20" t="s">
        <v>253</v>
      </c>
      <c r="AW90" s="20" t="s">
        <v>125</v>
      </c>
      <c r="AX90" s="20" t="s">
        <v>267</v>
      </c>
      <c r="AY90" s="20" t="str">
        <f>"https://doi.org/"&amp;Table1[[#This Row],[DOI]]</f>
        <v>https://doi.org/10.1016/j.resconrec.2012.12.013</v>
      </c>
      <c r="AZ90" s="20" t="s">
        <v>119</v>
      </c>
      <c r="BA90" s="20" t="s">
        <v>119</v>
      </c>
      <c r="BB90" s="20" t="s">
        <v>1034</v>
      </c>
      <c r="BC90" s="20" t="s">
        <v>1042</v>
      </c>
      <c r="BD90" s="20" t="s">
        <v>268</v>
      </c>
      <c r="BE90" s="20" t="s">
        <v>130</v>
      </c>
      <c r="BF90" s="20" t="s">
        <v>232</v>
      </c>
      <c r="BG90" s="20" t="s">
        <v>118</v>
      </c>
      <c r="BH90" s="20">
        <v>3893</v>
      </c>
      <c r="BI90" s="20">
        <v>2556.1525000000001</v>
      </c>
      <c r="BJ90" s="20">
        <v>2753.6374999999998</v>
      </c>
      <c r="BK90" s="20">
        <v>757.03247499999998</v>
      </c>
      <c r="BL90" s="20">
        <v>791.95252500000004</v>
      </c>
      <c r="BM90" s="20">
        <v>9326410</v>
      </c>
      <c r="BN90" s="20">
        <v>667070</v>
      </c>
      <c r="BO90" s="20" t="s">
        <v>118</v>
      </c>
      <c r="BP90" s="20">
        <v>981235</v>
      </c>
      <c r="BQ90" s="20">
        <v>0.16200000000000001</v>
      </c>
      <c r="BR90" s="20">
        <v>0.19400000000000001</v>
      </c>
      <c r="BS90" s="20">
        <v>923</v>
      </c>
      <c r="BT90" s="20">
        <v>1690</v>
      </c>
      <c r="BU90" s="20" t="s">
        <v>119</v>
      </c>
      <c r="BV90" s="20" t="s">
        <v>119</v>
      </c>
      <c r="BW90" s="21" t="s">
        <v>233</v>
      </c>
      <c r="BX90" s="22" t="str">
        <f>_xlfn.XLOOKUP(BW90,dimensions_items!$B$4:$B$35,dimensions_items!$C$4:$C$35,"NULL",0)</f>
        <v>R5.2ASIA</v>
      </c>
      <c r="BY90" s="26" t="s">
        <v>41</v>
      </c>
      <c r="BZ90" s="21" t="s">
        <v>1470</v>
      </c>
      <c r="CA90" s="21" t="s">
        <v>18</v>
      </c>
      <c r="CB90" s="21" t="s">
        <v>23</v>
      </c>
      <c r="CC90" s="20" t="str">
        <f t="shared" si="3"/>
        <v>RU</v>
      </c>
      <c r="CD90" s="20" t="str">
        <f t="shared" si="4"/>
        <v>M</v>
      </c>
      <c r="CE90" s="20" t="str">
        <f t="shared" si="5"/>
        <v>ASIA_CHN</v>
      </c>
      <c r="CF90" s="20">
        <f>IF(ISNUMBER(Table1[[#This Row],[concrete]]),Table1[[#This Row],[concrete]],IF(AND(ISNUMBER(Table1[[#This Row],[cement]]),ISNUMBER(Table1[[#This Row],[aggregates]])),Table1[[#This Row],[cement]]+Table1[[#This Row],[aggregates]],""))</f>
        <v>1346</v>
      </c>
      <c r="CG90" s="20">
        <f>COUNT(Table1[[#This Row],[steel]:[other_unspecified_material]])</f>
        <v>8</v>
      </c>
    </row>
    <row r="91" spans="1:85" s="8" customFormat="1">
      <c r="A91" s="9">
        <v>89</v>
      </c>
      <c r="B91" s="20" t="s">
        <v>226</v>
      </c>
      <c r="C91" s="20" t="s">
        <v>118</v>
      </c>
      <c r="D91" s="38">
        <v>1980</v>
      </c>
      <c r="E91" s="9">
        <v>2010</v>
      </c>
      <c r="F91" s="38">
        <v>21</v>
      </c>
      <c r="G91" s="38"/>
      <c r="H91" s="38"/>
      <c r="I91" s="38"/>
      <c r="J91" s="117">
        <v>24</v>
      </c>
      <c r="K91" s="117"/>
      <c r="L91" s="117"/>
      <c r="M91" s="117"/>
      <c r="N91" s="117">
        <v>172</v>
      </c>
      <c r="O91" s="117">
        <v>1345</v>
      </c>
      <c r="P91" s="117">
        <v>705</v>
      </c>
      <c r="Q91" s="117">
        <v>32</v>
      </c>
      <c r="R91" s="117"/>
      <c r="S91" s="117"/>
      <c r="T91" s="117"/>
      <c r="U91" s="117">
        <v>2</v>
      </c>
      <c r="V91" s="117"/>
      <c r="W91" s="117"/>
      <c r="X91" s="117"/>
      <c r="Y91" s="117"/>
      <c r="Z91" s="117"/>
      <c r="AA91" s="117"/>
      <c r="AB91" s="117">
        <v>2</v>
      </c>
      <c r="AC91" s="117"/>
      <c r="AD91" s="117"/>
      <c r="AE91" s="117"/>
      <c r="AF91" s="117"/>
      <c r="AG91" s="117"/>
      <c r="AH91" s="117"/>
      <c r="AI91" s="117"/>
      <c r="AJ91" s="117"/>
      <c r="AK91" s="117"/>
      <c r="AL91" s="20" t="s">
        <v>264</v>
      </c>
      <c r="AM91" s="38" t="s">
        <v>118</v>
      </c>
      <c r="AN91" s="20" t="s">
        <v>117</v>
      </c>
      <c r="AO91" s="20" t="s">
        <v>118</v>
      </c>
      <c r="AP91" s="20" t="s">
        <v>119</v>
      </c>
      <c r="AQ91" s="20" t="s">
        <v>120</v>
      </c>
      <c r="AR91" s="20" t="s">
        <v>118</v>
      </c>
      <c r="AS91" s="20" t="s">
        <v>265</v>
      </c>
      <c r="AT91" s="38">
        <v>2013</v>
      </c>
      <c r="AU91" s="20" t="s">
        <v>266</v>
      </c>
      <c r="AV91" s="20" t="s">
        <v>253</v>
      </c>
      <c r="AW91" s="20" t="s">
        <v>125</v>
      </c>
      <c r="AX91" s="20" t="s">
        <v>267</v>
      </c>
      <c r="AY91" s="20" t="str">
        <f>"https://doi.org/"&amp;Table1[[#This Row],[DOI]]</f>
        <v>https://doi.org/10.1016/j.resconrec.2012.12.013</v>
      </c>
      <c r="AZ91" s="20" t="s">
        <v>119</v>
      </c>
      <c r="BA91" s="20" t="s">
        <v>119</v>
      </c>
      <c r="BB91" s="20" t="s">
        <v>1034</v>
      </c>
      <c r="BC91" s="20" t="s">
        <v>1042</v>
      </c>
      <c r="BD91" s="20" t="s">
        <v>269</v>
      </c>
      <c r="BE91" s="20" t="s">
        <v>130</v>
      </c>
      <c r="BF91" s="20" t="s">
        <v>232</v>
      </c>
      <c r="BG91" s="20" t="s">
        <v>118</v>
      </c>
      <c r="BH91" s="20">
        <v>3893</v>
      </c>
      <c r="BI91" s="20">
        <v>2753.6374999999998</v>
      </c>
      <c r="BJ91" s="20">
        <v>2854.4749999999999</v>
      </c>
      <c r="BK91" s="20">
        <v>791.95252500000004</v>
      </c>
      <c r="BL91" s="20">
        <v>860.37249999999995</v>
      </c>
      <c r="BM91" s="20">
        <v>9326410</v>
      </c>
      <c r="BN91" s="20">
        <v>981235</v>
      </c>
      <c r="BO91" s="20" t="s">
        <v>118</v>
      </c>
      <c r="BP91" s="20">
        <v>1337752</v>
      </c>
      <c r="BQ91" s="20">
        <v>0.19400000000000001</v>
      </c>
      <c r="BR91" s="20">
        <v>0.49199999999999999</v>
      </c>
      <c r="BS91" s="20">
        <v>1690</v>
      </c>
      <c r="BT91" s="20">
        <v>10221</v>
      </c>
      <c r="BU91" s="20" t="s">
        <v>119</v>
      </c>
      <c r="BV91" s="20" t="s">
        <v>119</v>
      </c>
      <c r="BW91" s="21" t="s">
        <v>233</v>
      </c>
      <c r="BX91" s="22" t="str">
        <f>_xlfn.XLOOKUP(BW91,dimensions_items!$B$4:$B$35,dimensions_items!$C$4:$C$35,"NULL",0)</f>
        <v>R5.2ASIA</v>
      </c>
      <c r="BY91" s="26" t="s">
        <v>41</v>
      </c>
      <c r="BZ91" s="21" t="s">
        <v>1470</v>
      </c>
      <c r="CA91" s="21" t="s">
        <v>18</v>
      </c>
      <c r="CB91" s="21" t="s">
        <v>23</v>
      </c>
      <c r="CC91" s="20" t="str">
        <f t="shared" si="3"/>
        <v>RU</v>
      </c>
      <c r="CD91" s="20" t="str">
        <f t="shared" si="4"/>
        <v>M</v>
      </c>
      <c r="CE91" s="20" t="str">
        <f t="shared" si="5"/>
        <v>ASIA_CHN</v>
      </c>
      <c r="CF91" s="20">
        <f>IF(ISNUMBER(Table1[[#This Row],[concrete]]),Table1[[#This Row],[concrete]],IF(AND(ISNUMBER(Table1[[#This Row],[cement]]),ISNUMBER(Table1[[#This Row],[aggregates]])),Table1[[#This Row],[cement]]+Table1[[#This Row],[aggregates]],""))</f>
        <v>1517</v>
      </c>
      <c r="CG91" s="20">
        <f>COUNT(Table1[[#This Row],[steel]:[other_unspecified_material]])</f>
        <v>8</v>
      </c>
    </row>
    <row r="92" spans="1:85" s="8" customFormat="1">
      <c r="A92" s="9">
        <v>90</v>
      </c>
      <c r="B92" s="20" t="s">
        <v>226</v>
      </c>
      <c r="C92" s="20" t="s">
        <v>118</v>
      </c>
      <c r="D92" s="38">
        <v>1950</v>
      </c>
      <c r="E92" s="9">
        <v>1959</v>
      </c>
      <c r="F92" s="38">
        <v>26</v>
      </c>
      <c r="G92" s="38"/>
      <c r="H92" s="38"/>
      <c r="I92" s="38"/>
      <c r="J92" s="117">
        <v>14</v>
      </c>
      <c r="K92" s="117"/>
      <c r="L92" s="117"/>
      <c r="M92" s="117"/>
      <c r="N92" s="117">
        <v>168</v>
      </c>
      <c r="O92" s="117">
        <v>994</v>
      </c>
      <c r="P92" s="117">
        <v>615</v>
      </c>
      <c r="Q92" s="117">
        <v>40</v>
      </c>
      <c r="R92" s="117"/>
      <c r="S92" s="117"/>
      <c r="T92" s="117"/>
      <c r="U92" s="117">
        <v>2</v>
      </c>
      <c r="V92" s="117"/>
      <c r="W92" s="117"/>
      <c r="X92" s="117"/>
      <c r="Y92" s="117"/>
      <c r="Z92" s="117"/>
      <c r="AA92" s="117"/>
      <c r="AB92" s="117">
        <v>2</v>
      </c>
      <c r="AC92" s="117"/>
      <c r="AD92" s="117"/>
      <c r="AE92" s="117"/>
      <c r="AF92" s="117"/>
      <c r="AG92" s="117"/>
      <c r="AH92" s="117"/>
      <c r="AI92" s="117"/>
      <c r="AJ92" s="117"/>
      <c r="AK92" s="117"/>
      <c r="AL92" s="20" t="s">
        <v>36</v>
      </c>
      <c r="AM92" s="38" t="s">
        <v>118</v>
      </c>
      <c r="AN92" s="20" t="s">
        <v>117</v>
      </c>
      <c r="AO92" s="20" t="s">
        <v>118</v>
      </c>
      <c r="AP92" s="20" t="s">
        <v>119</v>
      </c>
      <c r="AQ92" s="20" t="s">
        <v>120</v>
      </c>
      <c r="AR92" s="20" t="s">
        <v>118</v>
      </c>
      <c r="AS92" s="20" t="s">
        <v>265</v>
      </c>
      <c r="AT92" s="38">
        <v>2013</v>
      </c>
      <c r="AU92" s="20" t="s">
        <v>266</v>
      </c>
      <c r="AV92" s="20" t="s">
        <v>253</v>
      </c>
      <c r="AW92" s="20" t="s">
        <v>125</v>
      </c>
      <c r="AX92" s="20" t="s">
        <v>267</v>
      </c>
      <c r="AY92" s="20" t="str">
        <f>"https://doi.org/"&amp;Table1[[#This Row],[DOI]]</f>
        <v>https://doi.org/10.1016/j.resconrec.2012.12.013</v>
      </c>
      <c r="AZ92" s="20" t="s">
        <v>119</v>
      </c>
      <c r="BA92" s="20" t="s">
        <v>119</v>
      </c>
      <c r="BB92" s="20" t="s">
        <v>1034</v>
      </c>
      <c r="BC92" s="20" t="s">
        <v>1042</v>
      </c>
      <c r="BD92" s="20" t="s">
        <v>270</v>
      </c>
      <c r="BE92" s="20" t="s">
        <v>130</v>
      </c>
      <c r="BF92" s="20" t="s">
        <v>232</v>
      </c>
      <c r="BG92" s="20" t="s">
        <v>118</v>
      </c>
      <c r="BH92" s="20">
        <v>3893</v>
      </c>
      <c r="BI92" s="20">
        <v>2675.65</v>
      </c>
      <c r="BJ92" s="20">
        <v>2556.1525000000001</v>
      </c>
      <c r="BK92" s="20">
        <v>928.40002500000003</v>
      </c>
      <c r="BL92" s="20">
        <v>757.03247499999998</v>
      </c>
      <c r="BM92" s="20">
        <v>9326410</v>
      </c>
      <c r="BN92" s="20">
        <v>546815</v>
      </c>
      <c r="BO92" s="20" t="s">
        <v>118</v>
      </c>
      <c r="BP92" s="20">
        <v>667070</v>
      </c>
      <c r="BQ92" s="20">
        <v>0.11799999999999999</v>
      </c>
      <c r="BR92" s="20">
        <v>0.16200000000000001</v>
      </c>
      <c r="BS92" s="20">
        <v>757</v>
      </c>
      <c r="BT92" s="20">
        <v>923</v>
      </c>
      <c r="BU92" s="20" t="s">
        <v>119</v>
      </c>
      <c r="BV92" s="20" t="s">
        <v>119</v>
      </c>
      <c r="BW92" s="21" t="s">
        <v>233</v>
      </c>
      <c r="BX92" s="22" t="str">
        <f>_xlfn.XLOOKUP(BW92,dimensions_items!$B$4:$B$35,dimensions_items!$C$4:$C$35,"NULL",0)</f>
        <v>R5.2ASIA</v>
      </c>
      <c r="BY92" s="26" t="s">
        <v>41</v>
      </c>
      <c r="BZ92" s="21" t="s">
        <v>26</v>
      </c>
      <c r="CA92" s="21" t="s">
        <v>18</v>
      </c>
      <c r="CB92" s="21" t="s">
        <v>23</v>
      </c>
      <c r="CC92" s="20" t="str">
        <f t="shared" si="3"/>
        <v>RU</v>
      </c>
      <c r="CD92" s="20" t="str">
        <f t="shared" si="4"/>
        <v>C</v>
      </c>
      <c r="CE92" s="20" t="str">
        <f t="shared" si="5"/>
        <v>ASIA_CHN</v>
      </c>
      <c r="CF92" s="20">
        <f>IF(ISNUMBER(Table1[[#This Row],[concrete]]),Table1[[#This Row],[concrete]],IF(AND(ISNUMBER(Table1[[#This Row],[cement]]),ISNUMBER(Table1[[#This Row],[aggregates]])),Table1[[#This Row],[cement]]+Table1[[#This Row],[aggregates]],""))</f>
        <v>1162</v>
      </c>
      <c r="CG92" s="20">
        <f>COUNT(Table1[[#This Row],[steel]:[other_unspecified_material]])</f>
        <v>8</v>
      </c>
    </row>
    <row r="93" spans="1:85" s="8" customFormat="1">
      <c r="A93" s="9">
        <v>91</v>
      </c>
      <c r="B93" s="20" t="s">
        <v>226</v>
      </c>
      <c r="C93" s="20" t="s">
        <v>118</v>
      </c>
      <c r="D93" s="38">
        <v>1975</v>
      </c>
      <c r="E93" s="9">
        <v>1979</v>
      </c>
      <c r="F93" s="38">
        <v>17</v>
      </c>
      <c r="G93" s="38"/>
      <c r="H93" s="38"/>
      <c r="I93" s="38"/>
      <c r="J93" s="117">
        <v>22</v>
      </c>
      <c r="K93" s="117"/>
      <c r="L93" s="117"/>
      <c r="M93" s="117"/>
      <c r="N93" s="117">
        <v>153</v>
      </c>
      <c r="O93" s="117">
        <v>1066</v>
      </c>
      <c r="P93" s="117">
        <v>107</v>
      </c>
      <c r="Q93" s="117">
        <v>19</v>
      </c>
      <c r="R93" s="117"/>
      <c r="S93" s="117"/>
      <c r="T93" s="117"/>
      <c r="U93" s="117">
        <v>2</v>
      </c>
      <c r="V93" s="117"/>
      <c r="W93" s="117"/>
      <c r="X93" s="117"/>
      <c r="Y93" s="117"/>
      <c r="Z93" s="117"/>
      <c r="AA93" s="117"/>
      <c r="AB93" s="117">
        <v>2</v>
      </c>
      <c r="AC93" s="117"/>
      <c r="AD93" s="117"/>
      <c r="AE93" s="117"/>
      <c r="AF93" s="117"/>
      <c r="AG93" s="117"/>
      <c r="AH93" s="117"/>
      <c r="AI93" s="117"/>
      <c r="AJ93" s="117"/>
      <c r="AK93" s="117"/>
      <c r="AL93" s="20" t="s">
        <v>36</v>
      </c>
      <c r="AM93" s="38" t="s">
        <v>118</v>
      </c>
      <c r="AN93" s="20" t="s">
        <v>117</v>
      </c>
      <c r="AO93" s="20" t="s">
        <v>118</v>
      </c>
      <c r="AP93" s="20" t="s">
        <v>119</v>
      </c>
      <c r="AQ93" s="20" t="s">
        <v>120</v>
      </c>
      <c r="AR93" s="20" t="s">
        <v>118</v>
      </c>
      <c r="AS93" s="20" t="s">
        <v>265</v>
      </c>
      <c r="AT93" s="38">
        <v>2013</v>
      </c>
      <c r="AU93" s="20" t="s">
        <v>266</v>
      </c>
      <c r="AV93" s="20" t="s">
        <v>253</v>
      </c>
      <c r="AW93" s="20" t="s">
        <v>125</v>
      </c>
      <c r="AX93" s="20" t="s">
        <v>267</v>
      </c>
      <c r="AY93" s="20" t="str">
        <f>"https://doi.org/"&amp;Table1[[#This Row],[DOI]]</f>
        <v>https://doi.org/10.1016/j.resconrec.2012.12.013</v>
      </c>
      <c r="AZ93" s="20" t="s">
        <v>119</v>
      </c>
      <c r="BA93" s="20" t="s">
        <v>119</v>
      </c>
      <c r="BB93" s="20" t="s">
        <v>1034</v>
      </c>
      <c r="BC93" s="20" t="s">
        <v>1042</v>
      </c>
      <c r="BD93" s="20" t="s">
        <v>271</v>
      </c>
      <c r="BE93" s="20" t="s">
        <v>130</v>
      </c>
      <c r="BF93" s="20" t="s">
        <v>232</v>
      </c>
      <c r="BG93" s="20" t="s">
        <v>118</v>
      </c>
      <c r="BH93" s="20">
        <v>3893</v>
      </c>
      <c r="BI93" s="20">
        <v>2645.5225</v>
      </c>
      <c r="BJ93" s="20">
        <v>2753.6374999999998</v>
      </c>
      <c r="BK93" s="20">
        <v>789.39502500000003</v>
      </c>
      <c r="BL93" s="20">
        <v>791.95252500000004</v>
      </c>
      <c r="BM93" s="20">
        <v>9326410</v>
      </c>
      <c r="BN93" s="20">
        <v>916395</v>
      </c>
      <c r="BO93" s="20" t="s">
        <v>118</v>
      </c>
      <c r="BP93" s="20">
        <v>981235</v>
      </c>
      <c r="BQ93" s="20">
        <v>0.17399999999999999</v>
      </c>
      <c r="BR93" s="20">
        <v>0.19400000000000001</v>
      </c>
      <c r="BS93" s="20">
        <v>1425</v>
      </c>
      <c r="BT93" s="20">
        <v>1690</v>
      </c>
      <c r="BU93" s="20" t="s">
        <v>119</v>
      </c>
      <c r="BV93" s="20" t="s">
        <v>119</v>
      </c>
      <c r="BW93" s="21" t="s">
        <v>233</v>
      </c>
      <c r="BX93" s="22" t="str">
        <f>_xlfn.XLOOKUP(BW93,dimensions_items!$B$4:$B$35,dimensions_items!$C$4:$C$35,"NULL",0)</f>
        <v>R5.2ASIA</v>
      </c>
      <c r="BY93" s="26" t="s">
        <v>41</v>
      </c>
      <c r="BZ93" s="21" t="s">
        <v>26</v>
      </c>
      <c r="CA93" s="21" t="s">
        <v>18</v>
      </c>
      <c r="CB93" s="21" t="s">
        <v>23</v>
      </c>
      <c r="CC93" s="20" t="str">
        <f t="shared" si="3"/>
        <v>RU</v>
      </c>
      <c r="CD93" s="20" t="str">
        <f t="shared" si="4"/>
        <v>C</v>
      </c>
      <c r="CE93" s="20" t="str">
        <f t="shared" si="5"/>
        <v>ASIA_CHN</v>
      </c>
      <c r="CF93" s="20">
        <f>IF(ISNUMBER(Table1[[#This Row],[concrete]]),Table1[[#This Row],[concrete]],IF(AND(ISNUMBER(Table1[[#This Row],[cement]]),ISNUMBER(Table1[[#This Row],[aggregates]])),Table1[[#This Row],[cement]]+Table1[[#This Row],[aggregates]],""))</f>
        <v>1219</v>
      </c>
      <c r="CG93" s="20">
        <f>COUNT(Table1[[#This Row],[steel]:[other_unspecified_material]])</f>
        <v>8</v>
      </c>
    </row>
    <row r="94" spans="1:85" s="8" customFormat="1">
      <c r="A94" s="9">
        <v>92</v>
      </c>
      <c r="B94" s="20" t="s">
        <v>226</v>
      </c>
      <c r="C94" s="20" t="s">
        <v>118</v>
      </c>
      <c r="D94" s="38">
        <v>1980</v>
      </c>
      <c r="E94" s="9">
        <v>1989</v>
      </c>
      <c r="F94" s="38">
        <v>32</v>
      </c>
      <c r="G94" s="38"/>
      <c r="H94" s="38"/>
      <c r="I94" s="38"/>
      <c r="J94" s="117">
        <v>22</v>
      </c>
      <c r="K94" s="117"/>
      <c r="L94" s="117"/>
      <c r="M94" s="117"/>
      <c r="N94" s="117">
        <v>181</v>
      </c>
      <c r="O94" s="117">
        <v>1113</v>
      </c>
      <c r="P94" s="117">
        <v>174</v>
      </c>
      <c r="Q94" s="117">
        <v>27</v>
      </c>
      <c r="R94" s="117"/>
      <c r="S94" s="117"/>
      <c r="T94" s="117"/>
      <c r="U94" s="117">
        <v>2</v>
      </c>
      <c r="V94" s="117"/>
      <c r="W94" s="117"/>
      <c r="X94" s="117"/>
      <c r="Y94" s="117"/>
      <c r="Z94" s="117"/>
      <c r="AA94" s="117"/>
      <c r="AB94" s="117">
        <v>2</v>
      </c>
      <c r="AC94" s="117"/>
      <c r="AD94" s="117"/>
      <c r="AE94" s="117"/>
      <c r="AF94" s="117"/>
      <c r="AG94" s="117"/>
      <c r="AH94" s="117"/>
      <c r="AI94" s="117"/>
      <c r="AJ94" s="117"/>
      <c r="AK94" s="117"/>
      <c r="AL94" s="20" t="s">
        <v>36</v>
      </c>
      <c r="AM94" s="38" t="s">
        <v>118</v>
      </c>
      <c r="AN94" s="20" t="s">
        <v>117</v>
      </c>
      <c r="AO94" s="20" t="s">
        <v>118</v>
      </c>
      <c r="AP94" s="20" t="s">
        <v>119</v>
      </c>
      <c r="AQ94" s="20" t="s">
        <v>120</v>
      </c>
      <c r="AR94" s="20" t="s">
        <v>118</v>
      </c>
      <c r="AS94" s="20" t="s">
        <v>265</v>
      </c>
      <c r="AT94" s="38">
        <v>2013</v>
      </c>
      <c r="AU94" s="20" t="s">
        <v>266</v>
      </c>
      <c r="AV94" s="20" t="s">
        <v>253</v>
      </c>
      <c r="AW94" s="20" t="s">
        <v>125</v>
      </c>
      <c r="AX94" s="20" t="s">
        <v>267</v>
      </c>
      <c r="AY94" s="20" t="str">
        <f>"https://doi.org/"&amp;Table1[[#This Row],[DOI]]</f>
        <v>https://doi.org/10.1016/j.resconrec.2012.12.013</v>
      </c>
      <c r="AZ94" s="20" t="s">
        <v>119</v>
      </c>
      <c r="BA94" s="20" t="s">
        <v>119</v>
      </c>
      <c r="BB94" s="20" t="s">
        <v>1034</v>
      </c>
      <c r="BC94" s="20" t="s">
        <v>1042</v>
      </c>
      <c r="BD94" s="20" t="s">
        <v>272</v>
      </c>
      <c r="BE94" s="20" t="s">
        <v>130</v>
      </c>
      <c r="BF94" s="20" t="s">
        <v>232</v>
      </c>
      <c r="BG94" s="20" t="s">
        <v>118</v>
      </c>
      <c r="BH94" s="20">
        <v>3893</v>
      </c>
      <c r="BI94" s="20">
        <v>2753.6374999999998</v>
      </c>
      <c r="BJ94" s="20">
        <v>2502.9699999999998</v>
      </c>
      <c r="BK94" s="20">
        <v>791.95252500000004</v>
      </c>
      <c r="BL94" s="20">
        <v>815.68</v>
      </c>
      <c r="BM94" s="20">
        <v>9326410</v>
      </c>
      <c r="BN94" s="20">
        <v>981235</v>
      </c>
      <c r="BO94" s="20" t="s">
        <v>118</v>
      </c>
      <c r="BP94" s="20">
        <v>1135185</v>
      </c>
      <c r="BQ94" s="20">
        <v>0.19400000000000001</v>
      </c>
      <c r="BR94" s="20">
        <v>0.26400000000000001</v>
      </c>
      <c r="BS94" s="20">
        <v>1690</v>
      </c>
      <c r="BT94" s="20">
        <v>2460</v>
      </c>
      <c r="BU94" s="20" t="s">
        <v>119</v>
      </c>
      <c r="BV94" s="20" t="s">
        <v>119</v>
      </c>
      <c r="BW94" s="21" t="s">
        <v>233</v>
      </c>
      <c r="BX94" s="22" t="str">
        <f>_xlfn.XLOOKUP(BW94,dimensions_items!$B$4:$B$35,dimensions_items!$C$4:$C$35,"NULL",0)</f>
        <v>R5.2ASIA</v>
      </c>
      <c r="BY94" s="26" t="s">
        <v>41</v>
      </c>
      <c r="BZ94" s="21" t="s">
        <v>26</v>
      </c>
      <c r="CA94" s="21" t="s">
        <v>18</v>
      </c>
      <c r="CB94" s="21" t="s">
        <v>23</v>
      </c>
      <c r="CC94" s="20" t="str">
        <f t="shared" si="3"/>
        <v>RU</v>
      </c>
      <c r="CD94" s="20" t="str">
        <f t="shared" si="4"/>
        <v>C</v>
      </c>
      <c r="CE94" s="20" t="str">
        <f t="shared" si="5"/>
        <v>ASIA_CHN</v>
      </c>
      <c r="CF94" s="20">
        <f>IF(ISNUMBER(Table1[[#This Row],[concrete]]),Table1[[#This Row],[concrete]],IF(AND(ISNUMBER(Table1[[#This Row],[cement]]),ISNUMBER(Table1[[#This Row],[aggregates]])),Table1[[#This Row],[cement]]+Table1[[#This Row],[aggregates]],""))</f>
        <v>1294</v>
      </c>
      <c r="CG94" s="20">
        <f>COUNT(Table1[[#This Row],[steel]:[other_unspecified_material]])</f>
        <v>8</v>
      </c>
    </row>
    <row r="95" spans="1:85" s="8" customFormat="1">
      <c r="A95" s="9">
        <v>93</v>
      </c>
      <c r="B95" s="20" t="s">
        <v>226</v>
      </c>
      <c r="C95" s="20" t="s">
        <v>118</v>
      </c>
      <c r="D95" s="38">
        <v>1990</v>
      </c>
      <c r="E95" s="9">
        <v>2010</v>
      </c>
      <c r="F95" s="38">
        <v>75</v>
      </c>
      <c r="G95" s="38"/>
      <c r="H95" s="38"/>
      <c r="I95" s="38"/>
      <c r="J95" s="117">
        <v>26</v>
      </c>
      <c r="K95" s="117"/>
      <c r="L95" s="117"/>
      <c r="M95" s="117"/>
      <c r="N95" s="117">
        <v>238</v>
      </c>
      <c r="O95" s="117">
        <v>1451</v>
      </c>
      <c r="P95" s="117">
        <v>16</v>
      </c>
      <c r="Q95" s="117">
        <v>33</v>
      </c>
      <c r="R95" s="117"/>
      <c r="S95" s="117"/>
      <c r="T95" s="117"/>
      <c r="U95" s="117">
        <v>2</v>
      </c>
      <c r="V95" s="117"/>
      <c r="W95" s="117"/>
      <c r="X95" s="117"/>
      <c r="Y95" s="117"/>
      <c r="Z95" s="117"/>
      <c r="AA95" s="117"/>
      <c r="AB95" s="117">
        <v>2</v>
      </c>
      <c r="AC95" s="117"/>
      <c r="AD95" s="117"/>
      <c r="AE95" s="117"/>
      <c r="AF95" s="117"/>
      <c r="AG95" s="117"/>
      <c r="AH95" s="117"/>
      <c r="AI95" s="117"/>
      <c r="AJ95" s="117"/>
      <c r="AK95" s="117"/>
      <c r="AL95" s="20" t="s">
        <v>36</v>
      </c>
      <c r="AM95" s="38" t="s">
        <v>118</v>
      </c>
      <c r="AN95" s="20" t="s">
        <v>117</v>
      </c>
      <c r="AO95" s="20" t="s">
        <v>118</v>
      </c>
      <c r="AP95" s="20" t="s">
        <v>119</v>
      </c>
      <c r="AQ95" s="20" t="s">
        <v>120</v>
      </c>
      <c r="AR95" s="20" t="s">
        <v>118</v>
      </c>
      <c r="AS95" s="20" t="s">
        <v>265</v>
      </c>
      <c r="AT95" s="38">
        <v>2013</v>
      </c>
      <c r="AU95" s="20" t="s">
        <v>266</v>
      </c>
      <c r="AV95" s="20" t="s">
        <v>253</v>
      </c>
      <c r="AW95" s="20" t="s">
        <v>125</v>
      </c>
      <c r="AX95" s="20" t="s">
        <v>267</v>
      </c>
      <c r="AY95" s="20" t="str">
        <f>"https://doi.org/"&amp;Table1[[#This Row],[DOI]]</f>
        <v>https://doi.org/10.1016/j.resconrec.2012.12.013</v>
      </c>
      <c r="AZ95" s="20" t="s">
        <v>119</v>
      </c>
      <c r="BA95" s="20" t="s">
        <v>119</v>
      </c>
      <c r="BB95" s="20" t="s">
        <v>1034</v>
      </c>
      <c r="BC95" s="20" t="s">
        <v>1042</v>
      </c>
      <c r="BD95" s="20" t="s">
        <v>273</v>
      </c>
      <c r="BE95" s="20" t="s">
        <v>130</v>
      </c>
      <c r="BF95" s="20" t="s">
        <v>232</v>
      </c>
      <c r="BG95" s="20" t="s">
        <v>118</v>
      </c>
      <c r="BH95" s="20">
        <v>3893</v>
      </c>
      <c r="BI95" s="20">
        <v>2502.9699999999998</v>
      </c>
      <c r="BJ95" s="20">
        <v>2854.4749999999999</v>
      </c>
      <c r="BK95" s="20">
        <v>815.68</v>
      </c>
      <c r="BL95" s="20">
        <v>860.37249999999995</v>
      </c>
      <c r="BM95" s="20">
        <v>9326410</v>
      </c>
      <c r="BN95" s="20">
        <v>1135185</v>
      </c>
      <c r="BO95" s="20" t="s">
        <v>118</v>
      </c>
      <c r="BP95" s="20">
        <v>1337752</v>
      </c>
      <c r="BQ95" s="20">
        <v>0.26400000000000001</v>
      </c>
      <c r="BR95" s="20">
        <v>0.49199999999999999</v>
      </c>
      <c r="BS95" s="20">
        <v>2460</v>
      </c>
      <c r="BT95" s="20">
        <v>10221</v>
      </c>
      <c r="BU95" s="20" t="s">
        <v>119</v>
      </c>
      <c r="BV95" s="20" t="s">
        <v>119</v>
      </c>
      <c r="BW95" s="21" t="s">
        <v>233</v>
      </c>
      <c r="BX95" s="22" t="str">
        <f>_xlfn.XLOOKUP(BW95,dimensions_items!$B$4:$B$35,dimensions_items!$C$4:$C$35,"NULL",0)</f>
        <v>R5.2ASIA</v>
      </c>
      <c r="BY95" s="26" t="s">
        <v>41</v>
      </c>
      <c r="BZ95" s="21" t="s">
        <v>26</v>
      </c>
      <c r="CA95" s="21" t="s">
        <v>18</v>
      </c>
      <c r="CB95" s="21" t="s">
        <v>23</v>
      </c>
      <c r="CC95" s="20" t="str">
        <f t="shared" si="3"/>
        <v>RU</v>
      </c>
      <c r="CD95" s="20" t="str">
        <f t="shared" si="4"/>
        <v>C</v>
      </c>
      <c r="CE95" s="20" t="str">
        <f t="shared" si="5"/>
        <v>ASIA_CHN</v>
      </c>
      <c r="CF95" s="20">
        <f>IF(ISNUMBER(Table1[[#This Row],[concrete]]),Table1[[#This Row],[concrete]],IF(AND(ISNUMBER(Table1[[#This Row],[cement]]),ISNUMBER(Table1[[#This Row],[aggregates]])),Table1[[#This Row],[cement]]+Table1[[#This Row],[aggregates]],""))</f>
        <v>1689</v>
      </c>
      <c r="CG95" s="20">
        <f>COUNT(Table1[[#This Row],[steel]:[other_unspecified_material]])</f>
        <v>8</v>
      </c>
    </row>
    <row r="96" spans="1:85" s="8" customFormat="1">
      <c r="A96" s="9">
        <v>94</v>
      </c>
      <c r="B96" s="20" t="s">
        <v>226</v>
      </c>
      <c r="C96" s="20" t="s">
        <v>118</v>
      </c>
      <c r="D96" s="38">
        <v>1960</v>
      </c>
      <c r="E96" s="9">
        <v>1979</v>
      </c>
      <c r="F96" s="38">
        <v>26</v>
      </c>
      <c r="G96" s="38"/>
      <c r="H96" s="38"/>
      <c r="I96" s="38"/>
      <c r="J96" s="117">
        <v>15</v>
      </c>
      <c r="K96" s="117"/>
      <c r="L96" s="117"/>
      <c r="M96" s="117"/>
      <c r="N96" s="117">
        <v>183</v>
      </c>
      <c r="O96" s="117">
        <v>1081</v>
      </c>
      <c r="P96" s="117">
        <v>570</v>
      </c>
      <c r="Q96" s="117">
        <v>48</v>
      </c>
      <c r="R96" s="117"/>
      <c r="S96" s="117"/>
      <c r="T96" s="117"/>
      <c r="U96" s="117">
        <v>2</v>
      </c>
      <c r="V96" s="117"/>
      <c r="W96" s="117"/>
      <c r="X96" s="117"/>
      <c r="Y96" s="117"/>
      <c r="Z96" s="117"/>
      <c r="AA96" s="117"/>
      <c r="AB96" s="117">
        <v>2</v>
      </c>
      <c r="AC96" s="117"/>
      <c r="AD96" s="117"/>
      <c r="AE96" s="117"/>
      <c r="AF96" s="117"/>
      <c r="AG96" s="117"/>
      <c r="AH96" s="117"/>
      <c r="AI96" s="117"/>
      <c r="AJ96" s="117"/>
      <c r="AK96" s="117"/>
      <c r="AL96" s="20" t="s">
        <v>274</v>
      </c>
      <c r="AM96" s="38" t="s">
        <v>118</v>
      </c>
      <c r="AN96" s="20" t="s">
        <v>275</v>
      </c>
      <c r="AO96" s="20" t="s">
        <v>118</v>
      </c>
      <c r="AP96" s="20" t="s">
        <v>119</v>
      </c>
      <c r="AQ96" s="20" t="s">
        <v>120</v>
      </c>
      <c r="AR96" s="20" t="s">
        <v>118</v>
      </c>
      <c r="AS96" s="20" t="s">
        <v>265</v>
      </c>
      <c r="AT96" s="38">
        <v>2013</v>
      </c>
      <c r="AU96" s="20" t="s">
        <v>266</v>
      </c>
      <c r="AV96" s="20" t="s">
        <v>253</v>
      </c>
      <c r="AW96" s="20" t="s">
        <v>125</v>
      </c>
      <c r="AX96" s="20" t="s">
        <v>267</v>
      </c>
      <c r="AY96" s="20" t="str">
        <f>"https://doi.org/"&amp;Table1[[#This Row],[DOI]]</f>
        <v>https://doi.org/10.1016/j.resconrec.2012.12.013</v>
      </c>
      <c r="AZ96" s="20" t="s">
        <v>119</v>
      </c>
      <c r="BA96" s="20" t="s">
        <v>119</v>
      </c>
      <c r="BB96" s="20" t="s">
        <v>1034</v>
      </c>
      <c r="BC96" s="20" t="s">
        <v>1042</v>
      </c>
      <c r="BD96" s="20" t="s">
        <v>268</v>
      </c>
      <c r="BE96" s="20" t="s">
        <v>130</v>
      </c>
      <c r="BF96" s="20" t="s">
        <v>232</v>
      </c>
      <c r="BG96" s="20" t="s">
        <v>118</v>
      </c>
      <c r="BH96" s="20">
        <v>3893</v>
      </c>
      <c r="BI96" s="20">
        <v>2556.1525000000001</v>
      </c>
      <c r="BJ96" s="20">
        <v>2753.6374999999998</v>
      </c>
      <c r="BK96" s="20">
        <v>757.03247499999998</v>
      </c>
      <c r="BL96" s="20">
        <v>791.95252500000004</v>
      </c>
      <c r="BM96" s="20">
        <v>9326410</v>
      </c>
      <c r="BN96" s="20">
        <v>667070</v>
      </c>
      <c r="BO96" s="20" t="s">
        <v>118</v>
      </c>
      <c r="BP96" s="20">
        <v>981235</v>
      </c>
      <c r="BQ96" s="20">
        <v>0.16200000000000001</v>
      </c>
      <c r="BR96" s="20">
        <v>0.19400000000000001</v>
      </c>
      <c r="BS96" s="20">
        <v>923</v>
      </c>
      <c r="BT96" s="20">
        <v>1690</v>
      </c>
      <c r="BU96" s="20" t="s">
        <v>119</v>
      </c>
      <c r="BV96" s="20" t="s">
        <v>119</v>
      </c>
      <c r="BW96" s="21" t="s">
        <v>233</v>
      </c>
      <c r="BX96" s="22" t="str">
        <f>_xlfn.XLOOKUP(BW96,dimensions_items!$B$4:$B$35,dimensions_items!$C$4:$C$35,"NULL",0)</f>
        <v>R5.2ASIA</v>
      </c>
      <c r="BY96" s="26" t="s">
        <v>49</v>
      </c>
      <c r="BZ96" s="27" t="s">
        <v>1470</v>
      </c>
      <c r="CA96" s="21" t="s">
        <v>18</v>
      </c>
      <c r="CB96" s="21" t="s">
        <v>23</v>
      </c>
      <c r="CC96" s="20" t="str">
        <f t="shared" si="3"/>
        <v>NR</v>
      </c>
      <c r="CD96" s="20" t="str">
        <f t="shared" si="4"/>
        <v>M</v>
      </c>
      <c r="CE96" s="20" t="str">
        <f t="shared" si="5"/>
        <v>ASIA_CHN</v>
      </c>
      <c r="CF96" s="20">
        <f>IF(ISNUMBER(Table1[[#This Row],[concrete]]),Table1[[#This Row],[concrete]],IF(AND(ISNUMBER(Table1[[#This Row],[cement]]),ISNUMBER(Table1[[#This Row],[aggregates]])),Table1[[#This Row],[cement]]+Table1[[#This Row],[aggregates]],""))</f>
        <v>1264</v>
      </c>
      <c r="CG96" s="20">
        <f>COUNT(Table1[[#This Row],[steel]:[other_unspecified_material]])</f>
        <v>8</v>
      </c>
    </row>
    <row r="97" spans="1:85" s="8" customFormat="1">
      <c r="A97" s="9">
        <v>95</v>
      </c>
      <c r="B97" s="20" t="s">
        <v>226</v>
      </c>
      <c r="C97" s="20" t="s">
        <v>118</v>
      </c>
      <c r="D97" s="38">
        <v>1975</v>
      </c>
      <c r="E97" s="9">
        <v>1979</v>
      </c>
      <c r="F97" s="38">
        <v>24</v>
      </c>
      <c r="G97" s="38"/>
      <c r="H97" s="38"/>
      <c r="I97" s="38"/>
      <c r="J97" s="117">
        <v>17</v>
      </c>
      <c r="K97" s="117"/>
      <c r="L97" s="117"/>
      <c r="M97" s="117"/>
      <c r="N97" s="117">
        <v>271</v>
      </c>
      <c r="O97" s="117">
        <v>1231</v>
      </c>
      <c r="P97" s="117">
        <v>36</v>
      </c>
      <c r="Q97" s="117">
        <v>6</v>
      </c>
      <c r="R97" s="117"/>
      <c r="S97" s="117"/>
      <c r="T97" s="117"/>
      <c r="U97" s="117">
        <v>1</v>
      </c>
      <c r="V97" s="117"/>
      <c r="W97" s="117"/>
      <c r="X97" s="117"/>
      <c r="Y97" s="117"/>
      <c r="Z97" s="117"/>
      <c r="AA97" s="117"/>
      <c r="AB97" s="117">
        <v>2</v>
      </c>
      <c r="AC97" s="117"/>
      <c r="AD97" s="117"/>
      <c r="AE97" s="117"/>
      <c r="AF97" s="117"/>
      <c r="AG97" s="117"/>
      <c r="AH97" s="117"/>
      <c r="AI97" s="117"/>
      <c r="AJ97" s="117"/>
      <c r="AK97" s="117"/>
      <c r="AL97" s="20" t="s">
        <v>274</v>
      </c>
      <c r="AM97" s="38" t="s">
        <v>118</v>
      </c>
      <c r="AN97" s="20" t="s">
        <v>275</v>
      </c>
      <c r="AO97" s="20" t="s">
        <v>118</v>
      </c>
      <c r="AP97" s="20" t="s">
        <v>119</v>
      </c>
      <c r="AQ97" s="20" t="s">
        <v>120</v>
      </c>
      <c r="AR97" s="20" t="s">
        <v>118</v>
      </c>
      <c r="AS97" s="20" t="s">
        <v>265</v>
      </c>
      <c r="AT97" s="38">
        <v>2013</v>
      </c>
      <c r="AU97" s="20" t="s">
        <v>266</v>
      </c>
      <c r="AV97" s="20" t="s">
        <v>253</v>
      </c>
      <c r="AW97" s="20" t="s">
        <v>125</v>
      </c>
      <c r="AX97" s="20" t="s">
        <v>267</v>
      </c>
      <c r="AY97" s="20" t="str">
        <f>"https://doi.org/"&amp;Table1[[#This Row],[DOI]]</f>
        <v>https://doi.org/10.1016/j.resconrec.2012.12.013</v>
      </c>
      <c r="AZ97" s="20" t="s">
        <v>119</v>
      </c>
      <c r="BA97" s="20" t="s">
        <v>119</v>
      </c>
      <c r="BB97" s="20" t="s">
        <v>1034</v>
      </c>
      <c r="BC97" s="20" t="s">
        <v>1042</v>
      </c>
      <c r="BD97" s="20" t="s">
        <v>271</v>
      </c>
      <c r="BE97" s="20" t="s">
        <v>130</v>
      </c>
      <c r="BF97" s="20" t="s">
        <v>232</v>
      </c>
      <c r="BG97" s="20" t="s">
        <v>118</v>
      </c>
      <c r="BH97" s="20">
        <v>3893</v>
      </c>
      <c r="BI97" s="20">
        <v>2645.5225</v>
      </c>
      <c r="BJ97" s="20">
        <v>2753.6374999999998</v>
      </c>
      <c r="BK97" s="20">
        <v>789.39502500000003</v>
      </c>
      <c r="BL97" s="20">
        <v>791.95252500000004</v>
      </c>
      <c r="BM97" s="20">
        <v>9326410</v>
      </c>
      <c r="BN97" s="20">
        <v>916395</v>
      </c>
      <c r="BO97" s="20" t="s">
        <v>118</v>
      </c>
      <c r="BP97" s="20">
        <v>981235</v>
      </c>
      <c r="BQ97" s="20">
        <v>0.17399999999999999</v>
      </c>
      <c r="BR97" s="20">
        <v>0.19400000000000001</v>
      </c>
      <c r="BS97" s="20">
        <v>1425</v>
      </c>
      <c r="BT97" s="20">
        <v>1690</v>
      </c>
      <c r="BU97" s="20" t="s">
        <v>119</v>
      </c>
      <c r="BV97" s="20" t="s">
        <v>119</v>
      </c>
      <c r="BW97" s="21" t="s">
        <v>233</v>
      </c>
      <c r="BX97" s="22" t="str">
        <f>_xlfn.XLOOKUP(BW97,dimensions_items!$B$4:$B$35,dimensions_items!$C$4:$C$35,"NULL",0)</f>
        <v>R5.2ASIA</v>
      </c>
      <c r="BY97" s="26" t="s">
        <v>49</v>
      </c>
      <c r="BZ97" s="27" t="s">
        <v>1470</v>
      </c>
      <c r="CA97" s="21" t="s">
        <v>18</v>
      </c>
      <c r="CB97" s="21" t="s">
        <v>23</v>
      </c>
      <c r="CC97" s="20" t="str">
        <f t="shared" si="3"/>
        <v>NR</v>
      </c>
      <c r="CD97" s="20" t="str">
        <f t="shared" si="4"/>
        <v>M</v>
      </c>
      <c r="CE97" s="20" t="str">
        <f t="shared" si="5"/>
        <v>ASIA_CHN</v>
      </c>
      <c r="CF97" s="20">
        <f>IF(ISNUMBER(Table1[[#This Row],[concrete]]),Table1[[#This Row],[concrete]],IF(AND(ISNUMBER(Table1[[#This Row],[cement]]),ISNUMBER(Table1[[#This Row],[aggregates]])),Table1[[#This Row],[cement]]+Table1[[#This Row],[aggregates]],""))</f>
        <v>1502</v>
      </c>
      <c r="CG97" s="20">
        <f>COUNT(Table1[[#This Row],[steel]:[other_unspecified_material]])</f>
        <v>8</v>
      </c>
    </row>
    <row r="98" spans="1:85" s="8" customFormat="1">
      <c r="A98" s="9">
        <v>96</v>
      </c>
      <c r="B98" s="20" t="s">
        <v>226</v>
      </c>
      <c r="C98" s="20" t="s">
        <v>118</v>
      </c>
      <c r="D98" s="38">
        <v>1980</v>
      </c>
      <c r="E98" s="9">
        <v>2010</v>
      </c>
      <c r="F98" s="38">
        <v>28</v>
      </c>
      <c r="G98" s="38"/>
      <c r="H98" s="38"/>
      <c r="I98" s="38"/>
      <c r="J98" s="117">
        <v>34</v>
      </c>
      <c r="K98" s="117"/>
      <c r="L98" s="117"/>
      <c r="M98" s="117"/>
      <c r="N98" s="117">
        <v>215</v>
      </c>
      <c r="O98" s="117">
        <v>1216</v>
      </c>
      <c r="P98" s="117">
        <v>541</v>
      </c>
      <c r="Q98" s="117">
        <v>48</v>
      </c>
      <c r="R98" s="117"/>
      <c r="S98" s="117"/>
      <c r="T98" s="117"/>
      <c r="U98" s="117">
        <v>2</v>
      </c>
      <c r="V98" s="117"/>
      <c r="W98" s="117"/>
      <c r="X98" s="117"/>
      <c r="Y98" s="117"/>
      <c r="Z98" s="117"/>
      <c r="AA98" s="117"/>
      <c r="AB98" s="117">
        <v>2</v>
      </c>
      <c r="AC98" s="117"/>
      <c r="AD98" s="117"/>
      <c r="AE98" s="117"/>
      <c r="AF98" s="117"/>
      <c r="AG98" s="117"/>
      <c r="AH98" s="117"/>
      <c r="AI98" s="117"/>
      <c r="AJ98" s="117"/>
      <c r="AK98" s="117"/>
      <c r="AL98" s="20" t="s">
        <v>274</v>
      </c>
      <c r="AM98" s="38" t="s">
        <v>118</v>
      </c>
      <c r="AN98" s="20" t="s">
        <v>275</v>
      </c>
      <c r="AO98" s="20" t="s">
        <v>118</v>
      </c>
      <c r="AP98" s="20" t="s">
        <v>119</v>
      </c>
      <c r="AQ98" s="20" t="s">
        <v>120</v>
      </c>
      <c r="AR98" s="20" t="s">
        <v>118</v>
      </c>
      <c r="AS98" s="20" t="s">
        <v>265</v>
      </c>
      <c r="AT98" s="38">
        <v>2013</v>
      </c>
      <c r="AU98" s="20" t="s">
        <v>266</v>
      </c>
      <c r="AV98" s="20" t="s">
        <v>253</v>
      </c>
      <c r="AW98" s="20" t="s">
        <v>125</v>
      </c>
      <c r="AX98" s="20" t="s">
        <v>267</v>
      </c>
      <c r="AY98" s="20" t="str">
        <f>"https://doi.org/"&amp;Table1[[#This Row],[DOI]]</f>
        <v>https://doi.org/10.1016/j.resconrec.2012.12.013</v>
      </c>
      <c r="AZ98" s="20" t="s">
        <v>119</v>
      </c>
      <c r="BA98" s="20" t="s">
        <v>119</v>
      </c>
      <c r="BB98" s="20" t="s">
        <v>1034</v>
      </c>
      <c r="BC98" s="20" t="s">
        <v>1042</v>
      </c>
      <c r="BD98" s="20" t="s">
        <v>269</v>
      </c>
      <c r="BE98" s="20" t="s">
        <v>130</v>
      </c>
      <c r="BF98" s="20" t="s">
        <v>232</v>
      </c>
      <c r="BG98" s="20" t="s">
        <v>118</v>
      </c>
      <c r="BH98" s="20">
        <v>3893</v>
      </c>
      <c r="BI98" s="20">
        <v>2753.6374999999998</v>
      </c>
      <c r="BJ98" s="20">
        <v>2854.4749999999999</v>
      </c>
      <c r="BK98" s="20">
        <v>791.95252500000004</v>
      </c>
      <c r="BL98" s="20">
        <v>860.37249999999995</v>
      </c>
      <c r="BM98" s="20">
        <v>9326410</v>
      </c>
      <c r="BN98" s="20">
        <v>981235</v>
      </c>
      <c r="BO98" s="20" t="s">
        <v>118</v>
      </c>
      <c r="BP98" s="20">
        <v>1337752</v>
      </c>
      <c r="BQ98" s="20">
        <v>0.19400000000000001</v>
      </c>
      <c r="BR98" s="20">
        <v>0.49199999999999999</v>
      </c>
      <c r="BS98" s="20">
        <v>1690</v>
      </c>
      <c r="BT98" s="20">
        <v>10221</v>
      </c>
      <c r="BU98" s="20" t="s">
        <v>119</v>
      </c>
      <c r="BV98" s="20" t="s">
        <v>119</v>
      </c>
      <c r="BW98" s="21" t="s">
        <v>233</v>
      </c>
      <c r="BX98" s="22" t="str">
        <f>_xlfn.XLOOKUP(BW98,dimensions_items!$B$4:$B$35,dimensions_items!$C$4:$C$35,"NULL",0)</f>
        <v>R5.2ASIA</v>
      </c>
      <c r="BY98" s="26" t="s">
        <v>49</v>
      </c>
      <c r="BZ98" s="27" t="s">
        <v>1470</v>
      </c>
      <c r="CA98" s="21" t="s">
        <v>18</v>
      </c>
      <c r="CB98" s="21" t="s">
        <v>23</v>
      </c>
      <c r="CC98" s="20" t="str">
        <f t="shared" si="3"/>
        <v>NR</v>
      </c>
      <c r="CD98" s="20" t="str">
        <f t="shared" si="4"/>
        <v>M</v>
      </c>
      <c r="CE98" s="20" t="str">
        <f t="shared" si="5"/>
        <v>ASIA_CHN</v>
      </c>
      <c r="CF98" s="20">
        <f>IF(ISNUMBER(Table1[[#This Row],[concrete]]),Table1[[#This Row],[concrete]],IF(AND(ISNUMBER(Table1[[#This Row],[cement]]),ISNUMBER(Table1[[#This Row],[aggregates]])),Table1[[#This Row],[cement]]+Table1[[#This Row],[aggregates]],""))</f>
        <v>1431</v>
      </c>
      <c r="CG98" s="20">
        <f>COUNT(Table1[[#This Row],[steel]:[other_unspecified_material]])</f>
        <v>8</v>
      </c>
    </row>
    <row r="99" spans="1:85" s="8" customFormat="1">
      <c r="A99" s="9">
        <v>97</v>
      </c>
      <c r="B99" s="20" t="s">
        <v>226</v>
      </c>
      <c r="C99" s="20" t="s">
        <v>118</v>
      </c>
      <c r="D99" s="38">
        <v>1980</v>
      </c>
      <c r="E99" s="9">
        <v>1989</v>
      </c>
      <c r="F99" s="38">
        <v>43</v>
      </c>
      <c r="G99" s="38"/>
      <c r="H99" s="38"/>
      <c r="I99" s="38"/>
      <c r="J99" s="117">
        <v>22</v>
      </c>
      <c r="K99" s="117"/>
      <c r="L99" s="117"/>
      <c r="M99" s="117"/>
      <c r="N99" s="117">
        <v>320</v>
      </c>
      <c r="O99" s="117">
        <v>1314</v>
      </c>
      <c r="P99" s="117">
        <v>319</v>
      </c>
      <c r="Q99" s="117">
        <v>28</v>
      </c>
      <c r="R99" s="117"/>
      <c r="S99" s="117"/>
      <c r="T99" s="117"/>
      <c r="U99" s="117">
        <v>2</v>
      </c>
      <c r="V99" s="117"/>
      <c r="W99" s="117"/>
      <c r="X99" s="117"/>
      <c r="Y99" s="117"/>
      <c r="Z99" s="117"/>
      <c r="AA99" s="117"/>
      <c r="AB99" s="117">
        <v>2</v>
      </c>
      <c r="AC99" s="117"/>
      <c r="AD99" s="117"/>
      <c r="AE99" s="117"/>
      <c r="AF99" s="117"/>
      <c r="AG99" s="117"/>
      <c r="AH99" s="117"/>
      <c r="AI99" s="117"/>
      <c r="AJ99" s="117"/>
      <c r="AK99" s="117"/>
      <c r="AL99" s="20" t="s">
        <v>36</v>
      </c>
      <c r="AM99" s="38" t="s">
        <v>118</v>
      </c>
      <c r="AN99" s="20" t="s">
        <v>275</v>
      </c>
      <c r="AO99" s="20" t="s">
        <v>118</v>
      </c>
      <c r="AP99" s="20" t="s">
        <v>119</v>
      </c>
      <c r="AQ99" s="20" t="s">
        <v>120</v>
      </c>
      <c r="AR99" s="20" t="s">
        <v>118</v>
      </c>
      <c r="AS99" s="20" t="s">
        <v>265</v>
      </c>
      <c r="AT99" s="38">
        <v>2013</v>
      </c>
      <c r="AU99" s="20" t="s">
        <v>266</v>
      </c>
      <c r="AV99" s="20" t="s">
        <v>253</v>
      </c>
      <c r="AW99" s="20" t="s">
        <v>125</v>
      </c>
      <c r="AX99" s="20" t="s">
        <v>267</v>
      </c>
      <c r="AY99" s="20" t="str">
        <f>"https://doi.org/"&amp;Table1[[#This Row],[DOI]]</f>
        <v>https://doi.org/10.1016/j.resconrec.2012.12.013</v>
      </c>
      <c r="AZ99" s="20" t="s">
        <v>119</v>
      </c>
      <c r="BA99" s="20" t="s">
        <v>119</v>
      </c>
      <c r="BB99" s="20" t="s">
        <v>1034</v>
      </c>
      <c r="BC99" s="20" t="s">
        <v>1042</v>
      </c>
      <c r="BD99" s="20" t="s">
        <v>272</v>
      </c>
      <c r="BE99" s="20" t="s">
        <v>130</v>
      </c>
      <c r="BF99" s="20" t="s">
        <v>232</v>
      </c>
      <c r="BG99" s="20" t="s">
        <v>118</v>
      </c>
      <c r="BH99" s="20">
        <v>3893</v>
      </c>
      <c r="BI99" s="20">
        <v>2753.6374999999998</v>
      </c>
      <c r="BJ99" s="20">
        <v>2502.9699999999998</v>
      </c>
      <c r="BK99" s="20">
        <v>791.95252500000004</v>
      </c>
      <c r="BL99" s="20">
        <v>815.68</v>
      </c>
      <c r="BM99" s="20">
        <v>9326410</v>
      </c>
      <c r="BN99" s="20">
        <v>981235</v>
      </c>
      <c r="BO99" s="20" t="s">
        <v>118</v>
      </c>
      <c r="BP99" s="20">
        <v>1135185</v>
      </c>
      <c r="BQ99" s="20">
        <v>0.19400000000000001</v>
      </c>
      <c r="BR99" s="20">
        <v>0.26400000000000001</v>
      </c>
      <c r="BS99" s="20">
        <v>1690</v>
      </c>
      <c r="BT99" s="20">
        <v>2460</v>
      </c>
      <c r="BU99" s="20" t="s">
        <v>119</v>
      </c>
      <c r="BV99" s="20" t="s">
        <v>119</v>
      </c>
      <c r="BW99" s="21" t="s">
        <v>233</v>
      </c>
      <c r="BX99" s="22" t="str">
        <f>_xlfn.XLOOKUP(BW99,dimensions_items!$B$4:$B$35,dimensions_items!$C$4:$C$35,"NULL",0)</f>
        <v>R5.2ASIA</v>
      </c>
      <c r="BY99" s="26" t="s">
        <v>49</v>
      </c>
      <c r="BZ99" s="21" t="s">
        <v>26</v>
      </c>
      <c r="CA99" s="21" t="s">
        <v>18</v>
      </c>
      <c r="CB99" s="21" t="s">
        <v>23</v>
      </c>
      <c r="CC99" s="20" t="str">
        <f t="shared" si="3"/>
        <v>NR</v>
      </c>
      <c r="CD99" s="20" t="str">
        <f t="shared" si="4"/>
        <v>C</v>
      </c>
      <c r="CE99" s="20" t="str">
        <f t="shared" si="5"/>
        <v>ASIA_CHN</v>
      </c>
      <c r="CF99" s="20">
        <f>IF(ISNUMBER(Table1[[#This Row],[concrete]]),Table1[[#This Row],[concrete]],IF(AND(ISNUMBER(Table1[[#This Row],[cement]]),ISNUMBER(Table1[[#This Row],[aggregates]])),Table1[[#This Row],[cement]]+Table1[[#This Row],[aggregates]],""))</f>
        <v>1634</v>
      </c>
      <c r="CG99" s="20">
        <f>COUNT(Table1[[#This Row],[steel]:[other_unspecified_material]])</f>
        <v>8</v>
      </c>
    </row>
    <row r="100" spans="1:85" s="8" customFormat="1">
      <c r="A100" s="9">
        <v>98</v>
      </c>
      <c r="B100" s="20" t="s">
        <v>226</v>
      </c>
      <c r="C100" s="20" t="s">
        <v>118</v>
      </c>
      <c r="D100" s="38">
        <v>1990</v>
      </c>
      <c r="E100" s="9">
        <v>2010</v>
      </c>
      <c r="F100" s="38">
        <v>80</v>
      </c>
      <c r="G100" s="38"/>
      <c r="H100" s="38"/>
      <c r="I100" s="38"/>
      <c r="J100" s="117">
        <v>27</v>
      </c>
      <c r="K100" s="117"/>
      <c r="L100" s="117"/>
      <c r="M100" s="117"/>
      <c r="N100" s="117">
        <v>418</v>
      </c>
      <c r="O100" s="117">
        <v>1438</v>
      </c>
      <c r="P100" s="117">
        <v>234</v>
      </c>
      <c r="Q100" s="117">
        <v>28</v>
      </c>
      <c r="R100" s="117"/>
      <c r="S100" s="117"/>
      <c r="T100" s="117"/>
      <c r="U100" s="117">
        <v>2</v>
      </c>
      <c r="V100" s="117"/>
      <c r="W100" s="117"/>
      <c r="X100" s="117"/>
      <c r="Y100" s="117"/>
      <c r="Z100" s="117"/>
      <c r="AA100" s="117"/>
      <c r="AB100" s="117">
        <v>2</v>
      </c>
      <c r="AC100" s="117"/>
      <c r="AD100" s="117"/>
      <c r="AE100" s="117"/>
      <c r="AF100" s="117"/>
      <c r="AG100" s="117"/>
      <c r="AH100" s="117"/>
      <c r="AI100" s="117"/>
      <c r="AJ100" s="117"/>
      <c r="AK100" s="117"/>
      <c r="AL100" s="20" t="s">
        <v>36</v>
      </c>
      <c r="AM100" s="38" t="s">
        <v>118</v>
      </c>
      <c r="AN100" s="20" t="s">
        <v>275</v>
      </c>
      <c r="AO100" s="20" t="s">
        <v>118</v>
      </c>
      <c r="AP100" s="20" t="s">
        <v>119</v>
      </c>
      <c r="AQ100" s="20" t="s">
        <v>120</v>
      </c>
      <c r="AR100" s="20" t="s">
        <v>118</v>
      </c>
      <c r="AS100" s="20" t="s">
        <v>265</v>
      </c>
      <c r="AT100" s="38">
        <v>2013</v>
      </c>
      <c r="AU100" s="20" t="s">
        <v>266</v>
      </c>
      <c r="AV100" s="20" t="s">
        <v>253</v>
      </c>
      <c r="AW100" s="20" t="s">
        <v>125</v>
      </c>
      <c r="AX100" s="20" t="s">
        <v>267</v>
      </c>
      <c r="AY100" s="20" t="str">
        <f>"https://doi.org/"&amp;Table1[[#This Row],[DOI]]</f>
        <v>https://doi.org/10.1016/j.resconrec.2012.12.013</v>
      </c>
      <c r="AZ100" s="20" t="s">
        <v>119</v>
      </c>
      <c r="BA100" s="20" t="s">
        <v>119</v>
      </c>
      <c r="BB100" s="20" t="s">
        <v>1034</v>
      </c>
      <c r="BC100" s="20" t="s">
        <v>1042</v>
      </c>
      <c r="BD100" s="20" t="s">
        <v>273</v>
      </c>
      <c r="BE100" s="20" t="s">
        <v>130</v>
      </c>
      <c r="BF100" s="20" t="s">
        <v>232</v>
      </c>
      <c r="BG100" s="20" t="s">
        <v>118</v>
      </c>
      <c r="BH100" s="20">
        <v>3893</v>
      </c>
      <c r="BI100" s="20">
        <v>2502.9699999999998</v>
      </c>
      <c r="BJ100" s="20">
        <v>2854.4749999999999</v>
      </c>
      <c r="BK100" s="20">
        <v>815.68</v>
      </c>
      <c r="BL100" s="20">
        <v>860.37249999999995</v>
      </c>
      <c r="BM100" s="20">
        <v>9326410</v>
      </c>
      <c r="BN100" s="20">
        <v>1135185</v>
      </c>
      <c r="BO100" s="20" t="s">
        <v>118</v>
      </c>
      <c r="BP100" s="20">
        <v>1337752</v>
      </c>
      <c r="BQ100" s="20">
        <v>0.26400000000000001</v>
      </c>
      <c r="BR100" s="20">
        <v>0.49199999999999999</v>
      </c>
      <c r="BS100" s="20">
        <v>2460</v>
      </c>
      <c r="BT100" s="20">
        <v>10221</v>
      </c>
      <c r="BU100" s="20" t="s">
        <v>119</v>
      </c>
      <c r="BV100" s="20" t="s">
        <v>119</v>
      </c>
      <c r="BW100" s="21" t="s">
        <v>233</v>
      </c>
      <c r="BX100" s="22" t="str">
        <f>_xlfn.XLOOKUP(BW100,dimensions_items!$B$4:$B$35,dimensions_items!$C$4:$C$35,"NULL",0)</f>
        <v>R5.2ASIA</v>
      </c>
      <c r="BY100" s="26" t="s">
        <v>49</v>
      </c>
      <c r="BZ100" s="21" t="s">
        <v>26</v>
      </c>
      <c r="CA100" s="28" t="s">
        <v>18</v>
      </c>
      <c r="CB100" s="21" t="s">
        <v>23</v>
      </c>
      <c r="CC100" s="20" t="str">
        <f t="shared" si="3"/>
        <v>NR</v>
      </c>
      <c r="CD100" s="20" t="str">
        <f t="shared" si="4"/>
        <v>C</v>
      </c>
      <c r="CE100" s="20" t="str">
        <f t="shared" si="5"/>
        <v>ASIA_CHN</v>
      </c>
      <c r="CF100" s="20">
        <f>IF(ISNUMBER(Table1[[#This Row],[concrete]]),Table1[[#This Row],[concrete]],IF(AND(ISNUMBER(Table1[[#This Row],[cement]]),ISNUMBER(Table1[[#This Row],[aggregates]])),Table1[[#This Row],[cement]]+Table1[[#This Row],[aggregates]],""))</f>
        <v>1856</v>
      </c>
      <c r="CG100" s="20">
        <f>COUNT(Table1[[#This Row],[steel]:[other_unspecified_material]])</f>
        <v>8</v>
      </c>
    </row>
    <row r="101" spans="1:85" s="8" customFormat="1">
      <c r="A101" s="9">
        <v>99</v>
      </c>
      <c r="B101" s="20" t="s">
        <v>226</v>
      </c>
      <c r="C101" s="20" t="s">
        <v>118</v>
      </c>
      <c r="D101" s="38">
        <v>1950</v>
      </c>
      <c r="E101" s="9">
        <v>2010</v>
      </c>
      <c r="F101" s="38">
        <v>0.09</v>
      </c>
      <c r="G101" s="38"/>
      <c r="H101" s="38"/>
      <c r="I101" s="38"/>
      <c r="J101" s="117">
        <v>86</v>
      </c>
      <c r="K101" s="117"/>
      <c r="L101" s="117"/>
      <c r="M101" s="117"/>
      <c r="N101" s="117"/>
      <c r="O101" s="117"/>
      <c r="P101" s="117"/>
      <c r="Q101" s="117"/>
      <c r="R101" s="117"/>
      <c r="S101" s="117"/>
      <c r="T101" s="117"/>
      <c r="U101" s="117"/>
      <c r="V101" s="117"/>
      <c r="W101" s="117"/>
      <c r="X101" s="117"/>
      <c r="Y101" s="117"/>
      <c r="Z101" s="117"/>
      <c r="AA101" s="117"/>
      <c r="AB101" s="117">
        <v>0.13</v>
      </c>
      <c r="AC101" s="117"/>
      <c r="AD101" s="117"/>
      <c r="AE101" s="117"/>
      <c r="AF101" s="117"/>
      <c r="AG101" s="117"/>
      <c r="AH101" s="117"/>
      <c r="AI101" s="117"/>
      <c r="AJ101" s="117"/>
      <c r="AK101" s="117"/>
      <c r="AL101" s="20" t="s">
        <v>276</v>
      </c>
      <c r="AM101" s="38" t="s">
        <v>118</v>
      </c>
      <c r="AN101" s="20" t="s">
        <v>118</v>
      </c>
      <c r="AO101" s="20" t="s">
        <v>118</v>
      </c>
      <c r="AP101" s="20" t="s">
        <v>119</v>
      </c>
      <c r="AQ101" s="20" t="s">
        <v>242</v>
      </c>
      <c r="AR101" s="20" t="s">
        <v>118</v>
      </c>
      <c r="AS101" s="20" t="s">
        <v>265</v>
      </c>
      <c r="AT101" s="38">
        <v>2013</v>
      </c>
      <c r="AU101" s="20" t="s">
        <v>266</v>
      </c>
      <c r="AV101" s="20" t="s">
        <v>253</v>
      </c>
      <c r="AW101" s="20" t="s">
        <v>125</v>
      </c>
      <c r="AX101" s="20" t="s">
        <v>267</v>
      </c>
      <c r="AY101" s="20" t="str">
        <f>"https://doi.org/"&amp;Table1[[#This Row],[DOI]]</f>
        <v>https://doi.org/10.1016/j.resconrec.2012.12.013</v>
      </c>
      <c r="AZ101" s="20" t="s">
        <v>119</v>
      </c>
      <c r="BA101" s="20" t="s">
        <v>119</v>
      </c>
      <c r="BB101" s="20" t="s">
        <v>1034</v>
      </c>
      <c r="BC101" s="20" t="s">
        <v>1044</v>
      </c>
      <c r="BD101" s="20" t="s">
        <v>277</v>
      </c>
      <c r="BE101" s="20" t="s">
        <v>130</v>
      </c>
      <c r="BF101" s="20" t="s">
        <v>232</v>
      </c>
      <c r="BG101" s="20" t="s">
        <v>118</v>
      </c>
      <c r="BH101" s="20">
        <v>3893</v>
      </c>
      <c r="BI101" s="20">
        <v>2675.65</v>
      </c>
      <c r="BJ101" s="20">
        <v>2651.88</v>
      </c>
      <c r="BK101" s="20">
        <v>928.40002500000003</v>
      </c>
      <c r="BL101" s="20">
        <v>934.40997500000003</v>
      </c>
      <c r="BM101" s="20">
        <v>9326410</v>
      </c>
      <c r="BN101" s="20">
        <v>546815</v>
      </c>
      <c r="BO101" s="20" t="s">
        <v>118</v>
      </c>
      <c r="BP101" s="20">
        <v>1372860</v>
      </c>
      <c r="BQ101" s="20">
        <v>0.11799999999999999</v>
      </c>
      <c r="BR101" s="20">
        <v>0.8</v>
      </c>
      <c r="BS101" s="20">
        <v>757</v>
      </c>
      <c r="BT101" s="20">
        <v>12320</v>
      </c>
      <c r="BU101" s="20" t="s">
        <v>119</v>
      </c>
      <c r="BV101" s="20" t="s">
        <v>119</v>
      </c>
      <c r="BW101" s="21" t="s">
        <v>233</v>
      </c>
      <c r="BX101" s="22" t="str">
        <f>_xlfn.XLOOKUP(BW101,dimensions_items!$B$4:$B$35,dimensions_items!$C$4:$C$35,"NULL",0)</f>
        <v>R5.2ASIA</v>
      </c>
      <c r="BY101" s="26" t="s">
        <v>31</v>
      </c>
      <c r="BZ101" s="27" t="s">
        <v>1471</v>
      </c>
      <c r="CA101" s="21" t="s">
        <v>18</v>
      </c>
      <c r="CB101" s="21" t="s">
        <v>23</v>
      </c>
      <c r="CC101" s="20" t="str">
        <f t="shared" si="3"/>
        <v>UN</v>
      </c>
      <c r="CD101" s="20" t="str">
        <f t="shared" si="4"/>
        <v>M</v>
      </c>
      <c r="CE101" s="20" t="str">
        <f t="shared" si="5"/>
        <v>ASIA_CHN</v>
      </c>
      <c r="CF101" s="20" t="str">
        <f>IF(ISNUMBER(Table1[[#This Row],[concrete]]),Table1[[#This Row],[concrete]],IF(AND(ISNUMBER(Table1[[#This Row],[cement]]),ISNUMBER(Table1[[#This Row],[aggregates]])),Table1[[#This Row],[cement]]+Table1[[#This Row],[aggregates]],""))</f>
        <v/>
      </c>
      <c r="CG101" s="20">
        <f>COUNT(Table1[[#This Row],[steel]:[other_unspecified_material]])</f>
        <v>3</v>
      </c>
    </row>
    <row r="102" spans="1:85" s="8" customFormat="1">
      <c r="A102" s="9">
        <v>100</v>
      </c>
      <c r="B102" s="20" t="s">
        <v>226</v>
      </c>
      <c r="C102" s="20" t="s">
        <v>118</v>
      </c>
      <c r="D102" s="38">
        <v>1950</v>
      </c>
      <c r="E102" s="9">
        <v>2010</v>
      </c>
      <c r="F102" s="38">
        <v>10</v>
      </c>
      <c r="G102" s="38"/>
      <c r="H102" s="38"/>
      <c r="I102" s="38"/>
      <c r="J102" s="117">
        <v>107</v>
      </c>
      <c r="K102" s="117"/>
      <c r="L102" s="117"/>
      <c r="M102" s="117"/>
      <c r="N102" s="117">
        <v>112</v>
      </c>
      <c r="O102" s="117">
        <v>977</v>
      </c>
      <c r="P102" s="117">
        <v>855</v>
      </c>
      <c r="Q102" s="117">
        <v>18</v>
      </c>
      <c r="R102" s="117"/>
      <c r="S102" s="117"/>
      <c r="T102" s="117"/>
      <c r="U102" s="117"/>
      <c r="V102" s="117"/>
      <c r="W102" s="117"/>
      <c r="X102" s="117"/>
      <c r="Y102" s="117"/>
      <c r="Z102" s="117"/>
      <c r="AA102" s="117"/>
      <c r="AB102" s="117">
        <v>0.25</v>
      </c>
      <c r="AC102" s="117"/>
      <c r="AD102" s="117"/>
      <c r="AE102" s="117"/>
      <c r="AF102" s="117"/>
      <c r="AG102" s="117"/>
      <c r="AH102" s="117"/>
      <c r="AI102" s="117"/>
      <c r="AJ102" s="117"/>
      <c r="AK102" s="117"/>
      <c r="AL102" s="20" t="s">
        <v>278</v>
      </c>
      <c r="AM102" s="38" t="s">
        <v>118</v>
      </c>
      <c r="AN102" s="20" t="s">
        <v>118</v>
      </c>
      <c r="AO102" s="20" t="s">
        <v>118</v>
      </c>
      <c r="AP102" s="20" t="s">
        <v>119</v>
      </c>
      <c r="AQ102" s="20" t="s">
        <v>242</v>
      </c>
      <c r="AR102" s="20" t="s">
        <v>118</v>
      </c>
      <c r="AS102" s="20" t="s">
        <v>265</v>
      </c>
      <c r="AT102" s="38">
        <v>2013</v>
      </c>
      <c r="AU102" s="20" t="s">
        <v>266</v>
      </c>
      <c r="AV102" s="20" t="s">
        <v>253</v>
      </c>
      <c r="AW102" s="20" t="s">
        <v>125</v>
      </c>
      <c r="AX102" s="20" t="s">
        <v>267</v>
      </c>
      <c r="AY102" s="20" t="str">
        <f>"https://doi.org/"&amp;Table1[[#This Row],[DOI]]</f>
        <v>https://doi.org/10.1016/j.resconrec.2012.12.013</v>
      </c>
      <c r="AZ102" s="20" t="s">
        <v>119</v>
      </c>
      <c r="BA102" s="20" t="s">
        <v>119</v>
      </c>
      <c r="BB102" s="20" t="s">
        <v>1034</v>
      </c>
      <c r="BC102" s="20" t="s">
        <v>1042</v>
      </c>
      <c r="BD102" s="20" t="s">
        <v>279</v>
      </c>
      <c r="BE102" s="20" t="s">
        <v>130</v>
      </c>
      <c r="BF102" s="20" t="s">
        <v>232</v>
      </c>
      <c r="BG102" s="20" t="s">
        <v>118</v>
      </c>
      <c r="BH102" s="20">
        <v>3893</v>
      </c>
      <c r="BI102" s="20">
        <v>2675.65</v>
      </c>
      <c r="BJ102" s="20">
        <v>2854.4749999999999</v>
      </c>
      <c r="BK102" s="20">
        <v>928.40002500000003</v>
      </c>
      <c r="BL102" s="20">
        <v>860.37249999999995</v>
      </c>
      <c r="BM102" s="20">
        <v>9326410</v>
      </c>
      <c r="BN102" s="20">
        <v>546815</v>
      </c>
      <c r="BO102" s="20" t="s">
        <v>118</v>
      </c>
      <c r="BP102" s="20">
        <v>1337752</v>
      </c>
      <c r="BQ102" s="20">
        <v>0.11799999999999999</v>
      </c>
      <c r="BR102" s="20">
        <v>0.49199999999999999</v>
      </c>
      <c r="BS102" s="20">
        <v>757</v>
      </c>
      <c r="BT102" s="20">
        <v>10221</v>
      </c>
      <c r="BU102" s="20" t="s">
        <v>119</v>
      </c>
      <c r="BV102" s="20" t="s">
        <v>119</v>
      </c>
      <c r="BW102" s="21" t="s">
        <v>233</v>
      </c>
      <c r="BX102" s="22" t="str">
        <f>_xlfn.XLOOKUP(BW102,dimensions_items!$B$4:$B$35,dimensions_items!$C$4:$C$35,"NULL",0)</f>
        <v>R5.2ASIA</v>
      </c>
      <c r="BY102" s="26" t="s">
        <v>31</v>
      </c>
      <c r="BZ102" s="27" t="s">
        <v>1576</v>
      </c>
      <c r="CA102" s="21" t="s">
        <v>18</v>
      </c>
      <c r="CB102" s="21" t="s">
        <v>23</v>
      </c>
      <c r="CC102" s="20" t="str">
        <f t="shared" si="3"/>
        <v>UN</v>
      </c>
      <c r="CD102" s="20" t="str">
        <f t="shared" si="4"/>
        <v>T</v>
      </c>
      <c r="CE102" s="20" t="str">
        <f t="shared" si="5"/>
        <v>ASIA_CHN</v>
      </c>
      <c r="CF102" s="20">
        <f>IF(ISNUMBER(Table1[[#This Row],[concrete]]),Table1[[#This Row],[concrete]],IF(AND(ISNUMBER(Table1[[#This Row],[cement]]),ISNUMBER(Table1[[#This Row],[aggregates]])),Table1[[#This Row],[cement]]+Table1[[#This Row],[aggregates]],""))</f>
        <v>1089</v>
      </c>
      <c r="CG102" s="20">
        <f>COUNT(Table1[[#This Row],[steel]:[other_unspecified_material]])</f>
        <v>7</v>
      </c>
    </row>
    <row r="103" spans="1:85" s="8" customFormat="1">
      <c r="A103" s="9">
        <v>101</v>
      </c>
      <c r="B103" s="20" t="s">
        <v>226</v>
      </c>
      <c r="C103" s="20" t="s">
        <v>118</v>
      </c>
      <c r="D103" s="38">
        <v>1980</v>
      </c>
      <c r="E103" s="9">
        <v>2010</v>
      </c>
      <c r="F103" s="38">
        <v>21</v>
      </c>
      <c r="G103" s="38"/>
      <c r="H103" s="38"/>
      <c r="I103" s="38"/>
      <c r="J103" s="117">
        <v>24</v>
      </c>
      <c r="K103" s="117"/>
      <c r="L103" s="117"/>
      <c r="M103" s="117"/>
      <c r="N103" s="117">
        <v>172</v>
      </c>
      <c r="O103" s="117">
        <v>1345</v>
      </c>
      <c r="P103" s="117">
        <v>705</v>
      </c>
      <c r="Q103" s="117">
        <v>32</v>
      </c>
      <c r="R103" s="117"/>
      <c r="S103" s="117"/>
      <c r="T103" s="117"/>
      <c r="U103" s="117">
        <v>2</v>
      </c>
      <c r="V103" s="117"/>
      <c r="W103" s="117"/>
      <c r="X103" s="117"/>
      <c r="Y103" s="117"/>
      <c r="Z103" s="117"/>
      <c r="AA103" s="117"/>
      <c r="AB103" s="117">
        <v>2</v>
      </c>
      <c r="AC103" s="117"/>
      <c r="AD103" s="117"/>
      <c r="AE103" s="117"/>
      <c r="AF103" s="117"/>
      <c r="AG103" s="117"/>
      <c r="AH103" s="117"/>
      <c r="AI103" s="117"/>
      <c r="AJ103" s="117"/>
      <c r="AK103" s="117"/>
      <c r="AL103" s="20" t="s">
        <v>280</v>
      </c>
      <c r="AM103" s="38" t="s">
        <v>118</v>
      </c>
      <c r="AN103" s="20" t="s">
        <v>118</v>
      </c>
      <c r="AO103" s="20" t="s">
        <v>118</v>
      </c>
      <c r="AP103" s="20" t="s">
        <v>119</v>
      </c>
      <c r="AQ103" s="20" t="s">
        <v>242</v>
      </c>
      <c r="AR103" s="20" t="s">
        <v>118</v>
      </c>
      <c r="AS103" s="20" t="s">
        <v>265</v>
      </c>
      <c r="AT103" s="38">
        <v>2013</v>
      </c>
      <c r="AU103" s="20" t="s">
        <v>266</v>
      </c>
      <c r="AV103" s="20" t="s">
        <v>253</v>
      </c>
      <c r="AW103" s="20" t="s">
        <v>125</v>
      </c>
      <c r="AX103" s="20" t="s">
        <v>267</v>
      </c>
      <c r="AY103" s="20" t="str">
        <f>"https://doi.org/"&amp;Table1[[#This Row],[DOI]]</f>
        <v>https://doi.org/10.1016/j.resconrec.2012.12.013</v>
      </c>
      <c r="AZ103" s="20" t="s">
        <v>119</v>
      </c>
      <c r="BA103" s="20" t="s">
        <v>119</v>
      </c>
      <c r="BB103" s="20" t="s">
        <v>1034</v>
      </c>
      <c r="BC103" s="20" t="s">
        <v>1042</v>
      </c>
      <c r="BD103" s="20" t="s">
        <v>269</v>
      </c>
      <c r="BE103" s="20" t="s">
        <v>130</v>
      </c>
      <c r="BF103" s="20" t="s">
        <v>232</v>
      </c>
      <c r="BG103" s="20" t="s">
        <v>118</v>
      </c>
      <c r="BH103" s="20">
        <v>3893</v>
      </c>
      <c r="BI103" s="20">
        <v>2753.6374999999998</v>
      </c>
      <c r="BJ103" s="20">
        <v>2854.4749999999999</v>
      </c>
      <c r="BK103" s="20">
        <v>791.95252500000004</v>
      </c>
      <c r="BL103" s="20">
        <v>860.37249999999995</v>
      </c>
      <c r="BM103" s="20">
        <v>9326410</v>
      </c>
      <c r="BN103" s="20">
        <v>981235</v>
      </c>
      <c r="BO103" s="20" t="s">
        <v>118</v>
      </c>
      <c r="BP103" s="20">
        <v>1337752</v>
      </c>
      <c r="BQ103" s="20">
        <v>0.19400000000000001</v>
      </c>
      <c r="BR103" s="20">
        <v>0.49199999999999999</v>
      </c>
      <c r="BS103" s="20">
        <v>1690</v>
      </c>
      <c r="BT103" s="20">
        <v>10221</v>
      </c>
      <c r="BU103" s="20" t="s">
        <v>119</v>
      </c>
      <c r="BV103" s="20" t="s">
        <v>119</v>
      </c>
      <c r="BW103" s="21" t="s">
        <v>233</v>
      </c>
      <c r="BX103" s="22" t="str">
        <f>_xlfn.XLOOKUP(BW103,dimensions_items!$B$4:$B$35,dimensions_items!$C$4:$C$35,"NULL",0)</f>
        <v>R5.2ASIA</v>
      </c>
      <c r="BY103" s="26" t="s">
        <v>31</v>
      </c>
      <c r="BZ103" s="27" t="s">
        <v>1470</v>
      </c>
      <c r="CA103" s="21" t="s">
        <v>18</v>
      </c>
      <c r="CB103" s="21" t="s">
        <v>23</v>
      </c>
      <c r="CC103" s="20" t="str">
        <f t="shared" si="3"/>
        <v>UN</v>
      </c>
      <c r="CD103" s="20" t="str">
        <f t="shared" si="4"/>
        <v>M</v>
      </c>
      <c r="CE103" s="20" t="str">
        <f t="shared" si="5"/>
        <v>ASIA_CHN</v>
      </c>
      <c r="CF103" s="20">
        <f>IF(ISNUMBER(Table1[[#This Row],[concrete]]),Table1[[#This Row],[concrete]],IF(AND(ISNUMBER(Table1[[#This Row],[cement]]),ISNUMBER(Table1[[#This Row],[aggregates]])),Table1[[#This Row],[cement]]+Table1[[#This Row],[aggregates]],""))</f>
        <v>1517</v>
      </c>
      <c r="CG103" s="20">
        <f>COUNT(Table1[[#This Row],[steel]:[other_unspecified_material]])</f>
        <v>8</v>
      </c>
    </row>
    <row r="104" spans="1:85" s="8" customFormat="1">
      <c r="A104" s="9">
        <v>102</v>
      </c>
      <c r="B104" s="20" t="s">
        <v>226</v>
      </c>
      <c r="C104" s="20" t="s">
        <v>118</v>
      </c>
      <c r="D104" s="38">
        <v>1990</v>
      </c>
      <c r="E104" s="9">
        <v>2010</v>
      </c>
      <c r="F104" s="38">
        <v>75</v>
      </c>
      <c r="G104" s="38"/>
      <c r="H104" s="38"/>
      <c r="I104" s="38"/>
      <c r="J104" s="117">
        <v>26</v>
      </c>
      <c r="K104" s="117"/>
      <c r="L104" s="117"/>
      <c r="M104" s="117"/>
      <c r="N104" s="117">
        <v>238</v>
      </c>
      <c r="O104" s="117">
        <v>1451</v>
      </c>
      <c r="P104" s="117">
        <v>16</v>
      </c>
      <c r="Q104" s="117">
        <v>33</v>
      </c>
      <c r="R104" s="117"/>
      <c r="S104" s="117"/>
      <c r="T104" s="117"/>
      <c r="U104" s="117">
        <v>2</v>
      </c>
      <c r="V104" s="117"/>
      <c r="W104" s="117"/>
      <c r="X104" s="117"/>
      <c r="Y104" s="117"/>
      <c r="Z104" s="117"/>
      <c r="AA104" s="117"/>
      <c r="AB104" s="117">
        <v>2</v>
      </c>
      <c r="AC104" s="117"/>
      <c r="AD104" s="117"/>
      <c r="AE104" s="117"/>
      <c r="AF104" s="117"/>
      <c r="AG104" s="117"/>
      <c r="AH104" s="117"/>
      <c r="AI104" s="117"/>
      <c r="AJ104" s="117"/>
      <c r="AK104" s="117"/>
      <c r="AL104" s="20" t="s">
        <v>281</v>
      </c>
      <c r="AM104" s="38" t="s">
        <v>118</v>
      </c>
      <c r="AN104" s="20" t="s">
        <v>118</v>
      </c>
      <c r="AO104" s="20" t="s">
        <v>118</v>
      </c>
      <c r="AP104" s="20" t="s">
        <v>119</v>
      </c>
      <c r="AQ104" s="20" t="s">
        <v>242</v>
      </c>
      <c r="AR104" s="20" t="s">
        <v>118</v>
      </c>
      <c r="AS104" s="20" t="s">
        <v>265</v>
      </c>
      <c r="AT104" s="38">
        <v>2013</v>
      </c>
      <c r="AU104" s="20" t="s">
        <v>266</v>
      </c>
      <c r="AV104" s="20" t="s">
        <v>253</v>
      </c>
      <c r="AW104" s="20" t="s">
        <v>125</v>
      </c>
      <c r="AX104" s="20" t="s">
        <v>267</v>
      </c>
      <c r="AY104" s="20" t="str">
        <f>"https://doi.org/"&amp;Table1[[#This Row],[DOI]]</f>
        <v>https://doi.org/10.1016/j.resconrec.2012.12.013</v>
      </c>
      <c r="AZ104" s="20" t="s">
        <v>119</v>
      </c>
      <c r="BA104" s="20" t="s">
        <v>119</v>
      </c>
      <c r="BB104" s="20" t="s">
        <v>1034</v>
      </c>
      <c r="BC104" s="20" t="s">
        <v>1042</v>
      </c>
      <c r="BD104" s="20" t="s">
        <v>273</v>
      </c>
      <c r="BE104" s="20" t="s">
        <v>130</v>
      </c>
      <c r="BF104" s="20" t="s">
        <v>232</v>
      </c>
      <c r="BG104" s="20" t="s">
        <v>118</v>
      </c>
      <c r="BH104" s="20">
        <v>3893</v>
      </c>
      <c r="BI104" s="20">
        <v>2502.9699999999998</v>
      </c>
      <c r="BJ104" s="20">
        <v>2854.4749999999999</v>
      </c>
      <c r="BK104" s="20">
        <v>815.68</v>
      </c>
      <c r="BL104" s="20">
        <v>860.37249999999995</v>
      </c>
      <c r="BM104" s="20">
        <v>9326410</v>
      </c>
      <c r="BN104" s="20">
        <v>1135185</v>
      </c>
      <c r="BO104" s="20" t="s">
        <v>118</v>
      </c>
      <c r="BP104" s="20">
        <v>1337752</v>
      </c>
      <c r="BQ104" s="20">
        <v>0.26400000000000001</v>
      </c>
      <c r="BR104" s="20">
        <v>0.49199999999999999</v>
      </c>
      <c r="BS104" s="20">
        <v>2460</v>
      </c>
      <c r="BT104" s="20">
        <v>10221</v>
      </c>
      <c r="BU104" s="20" t="s">
        <v>119</v>
      </c>
      <c r="BV104" s="20" t="s">
        <v>119</v>
      </c>
      <c r="BW104" s="21" t="s">
        <v>233</v>
      </c>
      <c r="BX104" s="22" t="str">
        <f>_xlfn.XLOOKUP(BW104,dimensions_items!$B$4:$B$35,dimensions_items!$C$4:$C$35,"NULL",0)</f>
        <v>R5.2ASIA</v>
      </c>
      <c r="BY104" s="26" t="s">
        <v>31</v>
      </c>
      <c r="BZ104" s="21" t="s">
        <v>26</v>
      </c>
      <c r="CA104" s="21" t="s">
        <v>18</v>
      </c>
      <c r="CB104" s="21" t="s">
        <v>23</v>
      </c>
      <c r="CC104" s="20" t="str">
        <f t="shared" si="3"/>
        <v>UN</v>
      </c>
      <c r="CD104" s="20" t="str">
        <f t="shared" si="4"/>
        <v>C</v>
      </c>
      <c r="CE104" s="20" t="str">
        <f t="shared" si="5"/>
        <v>ASIA_CHN</v>
      </c>
      <c r="CF104" s="20">
        <f>IF(ISNUMBER(Table1[[#This Row],[concrete]]),Table1[[#This Row],[concrete]],IF(AND(ISNUMBER(Table1[[#This Row],[cement]]),ISNUMBER(Table1[[#This Row],[aggregates]])),Table1[[#This Row],[cement]]+Table1[[#This Row],[aggregates]],""))</f>
        <v>1689</v>
      </c>
      <c r="CG104" s="20">
        <f>COUNT(Table1[[#This Row],[steel]:[other_unspecified_material]])</f>
        <v>8</v>
      </c>
    </row>
    <row r="105" spans="1:85" s="8" customFormat="1">
      <c r="A105" s="9">
        <v>103</v>
      </c>
      <c r="B105" s="20" t="s">
        <v>226</v>
      </c>
      <c r="C105" s="20" t="s">
        <v>235</v>
      </c>
      <c r="D105" s="38">
        <v>1949</v>
      </c>
      <c r="E105" s="9">
        <v>2006</v>
      </c>
      <c r="F105" s="38">
        <v>23.4</v>
      </c>
      <c r="G105" s="38"/>
      <c r="H105" s="38"/>
      <c r="I105" s="38"/>
      <c r="J105" s="117">
        <v>15.5</v>
      </c>
      <c r="K105" s="117"/>
      <c r="L105" s="117"/>
      <c r="M105" s="117"/>
      <c r="N105" s="117">
        <v>148.1</v>
      </c>
      <c r="O105" s="117">
        <v>1231.3</v>
      </c>
      <c r="P105" s="117">
        <v>364.3</v>
      </c>
      <c r="Q105" s="117"/>
      <c r="R105" s="117"/>
      <c r="S105" s="117"/>
      <c r="T105" s="117"/>
      <c r="U105" s="117"/>
      <c r="V105" s="117"/>
      <c r="W105" s="117"/>
      <c r="X105" s="117"/>
      <c r="Y105" s="117"/>
      <c r="Z105" s="117"/>
      <c r="AA105" s="117"/>
      <c r="AB105" s="117"/>
      <c r="AC105" s="117"/>
      <c r="AD105" s="117"/>
      <c r="AE105" s="117"/>
      <c r="AF105" s="117"/>
      <c r="AG105" s="117"/>
      <c r="AH105" s="117"/>
      <c r="AI105" s="117"/>
      <c r="AJ105" s="117"/>
      <c r="AK105" s="117"/>
      <c r="AL105" s="20" t="s">
        <v>282</v>
      </c>
      <c r="AM105" s="38" t="s">
        <v>118</v>
      </c>
      <c r="AN105" s="20" t="s">
        <v>117</v>
      </c>
      <c r="AO105" s="20" t="s">
        <v>258</v>
      </c>
      <c r="AP105" s="20" t="s">
        <v>119</v>
      </c>
      <c r="AQ105" s="20" t="s">
        <v>120</v>
      </c>
      <c r="AR105" s="20" t="s">
        <v>118</v>
      </c>
      <c r="AS105" s="20" t="s">
        <v>283</v>
      </c>
      <c r="AT105" s="38">
        <v>2010</v>
      </c>
      <c r="AU105" s="20" t="s">
        <v>284</v>
      </c>
      <c r="AV105" s="20" t="s">
        <v>124</v>
      </c>
      <c r="AW105" s="20" t="s">
        <v>125</v>
      </c>
      <c r="AX105" s="20" t="s">
        <v>285</v>
      </c>
      <c r="AY105" s="20" t="str">
        <f>"https://doi.org/"&amp;Table1[[#This Row],[DOI]]</f>
        <v>https://doi.org/10.1111/j.1530-9290.2010.00245.x</v>
      </c>
      <c r="AZ105" s="20" t="s">
        <v>119</v>
      </c>
      <c r="BA105" s="20" t="s">
        <v>119</v>
      </c>
      <c r="BB105" s="20" t="s">
        <v>1034</v>
      </c>
      <c r="BC105" s="20" t="s">
        <v>1045</v>
      </c>
      <c r="BD105" s="20" t="s">
        <v>286</v>
      </c>
      <c r="BE105" s="20" t="s">
        <v>130</v>
      </c>
      <c r="BF105" s="20" t="s">
        <v>232</v>
      </c>
      <c r="BG105" s="20" t="s">
        <v>241</v>
      </c>
      <c r="BH105" s="20">
        <v>4438</v>
      </c>
      <c r="BI105" s="20" t="s">
        <v>118</v>
      </c>
      <c r="BJ105" s="20">
        <v>2502.8150000000001</v>
      </c>
      <c r="BK105" s="20" t="s">
        <v>118</v>
      </c>
      <c r="BL105" s="20">
        <v>934.66497500000003</v>
      </c>
      <c r="BM105" s="20">
        <v>9326410</v>
      </c>
      <c r="BN105" s="20" t="s">
        <v>118</v>
      </c>
      <c r="BO105" s="20" t="s">
        <v>118</v>
      </c>
      <c r="BP105" s="20">
        <v>1305116</v>
      </c>
      <c r="BQ105" s="20">
        <v>0.42499999999999999</v>
      </c>
      <c r="BR105" s="20">
        <v>0.49199999999999999</v>
      </c>
      <c r="BS105" s="20" t="s">
        <v>118</v>
      </c>
      <c r="BT105" s="20">
        <v>6937</v>
      </c>
      <c r="BU105" s="20" t="s">
        <v>119</v>
      </c>
      <c r="BV105" s="20" t="s">
        <v>119</v>
      </c>
      <c r="BW105" s="21" t="s">
        <v>233</v>
      </c>
      <c r="BX105" s="22" t="str">
        <f>_xlfn.XLOOKUP(BW105,dimensions_items!$B$4:$B$35,dimensions_items!$C$4:$C$35,"NULL",0)</f>
        <v>R5.2ASIA</v>
      </c>
      <c r="BY105" s="26" t="s">
        <v>41</v>
      </c>
      <c r="BZ105" s="21" t="s">
        <v>1470</v>
      </c>
      <c r="CA105" s="21" t="s">
        <v>18</v>
      </c>
      <c r="CB105" s="21" t="s">
        <v>23</v>
      </c>
      <c r="CC105" s="20" t="str">
        <f t="shared" si="3"/>
        <v>RU</v>
      </c>
      <c r="CD105" s="20" t="str">
        <f t="shared" si="4"/>
        <v>M</v>
      </c>
      <c r="CE105" s="20" t="str">
        <f t="shared" si="5"/>
        <v>ASIA_CHN</v>
      </c>
      <c r="CF105" s="20">
        <f>IF(ISNUMBER(Table1[[#This Row],[concrete]]),Table1[[#This Row],[concrete]],IF(AND(ISNUMBER(Table1[[#This Row],[cement]]),ISNUMBER(Table1[[#This Row],[aggregates]])),Table1[[#This Row],[cement]]+Table1[[#This Row],[aggregates]],""))</f>
        <v>1379.3999999999999</v>
      </c>
      <c r="CG105" s="20">
        <f>COUNT(Table1[[#This Row],[steel]:[other_unspecified_material]])</f>
        <v>5</v>
      </c>
    </row>
    <row r="106" spans="1:85" s="8" customFormat="1">
      <c r="A106" s="9">
        <v>104</v>
      </c>
      <c r="B106" s="20" t="s">
        <v>226</v>
      </c>
      <c r="C106" s="20" t="s">
        <v>235</v>
      </c>
      <c r="D106" s="38">
        <v>1949</v>
      </c>
      <c r="E106" s="9">
        <v>2006</v>
      </c>
      <c r="F106" s="38">
        <v>46.6</v>
      </c>
      <c r="G106" s="38"/>
      <c r="H106" s="38"/>
      <c r="I106" s="38"/>
      <c r="J106" s="117">
        <v>14.9</v>
      </c>
      <c r="K106" s="117"/>
      <c r="L106" s="117"/>
      <c r="M106" s="117"/>
      <c r="N106" s="117">
        <v>212.3</v>
      </c>
      <c r="O106" s="117">
        <v>1291.2</v>
      </c>
      <c r="P106" s="117">
        <v>42.8</v>
      </c>
      <c r="Q106" s="117"/>
      <c r="R106" s="117"/>
      <c r="S106" s="117"/>
      <c r="T106" s="117"/>
      <c r="U106" s="117"/>
      <c r="V106" s="117"/>
      <c r="W106" s="117"/>
      <c r="X106" s="117"/>
      <c r="Y106" s="117"/>
      <c r="Z106" s="117"/>
      <c r="AA106" s="117"/>
      <c r="AB106" s="117"/>
      <c r="AC106" s="117"/>
      <c r="AD106" s="117"/>
      <c r="AE106" s="117"/>
      <c r="AF106" s="117"/>
      <c r="AG106" s="117"/>
      <c r="AH106" s="117"/>
      <c r="AI106" s="117"/>
      <c r="AJ106" s="117"/>
      <c r="AK106" s="117"/>
      <c r="AL106" s="20" t="s">
        <v>287</v>
      </c>
      <c r="AM106" s="38" t="s">
        <v>118</v>
      </c>
      <c r="AN106" s="20" t="s">
        <v>117</v>
      </c>
      <c r="AO106" s="20" t="s">
        <v>24</v>
      </c>
      <c r="AP106" s="20" t="s">
        <v>119</v>
      </c>
      <c r="AQ106" s="20" t="s">
        <v>120</v>
      </c>
      <c r="AR106" s="20" t="s">
        <v>118</v>
      </c>
      <c r="AS106" s="20" t="s">
        <v>283</v>
      </c>
      <c r="AT106" s="38">
        <v>2010</v>
      </c>
      <c r="AU106" s="20" t="s">
        <v>284</v>
      </c>
      <c r="AV106" s="20" t="s">
        <v>124</v>
      </c>
      <c r="AW106" s="20" t="s">
        <v>125</v>
      </c>
      <c r="AX106" s="20" t="s">
        <v>285</v>
      </c>
      <c r="AY106" s="20" t="str">
        <f>"https://doi.org/"&amp;Table1[[#This Row],[DOI]]</f>
        <v>https://doi.org/10.1111/j.1530-9290.2010.00245.x</v>
      </c>
      <c r="AZ106" s="20" t="s">
        <v>1516</v>
      </c>
      <c r="BA106" s="20" t="s">
        <v>119</v>
      </c>
      <c r="BB106" s="20" t="s">
        <v>1034</v>
      </c>
      <c r="BC106" s="20" t="s">
        <v>1045</v>
      </c>
      <c r="BD106" s="20" t="s">
        <v>286</v>
      </c>
      <c r="BE106" s="20" t="s">
        <v>130</v>
      </c>
      <c r="BF106" s="20" t="s">
        <v>232</v>
      </c>
      <c r="BG106" s="20" t="s">
        <v>241</v>
      </c>
      <c r="BH106" s="20">
        <v>4438</v>
      </c>
      <c r="BI106" s="20" t="s">
        <v>118</v>
      </c>
      <c r="BJ106" s="20">
        <v>2502.8150000000001</v>
      </c>
      <c r="BK106" s="20" t="s">
        <v>118</v>
      </c>
      <c r="BL106" s="20">
        <v>934.66497500000003</v>
      </c>
      <c r="BM106" s="20">
        <v>9326410</v>
      </c>
      <c r="BN106" s="20" t="s">
        <v>118</v>
      </c>
      <c r="BO106" s="20" t="s">
        <v>118</v>
      </c>
      <c r="BP106" s="20">
        <v>1305116</v>
      </c>
      <c r="BQ106" s="20">
        <v>0.42499999999999999</v>
      </c>
      <c r="BR106" s="20">
        <v>0.49199999999999999</v>
      </c>
      <c r="BS106" s="20" t="s">
        <v>118</v>
      </c>
      <c r="BT106" s="20">
        <v>6937</v>
      </c>
      <c r="BU106" s="20" t="s">
        <v>119</v>
      </c>
      <c r="BV106" s="20" t="s">
        <v>119</v>
      </c>
      <c r="BW106" s="21" t="s">
        <v>233</v>
      </c>
      <c r="BX106" s="22" t="str">
        <f>_xlfn.XLOOKUP(BW106,dimensions_items!$B$4:$B$35,dimensions_items!$C$4:$C$35,"NULL",0)</f>
        <v>R5.2ASIA</v>
      </c>
      <c r="BY106" s="26" t="s">
        <v>40</v>
      </c>
      <c r="BZ106" s="21" t="s">
        <v>26</v>
      </c>
      <c r="CA106" s="21" t="s">
        <v>18</v>
      </c>
      <c r="CB106" s="21" t="s">
        <v>23</v>
      </c>
      <c r="CC106" s="20" t="str">
        <f t="shared" si="3"/>
        <v>RM</v>
      </c>
      <c r="CD106" s="20" t="str">
        <f t="shared" si="4"/>
        <v>C</v>
      </c>
      <c r="CE106" s="20" t="str">
        <f t="shared" si="5"/>
        <v>ASIA_CHN</v>
      </c>
      <c r="CF106" s="20">
        <f>IF(ISNUMBER(Table1[[#This Row],[concrete]]),Table1[[#This Row],[concrete]],IF(AND(ISNUMBER(Table1[[#This Row],[cement]]),ISNUMBER(Table1[[#This Row],[aggregates]])),Table1[[#This Row],[cement]]+Table1[[#This Row],[aggregates]],""))</f>
        <v>1503.5</v>
      </c>
      <c r="CG106" s="20">
        <f>COUNT(Table1[[#This Row],[steel]:[other_unspecified_material]])</f>
        <v>5</v>
      </c>
    </row>
    <row r="107" spans="1:85" s="8" customFormat="1">
      <c r="A107" s="9">
        <v>105</v>
      </c>
      <c r="B107" s="20" t="s">
        <v>226</v>
      </c>
      <c r="C107" s="20" t="s">
        <v>235</v>
      </c>
      <c r="D107" s="38">
        <v>1949</v>
      </c>
      <c r="E107" s="9">
        <v>2006</v>
      </c>
      <c r="F107" s="38">
        <v>97.1</v>
      </c>
      <c r="G107" s="38"/>
      <c r="H107" s="38"/>
      <c r="I107" s="38"/>
      <c r="J107" s="117">
        <v>13</v>
      </c>
      <c r="K107" s="117"/>
      <c r="L107" s="117"/>
      <c r="M107" s="117"/>
      <c r="N107" s="117">
        <v>285.7</v>
      </c>
      <c r="O107" s="117">
        <v>1783.8</v>
      </c>
      <c r="P107" s="117">
        <v>14</v>
      </c>
      <c r="Q107" s="117"/>
      <c r="R107" s="117"/>
      <c r="S107" s="117"/>
      <c r="T107" s="117"/>
      <c r="U107" s="117"/>
      <c r="V107" s="117"/>
      <c r="W107" s="117"/>
      <c r="X107" s="117"/>
      <c r="Y107" s="117"/>
      <c r="Z107" s="117"/>
      <c r="AA107" s="117"/>
      <c r="AB107" s="117"/>
      <c r="AC107" s="117"/>
      <c r="AD107" s="117"/>
      <c r="AE107" s="117"/>
      <c r="AF107" s="117"/>
      <c r="AG107" s="117"/>
      <c r="AH107" s="117"/>
      <c r="AI107" s="117"/>
      <c r="AJ107" s="117"/>
      <c r="AK107" s="117"/>
      <c r="AL107" s="20" t="s">
        <v>1357</v>
      </c>
      <c r="AM107" s="38" t="s">
        <v>1358</v>
      </c>
      <c r="AN107" s="20" t="s">
        <v>117</v>
      </c>
      <c r="AO107" s="20" t="s">
        <v>24</v>
      </c>
      <c r="AP107" s="20" t="s">
        <v>119</v>
      </c>
      <c r="AQ107" s="20" t="s">
        <v>120</v>
      </c>
      <c r="AR107" s="20" t="s">
        <v>118</v>
      </c>
      <c r="AS107" s="20" t="s">
        <v>283</v>
      </c>
      <c r="AT107" s="38">
        <v>2010</v>
      </c>
      <c r="AU107" s="20" t="s">
        <v>284</v>
      </c>
      <c r="AV107" s="20" t="s">
        <v>124</v>
      </c>
      <c r="AW107" s="20" t="s">
        <v>125</v>
      </c>
      <c r="AX107" s="20" t="s">
        <v>285</v>
      </c>
      <c r="AY107" s="20" t="str">
        <f>"https://doi.org/"&amp;Table1[[#This Row],[DOI]]</f>
        <v>https://doi.org/10.1111/j.1530-9290.2010.00245.x</v>
      </c>
      <c r="AZ107" s="20" t="s">
        <v>1516</v>
      </c>
      <c r="BA107" s="20" t="s">
        <v>119</v>
      </c>
      <c r="BB107" s="20" t="s">
        <v>1034</v>
      </c>
      <c r="BC107" s="20" t="s">
        <v>1045</v>
      </c>
      <c r="BD107" s="20" t="s">
        <v>286</v>
      </c>
      <c r="BE107" s="20" t="s">
        <v>130</v>
      </c>
      <c r="BF107" s="20" t="s">
        <v>232</v>
      </c>
      <c r="BG107" s="20" t="s">
        <v>241</v>
      </c>
      <c r="BH107" s="20">
        <v>4438</v>
      </c>
      <c r="BI107" s="20" t="s">
        <v>118</v>
      </c>
      <c r="BJ107" s="20">
        <v>2503.8150000000001</v>
      </c>
      <c r="BK107" s="20" t="s">
        <v>118</v>
      </c>
      <c r="BL107" s="20">
        <v>934.66497500000003</v>
      </c>
      <c r="BM107" s="20">
        <v>9326410</v>
      </c>
      <c r="BN107" s="20" t="s">
        <v>118</v>
      </c>
      <c r="BO107" s="20" t="s">
        <v>118</v>
      </c>
      <c r="BP107" s="20">
        <v>1305116</v>
      </c>
      <c r="BQ107" s="20">
        <v>0.42499999999999999</v>
      </c>
      <c r="BR107" s="20">
        <v>0.49199999999999999</v>
      </c>
      <c r="BS107" s="20" t="s">
        <v>118</v>
      </c>
      <c r="BT107" s="20">
        <v>6937</v>
      </c>
      <c r="BU107" s="20" t="s">
        <v>119</v>
      </c>
      <c r="BV107" s="20" t="s">
        <v>119</v>
      </c>
      <c r="BW107" s="21" t="s">
        <v>233</v>
      </c>
      <c r="BX107" s="22" t="str">
        <f>_xlfn.XLOOKUP(BW107,dimensions_items!$B$4:$B$35,dimensions_items!$C$4:$C$35,"NULL",0)</f>
        <v>R5.2ASIA</v>
      </c>
      <c r="BY107" s="20" t="s">
        <v>33</v>
      </c>
      <c r="BZ107" s="21" t="s">
        <v>26</v>
      </c>
      <c r="CA107" s="28" t="s">
        <v>18</v>
      </c>
      <c r="CB107" s="21" t="s">
        <v>23</v>
      </c>
      <c r="CC107" s="20" t="str">
        <f t="shared" si="3"/>
        <v>RM</v>
      </c>
      <c r="CD107" s="20" t="str">
        <f t="shared" si="4"/>
        <v>C</v>
      </c>
      <c r="CE107" s="20" t="str">
        <f t="shared" si="5"/>
        <v>ASIA_CHN</v>
      </c>
      <c r="CF107" s="20">
        <f>IF(ISNUMBER(Table1[[#This Row],[concrete]]),Table1[[#This Row],[concrete]],IF(AND(ISNUMBER(Table1[[#This Row],[cement]]),ISNUMBER(Table1[[#This Row],[aggregates]])),Table1[[#This Row],[cement]]+Table1[[#This Row],[aggregates]],""))</f>
        <v>2069.5</v>
      </c>
      <c r="CG107" s="20">
        <f>COUNT(Table1[[#This Row],[steel]:[other_unspecified_material]])</f>
        <v>5</v>
      </c>
    </row>
    <row r="108" spans="1:85" s="8" customFormat="1">
      <c r="A108" s="9">
        <v>106</v>
      </c>
      <c r="B108" s="20" t="s">
        <v>226</v>
      </c>
      <c r="C108" s="20" t="s">
        <v>118</v>
      </c>
      <c r="D108" s="38">
        <v>1950</v>
      </c>
      <c r="E108" s="9">
        <v>2010</v>
      </c>
      <c r="F108" s="38">
        <v>71</v>
      </c>
      <c r="G108" s="38"/>
      <c r="H108" s="38"/>
      <c r="I108" s="38"/>
      <c r="J108" s="117"/>
      <c r="K108" s="117"/>
      <c r="L108" s="117"/>
      <c r="M108" s="117"/>
      <c r="N108" s="117"/>
      <c r="O108" s="117"/>
      <c r="P108" s="117"/>
      <c r="Q108" s="117"/>
      <c r="R108" s="117"/>
      <c r="S108" s="117"/>
      <c r="T108" s="117"/>
      <c r="U108" s="117"/>
      <c r="V108" s="117"/>
      <c r="W108" s="117"/>
      <c r="X108" s="117"/>
      <c r="Y108" s="117"/>
      <c r="Z108" s="117"/>
      <c r="AA108" s="117"/>
      <c r="AB108" s="117"/>
      <c r="AC108" s="117"/>
      <c r="AD108" s="117"/>
      <c r="AE108" s="117"/>
      <c r="AF108" s="117"/>
      <c r="AG108" s="117"/>
      <c r="AH108" s="117"/>
      <c r="AI108" s="117"/>
      <c r="AJ108" s="117"/>
      <c r="AK108" s="117"/>
      <c r="AL108" s="20" t="s">
        <v>288</v>
      </c>
      <c r="AM108" s="38" t="s">
        <v>118</v>
      </c>
      <c r="AN108" s="20" t="s">
        <v>117</v>
      </c>
      <c r="AO108" s="20" t="s">
        <v>118</v>
      </c>
      <c r="AP108" s="20" t="s">
        <v>119</v>
      </c>
      <c r="AQ108" s="20" t="s">
        <v>120</v>
      </c>
      <c r="AR108" s="20" t="s">
        <v>118</v>
      </c>
      <c r="AS108" s="20" t="s">
        <v>289</v>
      </c>
      <c r="AT108" s="38">
        <v>2015</v>
      </c>
      <c r="AU108" s="20" t="s">
        <v>290</v>
      </c>
      <c r="AV108" s="20" t="s">
        <v>253</v>
      </c>
      <c r="AW108" s="20" t="s">
        <v>125</v>
      </c>
      <c r="AX108" s="20" t="s">
        <v>291</v>
      </c>
      <c r="AY108" s="20" t="str">
        <f>"https://doi.org/"&amp;Table1[[#This Row],[DOI]]</f>
        <v>https://doi.org/10.1016/j.resconrec.2015.07.021</v>
      </c>
      <c r="AZ108" s="20" t="s">
        <v>1517</v>
      </c>
      <c r="BA108" s="20" t="s">
        <v>119</v>
      </c>
      <c r="BB108" s="20" t="s">
        <v>119</v>
      </c>
      <c r="BC108" s="20" t="s">
        <v>1046</v>
      </c>
      <c r="BD108" s="20" t="s">
        <v>292</v>
      </c>
      <c r="BE108" s="20" t="s">
        <v>130</v>
      </c>
      <c r="BF108" s="20" t="s">
        <v>232</v>
      </c>
      <c r="BG108" s="20" t="s">
        <v>118</v>
      </c>
      <c r="BH108" s="20">
        <v>3893</v>
      </c>
      <c r="BI108" s="20">
        <v>2675.65</v>
      </c>
      <c r="BJ108" s="20">
        <v>2651.88</v>
      </c>
      <c r="BK108" s="20">
        <v>928.40002500000003</v>
      </c>
      <c r="BL108" s="20">
        <v>934.40997500000003</v>
      </c>
      <c r="BM108" s="20">
        <v>9326410</v>
      </c>
      <c r="BN108" s="20">
        <v>546815</v>
      </c>
      <c r="BO108" s="20" t="s">
        <v>118</v>
      </c>
      <c r="BP108" s="20">
        <v>1364827</v>
      </c>
      <c r="BQ108" s="20">
        <v>0.11799999999999999</v>
      </c>
      <c r="BR108" s="20">
        <v>0.55500000000000005</v>
      </c>
      <c r="BS108" s="20">
        <v>757</v>
      </c>
      <c r="BT108" s="20">
        <v>12002</v>
      </c>
      <c r="BU108" s="20" t="s">
        <v>119</v>
      </c>
      <c r="BV108" s="20" t="s">
        <v>119</v>
      </c>
      <c r="BW108" s="21" t="s">
        <v>233</v>
      </c>
      <c r="BX108" s="22" t="str">
        <f>_xlfn.XLOOKUP(BW108,dimensions_items!$B$4:$B$35,dimensions_items!$C$4:$C$35,"NULL",0)</f>
        <v>R5.2ASIA</v>
      </c>
      <c r="BY108" s="26" t="s">
        <v>41</v>
      </c>
      <c r="BZ108" s="21" t="s">
        <v>38</v>
      </c>
      <c r="CA108" s="21" t="s">
        <v>18</v>
      </c>
      <c r="CB108" s="21" t="s">
        <v>23</v>
      </c>
      <c r="CC108" s="20" t="str">
        <f t="shared" si="3"/>
        <v>RU</v>
      </c>
      <c r="CD108" s="20" t="str">
        <f t="shared" si="4"/>
        <v>S</v>
      </c>
      <c r="CE108" s="20" t="str">
        <f t="shared" si="5"/>
        <v>ASIA_CHN</v>
      </c>
      <c r="CF108" s="20" t="str">
        <f>IF(ISNUMBER(Table1[[#This Row],[concrete]]),Table1[[#This Row],[concrete]],IF(AND(ISNUMBER(Table1[[#This Row],[cement]]),ISNUMBER(Table1[[#This Row],[aggregates]])),Table1[[#This Row],[cement]]+Table1[[#This Row],[aggregates]],""))</f>
        <v/>
      </c>
      <c r="CG108" s="20">
        <f>COUNT(Table1[[#This Row],[steel]:[other_unspecified_material]])</f>
        <v>1</v>
      </c>
    </row>
    <row r="109" spans="1:85" s="8" customFormat="1">
      <c r="A109" s="9">
        <v>107</v>
      </c>
      <c r="B109" s="20" t="s">
        <v>226</v>
      </c>
      <c r="C109" s="20" t="s">
        <v>118</v>
      </c>
      <c r="D109" s="38">
        <v>1950</v>
      </c>
      <c r="E109" s="9">
        <v>2010</v>
      </c>
      <c r="F109" s="38">
        <v>52</v>
      </c>
      <c r="G109" s="38"/>
      <c r="H109" s="38"/>
      <c r="I109" s="38"/>
      <c r="J109" s="117"/>
      <c r="K109" s="117"/>
      <c r="L109" s="117"/>
      <c r="M109" s="117"/>
      <c r="N109" s="117"/>
      <c r="O109" s="117"/>
      <c r="P109" s="117"/>
      <c r="Q109" s="117"/>
      <c r="R109" s="117"/>
      <c r="S109" s="117"/>
      <c r="T109" s="117"/>
      <c r="U109" s="117"/>
      <c r="V109" s="117"/>
      <c r="W109" s="117"/>
      <c r="X109" s="117"/>
      <c r="Y109" s="117"/>
      <c r="Z109" s="117"/>
      <c r="AA109" s="117"/>
      <c r="AB109" s="117"/>
      <c r="AC109" s="117"/>
      <c r="AD109" s="117"/>
      <c r="AE109" s="117"/>
      <c r="AF109" s="117"/>
      <c r="AG109" s="117"/>
      <c r="AH109" s="117"/>
      <c r="AI109" s="117"/>
      <c r="AJ109" s="117"/>
      <c r="AK109" s="117"/>
      <c r="AL109" s="20" t="s">
        <v>36</v>
      </c>
      <c r="AM109" s="38" t="s">
        <v>118</v>
      </c>
      <c r="AN109" s="20" t="s">
        <v>117</v>
      </c>
      <c r="AO109" s="20" t="s">
        <v>118</v>
      </c>
      <c r="AP109" s="20" t="s">
        <v>119</v>
      </c>
      <c r="AQ109" s="20" t="s">
        <v>120</v>
      </c>
      <c r="AR109" s="20" t="s">
        <v>118</v>
      </c>
      <c r="AS109" s="20" t="s">
        <v>289</v>
      </c>
      <c r="AT109" s="38">
        <v>2015</v>
      </c>
      <c r="AU109" s="20" t="s">
        <v>290</v>
      </c>
      <c r="AV109" s="20" t="s">
        <v>253</v>
      </c>
      <c r="AW109" s="20" t="s">
        <v>125</v>
      </c>
      <c r="AX109" s="20" t="s">
        <v>291</v>
      </c>
      <c r="AY109" s="20" t="str">
        <f>"https://doi.org/"&amp;Table1[[#This Row],[DOI]]</f>
        <v>https://doi.org/10.1016/j.resconrec.2015.07.021</v>
      </c>
      <c r="AZ109" s="20" t="s">
        <v>119</v>
      </c>
      <c r="BA109" s="20" t="s">
        <v>119</v>
      </c>
      <c r="BB109" s="20" t="s">
        <v>119</v>
      </c>
      <c r="BC109" s="20" t="s">
        <v>1046</v>
      </c>
      <c r="BD109" s="20" t="s">
        <v>292</v>
      </c>
      <c r="BE109" s="20" t="s">
        <v>130</v>
      </c>
      <c r="BF109" s="20" t="s">
        <v>232</v>
      </c>
      <c r="BG109" s="20" t="s">
        <v>118</v>
      </c>
      <c r="BH109" s="20">
        <v>3893</v>
      </c>
      <c r="BI109" s="20">
        <v>2675.65</v>
      </c>
      <c r="BJ109" s="20">
        <v>2651.88</v>
      </c>
      <c r="BK109" s="20">
        <v>928.40002500000003</v>
      </c>
      <c r="BL109" s="20">
        <v>934.40997500000003</v>
      </c>
      <c r="BM109" s="20">
        <v>9326410</v>
      </c>
      <c r="BN109" s="20">
        <v>546815</v>
      </c>
      <c r="BO109" s="20" t="s">
        <v>118</v>
      </c>
      <c r="BP109" s="20">
        <v>1364827</v>
      </c>
      <c r="BQ109" s="20">
        <v>0.11799999999999999</v>
      </c>
      <c r="BR109" s="20">
        <v>0.55500000000000005</v>
      </c>
      <c r="BS109" s="20">
        <v>757</v>
      </c>
      <c r="BT109" s="20">
        <v>12002</v>
      </c>
      <c r="BU109" s="20" t="s">
        <v>119</v>
      </c>
      <c r="BV109" s="20" t="s">
        <v>119</v>
      </c>
      <c r="BW109" s="21" t="s">
        <v>233</v>
      </c>
      <c r="BX109" s="22" t="str">
        <f>_xlfn.XLOOKUP(BW109,dimensions_items!$B$4:$B$35,dimensions_items!$C$4:$C$35,"NULL",0)</f>
        <v>R5.2ASIA</v>
      </c>
      <c r="BY109" s="26" t="s">
        <v>41</v>
      </c>
      <c r="BZ109" s="21" t="s">
        <v>26</v>
      </c>
      <c r="CA109" s="21" t="s">
        <v>18</v>
      </c>
      <c r="CB109" s="21" t="s">
        <v>23</v>
      </c>
      <c r="CC109" s="20" t="str">
        <f t="shared" si="3"/>
        <v>RU</v>
      </c>
      <c r="CD109" s="20" t="str">
        <f t="shared" si="4"/>
        <v>C</v>
      </c>
      <c r="CE109" s="20" t="str">
        <f t="shared" si="5"/>
        <v>ASIA_CHN</v>
      </c>
      <c r="CF109" s="20" t="str">
        <f>IF(ISNUMBER(Table1[[#This Row],[concrete]]),Table1[[#This Row],[concrete]],IF(AND(ISNUMBER(Table1[[#This Row],[cement]]),ISNUMBER(Table1[[#This Row],[aggregates]])),Table1[[#This Row],[cement]]+Table1[[#This Row],[aggregates]],""))</f>
        <v/>
      </c>
      <c r="CG109" s="20">
        <f>COUNT(Table1[[#This Row],[steel]:[other_unspecified_material]])</f>
        <v>1</v>
      </c>
    </row>
    <row r="110" spans="1:85" s="8" customFormat="1">
      <c r="A110" s="9">
        <v>108</v>
      </c>
      <c r="B110" s="20" t="s">
        <v>226</v>
      </c>
      <c r="C110" s="20" t="s">
        <v>118</v>
      </c>
      <c r="D110" s="38">
        <v>1950</v>
      </c>
      <c r="E110" s="9">
        <v>2010</v>
      </c>
      <c r="F110" s="38">
        <v>28</v>
      </c>
      <c r="G110" s="38"/>
      <c r="H110" s="38"/>
      <c r="I110" s="38"/>
      <c r="J110" s="117"/>
      <c r="K110" s="117"/>
      <c r="L110" s="117"/>
      <c r="M110" s="117"/>
      <c r="N110" s="117"/>
      <c r="O110" s="117"/>
      <c r="P110" s="117"/>
      <c r="Q110" s="117"/>
      <c r="R110" s="117"/>
      <c r="S110" s="117"/>
      <c r="T110" s="117"/>
      <c r="U110" s="117"/>
      <c r="V110" s="117"/>
      <c r="W110" s="117"/>
      <c r="X110" s="117"/>
      <c r="Y110" s="117"/>
      <c r="Z110" s="117"/>
      <c r="AA110" s="117"/>
      <c r="AB110" s="117"/>
      <c r="AC110" s="117"/>
      <c r="AD110" s="117"/>
      <c r="AE110" s="117"/>
      <c r="AF110" s="117"/>
      <c r="AG110" s="117"/>
      <c r="AH110" s="117"/>
      <c r="AI110" s="117"/>
      <c r="AJ110" s="117"/>
      <c r="AK110" s="117"/>
      <c r="AL110" s="20" t="s">
        <v>264</v>
      </c>
      <c r="AM110" s="38" t="s">
        <v>118</v>
      </c>
      <c r="AN110" s="20" t="s">
        <v>117</v>
      </c>
      <c r="AO110" s="20" t="s">
        <v>118</v>
      </c>
      <c r="AP110" s="20" t="s">
        <v>119</v>
      </c>
      <c r="AQ110" s="20" t="s">
        <v>120</v>
      </c>
      <c r="AR110" s="20" t="s">
        <v>118</v>
      </c>
      <c r="AS110" s="20" t="s">
        <v>289</v>
      </c>
      <c r="AT110" s="38">
        <v>2015</v>
      </c>
      <c r="AU110" s="20" t="s">
        <v>290</v>
      </c>
      <c r="AV110" s="20" t="s">
        <v>253</v>
      </c>
      <c r="AW110" s="20" t="s">
        <v>125</v>
      </c>
      <c r="AX110" s="20" t="s">
        <v>291</v>
      </c>
      <c r="AY110" s="20" t="str">
        <f>"https://doi.org/"&amp;Table1[[#This Row],[DOI]]</f>
        <v>https://doi.org/10.1016/j.resconrec.2015.07.021</v>
      </c>
      <c r="AZ110" s="20" t="s">
        <v>119</v>
      </c>
      <c r="BA110" s="20" t="s">
        <v>119</v>
      </c>
      <c r="BB110" s="20" t="s">
        <v>119</v>
      </c>
      <c r="BC110" s="20" t="s">
        <v>1046</v>
      </c>
      <c r="BD110" s="20" t="s">
        <v>292</v>
      </c>
      <c r="BE110" s="20" t="s">
        <v>130</v>
      </c>
      <c r="BF110" s="20" t="s">
        <v>232</v>
      </c>
      <c r="BG110" s="20" t="s">
        <v>118</v>
      </c>
      <c r="BH110" s="20">
        <v>3893</v>
      </c>
      <c r="BI110" s="20">
        <v>2675.65</v>
      </c>
      <c r="BJ110" s="20">
        <v>2651.88</v>
      </c>
      <c r="BK110" s="20">
        <v>928.40002500000003</v>
      </c>
      <c r="BL110" s="20">
        <v>934.40997500000003</v>
      </c>
      <c r="BM110" s="20">
        <v>9326410</v>
      </c>
      <c r="BN110" s="20">
        <v>546815</v>
      </c>
      <c r="BO110" s="20" t="s">
        <v>118</v>
      </c>
      <c r="BP110" s="20">
        <v>1364827</v>
      </c>
      <c r="BQ110" s="20">
        <v>0.11799999999999999</v>
      </c>
      <c r="BR110" s="20">
        <v>0.55500000000000005</v>
      </c>
      <c r="BS110" s="20">
        <v>757</v>
      </c>
      <c r="BT110" s="20">
        <v>12002</v>
      </c>
      <c r="BU110" s="20" t="s">
        <v>119</v>
      </c>
      <c r="BV110" s="20" t="s">
        <v>119</v>
      </c>
      <c r="BW110" s="21" t="s">
        <v>233</v>
      </c>
      <c r="BX110" s="22" t="str">
        <f>_xlfn.XLOOKUP(BW110,dimensions_items!$B$4:$B$35,dimensions_items!$C$4:$C$35,"NULL",0)</f>
        <v>R5.2ASIA</v>
      </c>
      <c r="BY110" s="26" t="s">
        <v>41</v>
      </c>
      <c r="BZ110" s="21" t="s">
        <v>1470</v>
      </c>
      <c r="CA110" s="21" t="s">
        <v>18</v>
      </c>
      <c r="CB110" s="21" t="s">
        <v>23</v>
      </c>
      <c r="CC110" s="20" t="str">
        <f t="shared" si="3"/>
        <v>RU</v>
      </c>
      <c r="CD110" s="20" t="str">
        <f t="shared" si="4"/>
        <v>M</v>
      </c>
      <c r="CE110" s="20" t="str">
        <f t="shared" si="5"/>
        <v>ASIA_CHN</v>
      </c>
      <c r="CF110" s="20" t="str">
        <f>IF(ISNUMBER(Table1[[#This Row],[concrete]]),Table1[[#This Row],[concrete]],IF(AND(ISNUMBER(Table1[[#This Row],[cement]]),ISNUMBER(Table1[[#This Row],[aggregates]])),Table1[[#This Row],[cement]]+Table1[[#This Row],[aggregates]],""))</f>
        <v/>
      </c>
      <c r="CG110" s="20">
        <f>COUNT(Table1[[#This Row],[steel]:[other_unspecified_material]])</f>
        <v>1</v>
      </c>
    </row>
    <row r="111" spans="1:85" s="8" customFormat="1">
      <c r="A111" s="9">
        <v>109</v>
      </c>
      <c r="B111" s="20" t="s">
        <v>226</v>
      </c>
      <c r="C111" s="20" t="s">
        <v>118</v>
      </c>
      <c r="D111" s="38">
        <v>1950</v>
      </c>
      <c r="E111" s="9">
        <v>2010</v>
      </c>
      <c r="F111" s="38">
        <v>1</v>
      </c>
      <c r="G111" s="38"/>
      <c r="H111" s="38"/>
      <c r="I111" s="38"/>
      <c r="J111" s="117"/>
      <c r="K111" s="117"/>
      <c r="L111" s="117"/>
      <c r="M111" s="117"/>
      <c r="N111" s="117"/>
      <c r="O111" s="117"/>
      <c r="P111" s="117"/>
      <c r="Q111" s="117"/>
      <c r="R111" s="117"/>
      <c r="S111" s="117"/>
      <c r="T111" s="117"/>
      <c r="U111" s="117"/>
      <c r="V111" s="117"/>
      <c r="W111" s="117"/>
      <c r="X111" s="117"/>
      <c r="Y111" s="117"/>
      <c r="Z111" s="117"/>
      <c r="AA111" s="117"/>
      <c r="AB111" s="117"/>
      <c r="AC111" s="117"/>
      <c r="AD111" s="117"/>
      <c r="AE111" s="117"/>
      <c r="AF111" s="117"/>
      <c r="AG111" s="117"/>
      <c r="AH111" s="117"/>
      <c r="AI111" s="117"/>
      <c r="AJ111" s="117"/>
      <c r="AK111" s="117"/>
      <c r="AL111" s="20" t="s">
        <v>293</v>
      </c>
      <c r="AM111" s="38" t="s">
        <v>118</v>
      </c>
      <c r="AN111" s="20" t="s">
        <v>117</v>
      </c>
      <c r="AO111" s="20" t="s">
        <v>118</v>
      </c>
      <c r="AP111" s="20" t="s">
        <v>119</v>
      </c>
      <c r="AQ111" s="20" t="s">
        <v>120</v>
      </c>
      <c r="AR111" s="20" t="s">
        <v>118</v>
      </c>
      <c r="AS111" s="20" t="s">
        <v>289</v>
      </c>
      <c r="AT111" s="38">
        <v>2015</v>
      </c>
      <c r="AU111" s="20" t="s">
        <v>290</v>
      </c>
      <c r="AV111" s="20" t="s">
        <v>253</v>
      </c>
      <c r="AW111" s="20" t="s">
        <v>125</v>
      </c>
      <c r="AX111" s="20" t="s">
        <v>291</v>
      </c>
      <c r="AY111" s="20" t="str">
        <f>"https://doi.org/"&amp;Table1[[#This Row],[DOI]]</f>
        <v>https://doi.org/10.1016/j.resconrec.2015.07.021</v>
      </c>
      <c r="AZ111" s="20" t="s">
        <v>1518</v>
      </c>
      <c r="BA111" s="20" t="s">
        <v>119</v>
      </c>
      <c r="BB111" s="20" t="s">
        <v>119</v>
      </c>
      <c r="BC111" s="20" t="s">
        <v>1046</v>
      </c>
      <c r="BD111" s="20" t="s">
        <v>292</v>
      </c>
      <c r="BE111" s="20" t="s">
        <v>130</v>
      </c>
      <c r="BF111" s="20" t="s">
        <v>232</v>
      </c>
      <c r="BG111" s="20" t="s">
        <v>118</v>
      </c>
      <c r="BH111" s="20">
        <v>3893</v>
      </c>
      <c r="BI111" s="20">
        <v>2675.65</v>
      </c>
      <c r="BJ111" s="20">
        <v>2651.88</v>
      </c>
      <c r="BK111" s="20">
        <v>928.40002500000003</v>
      </c>
      <c r="BL111" s="20">
        <v>934.40997500000003</v>
      </c>
      <c r="BM111" s="20">
        <v>9326410</v>
      </c>
      <c r="BN111" s="20">
        <v>546815</v>
      </c>
      <c r="BO111" s="20" t="s">
        <v>118</v>
      </c>
      <c r="BP111" s="20">
        <v>1364827</v>
      </c>
      <c r="BQ111" s="20">
        <v>0.11799999999999999</v>
      </c>
      <c r="BR111" s="20">
        <v>0.55500000000000005</v>
      </c>
      <c r="BS111" s="20">
        <v>757</v>
      </c>
      <c r="BT111" s="20">
        <v>12002</v>
      </c>
      <c r="BU111" s="20" t="s">
        <v>119</v>
      </c>
      <c r="BV111" s="20" t="s">
        <v>119</v>
      </c>
      <c r="BW111" s="21" t="s">
        <v>233</v>
      </c>
      <c r="BX111" s="22" t="str">
        <f>_xlfn.XLOOKUP(BW111,dimensions_items!$B$4:$B$35,dimensions_items!$C$4:$C$35,"NULL",0)</f>
        <v>R5.2ASIA</v>
      </c>
      <c r="BY111" s="26" t="s">
        <v>41</v>
      </c>
      <c r="BZ111" s="21" t="s">
        <v>1470</v>
      </c>
      <c r="CA111" s="21" t="s">
        <v>18</v>
      </c>
      <c r="CB111" s="21" t="s">
        <v>23</v>
      </c>
      <c r="CC111" s="20" t="str">
        <f t="shared" si="3"/>
        <v>RU</v>
      </c>
      <c r="CD111" s="20" t="str">
        <f t="shared" si="4"/>
        <v>M</v>
      </c>
      <c r="CE111" s="20" t="str">
        <f t="shared" si="5"/>
        <v>ASIA_CHN</v>
      </c>
      <c r="CF111" s="20" t="str">
        <f>IF(ISNUMBER(Table1[[#This Row],[concrete]]),Table1[[#This Row],[concrete]],IF(AND(ISNUMBER(Table1[[#This Row],[cement]]),ISNUMBER(Table1[[#This Row],[aggregates]])),Table1[[#This Row],[cement]]+Table1[[#This Row],[aggregates]],""))</f>
        <v/>
      </c>
      <c r="CG111" s="20">
        <f>COUNT(Table1[[#This Row],[steel]:[other_unspecified_material]])</f>
        <v>1</v>
      </c>
    </row>
    <row r="112" spans="1:85" s="8" customFormat="1">
      <c r="A112" s="9">
        <v>110</v>
      </c>
      <c r="B112" s="20" t="s">
        <v>226</v>
      </c>
      <c r="C112" s="20" t="s">
        <v>118</v>
      </c>
      <c r="D112" s="38">
        <v>1950</v>
      </c>
      <c r="E112" s="9">
        <v>2010</v>
      </c>
      <c r="F112" s="38">
        <v>70</v>
      </c>
      <c r="G112" s="38"/>
      <c r="H112" s="38"/>
      <c r="I112" s="38"/>
      <c r="J112" s="117"/>
      <c r="K112" s="117"/>
      <c r="L112" s="117"/>
      <c r="M112" s="117"/>
      <c r="N112" s="117"/>
      <c r="O112" s="117"/>
      <c r="P112" s="117"/>
      <c r="Q112" s="117"/>
      <c r="R112" s="117"/>
      <c r="S112" s="117"/>
      <c r="T112" s="117"/>
      <c r="U112" s="117"/>
      <c r="V112" s="117"/>
      <c r="W112" s="117"/>
      <c r="X112" s="117"/>
      <c r="Y112" s="117"/>
      <c r="Z112" s="117"/>
      <c r="AA112" s="117"/>
      <c r="AB112" s="117"/>
      <c r="AC112" s="117"/>
      <c r="AD112" s="117"/>
      <c r="AE112" s="117"/>
      <c r="AF112" s="117"/>
      <c r="AG112" s="117"/>
      <c r="AH112" s="117"/>
      <c r="AI112" s="117"/>
      <c r="AJ112" s="117"/>
      <c r="AK112" s="117"/>
      <c r="AL112" s="20" t="s">
        <v>288</v>
      </c>
      <c r="AM112" s="38" t="s">
        <v>118</v>
      </c>
      <c r="AN112" s="20" t="s">
        <v>117</v>
      </c>
      <c r="AO112" s="20" t="s">
        <v>118</v>
      </c>
      <c r="AP112" s="20" t="s">
        <v>119</v>
      </c>
      <c r="AQ112" s="20" t="s">
        <v>242</v>
      </c>
      <c r="AR112" s="20" t="s">
        <v>118</v>
      </c>
      <c r="AS112" s="20" t="s">
        <v>289</v>
      </c>
      <c r="AT112" s="38">
        <v>2015</v>
      </c>
      <c r="AU112" s="20" t="s">
        <v>290</v>
      </c>
      <c r="AV112" s="20" t="s">
        <v>253</v>
      </c>
      <c r="AW112" s="20" t="s">
        <v>125</v>
      </c>
      <c r="AX112" s="20" t="s">
        <v>291</v>
      </c>
      <c r="AY112" s="20" t="str">
        <f>"https://doi.org/"&amp;Table1[[#This Row],[DOI]]</f>
        <v>https://doi.org/10.1016/j.resconrec.2015.07.021</v>
      </c>
      <c r="AZ112" s="20" t="s">
        <v>119</v>
      </c>
      <c r="BA112" s="20" t="s">
        <v>119</v>
      </c>
      <c r="BB112" s="20" t="s">
        <v>119</v>
      </c>
      <c r="BC112" s="20" t="s">
        <v>1046</v>
      </c>
      <c r="BD112" s="20" t="s">
        <v>292</v>
      </c>
      <c r="BE112" s="20" t="s">
        <v>130</v>
      </c>
      <c r="BF112" s="20" t="s">
        <v>232</v>
      </c>
      <c r="BG112" s="20" t="s">
        <v>118</v>
      </c>
      <c r="BH112" s="20">
        <v>3893</v>
      </c>
      <c r="BI112" s="20">
        <v>2675.65</v>
      </c>
      <c r="BJ112" s="20">
        <v>2651.88</v>
      </c>
      <c r="BK112" s="20">
        <v>928.40002500000003</v>
      </c>
      <c r="BL112" s="20">
        <v>934.40997500000003</v>
      </c>
      <c r="BM112" s="20">
        <v>9326410</v>
      </c>
      <c r="BN112" s="20">
        <v>546815</v>
      </c>
      <c r="BO112" s="20" t="s">
        <v>118</v>
      </c>
      <c r="BP112" s="20">
        <v>1364827</v>
      </c>
      <c r="BQ112" s="20">
        <v>0.11799999999999999</v>
      </c>
      <c r="BR112" s="20">
        <v>0.55500000000000005</v>
      </c>
      <c r="BS112" s="20">
        <v>757</v>
      </c>
      <c r="BT112" s="20">
        <v>12002</v>
      </c>
      <c r="BU112" s="20" t="s">
        <v>119</v>
      </c>
      <c r="BV112" s="20" t="s">
        <v>119</v>
      </c>
      <c r="BW112" s="21" t="s">
        <v>233</v>
      </c>
      <c r="BX112" s="22" t="str">
        <f>_xlfn.XLOOKUP(BW112,dimensions_items!$B$4:$B$35,dimensions_items!$C$4:$C$35,"NULL",0)</f>
        <v>R5.2ASIA</v>
      </c>
      <c r="BY112" s="26" t="s">
        <v>41</v>
      </c>
      <c r="BZ112" s="21" t="s">
        <v>38</v>
      </c>
      <c r="CA112" s="21" t="s">
        <v>18</v>
      </c>
      <c r="CB112" s="21" t="s">
        <v>23</v>
      </c>
      <c r="CC112" s="20" t="str">
        <f t="shared" si="3"/>
        <v>RU</v>
      </c>
      <c r="CD112" s="20" t="str">
        <f t="shared" si="4"/>
        <v>S</v>
      </c>
      <c r="CE112" s="20" t="str">
        <f t="shared" si="5"/>
        <v>ASIA_CHN</v>
      </c>
      <c r="CF112" s="20" t="str">
        <f>IF(ISNUMBER(Table1[[#This Row],[concrete]]),Table1[[#This Row],[concrete]],IF(AND(ISNUMBER(Table1[[#This Row],[cement]]),ISNUMBER(Table1[[#This Row],[aggregates]])),Table1[[#This Row],[cement]]+Table1[[#This Row],[aggregates]],""))</f>
        <v/>
      </c>
      <c r="CG112" s="20">
        <f>COUNT(Table1[[#This Row],[steel]:[other_unspecified_material]])</f>
        <v>1</v>
      </c>
    </row>
    <row r="113" spans="1:85" s="8" customFormat="1">
      <c r="A113" s="9">
        <v>111</v>
      </c>
      <c r="B113" s="20" t="s">
        <v>226</v>
      </c>
      <c r="C113" s="20" t="s">
        <v>118</v>
      </c>
      <c r="D113" s="38">
        <v>1950</v>
      </c>
      <c r="E113" s="9">
        <v>2010</v>
      </c>
      <c r="F113" s="38">
        <v>38</v>
      </c>
      <c r="G113" s="38"/>
      <c r="H113" s="38"/>
      <c r="I113" s="38"/>
      <c r="J113" s="117"/>
      <c r="K113" s="117"/>
      <c r="L113" s="117"/>
      <c r="M113" s="117"/>
      <c r="N113" s="117"/>
      <c r="O113" s="117"/>
      <c r="P113" s="117"/>
      <c r="Q113" s="117"/>
      <c r="R113" s="117"/>
      <c r="S113" s="117"/>
      <c r="T113" s="117"/>
      <c r="U113" s="117"/>
      <c r="V113" s="117"/>
      <c r="W113" s="117"/>
      <c r="X113" s="117"/>
      <c r="Y113" s="117"/>
      <c r="Z113" s="117"/>
      <c r="AA113" s="117"/>
      <c r="AB113" s="117"/>
      <c r="AC113" s="117"/>
      <c r="AD113" s="117"/>
      <c r="AE113" s="117"/>
      <c r="AF113" s="117"/>
      <c r="AG113" s="117"/>
      <c r="AH113" s="117"/>
      <c r="AI113" s="117"/>
      <c r="AJ113" s="117"/>
      <c r="AK113" s="117"/>
      <c r="AL113" s="20" t="s">
        <v>36</v>
      </c>
      <c r="AM113" s="38" t="s">
        <v>118</v>
      </c>
      <c r="AN113" s="20" t="s">
        <v>117</v>
      </c>
      <c r="AO113" s="20" t="s">
        <v>118</v>
      </c>
      <c r="AP113" s="20" t="s">
        <v>119</v>
      </c>
      <c r="AQ113" s="20" t="s">
        <v>242</v>
      </c>
      <c r="AR113" s="20" t="s">
        <v>118</v>
      </c>
      <c r="AS113" s="20" t="s">
        <v>289</v>
      </c>
      <c r="AT113" s="38">
        <v>2015</v>
      </c>
      <c r="AU113" s="20" t="s">
        <v>290</v>
      </c>
      <c r="AV113" s="20" t="s">
        <v>253</v>
      </c>
      <c r="AW113" s="20" t="s">
        <v>125</v>
      </c>
      <c r="AX113" s="20" t="s">
        <v>291</v>
      </c>
      <c r="AY113" s="20" t="str">
        <f>"https://doi.org/"&amp;Table1[[#This Row],[DOI]]</f>
        <v>https://doi.org/10.1016/j.resconrec.2015.07.021</v>
      </c>
      <c r="AZ113" s="20" t="s">
        <v>119</v>
      </c>
      <c r="BA113" s="20" t="s">
        <v>119</v>
      </c>
      <c r="BB113" s="20" t="s">
        <v>119</v>
      </c>
      <c r="BC113" s="20" t="s">
        <v>1046</v>
      </c>
      <c r="BD113" s="20" t="s">
        <v>292</v>
      </c>
      <c r="BE113" s="20" t="s">
        <v>130</v>
      </c>
      <c r="BF113" s="20" t="s">
        <v>232</v>
      </c>
      <c r="BG113" s="20" t="s">
        <v>118</v>
      </c>
      <c r="BH113" s="20">
        <v>3893</v>
      </c>
      <c r="BI113" s="20">
        <v>2675.65</v>
      </c>
      <c r="BJ113" s="20">
        <v>2651.88</v>
      </c>
      <c r="BK113" s="20">
        <v>928.40002500000003</v>
      </c>
      <c r="BL113" s="20">
        <v>934.40997500000003</v>
      </c>
      <c r="BM113" s="20">
        <v>9326410</v>
      </c>
      <c r="BN113" s="20">
        <v>546815</v>
      </c>
      <c r="BO113" s="20" t="s">
        <v>118</v>
      </c>
      <c r="BP113" s="20">
        <v>1364827</v>
      </c>
      <c r="BQ113" s="20">
        <v>0.11799999999999999</v>
      </c>
      <c r="BR113" s="20">
        <v>0.55500000000000005</v>
      </c>
      <c r="BS113" s="20">
        <v>757</v>
      </c>
      <c r="BT113" s="20">
        <v>12002</v>
      </c>
      <c r="BU113" s="20" t="s">
        <v>119</v>
      </c>
      <c r="BV113" s="20" t="s">
        <v>119</v>
      </c>
      <c r="BW113" s="21" t="s">
        <v>233</v>
      </c>
      <c r="BX113" s="22" t="str">
        <f>_xlfn.XLOOKUP(BW113,dimensions_items!$B$4:$B$35,dimensions_items!$C$4:$C$35,"NULL",0)</f>
        <v>R5.2ASIA</v>
      </c>
      <c r="BY113" s="26" t="s">
        <v>41</v>
      </c>
      <c r="BZ113" s="21" t="s">
        <v>26</v>
      </c>
      <c r="CA113" s="21" t="s">
        <v>18</v>
      </c>
      <c r="CB113" s="21" t="s">
        <v>23</v>
      </c>
      <c r="CC113" s="20" t="str">
        <f t="shared" si="3"/>
        <v>RU</v>
      </c>
      <c r="CD113" s="20" t="str">
        <f t="shared" si="4"/>
        <v>C</v>
      </c>
      <c r="CE113" s="20" t="str">
        <f t="shared" si="5"/>
        <v>ASIA_CHN</v>
      </c>
      <c r="CF113" s="20" t="str">
        <f>IF(ISNUMBER(Table1[[#This Row],[concrete]]),Table1[[#This Row],[concrete]],IF(AND(ISNUMBER(Table1[[#This Row],[cement]]),ISNUMBER(Table1[[#This Row],[aggregates]])),Table1[[#This Row],[cement]]+Table1[[#This Row],[aggregates]],""))</f>
        <v/>
      </c>
      <c r="CG113" s="20">
        <f>COUNT(Table1[[#This Row],[steel]:[other_unspecified_material]])</f>
        <v>1</v>
      </c>
    </row>
    <row r="114" spans="1:85" s="8" customFormat="1">
      <c r="A114" s="9">
        <v>112</v>
      </c>
      <c r="B114" s="20" t="s">
        <v>226</v>
      </c>
      <c r="C114" s="20" t="s">
        <v>118</v>
      </c>
      <c r="D114" s="38">
        <v>1950</v>
      </c>
      <c r="E114" s="9">
        <v>2010</v>
      </c>
      <c r="F114" s="38">
        <v>15</v>
      </c>
      <c r="G114" s="38"/>
      <c r="H114" s="38"/>
      <c r="I114" s="38"/>
      <c r="J114" s="117"/>
      <c r="K114" s="117"/>
      <c r="L114" s="117"/>
      <c r="M114" s="117"/>
      <c r="N114" s="117"/>
      <c r="O114" s="117"/>
      <c r="P114" s="117"/>
      <c r="Q114" s="117"/>
      <c r="R114" s="117"/>
      <c r="S114" s="117"/>
      <c r="T114" s="117"/>
      <c r="U114" s="117"/>
      <c r="V114" s="117"/>
      <c r="W114" s="117"/>
      <c r="X114" s="117"/>
      <c r="Y114" s="117"/>
      <c r="Z114" s="117"/>
      <c r="AA114" s="117"/>
      <c r="AB114" s="117"/>
      <c r="AC114" s="117"/>
      <c r="AD114" s="117"/>
      <c r="AE114" s="117"/>
      <c r="AF114" s="117"/>
      <c r="AG114" s="117"/>
      <c r="AH114" s="117"/>
      <c r="AI114" s="117"/>
      <c r="AJ114" s="117"/>
      <c r="AK114" s="117"/>
      <c r="AL114" s="20" t="s">
        <v>264</v>
      </c>
      <c r="AM114" s="38" t="s">
        <v>118</v>
      </c>
      <c r="AN114" s="20" t="s">
        <v>117</v>
      </c>
      <c r="AO114" s="20" t="s">
        <v>118</v>
      </c>
      <c r="AP114" s="20" t="s">
        <v>119</v>
      </c>
      <c r="AQ114" s="20" t="s">
        <v>242</v>
      </c>
      <c r="AR114" s="20" t="s">
        <v>118</v>
      </c>
      <c r="AS114" s="20" t="s">
        <v>289</v>
      </c>
      <c r="AT114" s="38">
        <v>2015</v>
      </c>
      <c r="AU114" s="20" t="s">
        <v>290</v>
      </c>
      <c r="AV114" s="20" t="s">
        <v>253</v>
      </c>
      <c r="AW114" s="20" t="s">
        <v>125</v>
      </c>
      <c r="AX114" s="20" t="s">
        <v>291</v>
      </c>
      <c r="AY114" s="20" t="str">
        <f>"https://doi.org/"&amp;Table1[[#This Row],[DOI]]</f>
        <v>https://doi.org/10.1016/j.resconrec.2015.07.021</v>
      </c>
      <c r="AZ114" s="20" t="s">
        <v>119</v>
      </c>
      <c r="BA114" s="20" t="s">
        <v>119</v>
      </c>
      <c r="BB114" s="20" t="s">
        <v>119</v>
      </c>
      <c r="BC114" s="20" t="s">
        <v>1046</v>
      </c>
      <c r="BD114" s="20" t="s">
        <v>292</v>
      </c>
      <c r="BE114" s="20" t="s">
        <v>130</v>
      </c>
      <c r="BF114" s="20" t="s">
        <v>232</v>
      </c>
      <c r="BG114" s="20" t="s">
        <v>118</v>
      </c>
      <c r="BH114" s="20">
        <v>3893</v>
      </c>
      <c r="BI114" s="20">
        <v>2675.65</v>
      </c>
      <c r="BJ114" s="20">
        <v>2651.88</v>
      </c>
      <c r="BK114" s="20">
        <v>928.40002500000003</v>
      </c>
      <c r="BL114" s="20">
        <v>934.40997500000003</v>
      </c>
      <c r="BM114" s="20">
        <v>9326410</v>
      </c>
      <c r="BN114" s="20">
        <v>546815</v>
      </c>
      <c r="BO114" s="20" t="s">
        <v>118</v>
      </c>
      <c r="BP114" s="20">
        <v>1364827</v>
      </c>
      <c r="BQ114" s="20">
        <v>0.11799999999999999</v>
      </c>
      <c r="BR114" s="20">
        <v>0.55500000000000005</v>
      </c>
      <c r="BS114" s="20">
        <v>757</v>
      </c>
      <c r="BT114" s="20">
        <v>12002</v>
      </c>
      <c r="BU114" s="20" t="s">
        <v>119</v>
      </c>
      <c r="BV114" s="20" t="s">
        <v>119</v>
      </c>
      <c r="BW114" s="21" t="s">
        <v>233</v>
      </c>
      <c r="BX114" s="22" t="str">
        <f>_xlfn.XLOOKUP(BW114,dimensions_items!$B$4:$B$35,dimensions_items!$C$4:$C$35,"NULL",0)</f>
        <v>R5.2ASIA</v>
      </c>
      <c r="BY114" s="26" t="s">
        <v>41</v>
      </c>
      <c r="BZ114" s="21" t="s">
        <v>1470</v>
      </c>
      <c r="CA114" s="21" t="s">
        <v>18</v>
      </c>
      <c r="CB114" s="21" t="s">
        <v>23</v>
      </c>
      <c r="CC114" s="20" t="str">
        <f t="shared" si="3"/>
        <v>RU</v>
      </c>
      <c r="CD114" s="20" t="str">
        <f t="shared" si="4"/>
        <v>M</v>
      </c>
      <c r="CE114" s="20" t="str">
        <f t="shared" si="5"/>
        <v>ASIA_CHN</v>
      </c>
      <c r="CF114" s="20" t="str">
        <f>IF(ISNUMBER(Table1[[#This Row],[concrete]]),Table1[[#This Row],[concrete]],IF(AND(ISNUMBER(Table1[[#This Row],[cement]]),ISNUMBER(Table1[[#This Row],[aggregates]])),Table1[[#This Row],[cement]]+Table1[[#This Row],[aggregates]],""))</f>
        <v/>
      </c>
      <c r="CG114" s="20">
        <f>COUNT(Table1[[#This Row],[steel]:[other_unspecified_material]])</f>
        <v>1</v>
      </c>
    </row>
    <row r="115" spans="1:85" s="8" customFormat="1">
      <c r="A115" s="9">
        <v>113</v>
      </c>
      <c r="B115" s="20" t="s">
        <v>226</v>
      </c>
      <c r="C115" s="20" t="s">
        <v>118</v>
      </c>
      <c r="D115" s="38">
        <v>1950</v>
      </c>
      <c r="E115" s="9">
        <v>2010</v>
      </c>
      <c r="F115" s="38">
        <v>1</v>
      </c>
      <c r="G115" s="38"/>
      <c r="H115" s="38"/>
      <c r="I115" s="38"/>
      <c r="J115" s="117"/>
      <c r="K115" s="117"/>
      <c r="L115" s="117"/>
      <c r="M115" s="117"/>
      <c r="N115" s="117"/>
      <c r="O115" s="117"/>
      <c r="P115" s="117"/>
      <c r="Q115" s="117"/>
      <c r="R115" s="117"/>
      <c r="S115" s="117"/>
      <c r="T115" s="117"/>
      <c r="U115" s="117"/>
      <c r="V115" s="117"/>
      <c r="W115" s="117"/>
      <c r="X115" s="117"/>
      <c r="Y115" s="117"/>
      <c r="Z115" s="117"/>
      <c r="AA115" s="117"/>
      <c r="AB115" s="117"/>
      <c r="AC115" s="117"/>
      <c r="AD115" s="117"/>
      <c r="AE115" s="117"/>
      <c r="AF115" s="117"/>
      <c r="AG115" s="117"/>
      <c r="AH115" s="117"/>
      <c r="AI115" s="117"/>
      <c r="AJ115" s="117"/>
      <c r="AK115" s="117"/>
      <c r="AL115" s="20" t="s">
        <v>293</v>
      </c>
      <c r="AM115" s="38" t="s">
        <v>118</v>
      </c>
      <c r="AN115" s="20" t="s">
        <v>117</v>
      </c>
      <c r="AO115" s="20" t="s">
        <v>118</v>
      </c>
      <c r="AP115" s="20" t="s">
        <v>119</v>
      </c>
      <c r="AQ115" s="20" t="s">
        <v>242</v>
      </c>
      <c r="AR115" s="20" t="s">
        <v>118</v>
      </c>
      <c r="AS115" s="20" t="s">
        <v>289</v>
      </c>
      <c r="AT115" s="38">
        <v>2015</v>
      </c>
      <c r="AU115" s="20" t="s">
        <v>290</v>
      </c>
      <c r="AV115" s="20" t="s">
        <v>253</v>
      </c>
      <c r="AW115" s="20" t="s">
        <v>125</v>
      </c>
      <c r="AX115" s="20" t="s">
        <v>291</v>
      </c>
      <c r="AY115" s="20" t="str">
        <f>"https://doi.org/"&amp;Table1[[#This Row],[DOI]]</f>
        <v>https://doi.org/10.1016/j.resconrec.2015.07.021</v>
      </c>
      <c r="AZ115" s="20" t="s">
        <v>1518</v>
      </c>
      <c r="BA115" s="20" t="s">
        <v>119</v>
      </c>
      <c r="BB115" s="20" t="s">
        <v>119</v>
      </c>
      <c r="BC115" s="20" t="s">
        <v>1046</v>
      </c>
      <c r="BD115" s="20" t="s">
        <v>292</v>
      </c>
      <c r="BE115" s="20" t="s">
        <v>130</v>
      </c>
      <c r="BF115" s="20" t="s">
        <v>232</v>
      </c>
      <c r="BG115" s="20" t="s">
        <v>118</v>
      </c>
      <c r="BH115" s="20">
        <v>3893</v>
      </c>
      <c r="BI115" s="20">
        <v>2675.65</v>
      </c>
      <c r="BJ115" s="20">
        <v>2651.88</v>
      </c>
      <c r="BK115" s="20">
        <v>928.40002500000003</v>
      </c>
      <c r="BL115" s="20">
        <v>934.40997500000003</v>
      </c>
      <c r="BM115" s="20">
        <v>9326410</v>
      </c>
      <c r="BN115" s="20">
        <v>546815</v>
      </c>
      <c r="BO115" s="20" t="s">
        <v>118</v>
      </c>
      <c r="BP115" s="20">
        <v>1364827</v>
      </c>
      <c r="BQ115" s="20">
        <v>0.11799999999999999</v>
      </c>
      <c r="BR115" s="20">
        <v>0.55500000000000005</v>
      </c>
      <c r="BS115" s="20">
        <v>757</v>
      </c>
      <c r="BT115" s="20">
        <v>12002</v>
      </c>
      <c r="BU115" s="20" t="s">
        <v>119</v>
      </c>
      <c r="BV115" s="20" t="s">
        <v>119</v>
      </c>
      <c r="BW115" s="21" t="s">
        <v>233</v>
      </c>
      <c r="BX115" s="22" t="str">
        <f>_xlfn.XLOOKUP(BW115,dimensions_items!$B$4:$B$35,dimensions_items!$C$4:$C$35,"NULL",0)</f>
        <v>R5.2ASIA</v>
      </c>
      <c r="BY115" s="26" t="s">
        <v>41</v>
      </c>
      <c r="BZ115" s="21" t="s">
        <v>1470</v>
      </c>
      <c r="CA115" s="21" t="s">
        <v>18</v>
      </c>
      <c r="CB115" s="21" t="s">
        <v>23</v>
      </c>
      <c r="CC115" s="20" t="str">
        <f t="shared" si="3"/>
        <v>RU</v>
      </c>
      <c r="CD115" s="20" t="str">
        <f t="shared" si="4"/>
        <v>M</v>
      </c>
      <c r="CE115" s="20" t="str">
        <f t="shared" si="5"/>
        <v>ASIA_CHN</v>
      </c>
      <c r="CF115" s="20" t="str">
        <f>IF(ISNUMBER(Table1[[#This Row],[concrete]]),Table1[[#This Row],[concrete]],IF(AND(ISNUMBER(Table1[[#This Row],[cement]]),ISNUMBER(Table1[[#This Row],[aggregates]])),Table1[[#This Row],[cement]]+Table1[[#This Row],[aggregates]],""))</f>
        <v/>
      </c>
      <c r="CG115" s="20">
        <f>COUNT(Table1[[#This Row],[steel]:[other_unspecified_material]])</f>
        <v>1</v>
      </c>
    </row>
    <row r="116" spans="1:85" s="8" customFormat="1">
      <c r="A116" s="9">
        <v>114</v>
      </c>
      <c r="B116" s="20" t="s">
        <v>294</v>
      </c>
      <c r="C116" s="20" t="s">
        <v>118</v>
      </c>
      <c r="D116" s="38">
        <v>1960</v>
      </c>
      <c r="E116" s="9">
        <v>1981</v>
      </c>
      <c r="F116" s="38"/>
      <c r="G116" s="38"/>
      <c r="H116" s="38"/>
      <c r="I116" s="38">
        <v>35.49763033</v>
      </c>
      <c r="J116" s="117">
        <v>20.284360190000001</v>
      </c>
      <c r="K116" s="117"/>
      <c r="L116" s="117"/>
      <c r="M116" s="117">
        <v>867.15639810000005</v>
      </c>
      <c r="N116" s="117"/>
      <c r="O116" s="117"/>
      <c r="P116" s="117">
        <v>192.70142179999999</v>
      </c>
      <c r="Q116" s="117">
        <v>238.34123220000001</v>
      </c>
      <c r="R116" s="117"/>
      <c r="S116" s="117"/>
      <c r="T116" s="117"/>
      <c r="U116" s="117"/>
      <c r="V116" s="117"/>
      <c r="W116" s="117"/>
      <c r="X116" s="117"/>
      <c r="Y116" s="117"/>
      <c r="Z116" s="117"/>
      <c r="AA116" s="117"/>
      <c r="AB116" s="117"/>
      <c r="AC116" s="117"/>
      <c r="AD116" s="117"/>
      <c r="AE116" s="117"/>
      <c r="AF116" s="117"/>
      <c r="AG116" s="117"/>
      <c r="AH116" s="117"/>
      <c r="AI116" s="117"/>
      <c r="AJ116" s="117">
        <v>10.14218009</v>
      </c>
      <c r="AK116" s="117">
        <v>65.924170619999998</v>
      </c>
      <c r="AL116" s="20" t="s">
        <v>295</v>
      </c>
      <c r="AM116" s="38">
        <v>1</v>
      </c>
      <c r="AN116" s="20" t="s">
        <v>117</v>
      </c>
      <c r="AO116" s="20" t="s">
        <v>20</v>
      </c>
      <c r="AP116" s="20" t="s">
        <v>119</v>
      </c>
      <c r="AQ116" s="20" t="s">
        <v>118</v>
      </c>
      <c r="AR116" s="20" t="s">
        <v>296</v>
      </c>
      <c r="AS116" s="20" t="s">
        <v>297</v>
      </c>
      <c r="AT116" s="38">
        <v>2002</v>
      </c>
      <c r="AU116" s="20" t="s">
        <v>298</v>
      </c>
      <c r="AV116" s="20" t="s">
        <v>299</v>
      </c>
      <c r="AW116" s="20" t="s">
        <v>125</v>
      </c>
      <c r="AX116" s="20" t="s">
        <v>118</v>
      </c>
      <c r="AY116" s="20" t="s">
        <v>300</v>
      </c>
      <c r="AZ116" s="20" t="s">
        <v>1519</v>
      </c>
      <c r="BA116" s="20" t="s">
        <v>301</v>
      </c>
      <c r="BB116" s="20" t="s">
        <v>302</v>
      </c>
      <c r="BC116" s="20" t="s">
        <v>303</v>
      </c>
      <c r="BD116" s="20" t="s">
        <v>304</v>
      </c>
      <c r="BE116" s="20" t="s">
        <v>130</v>
      </c>
      <c r="BF116" s="20" t="s">
        <v>131</v>
      </c>
      <c r="BG116" s="20" t="s">
        <v>305</v>
      </c>
      <c r="BH116" s="20">
        <v>5728</v>
      </c>
      <c r="BI116" s="20">
        <v>3780.49</v>
      </c>
      <c r="BJ116" s="20">
        <v>3908.14</v>
      </c>
      <c r="BK116" s="20">
        <v>90.730002499999998</v>
      </c>
      <c r="BL116" s="20">
        <v>117.64250250000001</v>
      </c>
      <c r="BM116" s="20">
        <v>348410</v>
      </c>
      <c r="BN116" s="20">
        <v>72481</v>
      </c>
      <c r="BO116" s="20" t="s">
        <v>118</v>
      </c>
      <c r="BP116" s="20">
        <v>78402</v>
      </c>
      <c r="BQ116" s="20">
        <v>0.71399999999999997</v>
      </c>
      <c r="BR116" s="20">
        <v>0.72799999999999998</v>
      </c>
      <c r="BS116" s="20">
        <v>11587</v>
      </c>
      <c r="BT116" s="20">
        <v>21443</v>
      </c>
      <c r="BU116" s="20" t="s">
        <v>119</v>
      </c>
      <c r="BV116" s="20" t="s">
        <v>119</v>
      </c>
      <c r="BW116" s="21" t="s">
        <v>134</v>
      </c>
      <c r="BX116" s="22" t="str">
        <f>_xlfn.XLOOKUP(BW116,dimensions_items!$B$4:$B$35,dimensions_items!$C$4:$C$35,"NULL",0)</f>
        <v>R5.2OECD</v>
      </c>
      <c r="BY116" s="26" t="s">
        <v>16</v>
      </c>
      <c r="BZ116" s="27" t="s">
        <v>26</v>
      </c>
      <c r="CA116" s="27" t="s">
        <v>18</v>
      </c>
      <c r="CB116" s="27" t="s">
        <v>28</v>
      </c>
      <c r="CC116" s="20" t="str">
        <f t="shared" si="3"/>
        <v>RS</v>
      </c>
      <c r="CD116" s="20" t="str">
        <f t="shared" si="4"/>
        <v>C</v>
      </c>
      <c r="CE116" s="20" t="str">
        <f t="shared" si="5"/>
        <v>OECD_EU15</v>
      </c>
      <c r="CF116" s="20">
        <f>IF(ISNUMBER(Table1[[#This Row],[concrete]]),Table1[[#This Row],[concrete]],IF(AND(ISNUMBER(Table1[[#This Row],[cement]]),ISNUMBER(Table1[[#This Row],[aggregates]])),Table1[[#This Row],[cement]]+Table1[[#This Row],[aggregates]],""))</f>
        <v>867.15639810000005</v>
      </c>
      <c r="CG116" s="20">
        <f>COUNT(Table1[[#This Row],[steel]:[other_unspecified_material]])</f>
        <v>7</v>
      </c>
    </row>
    <row r="117" spans="1:85" s="8" customFormat="1">
      <c r="A117" s="9">
        <v>115</v>
      </c>
      <c r="B117" s="20" t="s">
        <v>294</v>
      </c>
      <c r="C117" s="20" t="s">
        <v>118</v>
      </c>
      <c r="D117" s="38">
        <v>1960</v>
      </c>
      <c r="E117" s="9">
        <v>1981</v>
      </c>
      <c r="F117" s="38"/>
      <c r="G117" s="38"/>
      <c r="H117" s="38"/>
      <c r="I117" s="38">
        <v>26.574074070000002</v>
      </c>
      <c r="J117" s="117">
        <v>60</v>
      </c>
      <c r="K117" s="117"/>
      <c r="L117" s="117"/>
      <c r="M117" s="117">
        <v>428.98148149999997</v>
      </c>
      <c r="N117" s="117"/>
      <c r="O117" s="117"/>
      <c r="P117" s="117">
        <v>501.11111110000002</v>
      </c>
      <c r="Q117" s="117">
        <v>383.42592589999998</v>
      </c>
      <c r="R117" s="117"/>
      <c r="S117" s="117"/>
      <c r="T117" s="117"/>
      <c r="U117" s="117"/>
      <c r="V117" s="117"/>
      <c r="W117" s="117"/>
      <c r="X117" s="117"/>
      <c r="Y117" s="117"/>
      <c r="Z117" s="117"/>
      <c r="AA117" s="117"/>
      <c r="AB117" s="117"/>
      <c r="AC117" s="117"/>
      <c r="AD117" s="117"/>
      <c r="AE117" s="117"/>
      <c r="AF117" s="117"/>
      <c r="AG117" s="117"/>
      <c r="AH117" s="117"/>
      <c r="AI117" s="117"/>
      <c r="AJ117" s="117">
        <v>18.981481479999999</v>
      </c>
      <c r="AK117" s="117">
        <v>91.111111109999996</v>
      </c>
      <c r="AL117" s="20" t="s">
        <v>306</v>
      </c>
      <c r="AM117" s="38">
        <v>1</v>
      </c>
      <c r="AN117" s="20" t="s">
        <v>117</v>
      </c>
      <c r="AO117" s="20" t="s">
        <v>20</v>
      </c>
      <c r="AP117" s="20" t="s">
        <v>119</v>
      </c>
      <c r="AQ117" s="20" t="s">
        <v>118</v>
      </c>
      <c r="AR117" s="20" t="s">
        <v>296</v>
      </c>
      <c r="AS117" s="20" t="s">
        <v>297</v>
      </c>
      <c r="AT117" s="38">
        <v>2002</v>
      </c>
      <c r="AU117" s="20" t="s">
        <v>298</v>
      </c>
      <c r="AV117" s="20" t="s">
        <v>299</v>
      </c>
      <c r="AW117" s="20" t="s">
        <v>125</v>
      </c>
      <c r="AX117" s="20" t="s">
        <v>118</v>
      </c>
      <c r="AY117" s="20" t="s">
        <v>300</v>
      </c>
      <c r="AZ117" s="20" t="s">
        <v>1519</v>
      </c>
      <c r="BA117" s="20" t="s">
        <v>301</v>
      </c>
      <c r="BB117" s="20" t="s">
        <v>302</v>
      </c>
      <c r="BC117" s="20" t="s">
        <v>307</v>
      </c>
      <c r="BD117" s="20" t="s">
        <v>304</v>
      </c>
      <c r="BE117" s="20" t="s">
        <v>130</v>
      </c>
      <c r="BF117" s="20" t="s">
        <v>131</v>
      </c>
      <c r="BG117" s="20" t="s">
        <v>305</v>
      </c>
      <c r="BH117" s="20">
        <v>5728</v>
      </c>
      <c r="BI117" s="20">
        <v>3780.49</v>
      </c>
      <c r="BJ117" s="20">
        <v>3908.14</v>
      </c>
      <c r="BK117" s="20">
        <v>90.730002499999998</v>
      </c>
      <c r="BL117" s="20">
        <v>117.64250250000001</v>
      </c>
      <c r="BM117" s="20">
        <v>348410</v>
      </c>
      <c r="BN117" s="20">
        <v>72481</v>
      </c>
      <c r="BO117" s="20" t="s">
        <v>118</v>
      </c>
      <c r="BP117" s="20">
        <v>78402</v>
      </c>
      <c r="BQ117" s="20">
        <v>0.71399999999999997</v>
      </c>
      <c r="BR117" s="20">
        <v>0.72799999999999998</v>
      </c>
      <c r="BS117" s="20">
        <v>11587</v>
      </c>
      <c r="BT117" s="20">
        <v>21443</v>
      </c>
      <c r="BU117" s="20" t="s">
        <v>119</v>
      </c>
      <c r="BV117" s="20" t="s">
        <v>119</v>
      </c>
      <c r="BW117" s="21" t="s">
        <v>134</v>
      </c>
      <c r="BX117" s="22" t="str">
        <f>_xlfn.XLOOKUP(BW117,dimensions_items!$B$4:$B$35,dimensions_items!$C$4:$C$35,"NULL",0)</f>
        <v>R5.2OECD</v>
      </c>
      <c r="BY117" s="26" t="s">
        <v>16</v>
      </c>
      <c r="BZ117" s="27" t="s">
        <v>1470</v>
      </c>
      <c r="CA117" s="27" t="s">
        <v>18</v>
      </c>
      <c r="CB117" s="27" t="s">
        <v>28</v>
      </c>
      <c r="CC117" s="20" t="str">
        <f t="shared" si="3"/>
        <v>RS</v>
      </c>
      <c r="CD117" s="20" t="str">
        <f t="shared" si="4"/>
        <v>M</v>
      </c>
      <c r="CE117" s="20" t="str">
        <f t="shared" si="5"/>
        <v>OECD_EU15</v>
      </c>
      <c r="CF117" s="20">
        <f>IF(ISNUMBER(Table1[[#This Row],[concrete]]),Table1[[#This Row],[concrete]],IF(AND(ISNUMBER(Table1[[#This Row],[cement]]),ISNUMBER(Table1[[#This Row],[aggregates]])),Table1[[#This Row],[cement]]+Table1[[#This Row],[aggregates]],""))</f>
        <v>428.98148149999997</v>
      </c>
      <c r="CG117" s="20">
        <f>COUNT(Table1[[#This Row],[steel]:[other_unspecified_material]])</f>
        <v>7</v>
      </c>
    </row>
    <row r="118" spans="1:85" s="8" customFormat="1">
      <c r="A118" s="9">
        <v>116</v>
      </c>
      <c r="B118" s="20" t="s">
        <v>294</v>
      </c>
      <c r="C118" s="20" t="s">
        <v>118</v>
      </c>
      <c r="D118" s="38">
        <v>1960</v>
      </c>
      <c r="E118" s="9">
        <v>1981</v>
      </c>
      <c r="F118" s="38"/>
      <c r="G118" s="38"/>
      <c r="H118" s="38"/>
      <c r="I118" s="38">
        <v>29.50331126</v>
      </c>
      <c r="J118" s="117">
        <v>16.39072848</v>
      </c>
      <c r="K118" s="117"/>
      <c r="L118" s="117"/>
      <c r="M118" s="117">
        <v>396.6556291</v>
      </c>
      <c r="N118" s="117"/>
      <c r="O118" s="117"/>
      <c r="P118" s="117">
        <v>173.74172189999999</v>
      </c>
      <c r="Q118" s="117">
        <v>199.96688739999999</v>
      </c>
      <c r="R118" s="117"/>
      <c r="S118" s="117"/>
      <c r="T118" s="117"/>
      <c r="U118" s="117"/>
      <c r="V118" s="117"/>
      <c r="W118" s="117"/>
      <c r="X118" s="117"/>
      <c r="Y118" s="117"/>
      <c r="Z118" s="117"/>
      <c r="AA118" s="117"/>
      <c r="AB118" s="117"/>
      <c r="AC118" s="117"/>
      <c r="AD118" s="117"/>
      <c r="AE118" s="117"/>
      <c r="AF118" s="117"/>
      <c r="AG118" s="117"/>
      <c r="AH118" s="117"/>
      <c r="AI118" s="117"/>
      <c r="AJ118" s="117">
        <v>3.2781456950000001</v>
      </c>
      <c r="AK118" s="117">
        <v>85.231788080000001</v>
      </c>
      <c r="AL118" s="20" t="s">
        <v>308</v>
      </c>
      <c r="AM118" s="38">
        <v>1</v>
      </c>
      <c r="AN118" s="20" t="s">
        <v>117</v>
      </c>
      <c r="AO118" s="20" t="s">
        <v>20</v>
      </c>
      <c r="AP118" s="20" t="s">
        <v>119</v>
      </c>
      <c r="AQ118" s="20" t="s">
        <v>118</v>
      </c>
      <c r="AR118" s="20" t="s">
        <v>296</v>
      </c>
      <c r="AS118" s="20" t="s">
        <v>297</v>
      </c>
      <c r="AT118" s="38">
        <v>2002</v>
      </c>
      <c r="AU118" s="20" t="s">
        <v>298</v>
      </c>
      <c r="AV118" s="20" t="s">
        <v>299</v>
      </c>
      <c r="AW118" s="20" t="s">
        <v>125</v>
      </c>
      <c r="AX118" s="20" t="s">
        <v>118</v>
      </c>
      <c r="AY118" s="20" t="s">
        <v>300</v>
      </c>
      <c r="AZ118" s="20" t="s">
        <v>1519</v>
      </c>
      <c r="BA118" s="20" t="s">
        <v>301</v>
      </c>
      <c r="BB118" s="20" t="s">
        <v>309</v>
      </c>
      <c r="BC118" s="20" t="s">
        <v>310</v>
      </c>
      <c r="BD118" s="20" t="s">
        <v>304</v>
      </c>
      <c r="BE118" s="20" t="s">
        <v>130</v>
      </c>
      <c r="BF118" s="20" t="s">
        <v>131</v>
      </c>
      <c r="BG118" s="20" t="s">
        <v>305</v>
      </c>
      <c r="BH118" s="20">
        <v>5728</v>
      </c>
      <c r="BI118" s="20">
        <v>3780.49</v>
      </c>
      <c r="BJ118" s="20">
        <v>3908.14</v>
      </c>
      <c r="BK118" s="20">
        <v>90.730002499999998</v>
      </c>
      <c r="BL118" s="20">
        <v>117.64250250000001</v>
      </c>
      <c r="BM118" s="20">
        <v>348410</v>
      </c>
      <c r="BN118" s="20">
        <v>72481</v>
      </c>
      <c r="BO118" s="20" t="s">
        <v>118</v>
      </c>
      <c r="BP118" s="20">
        <v>78402</v>
      </c>
      <c r="BQ118" s="20">
        <v>0.71399999999999997</v>
      </c>
      <c r="BR118" s="20">
        <v>0.72799999999999998</v>
      </c>
      <c r="BS118" s="20">
        <v>11587</v>
      </c>
      <c r="BT118" s="20">
        <v>21443</v>
      </c>
      <c r="BU118" s="20" t="s">
        <v>119</v>
      </c>
      <c r="BV118" s="20" t="s">
        <v>119</v>
      </c>
      <c r="BW118" s="21" t="s">
        <v>134</v>
      </c>
      <c r="BX118" s="22" t="str">
        <f>_xlfn.XLOOKUP(BW118,dimensions_items!$B$4:$B$35,dimensions_items!$C$4:$C$35,"NULL",0)</f>
        <v>R5.2OECD</v>
      </c>
      <c r="BY118" s="26" t="s">
        <v>16</v>
      </c>
      <c r="BZ118" s="27" t="s">
        <v>1470</v>
      </c>
      <c r="CA118" s="27" t="s">
        <v>18</v>
      </c>
      <c r="CB118" s="27" t="s">
        <v>28</v>
      </c>
      <c r="CC118" s="20" t="str">
        <f t="shared" si="3"/>
        <v>RS</v>
      </c>
      <c r="CD118" s="20" t="str">
        <f t="shared" si="4"/>
        <v>M</v>
      </c>
      <c r="CE118" s="20" t="str">
        <f t="shared" si="5"/>
        <v>OECD_EU15</v>
      </c>
      <c r="CF118" s="20">
        <f>IF(ISNUMBER(Table1[[#This Row],[concrete]]),Table1[[#This Row],[concrete]],IF(AND(ISNUMBER(Table1[[#This Row],[cement]]),ISNUMBER(Table1[[#This Row],[aggregates]])),Table1[[#This Row],[cement]]+Table1[[#This Row],[aggregates]],""))</f>
        <v>396.6556291</v>
      </c>
      <c r="CG118" s="20">
        <f>COUNT(Table1[[#This Row],[steel]:[other_unspecified_material]])</f>
        <v>7</v>
      </c>
    </row>
    <row r="119" spans="1:85" s="8" customFormat="1">
      <c r="A119" s="9">
        <v>117</v>
      </c>
      <c r="B119" s="20" t="s">
        <v>294</v>
      </c>
      <c r="C119" s="20" t="s">
        <v>118</v>
      </c>
      <c r="D119" s="38">
        <v>1960</v>
      </c>
      <c r="E119" s="9">
        <v>1981</v>
      </c>
      <c r="F119" s="38"/>
      <c r="G119" s="38"/>
      <c r="H119" s="38"/>
      <c r="I119" s="38">
        <v>36.284403670000003</v>
      </c>
      <c r="J119" s="117">
        <v>15.55045872</v>
      </c>
      <c r="K119" s="117"/>
      <c r="L119" s="117"/>
      <c r="M119" s="117">
        <v>787.8899083</v>
      </c>
      <c r="N119" s="117"/>
      <c r="O119" s="117"/>
      <c r="P119" s="117">
        <v>139.9541284</v>
      </c>
      <c r="Q119" s="117">
        <v>202.1559633</v>
      </c>
      <c r="R119" s="117"/>
      <c r="S119" s="117"/>
      <c r="T119" s="117"/>
      <c r="U119" s="117"/>
      <c r="V119" s="117"/>
      <c r="W119" s="117"/>
      <c r="X119" s="117"/>
      <c r="Y119" s="117"/>
      <c r="Z119" s="117"/>
      <c r="AA119" s="117"/>
      <c r="AB119" s="117"/>
      <c r="AC119" s="117"/>
      <c r="AD119" s="117"/>
      <c r="AE119" s="117"/>
      <c r="AF119" s="117"/>
      <c r="AG119" s="117"/>
      <c r="AH119" s="117"/>
      <c r="AI119" s="117"/>
      <c r="AJ119" s="117">
        <v>10.366972479999999</v>
      </c>
      <c r="AK119" s="117">
        <v>67.385321099999999</v>
      </c>
      <c r="AL119" s="20" t="s">
        <v>311</v>
      </c>
      <c r="AM119" s="38">
        <v>1</v>
      </c>
      <c r="AN119" s="20" t="s">
        <v>117</v>
      </c>
      <c r="AO119" s="20" t="s">
        <v>258</v>
      </c>
      <c r="AP119" s="20" t="s">
        <v>119</v>
      </c>
      <c r="AQ119" s="20" t="s">
        <v>118</v>
      </c>
      <c r="AR119" s="20" t="s">
        <v>296</v>
      </c>
      <c r="AS119" s="20" t="s">
        <v>297</v>
      </c>
      <c r="AT119" s="38">
        <v>2002</v>
      </c>
      <c r="AU119" s="20" t="s">
        <v>298</v>
      </c>
      <c r="AV119" s="20" t="s">
        <v>299</v>
      </c>
      <c r="AW119" s="20" t="s">
        <v>125</v>
      </c>
      <c r="AX119" s="20" t="s">
        <v>118</v>
      </c>
      <c r="AY119" s="20" t="s">
        <v>300</v>
      </c>
      <c r="AZ119" s="20" t="s">
        <v>1519</v>
      </c>
      <c r="BA119" s="20" t="s">
        <v>301</v>
      </c>
      <c r="BB119" s="20" t="s">
        <v>312</v>
      </c>
      <c r="BC119" s="20" t="s">
        <v>310</v>
      </c>
      <c r="BD119" s="20" t="s">
        <v>304</v>
      </c>
      <c r="BE119" s="20" t="s">
        <v>130</v>
      </c>
      <c r="BF119" s="20" t="s">
        <v>131</v>
      </c>
      <c r="BG119" s="20" t="s">
        <v>305</v>
      </c>
      <c r="BH119" s="20">
        <v>5728</v>
      </c>
      <c r="BI119" s="20">
        <v>3780.49</v>
      </c>
      <c r="BJ119" s="20">
        <v>3908.14</v>
      </c>
      <c r="BK119" s="20">
        <v>90.730002499999998</v>
      </c>
      <c r="BL119" s="20">
        <v>117.64250250000001</v>
      </c>
      <c r="BM119" s="20">
        <v>348410</v>
      </c>
      <c r="BN119" s="20">
        <v>72481</v>
      </c>
      <c r="BO119" s="20" t="s">
        <v>118</v>
      </c>
      <c r="BP119" s="20">
        <v>78402</v>
      </c>
      <c r="BQ119" s="20">
        <v>0.71399999999999997</v>
      </c>
      <c r="BR119" s="20">
        <v>0.72799999999999998</v>
      </c>
      <c r="BS119" s="20">
        <v>11587</v>
      </c>
      <c r="BT119" s="20">
        <v>21443</v>
      </c>
      <c r="BU119" s="20" t="s">
        <v>119</v>
      </c>
      <c r="BV119" s="20" t="s">
        <v>119</v>
      </c>
      <c r="BW119" s="21" t="s">
        <v>134</v>
      </c>
      <c r="BX119" s="22" t="str">
        <f>_xlfn.XLOOKUP(BW119,dimensions_items!$B$4:$B$35,dimensions_items!$C$4:$C$35,"NULL",0)</f>
        <v>R5.2OECD</v>
      </c>
      <c r="BY119" s="26" t="s">
        <v>16</v>
      </c>
      <c r="BZ119" s="27" t="s">
        <v>26</v>
      </c>
      <c r="CA119" s="27" t="s">
        <v>18</v>
      </c>
      <c r="CB119" s="27" t="s">
        <v>28</v>
      </c>
      <c r="CC119" s="20" t="str">
        <f t="shared" si="3"/>
        <v>RS</v>
      </c>
      <c r="CD119" s="20" t="str">
        <f t="shared" si="4"/>
        <v>C</v>
      </c>
      <c r="CE119" s="20" t="str">
        <f t="shared" si="5"/>
        <v>OECD_EU15</v>
      </c>
      <c r="CF119" s="20">
        <f>IF(ISNUMBER(Table1[[#This Row],[concrete]]),Table1[[#This Row],[concrete]],IF(AND(ISNUMBER(Table1[[#This Row],[cement]]),ISNUMBER(Table1[[#This Row],[aggregates]])),Table1[[#This Row],[cement]]+Table1[[#This Row],[aggregates]],""))</f>
        <v>787.8899083</v>
      </c>
      <c r="CG119" s="20">
        <f>COUNT(Table1[[#This Row],[steel]:[other_unspecified_material]])</f>
        <v>7</v>
      </c>
    </row>
    <row r="120" spans="1:85" s="8" customFormat="1">
      <c r="A120" s="9">
        <v>118</v>
      </c>
      <c r="B120" s="20" t="s">
        <v>294</v>
      </c>
      <c r="C120" s="20" t="s">
        <v>118</v>
      </c>
      <c r="D120" s="38">
        <v>1960</v>
      </c>
      <c r="E120" s="9">
        <v>1981</v>
      </c>
      <c r="F120" s="38"/>
      <c r="G120" s="38"/>
      <c r="H120" s="38"/>
      <c r="I120" s="38">
        <v>34.84581498</v>
      </c>
      <c r="J120" s="117">
        <v>19.911894270000001</v>
      </c>
      <c r="K120" s="117"/>
      <c r="L120" s="117"/>
      <c r="M120" s="117">
        <v>428.10572689999998</v>
      </c>
      <c r="N120" s="117"/>
      <c r="O120" s="117"/>
      <c r="P120" s="117">
        <v>418.14977970000001</v>
      </c>
      <c r="Q120" s="117">
        <v>278.76651980000003</v>
      </c>
      <c r="R120" s="117"/>
      <c r="S120" s="117"/>
      <c r="T120" s="117"/>
      <c r="U120" s="117"/>
      <c r="V120" s="117"/>
      <c r="W120" s="117"/>
      <c r="X120" s="117"/>
      <c r="Y120" s="117"/>
      <c r="Z120" s="117"/>
      <c r="AA120" s="117"/>
      <c r="AB120" s="117"/>
      <c r="AC120" s="117"/>
      <c r="AD120" s="117"/>
      <c r="AE120" s="117"/>
      <c r="AF120" s="117"/>
      <c r="AG120" s="117"/>
      <c r="AH120" s="117"/>
      <c r="AI120" s="117"/>
      <c r="AJ120" s="117">
        <v>9.9559471370000008</v>
      </c>
      <c r="AK120" s="117">
        <v>69.69162996</v>
      </c>
      <c r="AL120" s="20" t="s">
        <v>313</v>
      </c>
      <c r="AM120" s="38">
        <v>1</v>
      </c>
      <c r="AN120" s="20" t="s">
        <v>117</v>
      </c>
      <c r="AO120" s="20" t="s">
        <v>258</v>
      </c>
      <c r="AP120" s="20" t="s">
        <v>119</v>
      </c>
      <c r="AQ120" s="20" t="s">
        <v>118</v>
      </c>
      <c r="AR120" s="20" t="s">
        <v>296</v>
      </c>
      <c r="AS120" s="20" t="s">
        <v>297</v>
      </c>
      <c r="AT120" s="38">
        <v>2002</v>
      </c>
      <c r="AU120" s="20" t="s">
        <v>298</v>
      </c>
      <c r="AV120" s="20" t="s">
        <v>299</v>
      </c>
      <c r="AW120" s="20" t="s">
        <v>125</v>
      </c>
      <c r="AX120" s="20" t="s">
        <v>118</v>
      </c>
      <c r="AY120" s="20" t="s">
        <v>300</v>
      </c>
      <c r="AZ120" s="20" t="s">
        <v>1519</v>
      </c>
      <c r="BA120" s="20" t="s">
        <v>301</v>
      </c>
      <c r="BB120" s="20" t="s">
        <v>312</v>
      </c>
      <c r="BC120" s="20" t="s">
        <v>314</v>
      </c>
      <c r="BD120" s="20" t="s">
        <v>304</v>
      </c>
      <c r="BE120" s="20" t="s">
        <v>130</v>
      </c>
      <c r="BF120" s="20" t="s">
        <v>131</v>
      </c>
      <c r="BG120" s="20" t="s">
        <v>305</v>
      </c>
      <c r="BH120" s="20">
        <v>5728</v>
      </c>
      <c r="BI120" s="20">
        <v>3780.49</v>
      </c>
      <c r="BJ120" s="20">
        <v>3908.14</v>
      </c>
      <c r="BK120" s="20">
        <v>90.730002499999998</v>
      </c>
      <c r="BL120" s="20">
        <v>117.64250250000001</v>
      </c>
      <c r="BM120" s="20">
        <v>348410</v>
      </c>
      <c r="BN120" s="20">
        <v>72481</v>
      </c>
      <c r="BO120" s="20" t="s">
        <v>118</v>
      </c>
      <c r="BP120" s="20">
        <v>78402</v>
      </c>
      <c r="BQ120" s="20">
        <v>0.71399999999999997</v>
      </c>
      <c r="BR120" s="20">
        <v>0.72799999999999998</v>
      </c>
      <c r="BS120" s="20">
        <v>11587</v>
      </c>
      <c r="BT120" s="20">
        <v>21443</v>
      </c>
      <c r="BU120" s="20" t="s">
        <v>119</v>
      </c>
      <c r="BV120" s="20" t="s">
        <v>119</v>
      </c>
      <c r="BW120" s="21" t="s">
        <v>134</v>
      </c>
      <c r="BX120" s="22" t="str">
        <f>_xlfn.XLOOKUP(BW120,dimensions_items!$B$4:$B$35,dimensions_items!$C$4:$C$35,"NULL",0)</f>
        <v>R5.2OECD</v>
      </c>
      <c r="BY120" s="26" t="s">
        <v>16</v>
      </c>
      <c r="BZ120" s="27" t="s">
        <v>1470</v>
      </c>
      <c r="CA120" s="27" t="s">
        <v>18</v>
      </c>
      <c r="CB120" s="27" t="s">
        <v>28</v>
      </c>
      <c r="CC120" s="20" t="str">
        <f t="shared" si="3"/>
        <v>RS</v>
      </c>
      <c r="CD120" s="20" t="str">
        <f t="shared" si="4"/>
        <v>M</v>
      </c>
      <c r="CE120" s="20" t="str">
        <f t="shared" si="5"/>
        <v>OECD_EU15</v>
      </c>
      <c r="CF120" s="20">
        <f>IF(ISNUMBER(Table1[[#This Row],[concrete]]),Table1[[#This Row],[concrete]],IF(AND(ISNUMBER(Table1[[#This Row],[cement]]),ISNUMBER(Table1[[#This Row],[aggregates]])),Table1[[#This Row],[cement]]+Table1[[#This Row],[aggregates]],""))</f>
        <v>428.10572689999998</v>
      </c>
      <c r="CG120" s="20">
        <f>COUNT(Table1[[#This Row],[steel]:[other_unspecified_material]])</f>
        <v>7</v>
      </c>
    </row>
    <row r="121" spans="1:85" s="8" customFormat="1">
      <c r="A121" s="9">
        <v>119</v>
      </c>
      <c r="B121" s="20" t="s">
        <v>294</v>
      </c>
      <c r="C121" s="20" t="s">
        <v>118</v>
      </c>
      <c r="D121" s="38">
        <v>1960</v>
      </c>
      <c r="E121" s="9">
        <v>1981</v>
      </c>
      <c r="F121" s="38"/>
      <c r="G121" s="38"/>
      <c r="H121" s="38"/>
      <c r="I121" s="38">
        <v>33.975903610000003</v>
      </c>
      <c r="J121" s="117">
        <v>15.10040161</v>
      </c>
      <c r="K121" s="117"/>
      <c r="L121" s="117"/>
      <c r="M121" s="117">
        <v>622.89156630000002</v>
      </c>
      <c r="N121" s="117"/>
      <c r="O121" s="117"/>
      <c r="P121" s="117">
        <v>162.32931730000001</v>
      </c>
      <c r="Q121" s="117">
        <v>177.42971890000001</v>
      </c>
      <c r="R121" s="117"/>
      <c r="S121" s="117"/>
      <c r="T121" s="117"/>
      <c r="U121" s="117"/>
      <c r="V121" s="117"/>
      <c r="W121" s="117"/>
      <c r="X121" s="117"/>
      <c r="Y121" s="117"/>
      <c r="Z121" s="117"/>
      <c r="AA121" s="117"/>
      <c r="AB121" s="117"/>
      <c r="AC121" s="117"/>
      <c r="AD121" s="117"/>
      <c r="AE121" s="117"/>
      <c r="AF121" s="117"/>
      <c r="AG121" s="117"/>
      <c r="AH121" s="117"/>
      <c r="AI121" s="117"/>
      <c r="AJ121" s="117">
        <v>7.5502008030000001</v>
      </c>
      <c r="AK121" s="117">
        <v>56.626506020000001</v>
      </c>
      <c r="AL121" s="20" t="s">
        <v>315</v>
      </c>
      <c r="AM121" s="38">
        <v>1</v>
      </c>
      <c r="AN121" s="20" t="s">
        <v>117</v>
      </c>
      <c r="AO121" s="20" t="s">
        <v>258</v>
      </c>
      <c r="AP121" s="20" t="s">
        <v>119</v>
      </c>
      <c r="AQ121" s="20" t="s">
        <v>118</v>
      </c>
      <c r="AR121" s="20" t="s">
        <v>296</v>
      </c>
      <c r="AS121" s="20" t="s">
        <v>297</v>
      </c>
      <c r="AT121" s="38">
        <v>2002</v>
      </c>
      <c r="AU121" s="20" t="s">
        <v>298</v>
      </c>
      <c r="AV121" s="20" t="s">
        <v>299</v>
      </c>
      <c r="AW121" s="20" t="s">
        <v>125</v>
      </c>
      <c r="AX121" s="20" t="s">
        <v>118</v>
      </c>
      <c r="AY121" s="20" t="s">
        <v>300</v>
      </c>
      <c r="AZ121" s="20" t="s">
        <v>1519</v>
      </c>
      <c r="BA121" s="20" t="s">
        <v>301</v>
      </c>
      <c r="BB121" s="20" t="s">
        <v>312</v>
      </c>
      <c r="BC121" s="20" t="s">
        <v>310</v>
      </c>
      <c r="BD121" s="20" t="s">
        <v>304</v>
      </c>
      <c r="BE121" s="20" t="s">
        <v>130</v>
      </c>
      <c r="BF121" s="20" t="s">
        <v>131</v>
      </c>
      <c r="BG121" s="20" t="s">
        <v>305</v>
      </c>
      <c r="BH121" s="20">
        <v>5728</v>
      </c>
      <c r="BI121" s="20">
        <v>3780.49</v>
      </c>
      <c r="BJ121" s="20">
        <v>3908.14</v>
      </c>
      <c r="BK121" s="20">
        <v>90.730002499999998</v>
      </c>
      <c r="BL121" s="20">
        <v>117.64250250000001</v>
      </c>
      <c r="BM121" s="20">
        <v>348410</v>
      </c>
      <c r="BN121" s="20">
        <v>72481</v>
      </c>
      <c r="BO121" s="20" t="s">
        <v>118</v>
      </c>
      <c r="BP121" s="20">
        <v>78402</v>
      </c>
      <c r="BQ121" s="20">
        <v>0.71399999999999997</v>
      </c>
      <c r="BR121" s="20">
        <v>0.72799999999999998</v>
      </c>
      <c r="BS121" s="20">
        <v>11587</v>
      </c>
      <c r="BT121" s="20">
        <v>21443</v>
      </c>
      <c r="BU121" s="20" t="s">
        <v>119</v>
      </c>
      <c r="BV121" s="20" t="s">
        <v>119</v>
      </c>
      <c r="BW121" s="21" t="s">
        <v>134</v>
      </c>
      <c r="BX121" s="22" t="str">
        <f>_xlfn.XLOOKUP(BW121,dimensions_items!$B$4:$B$35,dimensions_items!$C$4:$C$35,"NULL",0)</f>
        <v>R5.2OECD</v>
      </c>
      <c r="BY121" s="26" t="s">
        <v>21</v>
      </c>
      <c r="BZ121" s="27" t="s">
        <v>17</v>
      </c>
      <c r="CA121" s="27" t="s">
        <v>18</v>
      </c>
      <c r="CB121" s="27" t="s">
        <v>28</v>
      </c>
      <c r="CC121" s="20" t="str">
        <f t="shared" si="3"/>
        <v>RS</v>
      </c>
      <c r="CD121" s="20" t="str">
        <f t="shared" si="4"/>
        <v>C</v>
      </c>
      <c r="CE121" s="20" t="str">
        <f t="shared" si="5"/>
        <v>OECD_EU15</v>
      </c>
      <c r="CF121" s="20">
        <f>IF(ISNUMBER(Table1[[#This Row],[concrete]]),Table1[[#This Row],[concrete]],IF(AND(ISNUMBER(Table1[[#This Row],[cement]]),ISNUMBER(Table1[[#This Row],[aggregates]])),Table1[[#This Row],[cement]]+Table1[[#This Row],[aggregates]],""))</f>
        <v>622.89156630000002</v>
      </c>
      <c r="CG121" s="20">
        <f>COUNT(Table1[[#This Row],[steel]:[other_unspecified_material]])</f>
        <v>7</v>
      </c>
    </row>
    <row r="122" spans="1:85" s="8" customFormat="1">
      <c r="A122" s="9">
        <v>120</v>
      </c>
      <c r="B122" s="20" t="s">
        <v>294</v>
      </c>
      <c r="C122" s="20" t="s">
        <v>118</v>
      </c>
      <c r="D122" s="38">
        <v>1960</v>
      </c>
      <c r="E122" s="9">
        <v>1981</v>
      </c>
      <c r="F122" s="38"/>
      <c r="G122" s="38"/>
      <c r="H122" s="38"/>
      <c r="I122" s="38">
        <v>30.456852789999999</v>
      </c>
      <c r="J122" s="117">
        <v>20.304568530000001</v>
      </c>
      <c r="K122" s="117"/>
      <c r="L122" s="117"/>
      <c r="M122" s="117">
        <v>416.2436548</v>
      </c>
      <c r="N122" s="117"/>
      <c r="O122" s="117"/>
      <c r="P122" s="117">
        <v>426.39593910000002</v>
      </c>
      <c r="Q122" s="117">
        <v>340.1015228</v>
      </c>
      <c r="R122" s="117"/>
      <c r="S122" s="117"/>
      <c r="T122" s="117"/>
      <c r="U122" s="117"/>
      <c r="V122" s="117">
        <v>5.0761421320000002</v>
      </c>
      <c r="W122" s="117"/>
      <c r="X122" s="117"/>
      <c r="Y122" s="117"/>
      <c r="Z122" s="117"/>
      <c r="AA122" s="117"/>
      <c r="AB122" s="117"/>
      <c r="AC122" s="117"/>
      <c r="AD122" s="117"/>
      <c r="AE122" s="117"/>
      <c r="AF122" s="117"/>
      <c r="AG122" s="117"/>
      <c r="AH122" s="117"/>
      <c r="AI122" s="117"/>
      <c r="AJ122" s="117">
        <v>15.2284264</v>
      </c>
      <c r="AK122" s="117">
        <v>55.837563449999998</v>
      </c>
      <c r="AL122" s="20" t="s">
        <v>316</v>
      </c>
      <c r="AM122" s="38">
        <v>1</v>
      </c>
      <c r="AN122" s="20" t="s">
        <v>117</v>
      </c>
      <c r="AO122" s="20" t="s">
        <v>258</v>
      </c>
      <c r="AP122" s="20" t="s">
        <v>119</v>
      </c>
      <c r="AQ122" s="20" t="s">
        <v>118</v>
      </c>
      <c r="AR122" s="20" t="s">
        <v>296</v>
      </c>
      <c r="AS122" s="20" t="s">
        <v>297</v>
      </c>
      <c r="AT122" s="38">
        <v>2002</v>
      </c>
      <c r="AU122" s="20" t="s">
        <v>298</v>
      </c>
      <c r="AV122" s="20" t="s">
        <v>299</v>
      </c>
      <c r="AW122" s="20" t="s">
        <v>125</v>
      </c>
      <c r="AX122" s="20" t="s">
        <v>118</v>
      </c>
      <c r="AY122" s="20" t="s">
        <v>300</v>
      </c>
      <c r="AZ122" s="20" t="s">
        <v>1519</v>
      </c>
      <c r="BA122" s="20" t="s">
        <v>301</v>
      </c>
      <c r="BB122" s="20" t="s">
        <v>312</v>
      </c>
      <c r="BC122" s="20" t="s">
        <v>310</v>
      </c>
      <c r="BD122" s="20" t="s">
        <v>304</v>
      </c>
      <c r="BE122" s="20" t="s">
        <v>130</v>
      </c>
      <c r="BF122" s="20" t="s">
        <v>131</v>
      </c>
      <c r="BG122" s="20" t="s">
        <v>305</v>
      </c>
      <c r="BH122" s="20">
        <v>5728</v>
      </c>
      <c r="BI122" s="20">
        <v>3780.49</v>
      </c>
      <c r="BJ122" s="20">
        <v>3908.14</v>
      </c>
      <c r="BK122" s="20">
        <v>90.730002499999998</v>
      </c>
      <c r="BL122" s="20">
        <v>117.64250250000001</v>
      </c>
      <c r="BM122" s="20">
        <v>348410</v>
      </c>
      <c r="BN122" s="20">
        <v>72481</v>
      </c>
      <c r="BO122" s="20" t="s">
        <v>118</v>
      </c>
      <c r="BP122" s="20">
        <v>78402</v>
      </c>
      <c r="BQ122" s="20">
        <v>0.71399999999999997</v>
      </c>
      <c r="BR122" s="20">
        <v>0.72799999999999998</v>
      </c>
      <c r="BS122" s="20">
        <v>11587</v>
      </c>
      <c r="BT122" s="20">
        <v>21443</v>
      </c>
      <c r="BU122" s="20" t="s">
        <v>119</v>
      </c>
      <c r="BV122" s="20" t="s">
        <v>119</v>
      </c>
      <c r="BW122" s="21" t="s">
        <v>134</v>
      </c>
      <c r="BX122" s="22" t="str">
        <f>_xlfn.XLOOKUP(BW122,dimensions_items!$B$4:$B$35,dimensions_items!$C$4:$C$35,"NULL",0)</f>
        <v>R5.2OECD</v>
      </c>
      <c r="BY122" s="26" t="s">
        <v>21</v>
      </c>
      <c r="BZ122" s="27" t="s">
        <v>1470</v>
      </c>
      <c r="CA122" s="27" t="s">
        <v>18</v>
      </c>
      <c r="CB122" s="27" t="s">
        <v>28</v>
      </c>
      <c r="CC122" s="20" t="str">
        <f t="shared" si="3"/>
        <v>RS</v>
      </c>
      <c r="CD122" s="20" t="str">
        <f t="shared" si="4"/>
        <v>M</v>
      </c>
      <c r="CE122" s="20" t="str">
        <f t="shared" si="5"/>
        <v>OECD_EU15</v>
      </c>
      <c r="CF122" s="20">
        <f>IF(ISNUMBER(Table1[[#This Row],[concrete]]),Table1[[#This Row],[concrete]],IF(AND(ISNUMBER(Table1[[#This Row],[cement]]),ISNUMBER(Table1[[#This Row],[aggregates]])),Table1[[#This Row],[cement]]+Table1[[#This Row],[aggregates]],""))</f>
        <v>416.2436548</v>
      </c>
      <c r="CG122" s="20">
        <f>COUNT(Table1[[#This Row],[steel]:[other_unspecified_material]])</f>
        <v>8</v>
      </c>
    </row>
    <row r="123" spans="1:85" s="8" customFormat="1">
      <c r="A123" s="9">
        <v>121</v>
      </c>
      <c r="B123" s="20" t="s">
        <v>294</v>
      </c>
      <c r="C123" s="20" t="s">
        <v>118</v>
      </c>
      <c r="D123" s="38">
        <v>1960</v>
      </c>
      <c r="E123" s="9">
        <v>1981</v>
      </c>
      <c r="F123" s="38"/>
      <c r="G123" s="38"/>
      <c r="H123" s="38"/>
      <c r="I123" s="38">
        <v>38.695652170000002</v>
      </c>
      <c r="J123" s="117">
        <v>8.5990338160000004</v>
      </c>
      <c r="K123" s="117"/>
      <c r="L123" s="117"/>
      <c r="M123" s="117">
        <v>455.74879229999999</v>
      </c>
      <c r="N123" s="117"/>
      <c r="O123" s="117"/>
      <c r="P123" s="117">
        <v>214.9758454</v>
      </c>
      <c r="Q123" s="117">
        <v>253.67149760000001</v>
      </c>
      <c r="R123" s="117"/>
      <c r="S123" s="117"/>
      <c r="T123" s="117"/>
      <c r="U123" s="117"/>
      <c r="V123" s="117">
        <v>4.2995169080000002</v>
      </c>
      <c r="W123" s="117"/>
      <c r="X123" s="117"/>
      <c r="Y123" s="117"/>
      <c r="Z123" s="117"/>
      <c r="AA123" s="117"/>
      <c r="AB123" s="117"/>
      <c r="AC123" s="117"/>
      <c r="AD123" s="117"/>
      <c r="AE123" s="117"/>
      <c r="AF123" s="117"/>
      <c r="AG123" s="117"/>
      <c r="AH123" s="117"/>
      <c r="AI123" s="117"/>
      <c r="AJ123" s="117">
        <v>4.2995169080000002</v>
      </c>
      <c r="AK123" s="117">
        <v>90.289855070000002</v>
      </c>
      <c r="AL123" s="20" t="s">
        <v>317</v>
      </c>
      <c r="AM123" s="38">
        <v>1</v>
      </c>
      <c r="AN123" s="20" t="s">
        <v>117</v>
      </c>
      <c r="AO123" s="20" t="s">
        <v>258</v>
      </c>
      <c r="AP123" s="20" t="s">
        <v>119</v>
      </c>
      <c r="AQ123" s="20" t="s">
        <v>118</v>
      </c>
      <c r="AR123" s="20" t="s">
        <v>296</v>
      </c>
      <c r="AS123" s="20" t="s">
        <v>297</v>
      </c>
      <c r="AT123" s="38">
        <v>2002</v>
      </c>
      <c r="AU123" s="20" t="s">
        <v>298</v>
      </c>
      <c r="AV123" s="20" t="s">
        <v>299</v>
      </c>
      <c r="AW123" s="20" t="s">
        <v>125</v>
      </c>
      <c r="AX123" s="20" t="s">
        <v>118</v>
      </c>
      <c r="AY123" s="20" t="s">
        <v>300</v>
      </c>
      <c r="AZ123" s="20" t="s">
        <v>1519</v>
      </c>
      <c r="BA123" s="20" t="s">
        <v>301</v>
      </c>
      <c r="BB123" s="20" t="s">
        <v>312</v>
      </c>
      <c r="BC123" s="20" t="s">
        <v>310</v>
      </c>
      <c r="BD123" s="20" t="s">
        <v>304</v>
      </c>
      <c r="BE123" s="20" t="s">
        <v>130</v>
      </c>
      <c r="BF123" s="20" t="s">
        <v>131</v>
      </c>
      <c r="BG123" s="20" t="s">
        <v>305</v>
      </c>
      <c r="BH123" s="20">
        <v>5728</v>
      </c>
      <c r="BI123" s="20">
        <v>3780.49</v>
      </c>
      <c r="BJ123" s="20">
        <v>3908.14</v>
      </c>
      <c r="BK123" s="20">
        <v>90.730002499999998</v>
      </c>
      <c r="BL123" s="20">
        <v>117.64250250000001</v>
      </c>
      <c r="BM123" s="20">
        <v>348410</v>
      </c>
      <c r="BN123" s="20">
        <v>72481</v>
      </c>
      <c r="BO123" s="20" t="s">
        <v>118</v>
      </c>
      <c r="BP123" s="20">
        <v>78402</v>
      </c>
      <c r="BQ123" s="20">
        <v>0.71399999999999997</v>
      </c>
      <c r="BR123" s="20">
        <v>0.72799999999999998</v>
      </c>
      <c r="BS123" s="20">
        <v>11587</v>
      </c>
      <c r="BT123" s="20">
        <v>21443</v>
      </c>
      <c r="BU123" s="20" t="s">
        <v>119</v>
      </c>
      <c r="BV123" s="20" t="s">
        <v>119</v>
      </c>
      <c r="BW123" s="21" t="s">
        <v>134</v>
      </c>
      <c r="BX123" s="22" t="str">
        <f>_xlfn.XLOOKUP(BW123,dimensions_items!$B$4:$B$35,dimensions_items!$C$4:$C$35,"NULL",0)</f>
        <v>R5.2OECD</v>
      </c>
      <c r="BY123" s="26" t="s">
        <v>21</v>
      </c>
      <c r="BZ123" s="27" t="s">
        <v>1470</v>
      </c>
      <c r="CA123" s="27" t="s">
        <v>18</v>
      </c>
      <c r="CB123" s="27" t="s">
        <v>28</v>
      </c>
      <c r="CC123" s="20" t="str">
        <f t="shared" si="3"/>
        <v>RS</v>
      </c>
      <c r="CD123" s="20" t="str">
        <f t="shared" si="4"/>
        <v>M</v>
      </c>
      <c r="CE123" s="20" t="str">
        <f t="shared" si="5"/>
        <v>OECD_EU15</v>
      </c>
      <c r="CF123" s="20">
        <f>IF(ISNUMBER(Table1[[#This Row],[concrete]]),Table1[[#This Row],[concrete]],IF(AND(ISNUMBER(Table1[[#This Row],[cement]]),ISNUMBER(Table1[[#This Row],[aggregates]])),Table1[[#This Row],[cement]]+Table1[[#This Row],[aggregates]],""))</f>
        <v>455.74879229999999</v>
      </c>
      <c r="CG123" s="20">
        <f>COUNT(Table1[[#This Row],[steel]:[other_unspecified_material]])</f>
        <v>8</v>
      </c>
    </row>
    <row r="124" spans="1:85" s="8" customFormat="1">
      <c r="A124" s="9">
        <v>122</v>
      </c>
      <c r="B124" s="20" t="s">
        <v>294</v>
      </c>
      <c r="C124" s="20" t="s">
        <v>118</v>
      </c>
      <c r="D124" s="38">
        <v>1918</v>
      </c>
      <c r="E124" s="9">
        <v>1939</v>
      </c>
      <c r="F124" s="38"/>
      <c r="G124" s="38"/>
      <c r="H124" s="38"/>
      <c r="I124" s="38"/>
      <c r="J124" s="117">
        <v>66.163682859999994</v>
      </c>
      <c r="K124" s="117"/>
      <c r="L124" s="117"/>
      <c r="M124" s="117">
        <v>86.52173913</v>
      </c>
      <c r="N124" s="117"/>
      <c r="O124" s="117"/>
      <c r="P124" s="117">
        <v>534.39897699999995</v>
      </c>
      <c r="Q124" s="117">
        <v>274.83375960000001</v>
      </c>
      <c r="R124" s="117"/>
      <c r="S124" s="117"/>
      <c r="T124" s="117"/>
      <c r="U124" s="117"/>
      <c r="V124" s="117"/>
      <c r="W124" s="117"/>
      <c r="X124" s="117"/>
      <c r="Y124" s="117"/>
      <c r="Z124" s="117"/>
      <c r="AA124" s="117"/>
      <c r="AB124" s="117"/>
      <c r="AC124" s="117"/>
      <c r="AD124" s="117"/>
      <c r="AE124" s="117"/>
      <c r="AF124" s="117"/>
      <c r="AG124" s="117"/>
      <c r="AH124" s="117"/>
      <c r="AI124" s="117"/>
      <c r="AJ124" s="117">
        <v>5.0895140659999996</v>
      </c>
      <c r="AK124" s="117">
        <v>132.3273657</v>
      </c>
      <c r="AL124" s="20" t="s">
        <v>318</v>
      </c>
      <c r="AM124" s="38">
        <v>4</v>
      </c>
      <c r="AN124" s="20" t="s">
        <v>117</v>
      </c>
      <c r="AO124" s="20" t="s">
        <v>24</v>
      </c>
      <c r="AP124" s="20" t="s">
        <v>119</v>
      </c>
      <c r="AQ124" s="20" t="s">
        <v>118</v>
      </c>
      <c r="AR124" s="20" t="s">
        <v>296</v>
      </c>
      <c r="AS124" s="20" t="s">
        <v>297</v>
      </c>
      <c r="AT124" s="38">
        <v>2002</v>
      </c>
      <c r="AU124" s="20" t="s">
        <v>298</v>
      </c>
      <c r="AV124" s="20" t="s">
        <v>299</v>
      </c>
      <c r="AW124" s="20" t="s">
        <v>125</v>
      </c>
      <c r="AX124" s="20" t="s">
        <v>118</v>
      </c>
      <c r="AY124" s="20" t="s">
        <v>300</v>
      </c>
      <c r="AZ124" s="20" t="s">
        <v>1519</v>
      </c>
      <c r="BA124" s="20" t="s">
        <v>301</v>
      </c>
      <c r="BB124" s="20" t="s">
        <v>319</v>
      </c>
      <c r="BC124" s="20" t="s">
        <v>320</v>
      </c>
      <c r="BD124" s="20" t="s">
        <v>321</v>
      </c>
      <c r="BE124" s="20" t="s">
        <v>130</v>
      </c>
      <c r="BF124" s="20" t="s">
        <v>131</v>
      </c>
      <c r="BG124" s="20" t="s">
        <v>305</v>
      </c>
      <c r="BH124" s="20">
        <v>5728</v>
      </c>
      <c r="BI124" s="20" t="s">
        <v>118</v>
      </c>
      <c r="BJ124" s="20">
        <v>3652.4549999999999</v>
      </c>
      <c r="BK124" s="20" t="s">
        <v>118</v>
      </c>
      <c r="BL124" s="20">
        <v>128.64750749999999</v>
      </c>
      <c r="BM124" s="20">
        <v>465954</v>
      </c>
      <c r="BN124" s="20">
        <v>65237</v>
      </c>
      <c r="BO124" s="20" t="s">
        <v>118</v>
      </c>
      <c r="BP124" s="20">
        <v>69286</v>
      </c>
      <c r="BQ124" s="20" t="s">
        <v>118</v>
      </c>
      <c r="BR124" s="20">
        <v>0.67900000000000005</v>
      </c>
      <c r="BS124" s="20">
        <v>4184</v>
      </c>
      <c r="BT124" s="20">
        <v>7557</v>
      </c>
      <c r="BU124" s="20" t="s">
        <v>119</v>
      </c>
      <c r="BV124" s="20" t="s">
        <v>119</v>
      </c>
      <c r="BW124" s="21" t="s">
        <v>134</v>
      </c>
      <c r="BX124" s="22" t="str">
        <f>_xlfn.XLOOKUP(BW124,dimensions_items!$B$4:$B$35,dimensions_items!$C$4:$C$35,"NULL",0)</f>
        <v>R5.2OECD</v>
      </c>
      <c r="BY124" s="20" t="s">
        <v>29</v>
      </c>
      <c r="BZ124" s="27" t="s">
        <v>1576</v>
      </c>
      <c r="CA124" s="27" t="s">
        <v>18</v>
      </c>
      <c r="CB124" s="27" t="s">
        <v>28</v>
      </c>
      <c r="CC124" s="20" t="str">
        <f t="shared" si="3"/>
        <v>RM</v>
      </c>
      <c r="CD124" s="20" t="str">
        <f t="shared" si="4"/>
        <v>T</v>
      </c>
      <c r="CE124" s="20" t="str">
        <f t="shared" si="5"/>
        <v>OECD_EU15</v>
      </c>
      <c r="CF124" s="20">
        <f>IF(ISNUMBER(Table1[[#This Row],[concrete]]),Table1[[#This Row],[concrete]],IF(AND(ISNUMBER(Table1[[#This Row],[cement]]),ISNUMBER(Table1[[#This Row],[aggregates]])),Table1[[#This Row],[cement]]+Table1[[#This Row],[aggregates]],""))</f>
        <v>86.52173913</v>
      </c>
      <c r="CG124" s="20">
        <f>COUNT(Table1[[#This Row],[steel]:[other_unspecified_material]])</f>
        <v>6</v>
      </c>
    </row>
    <row r="125" spans="1:85" s="8" customFormat="1">
      <c r="A125" s="9">
        <v>123</v>
      </c>
      <c r="B125" s="20" t="s">
        <v>294</v>
      </c>
      <c r="C125" s="20" t="s">
        <v>118</v>
      </c>
      <c r="D125" s="38">
        <v>1870</v>
      </c>
      <c r="E125" s="9">
        <v>1919</v>
      </c>
      <c r="F125" s="38"/>
      <c r="G125" s="38"/>
      <c r="H125" s="38"/>
      <c r="I125" s="38"/>
      <c r="J125" s="117">
        <v>47.212389379999998</v>
      </c>
      <c r="K125" s="117"/>
      <c r="L125" s="117"/>
      <c r="M125" s="117">
        <v>68.672566369999998</v>
      </c>
      <c r="N125" s="117"/>
      <c r="O125" s="117"/>
      <c r="P125" s="117">
        <v>639.51327430000003</v>
      </c>
      <c r="Q125" s="117">
        <v>334.7787611</v>
      </c>
      <c r="R125" s="117"/>
      <c r="S125" s="117"/>
      <c r="T125" s="117"/>
      <c r="U125" s="117"/>
      <c r="V125" s="117"/>
      <c r="W125" s="117"/>
      <c r="X125" s="117"/>
      <c r="Y125" s="117"/>
      <c r="Z125" s="117"/>
      <c r="AA125" s="117"/>
      <c r="AB125" s="117"/>
      <c r="AC125" s="117"/>
      <c r="AD125" s="117"/>
      <c r="AE125" s="117"/>
      <c r="AF125" s="117"/>
      <c r="AG125" s="117"/>
      <c r="AH125" s="117"/>
      <c r="AI125" s="117"/>
      <c r="AJ125" s="117">
        <v>8.5840707960000007</v>
      </c>
      <c r="AK125" s="117">
        <v>145.9292035</v>
      </c>
      <c r="AL125" s="20" t="s">
        <v>322</v>
      </c>
      <c r="AM125" s="38">
        <v>4</v>
      </c>
      <c r="AN125" s="20" t="s">
        <v>117</v>
      </c>
      <c r="AO125" s="20" t="s">
        <v>24</v>
      </c>
      <c r="AP125" s="20" t="s">
        <v>119</v>
      </c>
      <c r="AQ125" s="20" t="s">
        <v>118</v>
      </c>
      <c r="AR125" s="20" t="s">
        <v>296</v>
      </c>
      <c r="AS125" s="20" t="s">
        <v>297</v>
      </c>
      <c r="AT125" s="38">
        <v>2002</v>
      </c>
      <c r="AU125" s="20" t="s">
        <v>298</v>
      </c>
      <c r="AV125" s="20" t="s">
        <v>299</v>
      </c>
      <c r="AW125" s="20" t="s">
        <v>125</v>
      </c>
      <c r="AX125" s="20" t="s">
        <v>118</v>
      </c>
      <c r="AY125" s="20" t="s">
        <v>300</v>
      </c>
      <c r="AZ125" s="20" t="s">
        <v>1519</v>
      </c>
      <c r="BA125" s="20" t="s">
        <v>323</v>
      </c>
      <c r="BB125" s="20" t="s">
        <v>319</v>
      </c>
      <c r="BC125" s="20"/>
      <c r="BD125" s="20" t="s">
        <v>324</v>
      </c>
      <c r="BE125" s="20" t="s">
        <v>130</v>
      </c>
      <c r="BF125" s="20" t="s">
        <v>131</v>
      </c>
      <c r="BG125" s="20" t="s">
        <v>305</v>
      </c>
      <c r="BH125" s="20">
        <v>5728</v>
      </c>
      <c r="BI125" s="20" t="s">
        <v>118</v>
      </c>
      <c r="BJ125" s="20">
        <v>3652.4549999999999</v>
      </c>
      <c r="BK125" s="20" t="s">
        <v>118</v>
      </c>
      <c r="BL125" s="20">
        <v>128.64750749999999</v>
      </c>
      <c r="BM125" s="20">
        <v>533211</v>
      </c>
      <c r="BN125" s="20">
        <v>39231</v>
      </c>
      <c r="BO125" s="20" t="s">
        <v>118</v>
      </c>
      <c r="BP125" s="20">
        <v>60547</v>
      </c>
      <c r="BQ125" s="20" t="s">
        <v>118</v>
      </c>
      <c r="BR125" s="20">
        <v>0.67900000000000005</v>
      </c>
      <c r="BS125" s="20">
        <v>2362</v>
      </c>
      <c r="BT125" s="20">
        <v>3561</v>
      </c>
      <c r="BU125" s="20" t="s">
        <v>119</v>
      </c>
      <c r="BV125" s="20" t="s">
        <v>119</v>
      </c>
      <c r="BW125" s="21" t="s">
        <v>134</v>
      </c>
      <c r="BX125" s="22" t="str">
        <f>_xlfn.XLOOKUP(BW125,dimensions_items!$B$4:$B$35,dimensions_items!$C$4:$C$35,"NULL",0)</f>
        <v>R5.2OECD</v>
      </c>
      <c r="BY125" s="20" t="s">
        <v>29</v>
      </c>
      <c r="BZ125" s="27" t="s">
        <v>1470</v>
      </c>
      <c r="CA125" s="27" t="s">
        <v>18</v>
      </c>
      <c r="CB125" s="27" t="s">
        <v>28</v>
      </c>
      <c r="CC125" s="20" t="str">
        <f t="shared" si="3"/>
        <v>RM</v>
      </c>
      <c r="CD125" s="20" t="str">
        <f t="shared" si="4"/>
        <v>M</v>
      </c>
      <c r="CE125" s="20" t="str">
        <f t="shared" si="5"/>
        <v>OECD_EU15</v>
      </c>
      <c r="CF125" s="20">
        <f>IF(ISNUMBER(Table1[[#This Row],[concrete]]),Table1[[#This Row],[concrete]],IF(AND(ISNUMBER(Table1[[#This Row],[cement]]),ISNUMBER(Table1[[#This Row],[aggregates]])),Table1[[#This Row],[cement]]+Table1[[#This Row],[aggregates]],""))</f>
        <v>68.672566369999998</v>
      </c>
      <c r="CG125" s="20">
        <f>COUNT(Table1[[#This Row],[steel]:[other_unspecified_material]])</f>
        <v>6</v>
      </c>
    </row>
    <row r="126" spans="1:85" s="8" customFormat="1">
      <c r="A126" s="9">
        <v>124</v>
      </c>
      <c r="B126" s="20" t="s">
        <v>294</v>
      </c>
      <c r="C126" s="20" t="s">
        <v>118</v>
      </c>
      <c r="D126" s="38">
        <v>1870</v>
      </c>
      <c r="E126" s="9">
        <v>1919</v>
      </c>
      <c r="F126" s="38"/>
      <c r="G126" s="38"/>
      <c r="H126" s="38"/>
      <c r="I126" s="38"/>
      <c r="J126" s="117">
        <v>38.878504669999998</v>
      </c>
      <c r="K126" s="117"/>
      <c r="L126" s="117"/>
      <c r="M126" s="117">
        <v>97.196261680000006</v>
      </c>
      <c r="N126" s="117"/>
      <c r="O126" s="117"/>
      <c r="P126" s="117">
        <v>641.49532710000005</v>
      </c>
      <c r="Q126" s="117">
        <v>320.74766360000001</v>
      </c>
      <c r="R126" s="117"/>
      <c r="S126" s="117"/>
      <c r="T126" s="117"/>
      <c r="U126" s="117"/>
      <c r="V126" s="117"/>
      <c r="W126" s="117"/>
      <c r="X126" s="117"/>
      <c r="Y126" s="117"/>
      <c r="Z126" s="117"/>
      <c r="AA126" s="117"/>
      <c r="AB126" s="117"/>
      <c r="AC126" s="117"/>
      <c r="AD126" s="117"/>
      <c r="AE126" s="117"/>
      <c r="AF126" s="117"/>
      <c r="AG126" s="117"/>
      <c r="AH126" s="117"/>
      <c r="AI126" s="117"/>
      <c r="AJ126" s="117">
        <v>4.8598130839999998</v>
      </c>
      <c r="AK126" s="117">
        <v>131.21495329999999</v>
      </c>
      <c r="AL126" s="20" t="s">
        <v>325</v>
      </c>
      <c r="AM126" s="38">
        <v>4</v>
      </c>
      <c r="AN126" s="20" t="s">
        <v>117</v>
      </c>
      <c r="AO126" s="20" t="s">
        <v>24</v>
      </c>
      <c r="AP126" s="20" t="s">
        <v>119</v>
      </c>
      <c r="AQ126" s="20" t="s">
        <v>118</v>
      </c>
      <c r="AR126" s="20" t="s">
        <v>296</v>
      </c>
      <c r="AS126" s="20" t="s">
        <v>297</v>
      </c>
      <c r="AT126" s="38">
        <v>2002</v>
      </c>
      <c r="AU126" s="20" t="s">
        <v>298</v>
      </c>
      <c r="AV126" s="20" t="s">
        <v>299</v>
      </c>
      <c r="AW126" s="20" t="s">
        <v>125</v>
      </c>
      <c r="AX126" s="20" t="s">
        <v>118</v>
      </c>
      <c r="AY126" s="20" t="s">
        <v>300</v>
      </c>
      <c r="AZ126" s="20" t="s">
        <v>1519</v>
      </c>
      <c r="BA126" s="20" t="s">
        <v>323</v>
      </c>
      <c r="BB126" s="20" t="s">
        <v>319</v>
      </c>
      <c r="BC126" s="20"/>
      <c r="BD126" s="20" t="s">
        <v>324</v>
      </c>
      <c r="BE126" s="20" t="s">
        <v>130</v>
      </c>
      <c r="BF126" s="20" t="s">
        <v>131</v>
      </c>
      <c r="BG126" s="20" t="s">
        <v>305</v>
      </c>
      <c r="BH126" s="20">
        <v>5728</v>
      </c>
      <c r="BI126" s="20" t="s">
        <v>118</v>
      </c>
      <c r="BJ126" s="20">
        <v>3652.4549999999999</v>
      </c>
      <c r="BK126" s="20" t="s">
        <v>118</v>
      </c>
      <c r="BL126" s="20">
        <v>128.64750749999999</v>
      </c>
      <c r="BM126" s="20">
        <v>533211</v>
      </c>
      <c r="BN126" s="20">
        <v>39231</v>
      </c>
      <c r="BO126" s="20" t="s">
        <v>118</v>
      </c>
      <c r="BP126" s="20">
        <v>60547</v>
      </c>
      <c r="BQ126" s="20" t="s">
        <v>118</v>
      </c>
      <c r="BR126" s="20">
        <v>0.67900000000000005</v>
      </c>
      <c r="BS126" s="20">
        <v>2362</v>
      </c>
      <c r="BT126" s="20">
        <v>3561</v>
      </c>
      <c r="BU126" s="20" t="s">
        <v>119</v>
      </c>
      <c r="BV126" s="20" t="s">
        <v>119</v>
      </c>
      <c r="BW126" s="21" t="s">
        <v>134</v>
      </c>
      <c r="BX126" s="22" t="str">
        <f>_xlfn.XLOOKUP(BW126,dimensions_items!$B$4:$B$35,dimensions_items!$C$4:$C$35,"NULL",0)</f>
        <v>R5.2OECD</v>
      </c>
      <c r="BY126" s="20" t="s">
        <v>29</v>
      </c>
      <c r="BZ126" s="27" t="s">
        <v>1470</v>
      </c>
      <c r="CA126" s="27" t="s">
        <v>18</v>
      </c>
      <c r="CB126" s="27" t="s">
        <v>28</v>
      </c>
      <c r="CC126" s="20" t="str">
        <f t="shared" si="3"/>
        <v>RM</v>
      </c>
      <c r="CD126" s="20" t="str">
        <f t="shared" si="4"/>
        <v>M</v>
      </c>
      <c r="CE126" s="20" t="str">
        <f t="shared" si="5"/>
        <v>OECD_EU15</v>
      </c>
      <c r="CF126" s="20">
        <f>IF(ISNUMBER(Table1[[#This Row],[concrete]]),Table1[[#This Row],[concrete]],IF(AND(ISNUMBER(Table1[[#This Row],[cement]]),ISNUMBER(Table1[[#This Row],[aggregates]])),Table1[[#This Row],[cement]]+Table1[[#This Row],[aggregates]],""))</f>
        <v>97.196261680000006</v>
      </c>
      <c r="CG126" s="20">
        <f>COUNT(Table1[[#This Row],[steel]:[other_unspecified_material]])</f>
        <v>6</v>
      </c>
    </row>
    <row r="127" spans="1:85" s="8" customFormat="1">
      <c r="A127" s="9">
        <v>125</v>
      </c>
      <c r="B127" s="20" t="s">
        <v>294</v>
      </c>
      <c r="C127" s="20" t="s">
        <v>118</v>
      </c>
      <c r="D127" s="38">
        <v>1919</v>
      </c>
      <c r="E127" s="9">
        <v>1946</v>
      </c>
      <c r="F127" s="38"/>
      <c r="G127" s="38"/>
      <c r="H127" s="38"/>
      <c r="I127" s="38">
        <v>25.895598769999999</v>
      </c>
      <c r="J127" s="117">
        <v>15.537359260000001</v>
      </c>
      <c r="K127" s="117"/>
      <c r="L127" s="117"/>
      <c r="M127" s="117">
        <v>616.31525079999994</v>
      </c>
      <c r="N127" s="117"/>
      <c r="O127" s="117"/>
      <c r="P127" s="117">
        <v>150.19447289999999</v>
      </c>
      <c r="Q127" s="117">
        <v>300.38894579999999</v>
      </c>
      <c r="R127" s="117"/>
      <c r="S127" s="117"/>
      <c r="T127" s="117"/>
      <c r="U127" s="117"/>
      <c r="V127" s="117">
        <v>5.1791197540000002</v>
      </c>
      <c r="W127" s="117"/>
      <c r="X127" s="117"/>
      <c r="Y127" s="117"/>
      <c r="Z127" s="117"/>
      <c r="AA127" s="117"/>
      <c r="AB127" s="117"/>
      <c r="AC127" s="117"/>
      <c r="AD127" s="117"/>
      <c r="AE127" s="117"/>
      <c r="AF127" s="117"/>
      <c r="AG127" s="117"/>
      <c r="AH127" s="117"/>
      <c r="AI127" s="117"/>
      <c r="AJ127" s="117"/>
      <c r="AK127" s="117">
        <v>119.11975440000001</v>
      </c>
      <c r="AL127" s="20" t="s">
        <v>326</v>
      </c>
      <c r="AM127" s="38">
        <v>4</v>
      </c>
      <c r="AN127" s="20" t="s">
        <v>117</v>
      </c>
      <c r="AO127" s="20" t="s">
        <v>24</v>
      </c>
      <c r="AP127" s="20" t="s">
        <v>119</v>
      </c>
      <c r="AQ127" s="20" t="s">
        <v>118</v>
      </c>
      <c r="AR127" s="20" t="s">
        <v>296</v>
      </c>
      <c r="AS127" s="20" t="s">
        <v>297</v>
      </c>
      <c r="AT127" s="38">
        <v>2002</v>
      </c>
      <c r="AU127" s="20" t="s">
        <v>298</v>
      </c>
      <c r="AV127" s="20" t="s">
        <v>299</v>
      </c>
      <c r="AW127" s="20" t="s">
        <v>125</v>
      </c>
      <c r="AX127" s="20" t="s">
        <v>118</v>
      </c>
      <c r="AY127" s="20" t="s">
        <v>300</v>
      </c>
      <c r="AZ127" s="20" t="s">
        <v>1519</v>
      </c>
      <c r="BA127" s="20" t="s">
        <v>323</v>
      </c>
      <c r="BB127" s="20" t="s">
        <v>319</v>
      </c>
      <c r="BC127" s="20"/>
      <c r="BD127" s="20" t="s">
        <v>321</v>
      </c>
      <c r="BE127" s="20" t="s">
        <v>130</v>
      </c>
      <c r="BF127" s="20" t="s">
        <v>131</v>
      </c>
      <c r="BG127" s="20" t="s">
        <v>305</v>
      </c>
      <c r="BH127" s="20">
        <v>5728</v>
      </c>
      <c r="BI127" s="20" t="s">
        <v>118</v>
      </c>
      <c r="BJ127" s="20">
        <v>3652.4549999999999</v>
      </c>
      <c r="BK127" s="20" t="s">
        <v>118</v>
      </c>
      <c r="BL127" s="20">
        <v>128.64750749999999</v>
      </c>
      <c r="BM127" s="20">
        <v>465954</v>
      </c>
      <c r="BN127" s="20">
        <v>60547</v>
      </c>
      <c r="BO127" s="20" t="s">
        <v>118</v>
      </c>
      <c r="BP127" s="20">
        <v>64678</v>
      </c>
      <c r="BQ127" s="20" t="s">
        <v>118</v>
      </c>
      <c r="BR127" s="20">
        <v>0.67900000000000005</v>
      </c>
      <c r="BS127" s="20">
        <v>3561</v>
      </c>
      <c r="BT127" s="20">
        <v>3139</v>
      </c>
      <c r="BU127" s="20" t="s">
        <v>119</v>
      </c>
      <c r="BV127" s="20" t="s">
        <v>119</v>
      </c>
      <c r="BW127" s="21" t="s">
        <v>134</v>
      </c>
      <c r="BX127" s="22" t="str">
        <f>_xlfn.XLOOKUP(BW127,dimensions_items!$B$4:$B$35,dimensions_items!$C$4:$C$35,"NULL",0)</f>
        <v>R5.2OECD</v>
      </c>
      <c r="BY127" s="20" t="s">
        <v>29</v>
      </c>
      <c r="BZ127" s="27" t="s">
        <v>1470</v>
      </c>
      <c r="CA127" s="27" t="s">
        <v>18</v>
      </c>
      <c r="CB127" s="27" t="s">
        <v>28</v>
      </c>
      <c r="CC127" s="20" t="str">
        <f t="shared" si="3"/>
        <v>RM</v>
      </c>
      <c r="CD127" s="20" t="str">
        <f t="shared" si="4"/>
        <v>M</v>
      </c>
      <c r="CE127" s="20" t="str">
        <f t="shared" si="5"/>
        <v>OECD_EU15</v>
      </c>
      <c r="CF127" s="20">
        <f>IF(ISNUMBER(Table1[[#This Row],[concrete]]),Table1[[#This Row],[concrete]],IF(AND(ISNUMBER(Table1[[#This Row],[cement]]),ISNUMBER(Table1[[#This Row],[aggregates]])),Table1[[#This Row],[cement]]+Table1[[#This Row],[aggregates]],""))</f>
        <v>616.31525079999994</v>
      </c>
      <c r="CG127" s="20">
        <f>COUNT(Table1[[#This Row],[steel]:[other_unspecified_material]])</f>
        <v>7</v>
      </c>
    </row>
    <row r="128" spans="1:85" s="8" customFormat="1">
      <c r="A128" s="9">
        <v>126</v>
      </c>
      <c r="B128" s="20" t="s">
        <v>294</v>
      </c>
      <c r="C128" s="20" t="s">
        <v>118</v>
      </c>
      <c r="D128" s="38">
        <v>1945</v>
      </c>
      <c r="E128" s="9">
        <v>1966</v>
      </c>
      <c r="F128" s="38"/>
      <c r="G128" s="38"/>
      <c r="H128" s="38"/>
      <c r="I128" s="38">
        <v>36.545105569999997</v>
      </c>
      <c r="J128" s="117">
        <v>10.441458730000001</v>
      </c>
      <c r="K128" s="117"/>
      <c r="L128" s="117"/>
      <c r="M128" s="117">
        <v>271.47792709999999</v>
      </c>
      <c r="N128" s="117"/>
      <c r="O128" s="117"/>
      <c r="P128" s="117">
        <v>475.08637240000002</v>
      </c>
      <c r="Q128" s="117">
        <v>297.58157390000002</v>
      </c>
      <c r="R128" s="117"/>
      <c r="S128" s="117"/>
      <c r="T128" s="117"/>
      <c r="U128" s="117"/>
      <c r="V128" s="117"/>
      <c r="W128" s="117"/>
      <c r="X128" s="117"/>
      <c r="Y128" s="117"/>
      <c r="Z128" s="117"/>
      <c r="AA128" s="117"/>
      <c r="AB128" s="117"/>
      <c r="AC128" s="117"/>
      <c r="AD128" s="117"/>
      <c r="AE128" s="117"/>
      <c r="AF128" s="117"/>
      <c r="AG128" s="117"/>
      <c r="AH128" s="117"/>
      <c r="AI128" s="117"/>
      <c r="AJ128" s="117">
        <v>5.2207293669999997</v>
      </c>
      <c r="AK128" s="117">
        <v>31.3243762</v>
      </c>
      <c r="AL128" s="20" t="s">
        <v>327</v>
      </c>
      <c r="AM128" s="38">
        <v>4</v>
      </c>
      <c r="AN128" s="20" t="s">
        <v>117</v>
      </c>
      <c r="AO128" s="20" t="s">
        <v>24</v>
      </c>
      <c r="AP128" s="20" t="s">
        <v>119</v>
      </c>
      <c r="AQ128" s="20" t="s">
        <v>118</v>
      </c>
      <c r="AR128" s="20" t="s">
        <v>296</v>
      </c>
      <c r="AS128" s="20" t="s">
        <v>297</v>
      </c>
      <c r="AT128" s="38">
        <v>2002</v>
      </c>
      <c r="AU128" s="20" t="s">
        <v>298</v>
      </c>
      <c r="AV128" s="20" t="s">
        <v>299</v>
      </c>
      <c r="AW128" s="20" t="s">
        <v>125</v>
      </c>
      <c r="AX128" s="20" t="s">
        <v>118</v>
      </c>
      <c r="AY128" s="20" t="s">
        <v>300</v>
      </c>
      <c r="AZ128" s="20" t="s">
        <v>1519</v>
      </c>
      <c r="BA128" s="20" t="s">
        <v>323</v>
      </c>
      <c r="BB128" s="20" t="s">
        <v>319</v>
      </c>
      <c r="BC128" s="20" t="s">
        <v>328</v>
      </c>
      <c r="BD128" s="20" t="s">
        <v>329</v>
      </c>
      <c r="BE128" s="20" t="s">
        <v>130</v>
      </c>
      <c r="BF128" s="20" t="s">
        <v>131</v>
      </c>
      <c r="BG128" s="20" t="s">
        <v>305</v>
      </c>
      <c r="BH128" s="20">
        <v>5728</v>
      </c>
      <c r="BI128" s="20">
        <v>3652.4549999999999</v>
      </c>
      <c r="BJ128" s="20">
        <v>3804.74</v>
      </c>
      <c r="BK128" s="20">
        <v>128.64750749999999</v>
      </c>
      <c r="BL128" s="20">
        <v>92.417502499999998</v>
      </c>
      <c r="BM128" s="20">
        <v>345110</v>
      </c>
      <c r="BN128" s="20">
        <v>67000</v>
      </c>
      <c r="BO128" s="20" t="s">
        <v>118</v>
      </c>
      <c r="BP128" s="20">
        <v>76206</v>
      </c>
      <c r="BQ128" s="20">
        <v>0.67900000000000005</v>
      </c>
      <c r="BR128" s="20">
        <v>0.72</v>
      </c>
      <c r="BS128" s="20">
        <v>6381</v>
      </c>
      <c r="BT128" s="20">
        <v>14089</v>
      </c>
      <c r="BU128" s="20" t="s">
        <v>119</v>
      </c>
      <c r="BV128" s="20" t="s">
        <v>119</v>
      </c>
      <c r="BW128" s="21" t="s">
        <v>134</v>
      </c>
      <c r="BX128" s="22" t="str">
        <f>_xlfn.XLOOKUP(BW128,dimensions_items!$B$4:$B$35,dimensions_items!$C$4:$C$35,"NULL",0)</f>
        <v>R5.2OECD</v>
      </c>
      <c r="BY128" s="20" t="s">
        <v>29</v>
      </c>
      <c r="BZ128" s="27" t="s">
        <v>1470</v>
      </c>
      <c r="CA128" s="27" t="s">
        <v>18</v>
      </c>
      <c r="CB128" s="27" t="s">
        <v>28</v>
      </c>
      <c r="CC128" s="20" t="str">
        <f t="shared" si="3"/>
        <v>RM</v>
      </c>
      <c r="CD128" s="20" t="str">
        <f t="shared" si="4"/>
        <v>M</v>
      </c>
      <c r="CE128" s="20" t="str">
        <f t="shared" si="5"/>
        <v>OECD_EU15</v>
      </c>
      <c r="CF128" s="20">
        <f>IF(ISNUMBER(Table1[[#This Row],[concrete]]),Table1[[#This Row],[concrete]],IF(AND(ISNUMBER(Table1[[#This Row],[cement]]),ISNUMBER(Table1[[#This Row],[aggregates]])),Table1[[#This Row],[cement]]+Table1[[#This Row],[aggregates]],""))</f>
        <v>271.47792709999999</v>
      </c>
      <c r="CG128" s="20">
        <f>COUNT(Table1[[#This Row],[steel]:[other_unspecified_material]])</f>
        <v>7</v>
      </c>
    </row>
    <row r="129" spans="1:85" s="8" customFormat="1">
      <c r="A129" s="9">
        <v>127</v>
      </c>
      <c r="B129" s="20" t="s">
        <v>294</v>
      </c>
      <c r="C129" s="20" t="s">
        <v>118</v>
      </c>
      <c r="D129" s="38">
        <v>1961</v>
      </c>
      <c r="E129" s="9">
        <v>1971</v>
      </c>
      <c r="F129" s="38"/>
      <c r="G129" s="38"/>
      <c r="H129" s="38"/>
      <c r="I129" s="38">
        <v>57.375</v>
      </c>
      <c r="J129" s="117">
        <v>6.375</v>
      </c>
      <c r="K129" s="117"/>
      <c r="L129" s="117"/>
      <c r="M129" s="117">
        <v>1020</v>
      </c>
      <c r="N129" s="117"/>
      <c r="O129" s="117"/>
      <c r="P129" s="117"/>
      <c r="Q129" s="117">
        <v>191.25</v>
      </c>
      <c r="R129" s="117"/>
      <c r="S129" s="117"/>
      <c r="T129" s="117"/>
      <c r="U129" s="117"/>
      <c r="V129" s="117">
        <v>6.375</v>
      </c>
      <c r="W129" s="117"/>
      <c r="X129" s="117"/>
      <c r="Y129" s="117"/>
      <c r="Z129" s="117"/>
      <c r="AA129" s="117"/>
      <c r="AB129" s="117"/>
      <c r="AC129" s="117"/>
      <c r="AD129" s="117"/>
      <c r="AE129" s="117"/>
      <c r="AF129" s="117"/>
      <c r="AG129" s="117"/>
      <c r="AH129" s="117"/>
      <c r="AI129" s="117"/>
      <c r="AJ129" s="117">
        <v>25.5</v>
      </c>
      <c r="AK129" s="117">
        <v>38.25</v>
      </c>
      <c r="AL129" s="20" t="s">
        <v>330</v>
      </c>
      <c r="AM129" s="38">
        <v>4</v>
      </c>
      <c r="AN129" s="20" t="s">
        <v>117</v>
      </c>
      <c r="AO129" s="20" t="s">
        <v>24</v>
      </c>
      <c r="AP129" s="20" t="s">
        <v>119</v>
      </c>
      <c r="AQ129" s="20" t="s">
        <v>118</v>
      </c>
      <c r="AR129" s="20" t="s">
        <v>296</v>
      </c>
      <c r="AS129" s="20" t="s">
        <v>297</v>
      </c>
      <c r="AT129" s="38">
        <v>2002</v>
      </c>
      <c r="AU129" s="20" t="s">
        <v>298</v>
      </c>
      <c r="AV129" s="20" t="s">
        <v>299</v>
      </c>
      <c r="AW129" s="20" t="s">
        <v>125</v>
      </c>
      <c r="AX129" s="20" t="s">
        <v>118</v>
      </c>
      <c r="AY129" s="20" t="s">
        <v>300</v>
      </c>
      <c r="AZ129" s="20" t="s">
        <v>1519</v>
      </c>
      <c r="BA129" s="20" t="s">
        <v>323</v>
      </c>
      <c r="BB129" s="20" t="s">
        <v>319</v>
      </c>
      <c r="BC129" s="20"/>
      <c r="BD129" s="20" t="s">
        <v>331</v>
      </c>
      <c r="BE129" s="20" t="s">
        <v>130</v>
      </c>
      <c r="BF129" s="20" t="s">
        <v>131</v>
      </c>
      <c r="BG129" s="20" t="s">
        <v>305</v>
      </c>
      <c r="BH129" s="20">
        <v>5728</v>
      </c>
      <c r="BI129" s="20">
        <v>3615.6525000000001</v>
      </c>
      <c r="BJ129" s="20">
        <v>3912.95</v>
      </c>
      <c r="BK129" s="20">
        <v>126.62750250000001</v>
      </c>
      <c r="BL129" s="20">
        <v>156.06500249999999</v>
      </c>
      <c r="BM129" s="20">
        <v>348410</v>
      </c>
      <c r="BN129" s="20">
        <v>73123</v>
      </c>
      <c r="BO129" s="20" t="s">
        <v>118</v>
      </c>
      <c r="BP129" s="20">
        <v>78355</v>
      </c>
      <c r="BQ129" s="20">
        <v>0.71399999999999997</v>
      </c>
      <c r="BR129" s="20">
        <v>0.72299999999999998</v>
      </c>
      <c r="BS129" s="20">
        <v>11776</v>
      </c>
      <c r="BT129" s="20">
        <v>16999</v>
      </c>
      <c r="BU129" s="20" t="s">
        <v>119</v>
      </c>
      <c r="BV129" s="20" t="s">
        <v>119</v>
      </c>
      <c r="BW129" s="21" t="s">
        <v>134</v>
      </c>
      <c r="BX129" s="22" t="str">
        <f>_xlfn.XLOOKUP(BW129,dimensions_items!$B$4:$B$35,dimensions_items!$C$4:$C$35,"NULL",0)</f>
        <v>R5.2OECD</v>
      </c>
      <c r="BY129" s="20" t="s">
        <v>29</v>
      </c>
      <c r="BZ129" s="27" t="s">
        <v>26</v>
      </c>
      <c r="CA129" s="27" t="s">
        <v>18</v>
      </c>
      <c r="CB129" s="27" t="s">
        <v>28</v>
      </c>
      <c r="CC129" s="20" t="str">
        <f t="shared" si="3"/>
        <v>RM</v>
      </c>
      <c r="CD129" s="20" t="str">
        <f t="shared" si="4"/>
        <v>C</v>
      </c>
      <c r="CE129" s="20" t="str">
        <f t="shared" si="5"/>
        <v>OECD_EU15</v>
      </c>
      <c r="CF129" s="20">
        <f>IF(ISNUMBER(Table1[[#This Row],[concrete]]),Table1[[#This Row],[concrete]],IF(AND(ISNUMBER(Table1[[#This Row],[cement]]),ISNUMBER(Table1[[#This Row],[aggregates]])),Table1[[#This Row],[cement]]+Table1[[#This Row],[aggregates]],""))</f>
        <v>1020</v>
      </c>
      <c r="CG129" s="20">
        <f>COUNT(Table1[[#This Row],[steel]:[other_unspecified_material]])</f>
        <v>7</v>
      </c>
    </row>
    <row r="130" spans="1:85" s="8" customFormat="1">
      <c r="A130" s="9">
        <v>128</v>
      </c>
      <c r="B130" s="20" t="s">
        <v>294</v>
      </c>
      <c r="C130" s="20" t="s">
        <v>118</v>
      </c>
      <c r="D130" s="38">
        <v>1970</v>
      </c>
      <c r="E130" s="9">
        <v>1991</v>
      </c>
      <c r="F130" s="38"/>
      <c r="G130" s="38"/>
      <c r="H130" s="38"/>
      <c r="I130" s="38">
        <v>110.6621773</v>
      </c>
      <c r="J130" s="117"/>
      <c r="K130" s="117"/>
      <c r="L130" s="117"/>
      <c r="M130" s="117">
        <v>1035.0168349999999</v>
      </c>
      <c r="N130" s="117"/>
      <c r="O130" s="117"/>
      <c r="P130" s="117"/>
      <c r="Q130" s="117">
        <v>84.624017960000003</v>
      </c>
      <c r="R130" s="117"/>
      <c r="S130" s="117"/>
      <c r="T130" s="117"/>
      <c r="U130" s="117"/>
      <c r="V130" s="117"/>
      <c r="W130" s="117"/>
      <c r="X130" s="117"/>
      <c r="Y130" s="117"/>
      <c r="Z130" s="117"/>
      <c r="AA130" s="117"/>
      <c r="AB130" s="117"/>
      <c r="AC130" s="117"/>
      <c r="AD130" s="117"/>
      <c r="AE130" s="117"/>
      <c r="AF130" s="117"/>
      <c r="AG130" s="117"/>
      <c r="AH130" s="117"/>
      <c r="AI130" s="117"/>
      <c r="AJ130" s="117">
        <v>6.5095398429999998</v>
      </c>
      <c r="AK130" s="117">
        <v>32.547699209999998</v>
      </c>
      <c r="AL130" s="20" t="s">
        <v>332</v>
      </c>
      <c r="AM130" s="38">
        <v>5</v>
      </c>
      <c r="AN130" s="20" t="s">
        <v>117</v>
      </c>
      <c r="AO130" s="20" t="s">
        <v>24</v>
      </c>
      <c r="AP130" s="20" t="s">
        <v>119</v>
      </c>
      <c r="AQ130" s="20" t="s">
        <v>118</v>
      </c>
      <c r="AR130" s="20" t="s">
        <v>296</v>
      </c>
      <c r="AS130" s="20" t="s">
        <v>297</v>
      </c>
      <c r="AT130" s="38">
        <v>2002</v>
      </c>
      <c r="AU130" s="20" t="s">
        <v>298</v>
      </c>
      <c r="AV130" s="20" t="s">
        <v>299</v>
      </c>
      <c r="AW130" s="20" t="s">
        <v>125</v>
      </c>
      <c r="AX130" s="20" t="s">
        <v>118</v>
      </c>
      <c r="AY130" s="20" t="s">
        <v>300</v>
      </c>
      <c r="AZ130" s="20" t="s">
        <v>1519</v>
      </c>
      <c r="BA130" s="20" t="s">
        <v>301</v>
      </c>
      <c r="BB130" s="20" t="s">
        <v>319</v>
      </c>
      <c r="BC130" s="20" t="s">
        <v>333</v>
      </c>
      <c r="BD130" s="20" t="s">
        <v>334</v>
      </c>
      <c r="BE130" s="20" t="s">
        <v>130</v>
      </c>
      <c r="BF130" s="20" t="s">
        <v>131</v>
      </c>
      <c r="BG130" s="20" t="s">
        <v>305</v>
      </c>
      <c r="BH130" s="20">
        <v>5728</v>
      </c>
      <c r="BI130" s="20">
        <v>4076.7649999999999</v>
      </c>
      <c r="BJ130" s="20">
        <v>4027.5225</v>
      </c>
      <c r="BK130" s="20">
        <v>133.82749999999999</v>
      </c>
      <c r="BL130" s="20">
        <v>194.36999499999999</v>
      </c>
      <c r="BM130" s="20">
        <v>348297</v>
      </c>
      <c r="BN130" s="20">
        <v>77783</v>
      </c>
      <c r="BO130" s="20" t="s">
        <v>118</v>
      </c>
      <c r="BP130" s="20">
        <v>79961</v>
      </c>
      <c r="BQ130" s="20">
        <v>0.72299999999999998</v>
      </c>
      <c r="BR130" s="20">
        <v>0.73099999999999998</v>
      </c>
      <c r="BS130" s="20">
        <v>16581</v>
      </c>
      <c r="BT130" s="20">
        <v>26568</v>
      </c>
      <c r="BU130" s="20" t="s">
        <v>119</v>
      </c>
      <c r="BV130" s="20" t="s">
        <v>119</v>
      </c>
      <c r="BW130" s="21" t="s">
        <v>134</v>
      </c>
      <c r="BX130" s="22" t="str">
        <f>_xlfn.XLOOKUP(BW130,dimensions_items!$B$4:$B$35,dimensions_items!$C$4:$C$35,"NULL",0)</f>
        <v>R5.2OECD</v>
      </c>
      <c r="BY130" s="112" t="s">
        <v>29</v>
      </c>
      <c r="BZ130" s="27" t="s">
        <v>1469</v>
      </c>
      <c r="CA130" s="157" t="s">
        <v>18</v>
      </c>
      <c r="CB130" s="27" t="s">
        <v>28</v>
      </c>
      <c r="CC130" s="20" t="str">
        <f t="shared" ref="CC130:CC193" si="6">IF(LEFT(BY130,1)="N","NR",IF(LEFT(BY130,1)="I","IN",IF(LEFT(BY130,1)="U","UN",IF(LEFT(BY130,3)="R_u","RU",IF(LEFT(BY130,3)="R_M","RM",IF(LEFT(BY130,3)="R_S","RS",""))))))</f>
        <v>RM</v>
      </c>
      <c r="CD130" s="20" t="str">
        <f t="shared" ref="CD130:CD193" si="7">IF(LEFT(BZ130,1)="R","C",(LEFT(BZ130,1)))</f>
        <v>C</v>
      </c>
      <c r="CE130" s="20" t="str">
        <f t="shared" ref="CE130:CE193" si="8">RIGHT(BX130,LEN(BX130)-4)&amp;"_"&amp;RIGHT(BW130,LEN(BW130)-3)</f>
        <v>OECD_EU15</v>
      </c>
      <c r="CF130" s="20">
        <f>IF(ISNUMBER(Table1[[#This Row],[concrete]]),Table1[[#This Row],[concrete]],IF(AND(ISNUMBER(Table1[[#This Row],[cement]]),ISNUMBER(Table1[[#This Row],[aggregates]])),Table1[[#This Row],[cement]]+Table1[[#This Row],[aggregates]],""))</f>
        <v>1035.0168349999999</v>
      </c>
      <c r="CG130" s="20">
        <f>COUNT(Table1[[#This Row],[steel]:[other_unspecified_material]])</f>
        <v>5</v>
      </c>
    </row>
    <row r="131" spans="1:85" s="8" customFormat="1">
      <c r="A131" s="9">
        <v>129</v>
      </c>
      <c r="B131" s="20" t="s">
        <v>294</v>
      </c>
      <c r="C131" s="20" t="s">
        <v>118</v>
      </c>
      <c r="D131" s="38">
        <v>1970</v>
      </c>
      <c r="E131" s="9">
        <v>1991</v>
      </c>
      <c r="F131" s="38"/>
      <c r="G131" s="38"/>
      <c r="H131" s="38"/>
      <c r="I131" s="38">
        <v>93.452279809999993</v>
      </c>
      <c r="J131" s="117"/>
      <c r="K131" s="117"/>
      <c r="L131" s="117"/>
      <c r="M131" s="117">
        <v>961.22344940000005</v>
      </c>
      <c r="N131" s="117"/>
      <c r="O131" s="117"/>
      <c r="P131" s="117"/>
      <c r="Q131" s="117">
        <v>73.426791280000003</v>
      </c>
      <c r="R131" s="117"/>
      <c r="S131" s="117"/>
      <c r="T131" s="117"/>
      <c r="U131" s="117"/>
      <c r="V131" s="117"/>
      <c r="W131" s="117"/>
      <c r="X131" s="117"/>
      <c r="Y131" s="117"/>
      <c r="Z131" s="117"/>
      <c r="AA131" s="117"/>
      <c r="AB131" s="117"/>
      <c r="AC131" s="117"/>
      <c r="AD131" s="117"/>
      <c r="AE131" s="117"/>
      <c r="AF131" s="117"/>
      <c r="AG131" s="117"/>
      <c r="AH131" s="117"/>
      <c r="AI131" s="117"/>
      <c r="AJ131" s="117">
        <v>6.6751628429999998</v>
      </c>
      <c r="AK131" s="117">
        <v>20.025488530000001</v>
      </c>
      <c r="AL131" s="20" t="s">
        <v>335</v>
      </c>
      <c r="AM131" s="38">
        <v>11</v>
      </c>
      <c r="AN131" s="20" t="s">
        <v>117</v>
      </c>
      <c r="AO131" s="20" t="s">
        <v>24</v>
      </c>
      <c r="AP131" s="20" t="s">
        <v>119</v>
      </c>
      <c r="AQ131" s="20" t="s">
        <v>118</v>
      </c>
      <c r="AR131" s="20" t="s">
        <v>296</v>
      </c>
      <c r="AS131" s="20" t="s">
        <v>297</v>
      </c>
      <c r="AT131" s="38">
        <v>2002</v>
      </c>
      <c r="AU131" s="20" t="s">
        <v>298</v>
      </c>
      <c r="AV131" s="20" t="s">
        <v>299</v>
      </c>
      <c r="AW131" s="20" t="s">
        <v>125</v>
      </c>
      <c r="AX131" s="20" t="s">
        <v>118</v>
      </c>
      <c r="AY131" s="20" t="s">
        <v>300</v>
      </c>
      <c r="AZ131" s="20" t="s">
        <v>1519</v>
      </c>
      <c r="BA131" s="20" t="s">
        <v>323</v>
      </c>
      <c r="BB131" s="20" t="s">
        <v>319</v>
      </c>
      <c r="BC131" s="20"/>
      <c r="BD131" s="20" t="s">
        <v>334</v>
      </c>
      <c r="BE131" s="20" t="s">
        <v>130</v>
      </c>
      <c r="BF131" s="20" t="s">
        <v>131</v>
      </c>
      <c r="BG131" s="20" t="s">
        <v>305</v>
      </c>
      <c r="BH131" s="20">
        <v>5728</v>
      </c>
      <c r="BI131" s="20">
        <v>4076.7649999999999</v>
      </c>
      <c r="BJ131" s="20">
        <v>4027.5225</v>
      </c>
      <c r="BK131" s="20">
        <v>133.82749999999999</v>
      </c>
      <c r="BL131" s="20">
        <v>194.36999499999999</v>
      </c>
      <c r="BM131" s="20">
        <v>348297</v>
      </c>
      <c r="BN131" s="20">
        <v>77783</v>
      </c>
      <c r="BO131" s="20" t="s">
        <v>118</v>
      </c>
      <c r="BP131" s="20">
        <v>79961</v>
      </c>
      <c r="BQ131" s="20">
        <v>0.72299999999999998</v>
      </c>
      <c r="BR131" s="20">
        <v>0.73099999999999998</v>
      </c>
      <c r="BS131" s="20">
        <v>16581</v>
      </c>
      <c r="BT131" s="20">
        <v>26568</v>
      </c>
      <c r="BU131" s="20" t="s">
        <v>119</v>
      </c>
      <c r="BV131" s="20" t="s">
        <v>119</v>
      </c>
      <c r="BW131" s="21" t="s">
        <v>134</v>
      </c>
      <c r="BX131" s="22" t="str">
        <f>_xlfn.XLOOKUP(BW131,dimensions_items!$B$4:$B$35,dimensions_items!$C$4:$C$35,"NULL",0)</f>
        <v>R5.2OECD</v>
      </c>
      <c r="BY131" s="20" t="s">
        <v>33</v>
      </c>
      <c r="BZ131" s="27" t="s">
        <v>1469</v>
      </c>
      <c r="CA131" s="27" t="s">
        <v>18</v>
      </c>
      <c r="CB131" s="27" t="s">
        <v>28</v>
      </c>
      <c r="CC131" s="20" t="str">
        <f t="shared" si="6"/>
        <v>RM</v>
      </c>
      <c r="CD131" s="20" t="str">
        <f t="shared" si="7"/>
        <v>C</v>
      </c>
      <c r="CE131" s="20" t="str">
        <f t="shared" si="8"/>
        <v>OECD_EU15</v>
      </c>
      <c r="CF131" s="20">
        <f>IF(ISNUMBER(Table1[[#This Row],[concrete]]),Table1[[#This Row],[concrete]],IF(AND(ISNUMBER(Table1[[#This Row],[cement]]),ISNUMBER(Table1[[#This Row],[aggregates]])),Table1[[#This Row],[cement]]+Table1[[#This Row],[aggregates]],""))</f>
        <v>961.22344940000005</v>
      </c>
      <c r="CG131" s="20">
        <f>COUNT(Table1[[#This Row],[steel]:[other_unspecified_material]])</f>
        <v>5</v>
      </c>
    </row>
    <row r="132" spans="1:85" s="8" customFormat="1">
      <c r="A132" s="9">
        <v>130</v>
      </c>
      <c r="B132" s="20" t="s">
        <v>294</v>
      </c>
      <c r="C132" s="20" t="s">
        <v>118</v>
      </c>
      <c r="D132" s="38">
        <v>1970</v>
      </c>
      <c r="E132" s="9">
        <v>1991</v>
      </c>
      <c r="F132" s="38"/>
      <c r="G132" s="38"/>
      <c r="H132" s="38"/>
      <c r="I132" s="38">
        <v>101.7370016</v>
      </c>
      <c r="J132" s="117">
        <v>6.7824667749999996</v>
      </c>
      <c r="K132" s="117"/>
      <c r="L132" s="117"/>
      <c r="M132" s="117">
        <v>956.3278153</v>
      </c>
      <c r="N132" s="117"/>
      <c r="O132" s="117"/>
      <c r="P132" s="117"/>
      <c r="Q132" s="117">
        <v>40.694800649999998</v>
      </c>
      <c r="R132" s="117"/>
      <c r="S132" s="117"/>
      <c r="T132" s="117"/>
      <c r="U132" s="117"/>
      <c r="V132" s="117">
        <v>6.7824667749999996</v>
      </c>
      <c r="W132" s="117"/>
      <c r="X132" s="117"/>
      <c r="Y132" s="117"/>
      <c r="Z132" s="117"/>
      <c r="AA132" s="117"/>
      <c r="AB132" s="117"/>
      <c r="AC132" s="117"/>
      <c r="AD132" s="117"/>
      <c r="AE132" s="117"/>
      <c r="AF132" s="117"/>
      <c r="AG132" s="117"/>
      <c r="AH132" s="117"/>
      <c r="AI132" s="117"/>
      <c r="AJ132" s="117">
        <v>13.564933549999999</v>
      </c>
      <c r="AK132" s="117">
        <v>13.564933549999999</v>
      </c>
      <c r="AL132" s="20" t="s">
        <v>336</v>
      </c>
      <c r="AM132" s="38">
        <v>18</v>
      </c>
      <c r="AN132" s="20" t="s">
        <v>117</v>
      </c>
      <c r="AO132" s="20" t="s">
        <v>24</v>
      </c>
      <c r="AP132" s="20" t="s">
        <v>119</v>
      </c>
      <c r="AQ132" s="20" t="s">
        <v>118</v>
      </c>
      <c r="AR132" s="20" t="s">
        <v>296</v>
      </c>
      <c r="AS132" s="20" t="s">
        <v>297</v>
      </c>
      <c r="AT132" s="38">
        <v>2002</v>
      </c>
      <c r="AU132" s="20" t="s">
        <v>298</v>
      </c>
      <c r="AV132" s="20" t="s">
        <v>299</v>
      </c>
      <c r="AW132" s="20" t="s">
        <v>125</v>
      </c>
      <c r="AX132" s="20" t="s">
        <v>118</v>
      </c>
      <c r="AY132" s="20" t="s">
        <v>300</v>
      </c>
      <c r="AZ132" s="20" t="s">
        <v>1519</v>
      </c>
      <c r="BA132" s="20" t="s">
        <v>323</v>
      </c>
      <c r="BB132" s="20" t="s">
        <v>319</v>
      </c>
      <c r="BC132" s="20"/>
      <c r="BD132" s="20" t="s">
        <v>334</v>
      </c>
      <c r="BE132" s="20" t="s">
        <v>130</v>
      </c>
      <c r="BF132" s="20" t="s">
        <v>131</v>
      </c>
      <c r="BG132" s="20" t="s">
        <v>305</v>
      </c>
      <c r="BH132" s="20">
        <v>5728</v>
      </c>
      <c r="BI132" s="20">
        <v>4076.7649999999999</v>
      </c>
      <c r="BJ132" s="20">
        <v>4027.5225</v>
      </c>
      <c r="BK132" s="20">
        <v>133.82749999999999</v>
      </c>
      <c r="BL132" s="20">
        <v>194.36999499999999</v>
      </c>
      <c r="BM132" s="20">
        <v>348297</v>
      </c>
      <c r="BN132" s="20">
        <v>77783</v>
      </c>
      <c r="BO132" s="20" t="s">
        <v>118</v>
      </c>
      <c r="BP132" s="20">
        <v>79961</v>
      </c>
      <c r="BQ132" s="20">
        <v>0.72299999999999998</v>
      </c>
      <c r="BR132" s="20">
        <v>0.73099999999999998</v>
      </c>
      <c r="BS132" s="20">
        <v>16581</v>
      </c>
      <c r="BT132" s="20">
        <v>26568</v>
      </c>
      <c r="BU132" s="20" t="s">
        <v>119</v>
      </c>
      <c r="BV132" s="20" t="s">
        <v>119</v>
      </c>
      <c r="BW132" s="21" t="s">
        <v>134</v>
      </c>
      <c r="BX132" s="22" t="str">
        <f>_xlfn.XLOOKUP(BW132,dimensions_items!$B$4:$B$35,dimensions_items!$C$4:$C$35,"NULL",0)</f>
        <v>R5.2OECD</v>
      </c>
      <c r="BY132" s="110" t="s">
        <v>33</v>
      </c>
      <c r="BZ132" s="27" t="s">
        <v>1469</v>
      </c>
      <c r="CA132" s="27" t="s">
        <v>18</v>
      </c>
      <c r="CB132" s="27" t="s">
        <v>28</v>
      </c>
      <c r="CC132" s="20" t="str">
        <f t="shared" si="6"/>
        <v>RM</v>
      </c>
      <c r="CD132" s="20" t="str">
        <f t="shared" si="7"/>
        <v>C</v>
      </c>
      <c r="CE132" s="20" t="str">
        <f t="shared" si="8"/>
        <v>OECD_EU15</v>
      </c>
      <c r="CF132" s="20">
        <f>IF(ISNUMBER(Table1[[#This Row],[concrete]]),Table1[[#This Row],[concrete]],IF(AND(ISNUMBER(Table1[[#This Row],[cement]]),ISNUMBER(Table1[[#This Row],[aggregates]])),Table1[[#This Row],[cement]]+Table1[[#This Row],[aggregates]],""))</f>
        <v>956.3278153</v>
      </c>
      <c r="CG132" s="20">
        <f>COUNT(Table1[[#This Row],[steel]:[other_unspecified_material]])</f>
        <v>7</v>
      </c>
    </row>
    <row r="133" spans="1:85" s="8" customFormat="1">
      <c r="A133" s="9">
        <v>131</v>
      </c>
      <c r="B133" s="20" t="s">
        <v>294</v>
      </c>
      <c r="C133" s="20" t="s">
        <v>118</v>
      </c>
      <c r="D133" s="38">
        <v>1990</v>
      </c>
      <c r="E133" s="9">
        <v>2011</v>
      </c>
      <c r="F133" s="38"/>
      <c r="G133" s="38"/>
      <c r="H133" s="38"/>
      <c r="I133" s="38">
        <v>67.142857140000004</v>
      </c>
      <c r="J133" s="117">
        <v>10.329670330000001</v>
      </c>
      <c r="K133" s="117"/>
      <c r="L133" s="117"/>
      <c r="M133" s="117">
        <v>542.30769229999999</v>
      </c>
      <c r="N133" s="117"/>
      <c r="O133" s="117"/>
      <c r="P133" s="117">
        <v>377.03296699999999</v>
      </c>
      <c r="Q133" s="117">
        <v>123.95604400000001</v>
      </c>
      <c r="R133" s="117"/>
      <c r="S133" s="117"/>
      <c r="T133" s="117"/>
      <c r="U133" s="117"/>
      <c r="V133" s="117">
        <v>5.1648351650000004</v>
      </c>
      <c r="W133" s="117"/>
      <c r="X133" s="117"/>
      <c r="Y133" s="117"/>
      <c r="Z133" s="117"/>
      <c r="AA133" s="117"/>
      <c r="AB133" s="117"/>
      <c r="AC133" s="117"/>
      <c r="AD133" s="117"/>
      <c r="AE133" s="117"/>
      <c r="AF133" s="117"/>
      <c r="AG133" s="117"/>
      <c r="AH133" s="117"/>
      <c r="AI133" s="117"/>
      <c r="AJ133" s="117">
        <v>5.1648351650000004</v>
      </c>
      <c r="AK133" s="117">
        <v>56.813186809999998</v>
      </c>
      <c r="AL133" s="20" t="s">
        <v>337</v>
      </c>
      <c r="AM133" s="38">
        <v>3</v>
      </c>
      <c r="AN133" s="20" t="s">
        <v>117</v>
      </c>
      <c r="AO133" s="20" t="s">
        <v>24</v>
      </c>
      <c r="AP133" s="20" t="s">
        <v>119</v>
      </c>
      <c r="AQ133" s="20" t="s">
        <v>118</v>
      </c>
      <c r="AR133" s="20" t="s">
        <v>296</v>
      </c>
      <c r="AS133" s="20" t="s">
        <v>297</v>
      </c>
      <c r="AT133" s="38">
        <v>2002</v>
      </c>
      <c r="AU133" s="20" t="s">
        <v>298</v>
      </c>
      <c r="AV133" s="20" t="s">
        <v>299</v>
      </c>
      <c r="AW133" s="20" t="s">
        <v>125</v>
      </c>
      <c r="AX133" s="20" t="s">
        <v>118</v>
      </c>
      <c r="AY133" s="20" t="s">
        <v>300</v>
      </c>
      <c r="AZ133" s="20" t="s">
        <v>1519</v>
      </c>
      <c r="BA133" s="20" t="s">
        <v>323</v>
      </c>
      <c r="BB133" s="20" t="s">
        <v>319</v>
      </c>
      <c r="BC133" s="20" t="s">
        <v>338</v>
      </c>
      <c r="BD133" s="20" t="s">
        <v>339</v>
      </c>
      <c r="BE133" s="20" t="s">
        <v>130</v>
      </c>
      <c r="BF133" s="20" t="s">
        <v>131</v>
      </c>
      <c r="BG133" s="20" t="s">
        <v>305</v>
      </c>
      <c r="BH133" s="20">
        <v>5728</v>
      </c>
      <c r="BI133" s="20">
        <v>3627.84</v>
      </c>
      <c r="BJ133" s="20">
        <v>3576.875</v>
      </c>
      <c r="BK133" s="20">
        <v>183.875</v>
      </c>
      <c r="BL133" s="20">
        <v>192.70500250000001</v>
      </c>
      <c r="BM133" s="20">
        <v>348672</v>
      </c>
      <c r="BN133" s="20">
        <v>79380</v>
      </c>
      <c r="BO133" s="20" t="s">
        <v>118</v>
      </c>
      <c r="BP133" s="20">
        <v>81482</v>
      </c>
      <c r="BQ133" s="20">
        <v>0.73099999999999998</v>
      </c>
      <c r="BR133" s="20">
        <v>0.77</v>
      </c>
      <c r="BS133" s="20">
        <v>25054</v>
      </c>
      <c r="BT133" s="20">
        <v>43189</v>
      </c>
      <c r="BU133" s="20" t="s">
        <v>119</v>
      </c>
      <c r="BV133" s="20" t="s">
        <v>119</v>
      </c>
      <c r="BW133" s="21" t="s">
        <v>134</v>
      </c>
      <c r="BX133" s="22" t="str">
        <f>_xlfn.XLOOKUP(BW133,dimensions_items!$B$4:$B$35,dimensions_items!$C$4:$C$35,"NULL",0)</f>
        <v>R5.2OECD</v>
      </c>
      <c r="BY133" s="20" t="s">
        <v>29</v>
      </c>
      <c r="BZ133" s="27" t="s">
        <v>1470</v>
      </c>
      <c r="CA133" s="27" t="s">
        <v>18</v>
      </c>
      <c r="CB133" s="27" t="s">
        <v>28</v>
      </c>
      <c r="CC133" s="20" t="str">
        <f t="shared" si="6"/>
        <v>RM</v>
      </c>
      <c r="CD133" s="20" t="str">
        <f t="shared" si="7"/>
        <v>M</v>
      </c>
      <c r="CE133" s="20" t="str">
        <f t="shared" si="8"/>
        <v>OECD_EU15</v>
      </c>
      <c r="CF133" s="20">
        <f>IF(ISNUMBER(Table1[[#This Row],[concrete]]),Table1[[#This Row],[concrete]],IF(AND(ISNUMBER(Table1[[#This Row],[cement]]),ISNUMBER(Table1[[#This Row],[aggregates]])),Table1[[#This Row],[cement]]+Table1[[#This Row],[aggregates]],""))</f>
        <v>542.30769229999999</v>
      </c>
      <c r="CG133" s="20">
        <f>COUNT(Table1[[#This Row],[steel]:[other_unspecified_material]])</f>
        <v>8</v>
      </c>
    </row>
    <row r="134" spans="1:85" s="8" customFormat="1">
      <c r="A134" s="9">
        <v>132</v>
      </c>
      <c r="B134" s="20" t="s">
        <v>294</v>
      </c>
      <c r="C134" s="20" t="s">
        <v>118</v>
      </c>
      <c r="D134" s="38"/>
      <c r="E134" s="9">
        <v>1919</v>
      </c>
      <c r="F134" s="38"/>
      <c r="G134" s="38"/>
      <c r="H134" s="38"/>
      <c r="I134" s="38">
        <v>2</v>
      </c>
      <c r="J134" s="117">
        <v>98</v>
      </c>
      <c r="K134" s="117"/>
      <c r="L134" s="117"/>
      <c r="M134" s="117">
        <v>161</v>
      </c>
      <c r="N134" s="117"/>
      <c r="O134" s="117"/>
      <c r="P134" s="117">
        <v>1470</v>
      </c>
      <c r="Q134" s="117"/>
      <c r="R134" s="117">
        <v>390</v>
      </c>
      <c r="S134" s="117">
        <v>664</v>
      </c>
      <c r="T134" s="117"/>
      <c r="U134" s="117"/>
      <c r="V134" s="117"/>
      <c r="W134" s="117"/>
      <c r="X134" s="117"/>
      <c r="Y134" s="117"/>
      <c r="Z134" s="117"/>
      <c r="AA134" s="117"/>
      <c r="AB134" s="117"/>
      <c r="AC134" s="117"/>
      <c r="AD134" s="117"/>
      <c r="AE134" s="117"/>
      <c r="AF134" s="117"/>
      <c r="AG134" s="117"/>
      <c r="AH134" s="117"/>
      <c r="AI134" s="117"/>
      <c r="AJ134" s="117">
        <v>12</v>
      </c>
      <c r="AK134" s="117">
        <v>16</v>
      </c>
      <c r="AL134" s="20" t="s">
        <v>24</v>
      </c>
      <c r="AM134" s="38" t="s">
        <v>118</v>
      </c>
      <c r="AN134" s="20" t="s">
        <v>117</v>
      </c>
      <c r="AO134" s="20" t="s">
        <v>24</v>
      </c>
      <c r="AP134" s="20" t="s">
        <v>119</v>
      </c>
      <c r="AQ134" s="20" t="s">
        <v>118</v>
      </c>
      <c r="AR134" s="20" t="s">
        <v>121</v>
      </c>
      <c r="AS134" s="20" t="s">
        <v>340</v>
      </c>
      <c r="AT134" s="38">
        <v>2018</v>
      </c>
      <c r="AU134" s="20" t="s">
        <v>341</v>
      </c>
      <c r="AV134" s="20" t="s">
        <v>342</v>
      </c>
      <c r="AW134" s="20" t="s">
        <v>125</v>
      </c>
      <c r="AX134" s="20" t="s">
        <v>343</v>
      </c>
      <c r="AY134" s="20" t="str">
        <f>"https://doi.org/"&amp;Table1[[#This Row],[DOI]]</f>
        <v>https://doi.org/10.1080/09613218.2016.1264121</v>
      </c>
      <c r="AZ134" s="20" t="s">
        <v>1520</v>
      </c>
      <c r="BA134" s="20" t="s">
        <v>119</v>
      </c>
      <c r="BB134" s="20" t="s">
        <v>344</v>
      </c>
      <c r="BC134" s="20" t="s">
        <v>1047</v>
      </c>
      <c r="BD134" s="20" t="s">
        <v>345</v>
      </c>
      <c r="BE134" s="20" t="s">
        <v>130</v>
      </c>
      <c r="BF134" s="20" t="s">
        <v>131</v>
      </c>
      <c r="BG134" s="20" t="s">
        <v>305</v>
      </c>
      <c r="BH134" s="20">
        <v>5728</v>
      </c>
      <c r="BI134" s="20" t="s">
        <v>118</v>
      </c>
      <c r="BJ134" s="20">
        <v>3652.4549999999999</v>
      </c>
      <c r="BK134" s="20" t="s">
        <v>118</v>
      </c>
      <c r="BL134" s="20">
        <v>128.64750749999999</v>
      </c>
      <c r="BM134" s="20">
        <v>533211</v>
      </c>
      <c r="BN134" s="20" t="s">
        <v>118</v>
      </c>
      <c r="BO134" s="20" t="s">
        <v>346</v>
      </c>
      <c r="BP134" s="20">
        <v>60547</v>
      </c>
      <c r="BQ134" s="20" t="s">
        <v>118</v>
      </c>
      <c r="BR134" s="20">
        <v>0.67900000000000005</v>
      </c>
      <c r="BS134" s="20" t="s">
        <v>118</v>
      </c>
      <c r="BT134" s="20">
        <v>3561</v>
      </c>
      <c r="BU134" s="20" t="s">
        <v>119</v>
      </c>
      <c r="BV134" s="20" t="s">
        <v>119</v>
      </c>
      <c r="BW134" s="21" t="s">
        <v>134</v>
      </c>
      <c r="BX134" s="22" t="str">
        <f>_xlfn.XLOOKUP(BW134,dimensions_items!$B$4:$B$35,dimensions_items!$C$4:$C$35,"NULL",0)</f>
        <v>R5.2OECD</v>
      </c>
      <c r="BY134" s="22" t="s">
        <v>40</v>
      </c>
      <c r="BZ134" s="21" t="s">
        <v>1470</v>
      </c>
      <c r="CA134" s="21" t="s">
        <v>18</v>
      </c>
      <c r="CB134" s="27" t="s">
        <v>19</v>
      </c>
      <c r="CC134" s="20" t="str">
        <f t="shared" si="6"/>
        <v>RM</v>
      </c>
      <c r="CD134" s="20" t="str">
        <f t="shared" si="7"/>
        <v>M</v>
      </c>
      <c r="CE134" s="20" t="str">
        <f t="shared" si="8"/>
        <v>OECD_EU15</v>
      </c>
      <c r="CF134" s="20">
        <f>IF(ISNUMBER(Table1[[#This Row],[concrete]]),Table1[[#This Row],[concrete]],IF(AND(ISNUMBER(Table1[[#This Row],[cement]]),ISNUMBER(Table1[[#This Row],[aggregates]])),Table1[[#This Row],[cement]]+Table1[[#This Row],[aggregates]],""))</f>
        <v>161</v>
      </c>
      <c r="CG134" s="20">
        <f>COUNT(Table1[[#This Row],[steel]:[other_unspecified_material]])</f>
        <v>8</v>
      </c>
    </row>
    <row r="135" spans="1:85" s="8" customFormat="1">
      <c r="A135" s="9">
        <v>133</v>
      </c>
      <c r="B135" s="20" t="s">
        <v>294</v>
      </c>
      <c r="C135" s="20" t="s">
        <v>118</v>
      </c>
      <c r="D135" s="38">
        <v>1919</v>
      </c>
      <c r="E135" s="9">
        <v>1949</v>
      </c>
      <c r="F135" s="38"/>
      <c r="G135" s="38"/>
      <c r="H135" s="38"/>
      <c r="I135" s="38">
        <v>67</v>
      </c>
      <c r="J135" s="117">
        <v>30</v>
      </c>
      <c r="K135" s="117"/>
      <c r="L135" s="117"/>
      <c r="M135" s="117">
        <v>389</v>
      </c>
      <c r="N135" s="117"/>
      <c r="O135" s="117"/>
      <c r="P135" s="117">
        <v>1219</v>
      </c>
      <c r="Q135" s="117"/>
      <c r="R135" s="117">
        <v>379</v>
      </c>
      <c r="S135" s="117">
        <v>639</v>
      </c>
      <c r="T135" s="117"/>
      <c r="U135" s="117"/>
      <c r="V135" s="117"/>
      <c r="W135" s="117"/>
      <c r="X135" s="117"/>
      <c r="Y135" s="117"/>
      <c r="Z135" s="117"/>
      <c r="AA135" s="117"/>
      <c r="AB135" s="117"/>
      <c r="AC135" s="117"/>
      <c r="AD135" s="117"/>
      <c r="AE135" s="117"/>
      <c r="AF135" s="117"/>
      <c r="AG135" s="117"/>
      <c r="AH135" s="117"/>
      <c r="AI135" s="117"/>
      <c r="AJ135" s="117">
        <v>7</v>
      </c>
      <c r="AK135" s="117">
        <v>9</v>
      </c>
      <c r="AL135" s="20" t="s">
        <v>24</v>
      </c>
      <c r="AM135" s="38" t="s">
        <v>118</v>
      </c>
      <c r="AN135" s="20" t="s">
        <v>117</v>
      </c>
      <c r="AO135" s="20" t="s">
        <v>24</v>
      </c>
      <c r="AP135" s="20" t="s">
        <v>119</v>
      </c>
      <c r="AQ135" s="20" t="s">
        <v>118</v>
      </c>
      <c r="AR135" s="20" t="s">
        <v>121</v>
      </c>
      <c r="AS135" s="20" t="s">
        <v>340</v>
      </c>
      <c r="AT135" s="38">
        <v>2018</v>
      </c>
      <c r="AU135" s="20" t="s">
        <v>341</v>
      </c>
      <c r="AV135" s="20" t="s">
        <v>342</v>
      </c>
      <c r="AW135" s="20" t="s">
        <v>125</v>
      </c>
      <c r="AX135" s="20" t="s">
        <v>343</v>
      </c>
      <c r="AY135" s="20" t="str">
        <f>"https://doi.org/"&amp;Table1[[#This Row],[DOI]]</f>
        <v>https://doi.org/10.1080/09613218.2016.1264121</v>
      </c>
      <c r="AZ135" s="20" t="s">
        <v>1521</v>
      </c>
      <c r="BA135" s="20" t="s">
        <v>119</v>
      </c>
      <c r="BB135" s="20" t="s">
        <v>344</v>
      </c>
      <c r="BC135" s="20" t="s">
        <v>1047</v>
      </c>
      <c r="BD135" s="20" t="s">
        <v>321</v>
      </c>
      <c r="BE135" s="20" t="s">
        <v>130</v>
      </c>
      <c r="BF135" s="20" t="s">
        <v>131</v>
      </c>
      <c r="BG135" s="20" t="s">
        <v>305</v>
      </c>
      <c r="BH135" s="20">
        <v>5728</v>
      </c>
      <c r="BI135" s="20" t="s">
        <v>118</v>
      </c>
      <c r="BJ135" s="20">
        <v>3652.4549999999999</v>
      </c>
      <c r="BK135" s="20" t="s">
        <v>118</v>
      </c>
      <c r="BL135" s="20">
        <v>128.64750749999999</v>
      </c>
      <c r="BM135" s="20">
        <v>465954</v>
      </c>
      <c r="BN135" s="20">
        <v>60547</v>
      </c>
      <c r="BO135" s="20" t="s">
        <v>118</v>
      </c>
      <c r="BP135" s="20">
        <v>67991</v>
      </c>
      <c r="BQ135" s="20" t="s">
        <v>118</v>
      </c>
      <c r="BR135" s="20">
        <v>0.67900000000000005</v>
      </c>
      <c r="BS135" s="20">
        <v>3561</v>
      </c>
      <c r="BT135" s="20">
        <v>4674</v>
      </c>
      <c r="BU135" s="20" t="s">
        <v>119</v>
      </c>
      <c r="BV135" s="20" t="s">
        <v>119</v>
      </c>
      <c r="BW135" s="21" t="s">
        <v>134</v>
      </c>
      <c r="BX135" s="22" t="str">
        <f>_xlfn.XLOOKUP(BW135,dimensions_items!$B$4:$B$35,dimensions_items!$C$4:$C$35,"NULL",0)</f>
        <v>R5.2OECD</v>
      </c>
      <c r="BY135" s="22" t="s">
        <v>40</v>
      </c>
      <c r="BZ135" s="21" t="s">
        <v>1470</v>
      </c>
      <c r="CA135" s="21" t="s">
        <v>18</v>
      </c>
      <c r="CB135" s="27" t="s">
        <v>19</v>
      </c>
      <c r="CC135" s="20" t="str">
        <f t="shared" si="6"/>
        <v>RM</v>
      </c>
      <c r="CD135" s="20" t="str">
        <f t="shared" si="7"/>
        <v>M</v>
      </c>
      <c r="CE135" s="20" t="str">
        <f t="shared" si="8"/>
        <v>OECD_EU15</v>
      </c>
      <c r="CF135" s="20">
        <f>IF(ISNUMBER(Table1[[#This Row],[concrete]]),Table1[[#This Row],[concrete]],IF(AND(ISNUMBER(Table1[[#This Row],[cement]]),ISNUMBER(Table1[[#This Row],[aggregates]])),Table1[[#This Row],[cement]]+Table1[[#This Row],[aggregates]],""))</f>
        <v>389</v>
      </c>
      <c r="CG135" s="20">
        <f>COUNT(Table1[[#This Row],[steel]:[other_unspecified_material]])</f>
        <v>8</v>
      </c>
    </row>
    <row r="136" spans="1:85" s="8" customFormat="1">
      <c r="A136" s="9">
        <v>134</v>
      </c>
      <c r="B136" s="20" t="s">
        <v>294</v>
      </c>
      <c r="C136" s="20" t="s">
        <v>118</v>
      </c>
      <c r="D136" s="38">
        <v>1949</v>
      </c>
      <c r="E136" s="9">
        <v>1979</v>
      </c>
      <c r="F136" s="38"/>
      <c r="G136" s="38"/>
      <c r="H136" s="38"/>
      <c r="I136" s="38">
        <v>116</v>
      </c>
      <c r="J136" s="117">
        <v>12</v>
      </c>
      <c r="K136" s="117"/>
      <c r="L136" s="117"/>
      <c r="M136" s="117">
        <v>1146</v>
      </c>
      <c r="N136" s="117"/>
      <c r="O136" s="117"/>
      <c r="P136" s="117">
        <v>447</v>
      </c>
      <c r="Q136" s="117"/>
      <c r="R136" s="117">
        <v>71</v>
      </c>
      <c r="S136" s="117">
        <v>360</v>
      </c>
      <c r="T136" s="117"/>
      <c r="U136" s="117"/>
      <c r="V136" s="117"/>
      <c r="W136" s="117"/>
      <c r="X136" s="117"/>
      <c r="Y136" s="117"/>
      <c r="Z136" s="117"/>
      <c r="AA136" s="117"/>
      <c r="AB136" s="117"/>
      <c r="AC136" s="117"/>
      <c r="AD136" s="117"/>
      <c r="AE136" s="117"/>
      <c r="AF136" s="117"/>
      <c r="AG136" s="117"/>
      <c r="AH136" s="117"/>
      <c r="AI136" s="117"/>
      <c r="AJ136" s="117">
        <v>20</v>
      </c>
      <c r="AK136" s="117">
        <v>4</v>
      </c>
      <c r="AL136" s="20" t="s">
        <v>24</v>
      </c>
      <c r="AM136" s="38" t="s">
        <v>118</v>
      </c>
      <c r="AN136" s="20" t="s">
        <v>117</v>
      </c>
      <c r="AO136" s="20" t="s">
        <v>24</v>
      </c>
      <c r="AP136" s="20" t="s">
        <v>119</v>
      </c>
      <c r="AQ136" s="20" t="s">
        <v>118</v>
      </c>
      <c r="AR136" s="20" t="s">
        <v>121</v>
      </c>
      <c r="AS136" s="20" t="s">
        <v>340</v>
      </c>
      <c r="AT136" s="38">
        <v>2018</v>
      </c>
      <c r="AU136" s="20" t="s">
        <v>341</v>
      </c>
      <c r="AV136" s="20" t="s">
        <v>342</v>
      </c>
      <c r="AW136" s="20" t="s">
        <v>125</v>
      </c>
      <c r="AX136" s="20" t="s">
        <v>343</v>
      </c>
      <c r="AY136" s="20" t="str">
        <f>"https://doi.org/"&amp;Table1[[#This Row],[DOI]]</f>
        <v>https://doi.org/10.1080/09613218.2016.1264121</v>
      </c>
      <c r="AZ136" s="20" t="s">
        <v>1522</v>
      </c>
      <c r="BA136" s="20" t="s">
        <v>119</v>
      </c>
      <c r="BB136" s="20" t="s">
        <v>344</v>
      </c>
      <c r="BC136" s="20" t="s">
        <v>1047</v>
      </c>
      <c r="BD136" s="20" t="s">
        <v>347</v>
      </c>
      <c r="BE136" s="20" t="s">
        <v>130</v>
      </c>
      <c r="BF136" s="20" t="s">
        <v>131</v>
      </c>
      <c r="BG136" s="20" t="s">
        <v>305</v>
      </c>
      <c r="BH136" s="20">
        <v>5728</v>
      </c>
      <c r="BI136" s="20">
        <v>3656.4924999999998</v>
      </c>
      <c r="BJ136" s="20">
        <v>4066.2550000000001</v>
      </c>
      <c r="BK136" s="20">
        <v>167.51249749999999</v>
      </c>
      <c r="BL136" s="20">
        <v>117.68</v>
      </c>
      <c r="BM136" s="20">
        <v>345282</v>
      </c>
      <c r="BN136" s="20">
        <v>67991</v>
      </c>
      <c r="BO136" s="20" t="s">
        <v>118</v>
      </c>
      <c r="BP136" s="20">
        <v>78081</v>
      </c>
      <c r="BQ136" s="20">
        <v>0.67900000000000005</v>
      </c>
      <c r="BR136" s="20">
        <v>0.72799999999999998</v>
      </c>
      <c r="BS136" s="20">
        <v>4674</v>
      </c>
      <c r="BT136" s="20">
        <v>22021</v>
      </c>
      <c r="BU136" s="20" t="s">
        <v>119</v>
      </c>
      <c r="BV136" s="20" t="s">
        <v>119</v>
      </c>
      <c r="BW136" s="21" t="s">
        <v>134</v>
      </c>
      <c r="BX136" s="22" t="str">
        <f>_xlfn.XLOOKUP(BW136,dimensions_items!$B$4:$B$35,dimensions_items!$C$4:$C$35,"NULL",0)</f>
        <v>R5.2OECD</v>
      </c>
      <c r="BY136" s="22" t="s">
        <v>40</v>
      </c>
      <c r="BZ136" s="21" t="s">
        <v>26</v>
      </c>
      <c r="CA136" s="21" t="s">
        <v>18</v>
      </c>
      <c r="CB136" s="27" t="s">
        <v>19</v>
      </c>
      <c r="CC136" s="20" t="str">
        <f t="shared" si="6"/>
        <v>RM</v>
      </c>
      <c r="CD136" s="20" t="str">
        <f t="shared" si="7"/>
        <v>C</v>
      </c>
      <c r="CE136" s="20" t="str">
        <f t="shared" si="8"/>
        <v>OECD_EU15</v>
      </c>
      <c r="CF136" s="20">
        <f>IF(ISNUMBER(Table1[[#This Row],[concrete]]),Table1[[#This Row],[concrete]],IF(AND(ISNUMBER(Table1[[#This Row],[cement]]),ISNUMBER(Table1[[#This Row],[aggregates]])),Table1[[#This Row],[cement]]+Table1[[#This Row],[aggregates]],""))</f>
        <v>1146</v>
      </c>
      <c r="CG136" s="20">
        <f>COUNT(Table1[[#This Row],[steel]:[other_unspecified_material]])</f>
        <v>8</v>
      </c>
    </row>
    <row r="137" spans="1:85" s="8" customFormat="1">
      <c r="A137" s="9">
        <v>135</v>
      </c>
      <c r="B137" s="20" t="s">
        <v>294</v>
      </c>
      <c r="C137" s="20" t="s">
        <v>118</v>
      </c>
      <c r="D137" s="38">
        <v>1979</v>
      </c>
      <c r="E137" s="9">
        <v>1991</v>
      </c>
      <c r="F137" s="38"/>
      <c r="G137" s="38"/>
      <c r="H137" s="38"/>
      <c r="I137" s="38">
        <v>152</v>
      </c>
      <c r="J137" s="117">
        <v>9</v>
      </c>
      <c r="K137" s="117"/>
      <c r="L137" s="117"/>
      <c r="M137" s="117">
        <v>1336</v>
      </c>
      <c r="N137" s="117"/>
      <c r="O137" s="117"/>
      <c r="P137" s="117">
        <v>299</v>
      </c>
      <c r="Q137" s="117"/>
      <c r="R137" s="117">
        <v>71</v>
      </c>
      <c r="S137" s="117">
        <v>225</v>
      </c>
      <c r="T137" s="117"/>
      <c r="U137" s="117"/>
      <c r="V137" s="117"/>
      <c r="W137" s="117"/>
      <c r="X137" s="117"/>
      <c r="Y137" s="117"/>
      <c r="Z137" s="117"/>
      <c r="AA137" s="117"/>
      <c r="AB137" s="117"/>
      <c r="AC137" s="117"/>
      <c r="AD137" s="117"/>
      <c r="AE137" s="117"/>
      <c r="AF137" s="117"/>
      <c r="AG137" s="117"/>
      <c r="AH137" s="117"/>
      <c r="AI137" s="117"/>
      <c r="AJ137" s="117">
        <v>12</v>
      </c>
      <c r="AK137" s="117">
        <v>3</v>
      </c>
      <c r="AL137" s="20" t="s">
        <v>24</v>
      </c>
      <c r="AM137" s="38" t="s">
        <v>118</v>
      </c>
      <c r="AN137" s="20" t="s">
        <v>117</v>
      </c>
      <c r="AO137" s="20" t="s">
        <v>24</v>
      </c>
      <c r="AP137" s="20" t="s">
        <v>119</v>
      </c>
      <c r="AQ137" s="20" t="s">
        <v>118</v>
      </c>
      <c r="AR137" s="20" t="s">
        <v>121</v>
      </c>
      <c r="AS137" s="20" t="s">
        <v>340</v>
      </c>
      <c r="AT137" s="38">
        <v>2018</v>
      </c>
      <c r="AU137" s="20" t="s">
        <v>341</v>
      </c>
      <c r="AV137" s="20" t="s">
        <v>342</v>
      </c>
      <c r="AW137" s="20" t="s">
        <v>125</v>
      </c>
      <c r="AX137" s="20" t="s">
        <v>343</v>
      </c>
      <c r="AY137" s="20" t="str">
        <f>"https://doi.org/"&amp;Table1[[#This Row],[DOI]]</f>
        <v>https://doi.org/10.1080/09613218.2016.1264121</v>
      </c>
      <c r="AZ137" s="20" t="s">
        <v>1523</v>
      </c>
      <c r="BA137" s="20" t="s">
        <v>119</v>
      </c>
      <c r="BB137" s="20" t="s">
        <v>344</v>
      </c>
      <c r="BC137" s="20" t="s">
        <v>1047</v>
      </c>
      <c r="BD137" s="20" t="s">
        <v>348</v>
      </c>
      <c r="BE137" s="20" t="s">
        <v>130</v>
      </c>
      <c r="BF137" s="20" t="s">
        <v>131</v>
      </c>
      <c r="BG137" s="20" t="s">
        <v>305</v>
      </c>
      <c r="BH137" s="20">
        <v>5728</v>
      </c>
      <c r="BI137" s="20">
        <v>4066.2550000000001</v>
      </c>
      <c r="BJ137" s="20">
        <v>4027.5225</v>
      </c>
      <c r="BK137" s="20">
        <v>117.68</v>
      </c>
      <c r="BL137" s="20">
        <v>194.36999499999999</v>
      </c>
      <c r="BM137" s="20">
        <v>348297</v>
      </c>
      <c r="BN137" s="20">
        <v>78081</v>
      </c>
      <c r="BO137" s="20" t="s">
        <v>118</v>
      </c>
      <c r="BP137" s="20">
        <v>79961</v>
      </c>
      <c r="BQ137" s="20">
        <v>0.72799999999999998</v>
      </c>
      <c r="BR137" s="20">
        <v>0.73099999999999998</v>
      </c>
      <c r="BS137" s="20">
        <v>22021</v>
      </c>
      <c r="BT137" s="20">
        <v>26568</v>
      </c>
      <c r="BU137" s="20" t="s">
        <v>119</v>
      </c>
      <c r="BV137" s="20" t="s">
        <v>119</v>
      </c>
      <c r="BW137" s="21" t="s">
        <v>134</v>
      </c>
      <c r="BX137" s="22" t="str">
        <f>_xlfn.XLOOKUP(BW137,dimensions_items!$B$4:$B$35,dimensions_items!$C$4:$C$35,"NULL",0)</f>
        <v>R5.2OECD</v>
      </c>
      <c r="BY137" s="22" t="s">
        <v>40</v>
      </c>
      <c r="BZ137" s="21" t="s">
        <v>26</v>
      </c>
      <c r="CA137" s="21" t="s">
        <v>18</v>
      </c>
      <c r="CB137" s="27" t="s">
        <v>19</v>
      </c>
      <c r="CC137" s="20" t="str">
        <f t="shared" si="6"/>
        <v>RM</v>
      </c>
      <c r="CD137" s="20" t="str">
        <f t="shared" si="7"/>
        <v>C</v>
      </c>
      <c r="CE137" s="20" t="str">
        <f t="shared" si="8"/>
        <v>OECD_EU15</v>
      </c>
      <c r="CF137" s="20">
        <f>IF(ISNUMBER(Table1[[#This Row],[concrete]]),Table1[[#This Row],[concrete]],IF(AND(ISNUMBER(Table1[[#This Row],[cement]]),ISNUMBER(Table1[[#This Row],[aggregates]])),Table1[[#This Row],[cement]]+Table1[[#This Row],[aggregates]],""))</f>
        <v>1336</v>
      </c>
      <c r="CG137" s="20">
        <f>COUNT(Table1[[#This Row],[steel]:[other_unspecified_material]])</f>
        <v>8</v>
      </c>
    </row>
    <row r="138" spans="1:85" s="8" customFormat="1">
      <c r="A138" s="9">
        <v>136</v>
      </c>
      <c r="B138" s="20" t="s">
        <v>294</v>
      </c>
      <c r="C138" s="20" t="s">
        <v>118</v>
      </c>
      <c r="D138" s="38">
        <v>1991</v>
      </c>
      <c r="E138" s="9">
        <v>2011</v>
      </c>
      <c r="F138" s="38"/>
      <c r="G138" s="38"/>
      <c r="H138" s="38"/>
      <c r="I138" s="38">
        <v>126</v>
      </c>
      <c r="J138" s="117">
        <v>26</v>
      </c>
      <c r="K138" s="117"/>
      <c r="L138" s="117"/>
      <c r="M138" s="117">
        <v>962</v>
      </c>
      <c r="N138" s="117"/>
      <c r="O138" s="117"/>
      <c r="P138" s="117">
        <v>669</v>
      </c>
      <c r="Q138" s="117"/>
      <c r="R138" s="117">
        <v>100</v>
      </c>
      <c r="S138" s="117">
        <v>303</v>
      </c>
      <c r="T138" s="117"/>
      <c r="U138" s="117"/>
      <c r="V138" s="117"/>
      <c r="W138" s="117"/>
      <c r="X138" s="117"/>
      <c r="Y138" s="117"/>
      <c r="Z138" s="117"/>
      <c r="AA138" s="117"/>
      <c r="AB138" s="117"/>
      <c r="AC138" s="117"/>
      <c r="AD138" s="117"/>
      <c r="AE138" s="117"/>
      <c r="AF138" s="117"/>
      <c r="AG138" s="117"/>
      <c r="AH138" s="117"/>
      <c r="AI138" s="117"/>
      <c r="AJ138" s="117">
        <v>19</v>
      </c>
      <c r="AK138" s="117">
        <v>11</v>
      </c>
      <c r="AL138" s="20" t="s">
        <v>24</v>
      </c>
      <c r="AM138" s="38" t="s">
        <v>118</v>
      </c>
      <c r="AN138" s="20" t="s">
        <v>117</v>
      </c>
      <c r="AO138" s="20" t="s">
        <v>24</v>
      </c>
      <c r="AP138" s="20" t="s">
        <v>119</v>
      </c>
      <c r="AQ138" s="20" t="s">
        <v>118</v>
      </c>
      <c r="AR138" s="20" t="s">
        <v>121</v>
      </c>
      <c r="AS138" s="20" t="s">
        <v>340</v>
      </c>
      <c r="AT138" s="38">
        <v>2018</v>
      </c>
      <c r="AU138" s="20" t="s">
        <v>341</v>
      </c>
      <c r="AV138" s="20" t="s">
        <v>342</v>
      </c>
      <c r="AW138" s="20" t="s">
        <v>125</v>
      </c>
      <c r="AX138" s="20" t="s">
        <v>343</v>
      </c>
      <c r="AY138" s="20" t="str">
        <f>"https://doi.org/"&amp;Table1[[#This Row],[DOI]]</f>
        <v>https://doi.org/10.1080/09613218.2016.1264121</v>
      </c>
      <c r="AZ138" s="20" t="s">
        <v>1524</v>
      </c>
      <c r="BA138" s="20" t="s">
        <v>119</v>
      </c>
      <c r="BB138" s="20" t="s">
        <v>344</v>
      </c>
      <c r="BC138" s="20" t="s">
        <v>1047</v>
      </c>
      <c r="BD138" s="20" t="s">
        <v>339</v>
      </c>
      <c r="BE138" s="20" t="s">
        <v>130</v>
      </c>
      <c r="BF138" s="20" t="s">
        <v>131</v>
      </c>
      <c r="BG138" s="20" t="s">
        <v>305</v>
      </c>
      <c r="BH138" s="20">
        <v>5728</v>
      </c>
      <c r="BI138" s="20">
        <v>4027.5225</v>
      </c>
      <c r="BJ138" s="20">
        <v>3576.875</v>
      </c>
      <c r="BK138" s="20">
        <v>194.36999499999999</v>
      </c>
      <c r="BL138" s="20">
        <v>192.70500250000001</v>
      </c>
      <c r="BM138" s="20">
        <v>348672</v>
      </c>
      <c r="BN138" s="20">
        <v>79961</v>
      </c>
      <c r="BO138" s="20" t="s">
        <v>118</v>
      </c>
      <c r="BP138" s="20">
        <v>81482</v>
      </c>
      <c r="BQ138" s="20">
        <v>0.73099999999999998</v>
      </c>
      <c r="BR138" s="20">
        <v>0.77</v>
      </c>
      <c r="BS138" s="20">
        <v>26568</v>
      </c>
      <c r="BT138" s="20">
        <v>43189</v>
      </c>
      <c r="BU138" s="20" t="s">
        <v>119</v>
      </c>
      <c r="BV138" s="20" t="s">
        <v>119</v>
      </c>
      <c r="BW138" s="21" t="s">
        <v>134</v>
      </c>
      <c r="BX138" s="22" t="str">
        <f>_xlfn.XLOOKUP(BW138,dimensions_items!$B$4:$B$35,dimensions_items!$C$4:$C$35,"NULL",0)</f>
        <v>R5.2OECD</v>
      </c>
      <c r="BY138" s="22" t="s">
        <v>40</v>
      </c>
      <c r="BZ138" s="21" t="s">
        <v>1470</v>
      </c>
      <c r="CA138" s="21" t="s">
        <v>18</v>
      </c>
      <c r="CB138" s="27" t="s">
        <v>19</v>
      </c>
      <c r="CC138" s="20" t="str">
        <f t="shared" si="6"/>
        <v>RM</v>
      </c>
      <c r="CD138" s="20" t="str">
        <f t="shared" si="7"/>
        <v>M</v>
      </c>
      <c r="CE138" s="20" t="str">
        <f t="shared" si="8"/>
        <v>OECD_EU15</v>
      </c>
      <c r="CF138" s="20">
        <f>IF(ISNUMBER(Table1[[#This Row],[concrete]]),Table1[[#This Row],[concrete]],IF(AND(ISNUMBER(Table1[[#This Row],[cement]]),ISNUMBER(Table1[[#This Row],[aggregates]])),Table1[[#This Row],[cement]]+Table1[[#This Row],[aggregates]],""))</f>
        <v>962</v>
      </c>
      <c r="CG138" s="20">
        <f>COUNT(Table1[[#This Row],[steel]:[other_unspecified_material]])</f>
        <v>8</v>
      </c>
    </row>
    <row r="139" spans="1:85" s="8" customFormat="1">
      <c r="A139" s="9">
        <v>137</v>
      </c>
      <c r="B139" s="20" t="s">
        <v>294</v>
      </c>
      <c r="C139" s="20" t="s">
        <v>118</v>
      </c>
      <c r="D139" s="38">
        <v>1870</v>
      </c>
      <c r="E139" s="9">
        <v>2000</v>
      </c>
      <c r="F139" s="38"/>
      <c r="G139" s="38"/>
      <c r="H139" s="38"/>
      <c r="I139" s="38">
        <v>38</v>
      </c>
      <c r="J139" s="117">
        <v>55</v>
      </c>
      <c r="K139" s="117"/>
      <c r="L139" s="117"/>
      <c r="M139" s="117">
        <v>319</v>
      </c>
      <c r="N139" s="117"/>
      <c r="O139" s="117"/>
      <c r="P139" s="117">
        <v>1274</v>
      </c>
      <c r="Q139" s="117"/>
      <c r="R139" s="117">
        <v>313</v>
      </c>
      <c r="S139" s="117">
        <v>651</v>
      </c>
      <c r="T139" s="117"/>
      <c r="U139" s="117"/>
      <c r="V139" s="117"/>
      <c r="W139" s="117"/>
      <c r="X139" s="117"/>
      <c r="Y139" s="117"/>
      <c r="Z139" s="117"/>
      <c r="AA139" s="117"/>
      <c r="AB139" s="117"/>
      <c r="AC139" s="117"/>
      <c r="AD139" s="117"/>
      <c r="AE139" s="117"/>
      <c r="AF139" s="117"/>
      <c r="AG139" s="117"/>
      <c r="AH139" s="117"/>
      <c r="AI139" s="117"/>
      <c r="AJ139" s="117">
        <v>13</v>
      </c>
      <c r="AK139" s="117">
        <v>12</v>
      </c>
      <c r="AL139" s="20" t="s">
        <v>1359</v>
      </c>
      <c r="AM139" s="38" t="s">
        <v>118</v>
      </c>
      <c r="AN139" s="20" t="s">
        <v>117</v>
      </c>
      <c r="AO139" s="20" t="s">
        <v>24</v>
      </c>
      <c r="AP139" s="20" t="s">
        <v>119</v>
      </c>
      <c r="AQ139" s="20" t="s">
        <v>118</v>
      </c>
      <c r="AR139" s="20" t="s">
        <v>121</v>
      </c>
      <c r="AS139" s="20" t="s">
        <v>340</v>
      </c>
      <c r="AT139" s="38">
        <v>2018</v>
      </c>
      <c r="AU139" s="20" t="s">
        <v>341</v>
      </c>
      <c r="AV139" s="20" t="s">
        <v>342</v>
      </c>
      <c r="AW139" s="20" t="s">
        <v>125</v>
      </c>
      <c r="AX139" s="20" t="s">
        <v>343</v>
      </c>
      <c r="AY139" s="20" t="str">
        <f>"https://doi.org/"&amp;Table1[[#This Row],[DOI]]</f>
        <v>https://doi.org/10.1080/09613218.2016.1264121</v>
      </c>
      <c r="AZ139" s="20" t="s">
        <v>1524</v>
      </c>
      <c r="BA139" s="20" t="s">
        <v>119</v>
      </c>
      <c r="BB139" s="20" t="s">
        <v>344</v>
      </c>
      <c r="BC139" s="20" t="s">
        <v>1360</v>
      </c>
      <c r="BD139" s="20"/>
      <c r="BE139" s="20"/>
      <c r="BF139" s="20"/>
      <c r="BG139" s="20" t="s">
        <v>305</v>
      </c>
      <c r="BH139" s="20">
        <v>5728</v>
      </c>
      <c r="BI139" s="20">
        <v>4027.5225</v>
      </c>
      <c r="BJ139" s="20">
        <v>3576.875</v>
      </c>
      <c r="BK139" s="20">
        <v>194.36999499999999</v>
      </c>
      <c r="BL139" s="20">
        <v>192.70500250000001</v>
      </c>
      <c r="BM139" s="20">
        <v>348672</v>
      </c>
      <c r="BN139" s="20">
        <v>79961</v>
      </c>
      <c r="BO139" s="20" t="s">
        <v>118</v>
      </c>
      <c r="BP139" s="20">
        <v>81482</v>
      </c>
      <c r="BQ139" s="20">
        <v>0.73099999999999998</v>
      </c>
      <c r="BR139" s="20">
        <v>0.77</v>
      </c>
      <c r="BS139" s="20">
        <v>26568</v>
      </c>
      <c r="BT139" s="20">
        <v>43189</v>
      </c>
      <c r="BU139" s="20" t="s">
        <v>119</v>
      </c>
      <c r="BV139" s="20" t="s">
        <v>119</v>
      </c>
      <c r="BW139" s="21" t="s">
        <v>134</v>
      </c>
      <c r="BX139" s="22" t="str">
        <f>_xlfn.XLOOKUP(BW139,dimensions_items!$B$4:$B$35,dimensions_items!$C$4:$C$35,"NULL",0)</f>
        <v>R5.2OECD</v>
      </c>
      <c r="BY139" s="22" t="s">
        <v>40</v>
      </c>
      <c r="BZ139" s="21" t="s">
        <v>1470</v>
      </c>
      <c r="CA139" s="21" t="s">
        <v>18</v>
      </c>
      <c r="CB139" s="27" t="s">
        <v>19</v>
      </c>
      <c r="CC139" s="20" t="str">
        <f t="shared" si="6"/>
        <v>RM</v>
      </c>
      <c r="CD139" s="20" t="str">
        <f t="shared" si="7"/>
        <v>M</v>
      </c>
      <c r="CE139" s="20" t="str">
        <f t="shared" si="8"/>
        <v>OECD_EU15</v>
      </c>
      <c r="CF139" s="20">
        <f>IF(ISNUMBER(Table1[[#This Row],[concrete]]),Table1[[#This Row],[concrete]],IF(AND(ISNUMBER(Table1[[#This Row],[cement]]),ISNUMBER(Table1[[#This Row],[aggregates]])),Table1[[#This Row],[cement]]+Table1[[#This Row],[aggregates]],""))</f>
        <v>319</v>
      </c>
      <c r="CG139" s="20">
        <f>COUNT(Table1[[#This Row],[steel]:[other_unspecified_material]])</f>
        <v>8</v>
      </c>
    </row>
    <row r="140" spans="1:85" s="8" customFormat="1">
      <c r="A140" s="9">
        <v>138</v>
      </c>
      <c r="B140" s="20" t="s">
        <v>294</v>
      </c>
      <c r="C140" s="20" t="s">
        <v>118</v>
      </c>
      <c r="D140" s="38">
        <v>1870</v>
      </c>
      <c r="E140" s="9">
        <v>2000</v>
      </c>
      <c r="F140" s="38"/>
      <c r="G140" s="38"/>
      <c r="H140" s="38"/>
      <c r="I140" s="38">
        <v>158</v>
      </c>
      <c r="J140" s="117">
        <v>4</v>
      </c>
      <c r="K140" s="117"/>
      <c r="L140" s="117"/>
      <c r="M140" s="117">
        <v>1479</v>
      </c>
      <c r="N140" s="117"/>
      <c r="O140" s="117"/>
      <c r="P140" s="117">
        <v>1</v>
      </c>
      <c r="Q140" s="117"/>
      <c r="R140" s="117">
        <v>40</v>
      </c>
      <c r="S140" s="117">
        <v>88</v>
      </c>
      <c r="T140" s="117"/>
      <c r="U140" s="117"/>
      <c r="V140" s="117"/>
      <c r="W140" s="117"/>
      <c r="X140" s="117"/>
      <c r="Y140" s="117"/>
      <c r="Z140" s="117"/>
      <c r="AA140" s="117"/>
      <c r="AB140" s="117"/>
      <c r="AC140" s="117"/>
      <c r="AD140" s="117"/>
      <c r="AE140" s="117"/>
      <c r="AF140" s="117"/>
      <c r="AG140" s="117"/>
      <c r="AH140" s="117"/>
      <c r="AI140" s="117"/>
      <c r="AJ140" s="117">
        <v>17</v>
      </c>
      <c r="AK140" s="117">
        <v>1</v>
      </c>
      <c r="AL140" s="20" t="s">
        <v>1361</v>
      </c>
      <c r="AM140" s="38" t="s">
        <v>118</v>
      </c>
      <c r="AN140" s="20" t="s">
        <v>117</v>
      </c>
      <c r="AO140" s="20" t="s">
        <v>24</v>
      </c>
      <c r="AP140" s="20" t="s">
        <v>119</v>
      </c>
      <c r="AQ140" s="20" t="s">
        <v>118</v>
      </c>
      <c r="AR140" s="20" t="s">
        <v>121</v>
      </c>
      <c r="AS140" s="20" t="s">
        <v>340</v>
      </c>
      <c r="AT140" s="38">
        <v>2018</v>
      </c>
      <c r="AU140" s="20" t="s">
        <v>341</v>
      </c>
      <c r="AV140" s="20" t="s">
        <v>342</v>
      </c>
      <c r="AW140" s="20" t="s">
        <v>125</v>
      </c>
      <c r="AX140" s="20" t="s">
        <v>343</v>
      </c>
      <c r="AY140" s="20" t="str">
        <f>"https://doi.org/"&amp;Table1[[#This Row],[DOI]]</f>
        <v>https://doi.org/10.1080/09613218.2016.1264121</v>
      </c>
      <c r="AZ140" s="20" t="s">
        <v>1525</v>
      </c>
      <c r="BA140" s="20" t="s">
        <v>119</v>
      </c>
      <c r="BB140" s="20" t="s">
        <v>344</v>
      </c>
      <c r="BC140" s="20" t="s">
        <v>1360</v>
      </c>
      <c r="BD140" s="20"/>
      <c r="BE140" s="20"/>
      <c r="BF140" s="20"/>
      <c r="BG140" s="20" t="s">
        <v>305</v>
      </c>
      <c r="BH140" s="20">
        <v>5728</v>
      </c>
      <c r="BI140" s="20">
        <v>4027.5225</v>
      </c>
      <c r="BJ140" s="20">
        <v>3576.875</v>
      </c>
      <c r="BK140" s="20">
        <v>194.36999499999999</v>
      </c>
      <c r="BL140" s="20">
        <v>192.70500250000001</v>
      </c>
      <c r="BM140" s="20">
        <v>348672</v>
      </c>
      <c r="BN140" s="20">
        <v>79961</v>
      </c>
      <c r="BO140" s="20" t="s">
        <v>118</v>
      </c>
      <c r="BP140" s="20">
        <v>81482</v>
      </c>
      <c r="BQ140" s="20">
        <v>0.73099999999999998</v>
      </c>
      <c r="BR140" s="20">
        <v>0.77</v>
      </c>
      <c r="BS140" s="20">
        <v>26568</v>
      </c>
      <c r="BT140" s="20">
        <v>43189</v>
      </c>
      <c r="BU140" s="20" t="s">
        <v>119</v>
      </c>
      <c r="BV140" s="20" t="s">
        <v>119</v>
      </c>
      <c r="BW140" s="21" t="s">
        <v>134</v>
      </c>
      <c r="BX140" s="22" t="str">
        <f>_xlfn.XLOOKUP(BW140,dimensions_items!$B$4:$B$35,dimensions_items!$C$4:$C$35,"NULL",0)</f>
        <v>R5.2OECD</v>
      </c>
      <c r="BY140" s="22" t="s">
        <v>40</v>
      </c>
      <c r="BZ140" s="21" t="s">
        <v>26</v>
      </c>
      <c r="CA140" s="21" t="s">
        <v>18</v>
      </c>
      <c r="CB140" s="27" t="s">
        <v>19</v>
      </c>
      <c r="CC140" s="20" t="str">
        <f t="shared" si="6"/>
        <v>RM</v>
      </c>
      <c r="CD140" s="20" t="str">
        <f t="shared" si="7"/>
        <v>C</v>
      </c>
      <c r="CE140" s="20" t="str">
        <f t="shared" si="8"/>
        <v>OECD_EU15</v>
      </c>
      <c r="CF140" s="20">
        <f>IF(ISNUMBER(Table1[[#This Row],[concrete]]),Table1[[#This Row],[concrete]],IF(AND(ISNUMBER(Table1[[#This Row],[cement]]),ISNUMBER(Table1[[#This Row],[aggregates]])),Table1[[#This Row],[cement]]+Table1[[#This Row],[aggregates]],""))</f>
        <v>1479</v>
      </c>
      <c r="CG140" s="20">
        <f>COUNT(Table1[[#This Row],[steel]:[other_unspecified_material]])</f>
        <v>8</v>
      </c>
    </row>
    <row r="141" spans="1:85">
      <c r="A141" s="9">
        <v>139</v>
      </c>
      <c r="B141" s="30" t="s">
        <v>294</v>
      </c>
      <c r="C141" s="30" t="s">
        <v>118</v>
      </c>
      <c r="D141" s="45">
        <v>1976</v>
      </c>
      <c r="E141" s="37">
        <v>2010</v>
      </c>
      <c r="F141" s="45"/>
      <c r="G141" s="45"/>
      <c r="H141" s="45"/>
      <c r="I141" s="45">
        <v>177.33333329999999</v>
      </c>
      <c r="J141" s="118">
        <v>50.666666669999998</v>
      </c>
      <c r="K141" s="118"/>
      <c r="L141" s="118"/>
      <c r="M141" s="118">
        <v>830.66666669999995</v>
      </c>
      <c r="N141" s="118"/>
      <c r="O141" s="118"/>
      <c r="P141" s="118">
        <v>441.66666670000001</v>
      </c>
      <c r="Q141" s="118"/>
      <c r="R141" s="118"/>
      <c r="S141" s="118">
        <v>6.3333333329999997</v>
      </c>
      <c r="T141" s="118"/>
      <c r="U141" s="118"/>
      <c r="V141" s="118"/>
      <c r="W141" s="118"/>
      <c r="X141" s="118"/>
      <c r="Y141" s="118"/>
      <c r="Z141" s="118"/>
      <c r="AA141" s="118"/>
      <c r="AB141" s="118"/>
      <c r="AC141" s="118"/>
      <c r="AD141" s="118"/>
      <c r="AE141" s="118"/>
      <c r="AF141" s="118"/>
      <c r="AG141" s="118"/>
      <c r="AH141" s="118"/>
      <c r="AI141" s="118"/>
      <c r="AJ141" s="118">
        <v>19.666666670000001</v>
      </c>
      <c r="AK141" s="118">
        <v>430.33333329999999</v>
      </c>
      <c r="AL141" s="30" t="s">
        <v>349</v>
      </c>
      <c r="AM141" s="45" t="s">
        <v>118</v>
      </c>
      <c r="AN141" s="30" t="s">
        <v>350</v>
      </c>
      <c r="AO141" s="30" t="s">
        <v>118</v>
      </c>
      <c r="AP141" s="30" t="s">
        <v>119</v>
      </c>
      <c r="AQ141" s="30" t="s">
        <v>120</v>
      </c>
      <c r="AR141" s="30" t="s">
        <v>121</v>
      </c>
      <c r="AS141" s="30" t="s">
        <v>340</v>
      </c>
      <c r="AT141" s="45">
        <v>2016</v>
      </c>
      <c r="AU141" s="30" t="s">
        <v>351</v>
      </c>
      <c r="AV141" s="30" t="s">
        <v>342</v>
      </c>
      <c r="AW141" s="30" t="s">
        <v>125</v>
      </c>
      <c r="AX141" s="30" t="s">
        <v>352</v>
      </c>
      <c r="AY141" s="20" t="str">
        <f>"https://doi.org/"&amp;Table1[[#This Row],[DOI]]</f>
        <v>https://doi.org/10.1080/09613218.2016.1112096</v>
      </c>
      <c r="AZ141" s="20" t="s">
        <v>1526</v>
      </c>
      <c r="BA141" s="30" t="s">
        <v>1049</v>
      </c>
      <c r="BB141" s="30" t="s">
        <v>353</v>
      </c>
      <c r="BC141" s="30" t="s">
        <v>1048</v>
      </c>
      <c r="BD141" s="30" t="s">
        <v>354</v>
      </c>
      <c r="BE141" s="30" t="s">
        <v>130</v>
      </c>
      <c r="BF141" s="30" t="s">
        <v>131</v>
      </c>
      <c r="BG141" s="30" t="s">
        <v>305</v>
      </c>
      <c r="BH141" s="30">
        <v>5728</v>
      </c>
      <c r="BI141" s="30">
        <v>3960.79</v>
      </c>
      <c r="BJ141" s="30">
        <v>4326.1499999999996</v>
      </c>
      <c r="BK141" s="30">
        <v>209.375</v>
      </c>
      <c r="BL141" s="30">
        <v>208.707505</v>
      </c>
      <c r="BM141" s="30">
        <v>348672</v>
      </c>
      <c r="BN141" s="30">
        <v>78299</v>
      </c>
      <c r="BO141" s="30" t="s">
        <v>118</v>
      </c>
      <c r="BP141" s="30">
        <v>81655</v>
      </c>
      <c r="BQ141" s="30">
        <v>0.72599999999999998</v>
      </c>
      <c r="BR141" s="30">
        <v>0.77</v>
      </c>
      <c r="BS141" s="30">
        <v>19929</v>
      </c>
      <c r="BT141" s="30">
        <v>41215</v>
      </c>
      <c r="BU141" s="30" t="s">
        <v>119</v>
      </c>
      <c r="BV141" s="30" t="s">
        <v>119</v>
      </c>
      <c r="BW141" s="21" t="s">
        <v>134</v>
      </c>
      <c r="BX141" s="22" t="str">
        <f>_xlfn.XLOOKUP(BW141,dimensions_items!$B$4:$B$35,dimensions_items!$C$4:$C$35,"NULL",0)</f>
        <v>R5.2OECD</v>
      </c>
      <c r="BY141" s="22" t="s">
        <v>49</v>
      </c>
      <c r="BZ141" s="21" t="s">
        <v>31</v>
      </c>
      <c r="CA141" s="21" t="s">
        <v>18</v>
      </c>
      <c r="CB141" s="21" t="s">
        <v>23</v>
      </c>
      <c r="CC141" s="20" t="str">
        <f t="shared" si="6"/>
        <v>NR</v>
      </c>
      <c r="CD141" s="20" t="str">
        <f t="shared" si="7"/>
        <v>U</v>
      </c>
      <c r="CE141" s="20" t="str">
        <f t="shared" si="8"/>
        <v>OECD_EU15</v>
      </c>
      <c r="CF141" s="20">
        <f>IF(ISNUMBER(Table1[[#This Row],[concrete]]),Table1[[#This Row],[concrete]],IF(AND(ISNUMBER(Table1[[#This Row],[cement]]),ISNUMBER(Table1[[#This Row],[aggregates]])),Table1[[#This Row],[cement]]+Table1[[#This Row],[aggregates]],""))</f>
        <v>830.66666669999995</v>
      </c>
      <c r="CG141" s="30">
        <f>COUNT(Table1[[#This Row],[steel]:[other_unspecified_material]])</f>
        <v>7</v>
      </c>
    </row>
    <row r="142" spans="1:85" s="8" customFormat="1">
      <c r="A142" s="9">
        <v>140</v>
      </c>
      <c r="B142" s="20" t="s">
        <v>355</v>
      </c>
      <c r="C142" s="20" t="s">
        <v>118</v>
      </c>
      <c r="D142" s="38"/>
      <c r="E142" s="9"/>
      <c r="F142" s="38">
        <v>27</v>
      </c>
      <c r="G142" s="38"/>
      <c r="H142" s="38"/>
      <c r="I142" s="38"/>
      <c r="J142" s="117">
        <v>40</v>
      </c>
      <c r="K142" s="117"/>
      <c r="L142" s="117"/>
      <c r="M142" s="117">
        <v>1315</v>
      </c>
      <c r="N142" s="117"/>
      <c r="O142" s="117">
        <v>45</v>
      </c>
      <c r="P142" s="117"/>
      <c r="Q142" s="117"/>
      <c r="R142" s="117"/>
      <c r="S142" s="117"/>
      <c r="T142" s="117"/>
      <c r="U142" s="117"/>
      <c r="V142" s="117"/>
      <c r="W142" s="117"/>
      <c r="X142" s="117"/>
      <c r="Y142" s="117"/>
      <c r="Z142" s="117"/>
      <c r="AA142" s="117"/>
      <c r="AB142" s="117"/>
      <c r="AC142" s="117"/>
      <c r="AD142" s="117"/>
      <c r="AE142" s="117"/>
      <c r="AF142" s="117"/>
      <c r="AG142" s="117"/>
      <c r="AH142" s="117"/>
      <c r="AI142" s="117"/>
      <c r="AJ142" s="117"/>
      <c r="AK142" s="117"/>
      <c r="AL142" s="20" t="s">
        <v>356</v>
      </c>
      <c r="AM142" s="38" t="s">
        <v>357</v>
      </c>
      <c r="AN142" s="20" t="s">
        <v>117</v>
      </c>
      <c r="AO142" s="20" t="s">
        <v>258</v>
      </c>
      <c r="AP142" s="20" t="s">
        <v>119</v>
      </c>
      <c r="AQ142" s="20" t="s">
        <v>118</v>
      </c>
      <c r="AR142" s="20" t="s">
        <v>118</v>
      </c>
      <c r="AS142" s="20" t="s">
        <v>358</v>
      </c>
      <c r="AT142" s="38">
        <v>2019</v>
      </c>
      <c r="AU142" s="20" t="s">
        <v>359</v>
      </c>
      <c r="AV142" s="20" t="s">
        <v>124</v>
      </c>
      <c r="AW142" s="20" t="s">
        <v>125</v>
      </c>
      <c r="AX142" s="20" t="s">
        <v>360</v>
      </c>
      <c r="AY142" s="20" t="str">
        <f>"https://doi.org/"&amp;Table1[[#This Row],[DOI]]</f>
        <v>https://doi.org/10.1111/jiec.12853</v>
      </c>
      <c r="AZ142" s="20" t="s">
        <v>119</v>
      </c>
      <c r="BA142" s="20" t="s">
        <v>119</v>
      </c>
      <c r="BB142" s="20" t="s">
        <v>119</v>
      </c>
      <c r="BC142" s="20" t="s">
        <v>119</v>
      </c>
      <c r="BD142" s="20" t="s">
        <v>361</v>
      </c>
      <c r="BE142" s="20" t="s">
        <v>130</v>
      </c>
      <c r="BF142" s="20" t="s">
        <v>362</v>
      </c>
      <c r="BG142" s="20" t="s">
        <v>363</v>
      </c>
      <c r="BH142" s="20">
        <v>1348</v>
      </c>
      <c r="BI142" s="20" t="s">
        <v>118</v>
      </c>
      <c r="BJ142" s="20" t="s">
        <v>118</v>
      </c>
      <c r="BK142" s="20" t="s">
        <v>118</v>
      </c>
      <c r="BL142" s="20" t="s">
        <v>118</v>
      </c>
      <c r="BM142" s="20">
        <v>344</v>
      </c>
      <c r="BN142" s="20" t="s">
        <v>118</v>
      </c>
      <c r="BO142" s="20" t="s">
        <v>364</v>
      </c>
      <c r="BP142" s="20" t="s">
        <v>118</v>
      </c>
      <c r="BQ142" s="20" t="s">
        <v>118</v>
      </c>
      <c r="BR142" s="20">
        <v>0.36</v>
      </c>
      <c r="BS142" s="20" t="s">
        <v>118</v>
      </c>
      <c r="BT142" s="20" t="s">
        <v>118</v>
      </c>
      <c r="BU142" s="20" t="s">
        <v>119</v>
      </c>
      <c r="BV142" s="20" t="s">
        <v>119</v>
      </c>
      <c r="BW142" s="21" t="s">
        <v>365</v>
      </c>
      <c r="BX142" s="22" t="str">
        <f>_xlfn.XLOOKUP(BW142,dimensions_items!$B$4:$B$35,dimensions_items!$C$4:$C$35,"NULL",0)</f>
        <v>R5.2LAM</v>
      </c>
      <c r="BY142" s="26" t="s">
        <v>25</v>
      </c>
      <c r="BZ142" s="21" t="s">
        <v>17</v>
      </c>
      <c r="CA142" s="21" t="s">
        <v>18</v>
      </c>
      <c r="CB142" s="21" t="s">
        <v>28</v>
      </c>
      <c r="CC142" s="20" t="str">
        <f t="shared" si="6"/>
        <v>RS</v>
      </c>
      <c r="CD142" s="20" t="str">
        <f t="shared" si="7"/>
        <v>C</v>
      </c>
      <c r="CE142" s="20" t="str">
        <f t="shared" si="8"/>
        <v>LAM_LAM-M</v>
      </c>
      <c r="CF142" s="20">
        <f>IF(ISNUMBER(Table1[[#This Row],[concrete]]),Table1[[#This Row],[concrete]],IF(AND(ISNUMBER(Table1[[#This Row],[cement]]),ISNUMBER(Table1[[#This Row],[aggregates]])),Table1[[#This Row],[cement]]+Table1[[#This Row],[aggregates]],""))</f>
        <v>1315</v>
      </c>
      <c r="CG142" s="20">
        <f>COUNT(Table1[[#This Row],[steel]:[other_unspecified_material]])</f>
        <v>4</v>
      </c>
    </row>
    <row r="143" spans="1:85" s="8" customFormat="1">
      <c r="A143" s="9">
        <v>141</v>
      </c>
      <c r="B143" s="20" t="s">
        <v>355</v>
      </c>
      <c r="C143" s="20" t="s">
        <v>118</v>
      </c>
      <c r="D143" s="38"/>
      <c r="E143" s="9"/>
      <c r="F143" s="38">
        <v>36</v>
      </c>
      <c r="G143" s="38"/>
      <c r="H143" s="38"/>
      <c r="I143" s="38"/>
      <c r="J143" s="117">
        <v>40</v>
      </c>
      <c r="K143" s="117"/>
      <c r="L143" s="117"/>
      <c r="M143" s="117">
        <v>1645</v>
      </c>
      <c r="N143" s="117"/>
      <c r="O143" s="117">
        <v>159</v>
      </c>
      <c r="P143" s="117"/>
      <c r="Q143" s="117"/>
      <c r="R143" s="117"/>
      <c r="S143" s="117"/>
      <c r="T143" s="117"/>
      <c r="U143" s="117"/>
      <c r="V143" s="117"/>
      <c r="W143" s="117"/>
      <c r="X143" s="117"/>
      <c r="Y143" s="117"/>
      <c r="Z143" s="117"/>
      <c r="AA143" s="117"/>
      <c r="AB143" s="117"/>
      <c r="AC143" s="117"/>
      <c r="AD143" s="117"/>
      <c r="AE143" s="117"/>
      <c r="AF143" s="117"/>
      <c r="AG143" s="117"/>
      <c r="AH143" s="117"/>
      <c r="AI143" s="117"/>
      <c r="AJ143" s="117"/>
      <c r="AK143" s="117"/>
      <c r="AL143" s="20" t="s">
        <v>366</v>
      </c>
      <c r="AM143" s="38" t="s">
        <v>367</v>
      </c>
      <c r="AN143" s="20" t="s">
        <v>368</v>
      </c>
      <c r="AO143" s="20" t="s">
        <v>118</v>
      </c>
      <c r="AP143" s="20" t="s">
        <v>119</v>
      </c>
      <c r="AQ143" s="20" t="s">
        <v>118</v>
      </c>
      <c r="AR143" s="20" t="s">
        <v>118</v>
      </c>
      <c r="AS143" s="20" t="s">
        <v>358</v>
      </c>
      <c r="AT143" s="38">
        <v>2019</v>
      </c>
      <c r="AU143" s="20" t="s">
        <v>359</v>
      </c>
      <c r="AV143" s="20" t="s">
        <v>124</v>
      </c>
      <c r="AW143" s="20" t="s">
        <v>125</v>
      </c>
      <c r="AX143" s="20" t="s">
        <v>360</v>
      </c>
      <c r="AY143" s="20" t="str">
        <f>"https://doi.org/"&amp;Table1[[#This Row],[DOI]]</f>
        <v>https://doi.org/10.1111/jiec.12853</v>
      </c>
      <c r="AZ143" s="20" t="s">
        <v>1527</v>
      </c>
      <c r="BA143" s="20" t="s">
        <v>119</v>
      </c>
      <c r="BB143" s="20" t="s">
        <v>119</v>
      </c>
      <c r="BC143" s="20" t="s">
        <v>119</v>
      </c>
      <c r="BD143" s="20" t="s">
        <v>361</v>
      </c>
      <c r="BE143" s="20" t="s">
        <v>130</v>
      </c>
      <c r="BF143" s="20" t="s">
        <v>362</v>
      </c>
      <c r="BG143" s="20" t="s">
        <v>363</v>
      </c>
      <c r="BH143" s="20">
        <v>1348</v>
      </c>
      <c r="BI143" s="20" t="s">
        <v>118</v>
      </c>
      <c r="BJ143" s="20" t="s">
        <v>118</v>
      </c>
      <c r="BK143" s="20" t="s">
        <v>118</v>
      </c>
      <c r="BL143" s="20" t="s">
        <v>118</v>
      </c>
      <c r="BM143" s="20">
        <v>344</v>
      </c>
      <c r="BN143" s="20" t="s">
        <v>118</v>
      </c>
      <c r="BO143" s="20" t="s">
        <v>364</v>
      </c>
      <c r="BP143" s="20" t="s">
        <v>118</v>
      </c>
      <c r="BQ143" s="20" t="s">
        <v>118</v>
      </c>
      <c r="BR143" s="20">
        <v>0.36</v>
      </c>
      <c r="BS143" s="20" t="s">
        <v>118</v>
      </c>
      <c r="BT143" s="20" t="s">
        <v>118</v>
      </c>
      <c r="BU143" s="20" t="s">
        <v>119</v>
      </c>
      <c r="BV143" s="20" t="s">
        <v>119</v>
      </c>
      <c r="BW143" s="21" t="s">
        <v>365</v>
      </c>
      <c r="BX143" s="22" t="str">
        <f>_xlfn.XLOOKUP(BW143,dimensions_items!$B$4:$B$35,dimensions_items!$C$4:$C$35,"NULL",0)</f>
        <v>R5.2LAM</v>
      </c>
      <c r="BY143" s="26" t="s">
        <v>49</v>
      </c>
      <c r="BZ143" s="21" t="s">
        <v>17</v>
      </c>
      <c r="CA143" s="21" t="s">
        <v>18</v>
      </c>
      <c r="CB143" s="21" t="s">
        <v>28</v>
      </c>
      <c r="CC143" s="20" t="str">
        <f t="shared" si="6"/>
        <v>NR</v>
      </c>
      <c r="CD143" s="20" t="str">
        <f t="shared" si="7"/>
        <v>C</v>
      </c>
      <c r="CE143" s="20" t="str">
        <f t="shared" si="8"/>
        <v>LAM_LAM-M</v>
      </c>
      <c r="CF143" s="20">
        <f>IF(ISNUMBER(Table1[[#This Row],[concrete]]),Table1[[#This Row],[concrete]],IF(AND(ISNUMBER(Table1[[#This Row],[cement]]),ISNUMBER(Table1[[#This Row],[aggregates]])),Table1[[#This Row],[cement]]+Table1[[#This Row],[aggregates]],""))</f>
        <v>1645</v>
      </c>
      <c r="CG143" s="20">
        <f>COUNT(Table1[[#This Row],[steel]:[other_unspecified_material]])</f>
        <v>4</v>
      </c>
    </row>
    <row r="144" spans="1:85" s="8" customFormat="1">
      <c r="A144" s="9">
        <v>142</v>
      </c>
      <c r="B144" s="20" t="s">
        <v>355</v>
      </c>
      <c r="C144" s="20" t="s">
        <v>118</v>
      </c>
      <c r="D144" s="38"/>
      <c r="E144" s="9"/>
      <c r="F144" s="38">
        <v>36</v>
      </c>
      <c r="G144" s="38"/>
      <c r="H144" s="38"/>
      <c r="I144" s="38"/>
      <c r="J144" s="117">
        <v>90</v>
      </c>
      <c r="K144" s="117"/>
      <c r="L144" s="117"/>
      <c r="M144" s="117">
        <v>345</v>
      </c>
      <c r="N144" s="117"/>
      <c r="O144" s="117">
        <v>45</v>
      </c>
      <c r="P144" s="117"/>
      <c r="Q144" s="117"/>
      <c r="R144" s="117"/>
      <c r="S144" s="117"/>
      <c r="T144" s="117"/>
      <c r="U144" s="117"/>
      <c r="V144" s="117"/>
      <c r="W144" s="117"/>
      <c r="X144" s="117"/>
      <c r="Y144" s="117"/>
      <c r="Z144" s="117"/>
      <c r="AA144" s="117"/>
      <c r="AB144" s="117"/>
      <c r="AC144" s="117"/>
      <c r="AD144" s="117"/>
      <c r="AE144" s="117"/>
      <c r="AF144" s="117"/>
      <c r="AG144" s="117"/>
      <c r="AH144" s="117"/>
      <c r="AI144" s="117"/>
      <c r="AJ144" s="117"/>
      <c r="AK144" s="117"/>
      <c r="AL144" s="20" t="s">
        <v>369</v>
      </c>
      <c r="AM144" s="38" t="s">
        <v>357</v>
      </c>
      <c r="AN144" s="20" t="s">
        <v>117</v>
      </c>
      <c r="AO144" s="20" t="s">
        <v>20</v>
      </c>
      <c r="AP144" s="20" t="s">
        <v>119</v>
      </c>
      <c r="AQ144" s="20" t="s">
        <v>118</v>
      </c>
      <c r="AR144" s="20" t="s">
        <v>118</v>
      </c>
      <c r="AS144" s="20" t="s">
        <v>358</v>
      </c>
      <c r="AT144" s="38">
        <v>2019</v>
      </c>
      <c r="AU144" s="20" t="s">
        <v>359</v>
      </c>
      <c r="AV144" s="20" t="s">
        <v>124</v>
      </c>
      <c r="AW144" s="20" t="s">
        <v>125</v>
      </c>
      <c r="AX144" s="20" t="s">
        <v>360</v>
      </c>
      <c r="AY144" s="20" t="str">
        <f>"https://doi.org/"&amp;Table1[[#This Row],[DOI]]</f>
        <v>https://doi.org/10.1111/jiec.12853</v>
      </c>
      <c r="AZ144" s="20" t="s">
        <v>119</v>
      </c>
      <c r="BA144" s="20" t="s">
        <v>119</v>
      </c>
      <c r="BB144" s="20" t="s">
        <v>119</v>
      </c>
      <c r="BC144" s="20" t="s">
        <v>119</v>
      </c>
      <c r="BD144" s="20" t="s">
        <v>361</v>
      </c>
      <c r="BE144" s="20" t="s">
        <v>130</v>
      </c>
      <c r="BF144" s="20" t="s">
        <v>362</v>
      </c>
      <c r="BG144" s="20" t="s">
        <v>363</v>
      </c>
      <c r="BH144" s="20">
        <v>1348</v>
      </c>
      <c r="BI144" s="20" t="s">
        <v>118</v>
      </c>
      <c r="BJ144" s="20" t="s">
        <v>118</v>
      </c>
      <c r="BK144" s="20" t="s">
        <v>118</v>
      </c>
      <c r="BL144" s="20" t="s">
        <v>118</v>
      </c>
      <c r="BM144" s="20">
        <v>344</v>
      </c>
      <c r="BN144" s="20" t="s">
        <v>118</v>
      </c>
      <c r="BO144" s="20" t="s">
        <v>364</v>
      </c>
      <c r="BP144" s="20" t="s">
        <v>118</v>
      </c>
      <c r="BQ144" s="20" t="s">
        <v>118</v>
      </c>
      <c r="BR144" s="20">
        <v>0.36</v>
      </c>
      <c r="BS144" s="20" t="s">
        <v>118</v>
      </c>
      <c r="BT144" s="20" t="s">
        <v>118</v>
      </c>
      <c r="BU144" s="20" t="s">
        <v>119</v>
      </c>
      <c r="BV144" s="20" t="s">
        <v>119</v>
      </c>
      <c r="BW144" s="21" t="s">
        <v>365</v>
      </c>
      <c r="BX144" s="22" t="str">
        <f>_xlfn.XLOOKUP(BW144,dimensions_items!$B$4:$B$35,dimensions_items!$C$4:$C$35,"NULL",0)</f>
        <v>R5.2LAM</v>
      </c>
      <c r="BY144" s="26" t="s">
        <v>25</v>
      </c>
      <c r="BZ144" s="21" t="s">
        <v>1576</v>
      </c>
      <c r="CA144" s="21" t="s">
        <v>18</v>
      </c>
      <c r="CB144" s="21" t="s">
        <v>28</v>
      </c>
      <c r="CC144" s="20" t="str">
        <f t="shared" si="6"/>
        <v>RS</v>
      </c>
      <c r="CD144" s="20" t="str">
        <f t="shared" si="7"/>
        <v>T</v>
      </c>
      <c r="CE144" s="20" t="str">
        <f t="shared" si="8"/>
        <v>LAM_LAM-M</v>
      </c>
      <c r="CF144" s="20">
        <f>IF(ISNUMBER(Table1[[#This Row],[concrete]]),Table1[[#This Row],[concrete]],IF(AND(ISNUMBER(Table1[[#This Row],[cement]]),ISNUMBER(Table1[[#This Row],[aggregates]])),Table1[[#This Row],[cement]]+Table1[[#This Row],[aggregates]],""))</f>
        <v>345</v>
      </c>
      <c r="CG144" s="20">
        <f>COUNT(Table1[[#This Row],[steel]:[other_unspecified_material]])</f>
        <v>4</v>
      </c>
    </row>
    <row r="145" spans="1:85" s="8" customFormat="1">
      <c r="A145" s="9">
        <v>143</v>
      </c>
      <c r="B145" s="20" t="s">
        <v>355</v>
      </c>
      <c r="C145" s="20" t="s">
        <v>118</v>
      </c>
      <c r="D145" s="38"/>
      <c r="E145" s="9"/>
      <c r="F145" s="38">
        <v>35</v>
      </c>
      <c r="G145" s="38"/>
      <c r="H145" s="38"/>
      <c r="I145" s="38"/>
      <c r="J145" s="117">
        <v>90</v>
      </c>
      <c r="K145" s="117"/>
      <c r="L145" s="117"/>
      <c r="M145" s="117">
        <v>1125</v>
      </c>
      <c r="N145" s="117"/>
      <c r="O145" s="117">
        <v>159</v>
      </c>
      <c r="P145" s="117"/>
      <c r="Q145" s="117"/>
      <c r="R145" s="117"/>
      <c r="S145" s="117"/>
      <c r="T145" s="117"/>
      <c r="U145" s="117"/>
      <c r="V145" s="117"/>
      <c r="W145" s="117"/>
      <c r="X145" s="117"/>
      <c r="Y145" s="117"/>
      <c r="Z145" s="117"/>
      <c r="AA145" s="117"/>
      <c r="AB145" s="117"/>
      <c r="AC145" s="117"/>
      <c r="AD145" s="117"/>
      <c r="AE145" s="117"/>
      <c r="AF145" s="117"/>
      <c r="AG145" s="117"/>
      <c r="AH145" s="117"/>
      <c r="AI145" s="117"/>
      <c r="AJ145" s="117"/>
      <c r="AK145" s="117"/>
      <c r="AL145" s="20" t="s">
        <v>370</v>
      </c>
      <c r="AM145" s="38" t="s">
        <v>357</v>
      </c>
      <c r="AN145" s="20" t="s">
        <v>117</v>
      </c>
      <c r="AO145" s="20" t="s">
        <v>20</v>
      </c>
      <c r="AP145" s="20" t="s">
        <v>119</v>
      </c>
      <c r="AQ145" s="20" t="s">
        <v>118</v>
      </c>
      <c r="AR145" s="20" t="s">
        <v>118</v>
      </c>
      <c r="AS145" s="20" t="s">
        <v>358</v>
      </c>
      <c r="AT145" s="38">
        <v>2019</v>
      </c>
      <c r="AU145" s="20" t="s">
        <v>359</v>
      </c>
      <c r="AV145" s="20" t="s">
        <v>124</v>
      </c>
      <c r="AW145" s="20" t="s">
        <v>125</v>
      </c>
      <c r="AX145" s="20" t="s">
        <v>360</v>
      </c>
      <c r="AY145" s="20" t="str">
        <f>"https://doi.org/"&amp;Table1[[#This Row],[DOI]]</f>
        <v>https://doi.org/10.1111/jiec.12853</v>
      </c>
      <c r="AZ145" s="20" t="s">
        <v>119</v>
      </c>
      <c r="BA145" s="20" t="s">
        <v>119</v>
      </c>
      <c r="BB145" s="20" t="s">
        <v>119</v>
      </c>
      <c r="BC145" s="20" t="s">
        <v>119</v>
      </c>
      <c r="BD145" s="20" t="s">
        <v>361</v>
      </c>
      <c r="BE145" s="20" t="s">
        <v>130</v>
      </c>
      <c r="BF145" s="20" t="s">
        <v>362</v>
      </c>
      <c r="BG145" s="20" t="s">
        <v>363</v>
      </c>
      <c r="BH145" s="20">
        <v>1348</v>
      </c>
      <c r="BI145" s="20" t="s">
        <v>118</v>
      </c>
      <c r="BJ145" s="20" t="s">
        <v>118</v>
      </c>
      <c r="BK145" s="20" t="s">
        <v>118</v>
      </c>
      <c r="BL145" s="20" t="s">
        <v>118</v>
      </c>
      <c r="BM145" s="20">
        <v>344</v>
      </c>
      <c r="BN145" s="20" t="s">
        <v>118</v>
      </c>
      <c r="BO145" s="20" t="s">
        <v>364</v>
      </c>
      <c r="BP145" s="20" t="s">
        <v>118</v>
      </c>
      <c r="BQ145" s="20" t="s">
        <v>118</v>
      </c>
      <c r="BR145" s="20">
        <v>0.36</v>
      </c>
      <c r="BS145" s="20" t="s">
        <v>118</v>
      </c>
      <c r="BT145" s="20" t="s">
        <v>118</v>
      </c>
      <c r="BU145" s="20" t="s">
        <v>119</v>
      </c>
      <c r="BV145" s="20" t="s">
        <v>119</v>
      </c>
      <c r="BW145" s="21" t="s">
        <v>365</v>
      </c>
      <c r="BX145" s="22" t="str">
        <f>_xlfn.XLOOKUP(BW145,dimensions_items!$B$4:$B$35,dimensions_items!$C$4:$C$35,"NULL",0)</f>
        <v>R5.2LAM</v>
      </c>
      <c r="BY145" s="26" t="s">
        <v>25</v>
      </c>
      <c r="BZ145" s="21" t="s">
        <v>17</v>
      </c>
      <c r="CA145" s="21" t="s">
        <v>18</v>
      </c>
      <c r="CB145" s="21" t="s">
        <v>28</v>
      </c>
      <c r="CC145" s="20" t="str">
        <f t="shared" si="6"/>
        <v>RS</v>
      </c>
      <c r="CD145" s="20" t="str">
        <f t="shared" si="7"/>
        <v>C</v>
      </c>
      <c r="CE145" s="20" t="str">
        <f t="shared" si="8"/>
        <v>LAM_LAM-M</v>
      </c>
      <c r="CF145" s="20">
        <f>IF(ISNUMBER(Table1[[#This Row],[concrete]]),Table1[[#This Row],[concrete]],IF(AND(ISNUMBER(Table1[[#This Row],[cement]]),ISNUMBER(Table1[[#This Row],[aggregates]])),Table1[[#This Row],[cement]]+Table1[[#This Row],[aggregates]],""))</f>
        <v>1125</v>
      </c>
      <c r="CG145" s="20">
        <f>COUNT(Table1[[#This Row],[steel]:[other_unspecified_material]])</f>
        <v>4</v>
      </c>
    </row>
    <row r="146" spans="1:85" s="8" customFormat="1">
      <c r="A146" s="9">
        <v>144</v>
      </c>
      <c r="B146" s="20" t="s">
        <v>355</v>
      </c>
      <c r="C146" s="20" t="s">
        <v>118</v>
      </c>
      <c r="D146" s="38"/>
      <c r="E146" s="9"/>
      <c r="F146" s="38">
        <v>325</v>
      </c>
      <c r="G146" s="38"/>
      <c r="H146" s="38"/>
      <c r="I146" s="38"/>
      <c r="J146" s="117">
        <v>0</v>
      </c>
      <c r="K146" s="117"/>
      <c r="L146" s="117"/>
      <c r="M146" s="117">
        <v>1645</v>
      </c>
      <c r="N146" s="117"/>
      <c r="O146" s="117">
        <v>159</v>
      </c>
      <c r="P146" s="117"/>
      <c r="Q146" s="117"/>
      <c r="R146" s="117"/>
      <c r="S146" s="117"/>
      <c r="T146" s="117"/>
      <c r="U146" s="117"/>
      <c r="V146" s="117"/>
      <c r="W146" s="117"/>
      <c r="X146" s="117"/>
      <c r="Y146" s="117"/>
      <c r="Z146" s="117"/>
      <c r="AA146" s="117"/>
      <c r="AB146" s="117"/>
      <c r="AC146" s="117"/>
      <c r="AD146" s="117"/>
      <c r="AE146" s="117"/>
      <c r="AF146" s="117"/>
      <c r="AG146" s="117"/>
      <c r="AH146" s="117"/>
      <c r="AI146" s="117"/>
      <c r="AJ146" s="117"/>
      <c r="AK146" s="117"/>
      <c r="AL146" s="20" t="s">
        <v>371</v>
      </c>
      <c r="AM146" s="38">
        <v>1</v>
      </c>
      <c r="AN146" s="20" t="s">
        <v>209</v>
      </c>
      <c r="AO146" s="20" t="s">
        <v>118</v>
      </c>
      <c r="AP146" s="20" t="s">
        <v>119</v>
      </c>
      <c r="AQ146" s="20" t="s">
        <v>118</v>
      </c>
      <c r="AR146" s="20" t="s">
        <v>118</v>
      </c>
      <c r="AS146" s="20" t="s">
        <v>358</v>
      </c>
      <c r="AT146" s="38">
        <v>2019</v>
      </c>
      <c r="AU146" s="20" t="s">
        <v>359</v>
      </c>
      <c r="AV146" s="20" t="s">
        <v>124</v>
      </c>
      <c r="AW146" s="20" t="s">
        <v>125</v>
      </c>
      <c r="AX146" s="20" t="s">
        <v>360</v>
      </c>
      <c r="AY146" s="20" t="str">
        <f>"https://doi.org/"&amp;Table1[[#This Row],[DOI]]</f>
        <v>https://doi.org/10.1111/jiec.12853</v>
      </c>
      <c r="AZ146" s="20" t="s">
        <v>119</v>
      </c>
      <c r="BA146" s="20" t="s">
        <v>119</v>
      </c>
      <c r="BB146" s="20" t="s">
        <v>119</v>
      </c>
      <c r="BC146" s="20" t="s">
        <v>119</v>
      </c>
      <c r="BD146" s="20" t="s">
        <v>361</v>
      </c>
      <c r="BE146" s="20" t="s">
        <v>130</v>
      </c>
      <c r="BF146" s="20" t="s">
        <v>362</v>
      </c>
      <c r="BG146" s="20" t="s">
        <v>363</v>
      </c>
      <c r="BH146" s="20">
        <v>1348</v>
      </c>
      <c r="BI146" s="20" t="s">
        <v>118</v>
      </c>
      <c r="BJ146" s="20" t="s">
        <v>118</v>
      </c>
      <c r="BK146" s="20" t="s">
        <v>118</v>
      </c>
      <c r="BL146" s="20" t="s">
        <v>118</v>
      </c>
      <c r="BM146" s="20">
        <v>344</v>
      </c>
      <c r="BN146" s="20" t="s">
        <v>118</v>
      </c>
      <c r="BO146" s="20" t="s">
        <v>364</v>
      </c>
      <c r="BP146" s="20" t="s">
        <v>118</v>
      </c>
      <c r="BQ146" s="20" t="s">
        <v>118</v>
      </c>
      <c r="BR146" s="20">
        <v>0.36</v>
      </c>
      <c r="BS146" s="20" t="s">
        <v>118</v>
      </c>
      <c r="BT146" s="20" t="s">
        <v>118</v>
      </c>
      <c r="BU146" s="20" t="s">
        <v>119</v>
      </c>
      <c r="BV146" s="20" t="s">
        <v>119</v>
      </c>
      <c r="BW146" s="21" t="s">
        <v>365</v>
      </c>
      <c r="BX146" s="22" t="str">
        <f>_xlfn.XLOOKUP(BW146,dimensions_items!$B$4:$B$35,dimensions_items!$C$4:$C$35,"NULL",0)</f>
        <v>R5.2LAM</v>
      </c>
      <c r="BY146" s="26" t="s">
        <v>46</v>
      </c>
      <c r="BZ146" s="21" t="s">
        <v>30</v>
      </c>
      <c r="CA146" s="21" t="s">
        <v>18</v>
      </c>
      <c r="CB146" s="21" t="s">
        <v>28</v>
      </c>
      <c r="CC146" s="20" t="str">
        <f t="shared" si="6"/>
        <v>NR</v>
      </c>
      <c r="CD146" s="20" t="str">
        <f t="shared" si="7"/>
        <v>S</v>
      </c>
      <c r="CE146" s="20" t="str">
        <f t="shared" si="8"/>
        <v>LAM_LAM-M</v>
      </c>
      <c r="CF146" s="20">
        <f>IF(ISNUMBER(Table1[[#This Row],[concrete]]),Table1[[#This Row],[concrete]],IF(AND(ISNUMBER(Table1[[#This Row],[cement]]),ISNUMBER(Table1[[#This Row],[aggregates]])),Table1[[#This Row],[cement]]+Table1[[#This Row],[aggregates]],""))</f>
        <v>1645</v>
      </c>
      <c r="CG146" s="20">
        <f>COUNT(Table1[[#This Row],[steel]:[other_unspecified_material]])</f>
        <v>4</v>
      </c>
    </row>
    <row r="147" spans="1:85" s="8" customFormat="1">
      <c r="A147" s="9">
        <v>145</v>
      </c>
      <c r="B147" s="20" t="s">
        <v>355</v>
      </c>
      <c r="C147" s="20" t="s">
        <v>118</v>
      </c>
      <c r="D147" s="38"/>
      <c r="E147" s="9"/>
      <c r="F147" s="38">
        <v>35</v>
      </c>
      <c r="G147" s="38"/>
      <c r="H147" s="38"/>
      <c r="I147" s="38"/>
      <c r="J147" s="117">
        <v>90</v>
      </c>
      <c r="K147" s="117"/>
      <c r="L147" s="117"/>
      <c r="M147" s="117">
        <v>675</v>
      </c>
      <c r="N147" s="117"/>
      <c r="O147" s="117">
        <v>159</v>
      </c>
      <c r="P147" s="117"/>
      <c r="Q147" s="117"/>
      <c r="R147" s="117"/>
      <c r="S147" s="117"/>
      <c r="T147" s="117"/>
      <c r="U147" s="117"/>
      <c r="V147" s="117"/>
      <c r="W147" s="117"/>
      <c r="X147" s="117"/>
      <c r="Y147" s="117"/>
      <c r="Z147" s="117"/>
      <c r="AA147" s="117"/>
      <c r="AB147" s="117"/>
      <c r="AC147" s="117"/>
      <c r="AD147" s="117"/>
      <c r="AE147" s="117"/>
      <c r="AF147" s="117"/>
      <c r="AG147" s="117"/>
      <c r="AH147" s="117"/>
      <c r="AI147" s="117"/>
      <c r="AJ147" s="117"/>
      <c r="AK147" s="117"/>
      <c r="AL147" s="20" t="s">
        <v>372</v>
      </c>
      <c r="AM147" s="38" t="s">
        <v>373</v>
      </c>
      <c r="AN147" s="20" t="s">
        <v>374</v>
      </c>
      <c r="AO147" s="20" t="s">
        <v>20</v>
      </c>
      <c r="AP147" s="20" t="s">
        <v>119</v>
      </c>
      <c r="AQ147" s="20" t="s">
        <v>118</v>
      </c>
      <c r="AR147" s="20" t="s">
        <v>118</v>
      </c>
      <c r="AS147" s="20" t="s">
        <v>358</v>
      </c>
      <c r="AT147" s="38">
        <v>2019</v>
      </c>
      <c r="AU147" s="20" t="s">
        <v>359</v>
      </c>
      <c r="AV147" s="20" t="s">
        <v>124</v>
      </c>
      <c r="AW147" s="20" t="s">
        <v>125</v>
      </c>
      <c r="AX147" s="20" t="s">
        <v>360</v>
      </c>
      <c r="AY147" s="20" t="str">
        <f>"https://doi.org/"&amp;Table1[[#This Row],[DOI]]</f>
        <v>https://doi.org/10.1111/jiec.12853</v>
      </c>
      <c r="AZ147" s="20" t="s">
        <v>119</v>
      </c>
      <c r="BA147" s="20" t="s">
        <v>119</v>
      </c>
      <c r="BB147" s="20" t="s">
        <v>119</v>
      </c>
      <c r="BC147" s="20" t="s">
        <v>119</v>
      </c>
      <c r="BD147" s="20" t="s">
        <v>361</v>
      </c>
      <c r="BE147" s="20" t="s">
        <v>130</v>
      </c>
      <c r="BF147" s="20" t="s">
        <v>362</v>
      </c>
      <c r="BG147" s="20" t="s">
        <v>363</v>
      </c>
      <c r="BH147" s="20">
        <v>1348</v>
      </c>
      <c r="BI147" s="20" t="s">
        <v>118</v>
      </c>
      <c r="BJ147" s="20" t="s">
        <v>118</v>
      </c>
      <c r="BK147" s="20" t="s">
        <v>118</v>
      </c>
      <c r="BL147" s="20" t="s">
        <v>118</v>
      </c>
      <c r="BM147" s="20">
        <v>344</v>
      </c>
      <c r="BN147" s="20" t="s">
        <v>118</v>
      </c>
      <c r="BO147" s="20" t="s">
        <v>364</v>
      </c>
      <c r="BP147" s="20" t="s">
        <v>118</v>
      </c>
      <c r="BQ147" s="20" t="s">
        <v>118</v>
      </c>
      <c r="BR147" s="20">
        <v>0.36</v>
      </c>
      <c r="BS147" s="20" t="s">
        <v>118</v>
      </c>
      <c r="BT147" s="20" t="s">
        <v>118</v>
      </c>
      <c r="BU147" s="20" t="s">
        <v>119</v>
      </c>
      <c r="BV147" s="20" t="s">
        <v>119</v>
      </c>
      <c r="BW147" s="21" t="s">
        <v>365</v>
      </c>
      <c r="BX147" s="22" t="str">
        <f>_xlfn.XLOOKUP(BW147,dimensions_items!$B$4:$B$35,dimensions_items!$C$4:$C$35,"NULL",0)</f>
        <v>R5.2LAM</v>
      </c>
      <c r="BY147" s="26" t="s">
        <v>25</v>
      </c>
      <c r="BZ147" s="21" t="s">
        <v>1470</v>
      </c>
      <c r="CA147" s="21" t="s">
        <v>18</v>
      </c>
      <c r="CB147" s="21" t="s">
        <v>28</v>
      </c>
      <c r="CC147" s="20" t="str">
        <f t="shared" si="6"/>
        <v>RS</v>
      </c>
      <c r="CD147" s="20" t="str">
        <f t="shared" si="7"/>
        <v>M</v>
      </c>
      <c r="CE147" s="20" t="str">
        <f t="shared" si="8"/>
        <v>LAM_LAM-M</v>
      </c>
      <c r="CF147" s="20">
        <f>IF(ISNUMBER(Table1[[#This Row],[concrete]]),Table1[[#This Row],[concrete]],IF(AND(ISNUMBER(Table1[[#This Row],[cement]]),ISNUMBER(Table1[[#This Row],[aggregates]])),Table1[[#This Row],[cement]]+Table1[[#This Row],[aggregates]],""))</f>
        <v>675</v>
      </c>
      <c r="CG147" s="20">
        <f>COUNT(Table1[[#This Row],[steel]:[other_unspecified_material]])</f>
        <v>4</v>
      </c>
    </row>
    <row r="148" spans="1:85" s="8" customFormat="1">
      <c r="A148" s="9">
        <v>146</v>
      </c>
      <c r="B148" s="20" t="s">
        <v>355</v>
      </c>
      <c r="C148" s="20" t="s">
        <v>118</v>
      </c>
      <c r="D148" s="38"/>
      <c r="E148" s="9"/>
      <c r="F148" s="38">
        <v>180</v>
      </c>
      <c r="G148" s="38"/>
      <c r="H148" s="38"/>
      <c r="I148" s="38"/>
      <c r="J148" s="117">
        <v>0</v>
      </c>
      <c r="K148" s="117"/>
      <c r="L148" s="117"/>
      <c r="M148" s="117">
        <v>1125</v>
      </c>
      <c r="N148" s="117"/>
      <c r="O148" s="117">
        <v>159</v>
      </c>
      <c r="P148" s="117"/>
      <c r="Q148" s="117"/>
      <c r="R148" s="117"/>
      <c r="S148" s="117"/>
      <c r="T148" s="117"/>
      <c r="U148" s="117"/>
      <c r="V148" s="117"/>
      <c r="W148" s="117"/>
      <c r="X148" s="117"/>
      <c r="Y148" s="117"/>
      <c r="Z148" s="117"/>
      <c r="AA148" s="117"/>
      <c r="AB148" s="117"/>
      <c r="AC148" s="117"/>
      <c r="AD148" s="117"/>
      <c r="AE148" s="117"/>
      <c r="AF148" s="117"/>
      <c r="AG148" s="117"/>
      <c r="AH148" s="117"/>
      <c r="AI148" s="117"/>
      <c r="AJ148" s="117"/>
      <c r="AK148" s="117"/>
      <c r="AL148" s="20" t="s">
        <v>375</v>
      </c>
      <c r="AM148" s="38" t="s">
        <v>376</v>
      </c>
      <c r="AN148" s="20" t="s">
        <v>377</v>
      </c>
      <c r="AO148" s="20" t="s">
        <v>118</v>
      </c>
      <c r="AP148" s="20" t="s">
        <v>119</v>
      </c>
      <c r="AQ148" s="20" t="s">
        <v>118</v>
      </c>
      <c r="AR148" s="20" t="s">
        <v>118</v>
      </c>
      <c r="AS148" s="20" t="s">
        <v>358</v>
      </c>
      <c r="AT148" s="38">
        <v>2019</v>
      </c>
      <c r="AU148" s="20" t="s">
        <v>359</v>
      </c>
      <c r="AV148" s="20" t="s">
        <v>124</v>
      </c>
      <c r="AW148" s="20" t="s">
        <v>125</v>
      </c>
      <c r="AX148" s="20" t="s">
        <v>360</v>
      </c>
      <c r="AY148" s="20" t="str">
        <f>"https://doi.org/"&amp;Table1[[#This Row],[DOI]]</f>
        <v>https://doi.org/10.1111/jiec.12853</v>
      </c>
      <c r="AZ148" s="20" t="s">
        <v>119</v>
      </c>
      <c r="BA148" s="20" t="s">
        <v>119</v>
      </c>
      <c r="BB148" s="20" t="s">
        <v>119</v>
      </c>
      <c r="BC148" s="20" t="s">
        <v>119</v>
      </c>
      <c r="BD148" s="20" t="s">
        <v>361</v>
      </c>
      <c r="BE148" s="20" t="s">
        <v>130</v>
      </c>
      <c r="BF148" s="20" t="s">
        <v>362</v>
      </c>
      <c r="BG148" s="20" t="s">
        <v>363</v>
      </c>
      <c r="BH148" s="20">
        <v>1348</v>
      </c>
      <c r="BI148" s="20" t="s">
        <v>118</v>
      </c>
      <c r="BJ148" s="20" t="s">
        <v>118</v>
      </c>
      <c r="BK148" s="20" t="s">
        <v>118</v>
      </c>
      <c r="BL148" s="20" t="s">
        <v>118</v>
      </c>
      <c r="BM148" s="20">
        <v>344</v>
      </c>
      <c r="BN148" s="20" t="s">
        <v>118</v>
      </c>
      <c r="BO148" s="20" t="s">
        <v>364</v>
      </c>
      <c r="BP148" s="20" t="s">
        <v>118</v>
      </c>
      <c r="BQ148" s="20" t="s">
        <v>118</v>
      </c>
      <c r="BR148" s="20">
        <v>0.36</v>
      </c>
      <c r="BS148" s="20" t="s">
        <v>118</v>
      </c>
      <c r="BT148" s="20" t="s">
        <v>118</v>
      </c>
      <c r="BU148" s="20" t="s">
        <v>119</v>
      </c>
      <c r="BV148" s="20" t="s">
        <v>119</v>
      </c>
      <c r="BW148" s="21" t="s">
        <v>365</v>
      </c>
      <c r="BX148" s="22" t="str">
        <f>_xlfn.XLOOKUP(BW148,dimensions_items!$B$4:$B$35,dimensions_items!$C$4:$C$35,"NULL",0)</f>
        <v>R5.2LAM</v>
      </c>
      <c r="BY148" s="26" t="s">
        <v>48</v>
      </c>
      <c r="BZ148" s="21" t="s">
        <v>17</v>
      </c>
      <c r="CA148" s="21" t="s">
        <v>18</v>
      </c>
      <c r="CB148" s="21" t="s">
        <v>28</v>
      </c>
      <c r="CC148" s="20" t="str">
        <f t="shared" si="6"/>
        <v>NR</v>
      </c>
      <c r="CD148" s="20" t="str">
        <f t="shared" si="7"/>
        <v>C</v>
      </c>
      <c r="CE148" s="20" t="str">
        <f t="shared" si="8"/>
        <v>LAM_LAM-M</v>
      </c>
      <c r="CF148" s="20">
        <f>IF(ISNUMBER(Table1[[#This Row],[concrete]]),Table1[[#This Row],[concrete]],IF(AND(ISNUMBER(Table1[[#This Row],[cement]]),ISNUMBER(Table1[[#This Row],[aggregates]])),Table1[[#This Row],[cement]]+Table1[[#This Row],[aggregates]],""))</f>
        <v>1125</v>
      </c>
      <c r="CG148" s="20">
        <f>COUNT(Table1[[#This Row],[steel]:[other_unspecified_material]])</f>
        <v>4</v>
      </c>
    </row>
    <row r="149" spans="1:85" s="8" customFormat="1">
      <c r="A149" s="9">
        <v>147</v>
      </c>
      <c r="B149" s="20" t="s">
        <v>378</v>
      </c>
      <c r="C149" s="20" t="s">
        <v>118</v>
      </c>
      <c r="D149" s="38"/>
      <c r="E149" s="9"/>
      <c r="F149" s="38"/>
      <c r="G149" s="38"/>
      <c r="H149" s="38"/>
      <c r="I149" s="38"/>
      <c r="J149" s="117"/>
      <c r="K149" s="117"/>
      <c r="L149" s="117"/>
      <c r="M149" s="117">
        <v>790</v>
      </c>
      <c r="N149" s="117"/>
      <c r="O149" s="117"/>
      <c r="P149" s="117">
        <v>2190</v>
      </c>
      <c r="Q149" s="117">
        <v>140</v>
      </c>
      <c r="R149" s="117">
        <v>714</v>
      </c>
      <c r="S149" s="117"/>
      <c r="T149" s="117"/>
      <c r="U149" s="117"/>
      <c r="V149" s="117"/>
      <c r="W149" s="117"/>
      <c r="X149" s="117"/>
      <c r="Y149" s="117"/>
      <c r="Z149" s="117"/>
      <c r="AA149" s="117"/>
      <c r="AB149" s="117"/>
      <c r="AC149" s="117"/>
      <c r="AD149" s="117"/>
      <c r="AE149" s="117"/>
      <c r="AF149" s="117"/>
      <c r="AG149" s="117"/>
      <c r="AH149" s="117"/>
      <c r="AI149" s="117"/>
      <c r="AJ149" s="117"/>
      <c r="AK149" s="117">
        <v>24</v>
      </c>
      <c r="AL149" s="20" t="s">
        <v>379</v>
      </c>
      <c r="AM149" s="38">
        <v>1</v>
      </c>
      <c r="AN149" s="20" t="s">
        <v>117</v>
      </c>
      <c r="AO149" s="20" t="s">
        <v>20</v>
      </c>
      <c r="AP149" s="20" t="s">
        <v>119</v>
      </c>
      <c r="AQ149" s="20" t="s">
        <v>118</v>
      </c>
      <c r="AR149" s="20" t="s">
        <v>118</v>
      </c>
      <c r="AS149" s="20" t="s">
        <v>380</v>
      </c>
      <c r="AT149" s="38">
        <v>2017</v>
      </c>
      <c r="AU149" s="20" t="s">
        <v>381</v>
      </c>
      <c r="AV149" s="20" t="s">
        <v>382</v>
      </c>
      <c r="AW149" s="20" t="s">
        <v>125</v>
      </c>
      <c r="AX149" s="20" t="s">
        <v>391</v>
      </c>
      <c r="AY149" s="20" t="str">
        <f>"https://doi.org/"&amp;Table1[[#This Row],[DOI]]</f>
        <v>https://doi.org/10.1016/j.enbuild.2017.07.072</v>
      </c>
      <c r="AZ149" s="20" t="s">
        <v>1528</v>
      </c>
      <c r="BA149" s="20" t="s">
        <v>119</v>
      </c>
      <c r="BB149" s="20" t="s">
        <v>383</v>
      </c>
      <c r="BC149" s="20" t="s">
        <v>384</v>
      </c>
      <c r="BD149" s="20" t="s">
        <v>385</v>
      </c>
      <c r="BE149" s="20" t="s">
        <v>130</v>
      </c>
      <c r="BF149" s="20" t="s">
        <v>386</v>
      </c>
      <c r="BG149" s="20" t="s">
        <v>387</v>
      </c>
      <c r="BH149" s="20">
        <v>2447</v>
      </c>
      <c r="BI149" s="20" t="s">
        <v>118</v>
      </c>
      <c r="BJ149" s="20">
        <v>417.64749999999998</v>
      </c>
      <c r="BK149" s="20" t="s">
        <v>118</v>
      </c>
      <c r="BL149" s="20">
        <v>2904.8125</v>
      </c>
      <c r="BM149" s="20">
        <v>2973193</v>
      </c>
      <c r="BN149" s="20" t="s">
        <v>118</v>
      </c>
      <c r="BO149" s="20" t="s">
        <v>388</v>
      </c>
      <c r="BP149" s="20">
        <v>1268155</v>
      </c>
      <c r="BQ149" s="20">
        <v>0.32800000000000001</v>
      </c>
      <c r="BR149" s="20">
        <v>0.34899999999999998</v>
      </c>
      <c r="BS149" s="20" t="s">
        <v>118</v>
      </c>
      <c r="BT149" s="20">
        <v>5961</v>
      </c>
      <c r="BU149" s="20" t="s">
        <v>119</v>
      </c>
      <c r="BV149" s="20" t="s">
        <v>119</v>
      </c>
      <c r="BW149" s="21" t="s">
        <v>389</v>
      </c>
      <c r="BX149" s="22" t="str">
        <f>_xlfn.XLOOKUP(BW149,dimensions_items!$B$4:$B$35,dimensions_items!$C$4:$C$35,"NULL",0)</f>
        <v>R5.2ASIA</v>
      </c>
      <c r="BY149" s="22" t="s">
        <v>25</v>
      </c>
      <c r="BZ149" s="21" t="s">
        <v>1470</v>
      </c>
      <c r="CA149" s="21" t="s">
        <v>18</v>
      </c>
      <c r="CB149" s="21" t="s">
        <v>28</v>
      </c>
      <c r="CC149" s="20" t="str">
        <f t="shared" si="6"/>
        <v>RS</v>
      </c>
      <c r="CD149" s="20" t="str">
        <f t="shared" si="7"/>
        <v>M</v>
      </c>
      <c r="CE149" s="20" t="str">
        <f t="shared" si="8"/>
        <v>ASIA_IND</v>
      </c>
      <c r="CF149" s="20">
        <f>IF(ISNUMBER(Table1[[#This Row],[concrete]]),Table1[[#This Row],[concrete]],IF(AND(ISNUMBER(Table1[[#This Row],[cement]]),ISNUMBER(Table1[[#This Row],[aggregates]])),Table1[[#This Row],[cement]]+Table1[[#This Row],[aggregates]],""))</f>
        <v>790</v>
      </c>
      <c r="CG149" s="20">
        <f>COUNT(Table1[[#This Row],[steel]:[other_unspecified_material]])</f>
        <v>5</v>
      </c>
    </row>
    <row r="150" spans="1:85" s="8" customFormat="1">
      <c r="A150" s="9">
        <v>148</v>
      </c>
      <c r="B150" s="20" t="s">
        <v>378</v>
      </c>
      <c r="C150" s="20" t="s">
        <v>118</v>
      </c>
      <c r="D150" s="38"/>
      <c r="E150" s="9"/>
      <c r="F150" s="38"/>
      <c r="G150" s="38"/>
      <c r="H150" s="38"/>
      <c r="I150" s="38"/>
      <c r="J150" s="117">
        <v>17</v>
      </c>
      <c r="K150" s="117"/>
      <c r="L150" s="117"/>
      <c r="M150" s="117">
        <v>814</v>
      </c>
      <c r="N150" s="117"/>
      <c r="O150" s="117"/>
      <c r="P150" s="117">
        <v>1781</v>
      </c>
      <c r="Q150" s="117">
        <v>120</v>
      </c>
      <c r="R150" s="117">
        <v>400</v>
      </c>
      <c r="S150" s="117"/>
      <c r="T150" s="117"/>
      <c r="U150" s="117"/>
      <c r="V150" s="117"/>
      <c r="W150" s="117"/>
      <c r="X150" s="117"/>
      <c r="Y150" s="117"/>
      <c r="Z150" s="117"/>
      <c r="AA150" s="117"/>
      <c r="AB150" s="117"/>
      <c r="AC150" s="117"/>
      <c r="AD150" s="117"/>
      <c r="AE150" s="117"/>
      <c r="AF150" s="117"/>
      <c r="AG150" s="117"/>
      <c r="AH150" s="117"/>
      <c r="AI150" s="117"/>
      <c r="AJ150" s="117"/>
      <c r="AK150" s="117">
        <v>17</v>
      </c>
      <c r="AL150" s="20" t="s">
        <v>390</v>
      </c>
      <c r="AM150" s="38">
        <v>2</v>
      </c>
      <c r="AN150" s="20" t="s">
        <v>117</v>
      </c>
      <c r="AO150" s="20" t="s">
        <v>20</v>
      </c>
      <c r="AP150" s="20" t="s">
        <v>119</v>
      </c>
      <c r="AQ150" s="20" t="s">
        <v>118</v>
      </c>
      <c r="AR150" s="20" t="s">
        <v>118</v>
      </c>
      <c r="AS150" s="20" t="s">
        <v>380</v>
      </c>
      <c r="AT150" s="38">
        <v>2017</v>
      </c>
      <c r="AU150" s="20" t="s">
        <v>381</v>
      </c>
      <c r="AV150" s="20" t="s">
        <v>382</v>
      </c>
      <c r="AW150" s="20" t="s">
        <v>125</v>
      </c>
      <c r="AX150" s="20" t="s">
        <v>391</v>
      </c>
      <c r="AY150" s="20" t="str">
        <f>"https://doi.org/"&amp;Table1[[#This Row],[DOI]]</f>
        <v>https://doi.org/10.1016/j.enbuild.2017.07.072</v>
      </c>
      <c r="AZ150" s="20" t="s">
        <v>1528</v>
      </c>
      <c r="BA150" s="20" t="s">
        <v>119</v>
      </c>
      <c r="BB150" s="20" t="s">
        <v>383</v>
      </c>
      <c r="BC150" s="20" t="s">
        <v>392</v>
      </c>
      <c r="BD150" s="20" t="s">
        <v>385</v>
      </c>
      <c r="BE150" s="20" t="s">
        <v>130</v>
      </c>
      <c r="BF150" s="20" t="s">
        <v>386</v>
      </c>
      <c r="BG150" s="20" t="s">
        <v>387</v>
      </c>
      <c r="BH150" s="20">
        <v>2447</v>
      </c>
      <c r="BI150" s="20" t="s">
        <v>118</v>
      </c>
      <c r="BJ150" s="20">
        <v>417.64749999999998</v>
      </c>
      <c r="BK150" s="20" t="s">
        <v>118</v>
      </c>
      <c r="BL150" s="20">
        <v>2904.8125</v>
      </c>
      <c r="BM150" s="20">
        <v>2973193</v>
      </c>
      <c r="BN150" s="20" t="s">
        <v>118</v>
      </c>
      <c r="BO150" s="20" t="s">
        <v>388</v>
      </c>
      <c r="BP150" s="20">
        <v>1268155</v>
      </c>
      <c r="BQ150" s="20">
        <v>0.32800000000000001</v>
      </c>
      <c r="BR150" s="20">
        <v>0.34899999999999998</v>
      </c>
      <c r="BS150" s="20" t="s">
        <v>118</v>
      </c>
      <c r="BT150" s="20">
        <v>5961</v>
      </c>
      <c r="BU150" s="20" t="s">
        <v>119</v>
      </c>
      <c r="BV150" s="20" t="s">
        <v>119</v>
      </c>
      <c r="BW150" s="21" t="s">
        <v>389</v>
      </c>
      <c r="BX150" s="22" t="str">
        <f>_xlfn.XLOOKUP(BW150,dimensions_items!$B$4:$B$35,dimensions_items!$C$4:$C$35,"NULL",0)</f>
        <v>R5.2ASIA</v>
      </c>
      <c r="BY150" s="20" t="s">
        <v>29</v>
      </c>
      <c r="BZ150" s="21" t="s">
        <v>1470</v>
      </c>
      <c r="CA150" s="21" t="s">
        <v>18</v>
      </c>
      <c r="CB150" s="21" t="s">
        <v>28</v>
      </c>
      <c r="CC150" s="20" t="str">
        <f t="shared" si="6"/>
        <v>RM</v>
      </c>
      <c r="CD150" s="20" t="str">
        <f t="shared" si="7"/>
        <v>M</v>
      </c>
      <c r="CE150" s="20" t="str">
        <f t="shared" si="8"/>
        <v>ASIA_IND</v>
      </c>
      <c r="CF150" s="20">
        <f>IF(ISNUMBER(Table1[[#This Row],[concrete]]),Table1[[#This Row],[concrete]],IF(AND(ISNUMBER(Table1[[#This Row],[cement]]),ISNUMBER(Table1[[#This Row],[aggregates]])),Table1[[#This Row],[cement]]+Table1[[#This Row],[aggregates]],""))</f>
        <v>814</v>
      </c>
      <c r="CG150" s="20">
        <f>COUNT(Table1[[#This Row],[steel]:[other_unspecified_material]])</f>
        <v>6</v>
      </c>
    </row>
    <row r="151" spans="1:85" s="8" customFormat="1">
      <c r="A151" s="9">
        <v>149</v>
      </c>
      <c r="B151" s="20" t="s">
        <v>378</v>
      </c>
      <c r="C151" s="20" t="s">
        <v>118</v>
      </c>
      <c r="D151" s="38"/>
      <c r="E151" s="9"/>
      <c r="F151" s="38"/>
      <c r="G151" s="38"/>
      <c r="H151" s="38"/>
      <c r="I151" s="38"/>
      <c r="J151" s="117"/>
      <c r="K151" s="117"/>
      <c r="L151" s="117"/>
      <c r="M151" s="117">
        <v>1017</v>
      </c>
      <c r="N151" s="117"/>
      <c r="O151" s="117"/>
      <c r="P151" s="117">
        <v>1013</v>
      </c>
      <c r="Q151" s="117">
        <v>149</v>
      </c>
      <c r="R151" s="117">
        <v>196</v>
      </c>
      <c r="S151" s="117"/>
      <c r="T151" s="117"/>
      <c r="U151" s="117"/>
      <c r="V151" s="117"/>
      <c r="W151" s="117"/>
      <c r="X151" s="117"/>
      <c r="Y151" s="117"/>
      <c r="Z151" s="117"/>
      <c r="AA151" s="117"/>
      <c r="AB151" s="117"/>
      <c r="AC151" s="117"/>
      <c r="AD151" s="117"/>
      <c r="AE151" s="117"/>
      <c r="AF151" s="117"/>
      <c r="AG151" s="117"/>
      <c r="AH151" s="117"/>
      <c r="AI151" s="117"/>
      <c r="AJ151" s="117"/>
      <c r="AK151" s="117">
        <v>24</v>
      </c>
      <c r="AL151" s="20" t="s">
        <v>393</v>
      </c>
      <c r="AM151" s="38">
        <v>3</v>
      </c>
      <c r="AN151" s="20" t="s">
        <v>117</v>
      </c>
      <c r="AO151" s="20" t="s">
        <v>24</v>
      </c>
      <c r="AP151" s="20" t="s">
        <v>119</v>
      </c>
      <c r="AQ151" s="20" t="s">
        <v>118</v>
      </c>
      <c r="AR151" s="20" t="s">
        <v>118</v>
      </c>
      <c r="AS151" s="20" t="s">
        <v>380</v>
      </c>
      <c r="AT151" s="38">
        <v>2017</v>
      </c>
      <c r="AU151" s="20" t="s">
        <v>381</v>
      </c>
      <c r="AV151" s="20" t="s">
        <v>382</v>
      </c>
      <c r="AW151" s="20" t="s">
        <v>125</v>
      </c>
      <c r="AX151" s="20" t="s">
        <v>391</v>
      </c>
      <c r="AY151" s="20" t="str">
        <f>"https://doi.org/"&amp;Table1[[#This Row],[DOI]]</f>
        <v>https://doi.org/10.1016/j.enbuild.2017.07.072</v>
      </c>
      <c r="AZ151" s="20" t="s">
        <v>1529</v>
      </c>
      <c r="BA151" s="20" t="s">
        <v>119</v>
      </c>
      <c r="BB151" s="20" t="s">
        <v>383</v>
      </c>
      <c r="BC151" s="20" t="s">
        <v>394</v>
      </c>
      <c r="BD151" s="20" t="s">
        <v>385</v>
      </c>
      <c r="BE151" s="20" t="s">
        <v>130</v>
      </c>
      <c r="BF151" s="20" t="s">
        <v>386</v>
      </c>
      <c r="BG151" s="20" t="s">
        <v>387</v>
      </c>
      <c r="BH151" s="20">
        <v>2447</v>
      </c>
      <c r="BI151" s="20" t="s">
        <v>118</v>
      </c>
      <c r="BJ151" s="20">
        <v>417.64749999999998</v>
      </c>
      <c r="BK151" s="20" t="s">
        <v>118</v>
      </c>
      <c r="BL151" s="20">
        <v>2904.8125</v>
      </c>
      <c r="BM151" s="20">
        <v>2973193</v>
      </c>
      <c r="BN151" s="20" t="s">
        <v>118</v>
      </c>
      <c r="BO151" s="20" t="s">
        <v>388</v>
      </c>
      <c r="BP151" s="20">
        <v>1268155</v>
      </c>
      <c r="BQ151" s="20">
        <v>0.32800000000000001</v>
      </c>
      <c r="BR151" s="20">
        <v>0.34899999999999998</v>
      </c>
      <c r="BS151" s="20" t="s">
        <v>118</v>
      </c>
      <c r="BT151" s="20">
        <v>5961</v>
      </c>
      <c r="BU151" s="20" t="s">
        <v>119</v>
      </c>
      <c r="BV151" s="20" t="s">
        <v>119</v>
      </c>
      <c r="BW151" s="21" t="s">
        <v>389</v>
      </c>
      <c r="BX151" s="22" t="str">
        <f>_xlfn.XLOOKUP(BW151,dimensions_items!$B$4:$B$35,dimensions_items!$C$4:$C$35,"NULL",0)</f>
        <v>R5.2ASIA</v>
      </c>
      <c r="BY151" s="20" t="s">
        <v>29</v>
      </c>
      <c r="BZ151" s="21" t="s">
        <v>26</v>
      </c>
      <c r="CA151" s="21" t="s">
        <v>18</v>
      </c>
      <c r="CB151" s="21" t="s">
        <v>28</v>
      </c>
      <c r="CC151" s="20" t="str">
        <f t="shared" si="6"/>
        <v>RM</v>
      </c>
      <c r="CD151" s="20" t="str">
        <f t="shared" si="7"/>
        <v>C</v>
      </c>
      <c r="CE151" s="20" t="str">
        <f t="shared" si="8"/>
        <v>ASIA_IND</v>
      </c>
      <c r="CF151" s="20">
        <f>IF(ISNUMBER(Table1[[#This Row],[concrete]]),Table1[[#This Row],[concrete]],IF(AND(ISNUMBER(Table1[[#This Row],[cement]]),ISNUMBER(Table1[[#This Row],[aggregates]])),Table1[[#This Row],[cement]]+Table1[[#This Row],[aggregates]],""))</f>
        <v>1017</v>
      </c>
      <c r="CG151" s="20">
        <f>COUNT(Table1[[#This Row],[steel]:[other_unspecified_material]])</f>
        <v>5</v>
      </c>
    </row>
    <row r="152" spans="1:85" s="8" customFormat="1">
      <c r="A152" s="9">
        <v>150</v>
      </c>
      <c r="B152" s="20" t="s">
        <v>395</v>
      </c>
      <c r="C152" s="20" t="s">
        <v>396</v>
      </c>
      <c r="D152" s="38">
        <v>1965</v>
      </c>
      <c r="E152" s="9">
        <v>2004</v>
      </c>
      <c r="F152" s="38">
        <v>52.60229133</v>
      </c>
      <c r="G152" s="38">
        <v>8.1833060999999999E-2</v>
      </c>
      <c r="H152" s="38">
        <v>4.7463175000000003E-2</v>
      </c>
      <c r="I152" s="38"/>
      <c r="J152" s="117">
        <v>1.571194763</v>
      </c>
      <c r="K152" s="117"/>
      <c r="L152" s="117"/>
      <c r="M152" s="117">
        <v>1200.3273320000001</v>
      </c>
      <c r="N152" s="117"/>
      <c r="O152" s="117"/>
      <c r="P152" s="117">
        <v>63.011456629999998</v>
      </c>
      <c r="Q152" s="117">
        <v>90.180032729999994</v>
      </c>
      <c r="R152" s="117"/>
      <c r="S152" s="117"/>
      <c r="T152" s="117"/>
      <c r="U152" s="117"/>
      <c r="V152" s="117"/>
      <c r="W152" s="117"/>
      <c r="X152" s="117"/>
      <c r="Y152" s="117"/>
      <c r="Z152" s="117"/>
      <c r="AA152" s="117">
        <v>30.523731590000001</v>
      </c>
      <c r="AB152" s="117">
        <v>1.47299509</v>
      </c>
      <c r="AC152" s="117">
        <v>3.436988543</v>
      </c>
      <c r="AD152" s="117"/>
      <c r="AE152" s="117"/>
      <c r="AF152" s="117"/>
      <c r="AG152" s="117"/>
      <c r="AH152" s="117"/>
      <c r="AI152" s="117">
        <v>2.6350245499999998</v>
      </c>
      <c r="AJ152" s="117"/>
      <c r="AK152" s="117">
        <v>8.1833060559999993</v>
      </c>
      <c r="AL152" s="20" t="s">
        <v>397</v>
      </c>
      <c r="AM152" s="38">
        <v>10</v>
      </c>
      <c r="AN152" s="20" t="s">
        <v>117</v>
      </c>
      <c r="AO152" s="20" t="s">
        <v>118</v>
      </c>
      <c r="AP152" s="20" t="s">
        <v>119</v>
      </c>
      <c r="AQ152" s="20" t="s">
        <v>120</v>
      </c>
      <c r="AR152" s="20" t="s">
        <v>296</v>
      </c>
      <c r="AS152" s="20" t="s">
        <v>398</v>
      </c>
      <c r="AT152" s="38">
        <v>2009</v>
      </c>
      <c r="AU152" s="20" t="s">
        <v>399</v>
      </c>
      <c r="AV152" s="20" t="s">
        <v>400</v>
      </c>
      <c r="AW152" s="20" t="s">
        <v>125</v>
      </c>
      <c r="AX152" s="20" t="s">
        <v>401</v>
      </c>
      <c r="AY152" s="20" t="str">
        <f>"https://doi.org/"&amp;Table1[[#This Row],[DOI]]</f>
        <v>https://doi.org/10.1016/j.buildenv.2008.03.007</v>
      </c>
      <c r="AZ152" s="20" t="s">
        <v>119</v>
      </c>
      <c r="BA152" s="20" t="s">
        <v>1052</v>
      </c>
      <c r="BB152" s="20" t="s">
        <v>1051</v>
      </c>
      <c r="BC152" s="20" t="s">
        <v>1050</v>
      </c>
      <c r="BD152" s="20" t="s">
        <v>402</v>
      </c>
      <c r="BE152" s="20" t="s">
        <v>130</v>
      </c>
      <c r="BF152" s="20" t="s">
        <v>131</v>
      </c>
      <c r="BG152" s="20" t="s">
        <v>403</v>
      </c>
      <c r="BH152" s="20">
        <v>5013</v>
      </c>
      <c r="BI152" s="20">
        <v>2782.605</v>
      </c>
      <c r="BJ152" s="20">
        <v>2870.8325</v>
      </c>
      <c r="BK152" s="20">
        <v>313.14999999999998</v>
      </c>
      <c r="BL152" s="20">
        <v>397.01249999999999</v>
      </c>
      <c r="BM152" s="20">
        <v>294140</v>
      </c>
      <c r="BN152" s="20">
        <v>51987</v>
      </c>
      <c r="BO152" s="20" t="s">
        <v>118</v>
      </c>
      <c r="BP152" s="20">
        <v>57709</v>
      </c>
      <c r="BQ152" s="20">
        <v>0.61799999999999999</v>
      </c>
      <c r="BR152" s="20">
        <v>0.67700000000000005</v>
      </c>
      <c r="BS152" s="20">
        <v>9320</v>
      </c>
      <c r="BT152" s="20">
        <v>32380</v>
      </c>
      <c r="BU152" s="20" t="s">
        <v>119</v>
      </c>
      <c r="BV152" s="20" t="s">
        <v>119</v>
      </c>
      <c r="BW152" s="21" t="s">
        <v>134</v>
      </c>
      <c r="BX152" s="22" t="str">
        <f>_xlfn.XLOOKUP(BW152,dimensions_items!$B$4:$B$35,dimensions_items!$C$4:$C$35,"NULL",0)</f>
        <v>R5.2OECD</v>
      </c>
      <c r="BY152" s="20" t="s">
        <v>33</v>
      </c>
      <c r="BZ152" s="21" t="s">
        <v>17</v>
      </c>
      <c r="CA152" s="21" t="s">
        <v>18</v>
      </c>
      <c r="CB152" s="21" t="s">
        <v>19</v>
      </c>
      <c r="CC152" s="20" t="str">
        <f t="shared" si="6"/>
        <v>RM</v>
      </c>
      <c r="CD152" s="20" t="str">
        <f t="shared" si="7"/>
        <v>C</v>
      </c>
      <c r="CE152" s="20" t="str">
        <f t="shared" si="8"/>
        <v>OECD_EU15</v>
      </c>
      <c r="CF152" s="20">
        <f>IF(ISNUMBER(Table1[[#This Row],[concrete]]),Table1[[#This Row],[concrete]],IF(AND(ISNUMBER(Table1[[#This Row],[cement]]),ISNUMBER(Table1[[#This Row],[aggregates]])),Table1[[#This Row],[cement]]+Table1[[#This Row],[aggregates]],""))</f>
        <v>1200.3273320000001</v>
      </c>
      <c r="CG152" s="20">
        <f>COUNT(Table1[[#This Row],[steel]:[other_unspecified_material]])</f>
        <v>12</v>
      </c>
    </row>
    <row r="153" spans="1:85" s="8" customFormat="1">
      <c r="A153" s="9">
        <v>151</v>
      </c>
      <c r="B153" s="20" t="s">
        <v>404</v>
      </c>
      <c r="C153" s="20" t="s">
        <v>118</v>
      </c>
      <c r="D153" s="38">
        <v>2009</v>
      </c>
      <c r="E153" s="9">
        <v>2010</v>
      </c>
      <c r="F153" s="38">
        <v>62.1</v>
      </c>
      <c r="G153" s="38"/>
      <c r="H153" s="38">
        <v>1.66</v>
      </c>
      <c r="I153" s="38"/>
      <c r="J153" s="117">
        <v>50.66</v>
      </c>
      <c r="K153" s="117"/>
      <c r="L153" s="117"/>
      <c r="M153" s="117">
        <v>661.1</v>
      </c>
      <c r="N153" s="117">
        <v>38.19</v>
      </c>
      <c r="O153" s="117">
        <v>162.04</v>
      </c>
      <c r="P153" s="117"/>
      <c r="Q153" s="117"/>
      <c r="R153" s="117"/>
      <c r="S153" s="117"/>
      <c r="T153" s="117"/>
      <c r="U153" s="117"/>
      <c r="V153" s="117"/>
      <c r="W153" s="117"/>
      <c r="X153" s="117"/>
      <c r="Y153" s="117"/>
      <c r="Z153" s="117"/>
      <c r="AA153" s="117"/>
      <c r="AB153" s="117">
        <v>3.1</v>
      </c>
      <c r="AC153" s="117"/>
      <c r="AD153" s="117"/>
      <c r="AE153" s="117"/>
      <c r="AF153" s="117"/>
      <c r="AG153" s="117"/>
      <c r="AH153" s="117"/>
      <c r="AI153" s="117"/>
      <c r="AJ153" s="117"/>
      <c r="AK153" s="117">
        <v>23.19</v>
      </c>
      <c r="AL153" s="20" t="s">
        <v>405</v>
      </c>
      <c r="AM153" s="38" t="s">
        <v>118</v>
      </c>
      <c r="AN153" s="20" t="s">
        <v>118</v>
      </c>
      <c r="AO153" s="20" t="s">
        <v>118</v>
      </c>
      <c r="AP153" s="20" t="s">
        <v>406</v>
      </c>
      <c r="AQ153" s="20" t="s">
        <v>120</v>
      </c>
      <c r="AR153" s="20" t="s">
        <v>118</v>
      </c>
      <c r="AS153" s="20" t="s">
        <v>407</v>
      </c>
      <c r="AT153" s="38">
        <v>2015</v>
      </c>
      <c r="AU153" s="20" t="s">
        <v>408</v>
      </c>
      <c r="AV153" s="20" t="s">
        <v>124</v>
      </c>
      <c r="AW153" s="20" t="s">
        <v>125</v>
      </c>
      <c r="AX153" s="20" t="s">
        <v>409</v>
      </c>
      <c r="AY153" s="20" t="str">
        <f>"https://doi.org/"&amp;Table1[[#This Row],[DOI]]</f>
        <v>https://doi.org/10.1111/jiec.12284</v>
      </c>
      <c r="AZ153" s="20" t="s">
        <v>119</v>
      </c>
      <c r="BA153" s="20" t="s">
        <v>119</v>
      </c>
      <c r="BB153" s="20" t="s">
        <v>119</v>
      </c>
      <c r="BC153" s="20" t="s">
        <v>1053</v>
      </c>
      <c r="BD153" s="20" t="s">
        <v>286</v>
      </c>
      <c r="BE153" s="20" t="s">
        <v>130</v>
      </c>
      <c r="BF153" s="20" t="s">
        <v>232</v>
      </c>
      <c r="BG153" s="20" t="s">
        <v>403</v>
      </c>
      <c r="BH153" s="20">
        <v>3969</v>
      </c>
      <c r="BI153" s="20">
        <v>2049.5424750000002</v>
      </c>
      <c r="BJ153" s="20">
        <v>2139.56495</v>
      </c>
      <c r="BK153" s="20">
        <v>598.98497499999996</v>
      </c>
      <c r="BL153" s="20">
        <v>743.16997500000002</v>
      </c>
      <c r="BM153" s="20">
        <v>364485</v>
      </c>
      <c r="BN153" s="20">
        <v>127654</v>
      </c>
      <c r="BO153" s="20" t="s">
        <v>118</v>
      </c>
      <c r="BP153" s="20">
        <v>127529</v>
      </c>
      <c r="BQ153" s="20">
        <v>0.86</v>
      </c>
      <c r="BR153" s="20">
        <v>0.90800000000000003</v>
      </c>
      <c r="BS153" s="20">
        <v>33798</v>
      </c>
      <c r="BT153" s="20">
        <v>35477</v>
      </c>
      <c r="BU153" s="20" t="s">
        <v>119</v>
      </c>
      <c r="BV153" s="20" t="s">
        <v>119</v>
      </c>
      <c r="BW153" s="21" t="s">
        <v>410</v>
      </c>
      <c r="BX153" s="22" t="str">
        <f>_xlfn.XLOOKUP(BW153,dimensions_items!$B$4:$B$35,dimensions_items!$C$4:$C$35,"NULL",0)</f>
        <v>R5.2OECD</v>
      </c>
      <c r="BY153" s="22" t="s">
        <v>31</v>
      </c>
      <c r="BZ153" s="21" t="s">
        <v>31</v>
      </c>
      <c r="CA153" s="21" t="s">
        <v>31</v>
      </c>
      <c r="CB153" s="21" t="s">
        <v>23</v>
      </c>
      <c r="CC153" s="20" t="str">
        <f t="shared" si="6"/>
        <v>UN</v>
      </c>
      <c r="CD153" s="20" t="str">
        <f t="shared" si="7"/>
        <v>U</v>
      </c>
      <c r="CE153" s="20" t="str">
        <f t="shared" si="8"/>
        <v>OECD_JPN</v>
      </c>
      <c r="CF153" s="20">
        <f>IF(ISNUMBER(Table1[[#This Row],[concrete]]),Table1[[#This Row],[concrete]],IF(AND(ISNUMBER(Table1[[#This Row],[cement]]),ISNUMBER(Table1[[#This Row],[aggregates]])),Table1[[#This Row],[cement]]+Table1[[#This Row],[aggregates]],""))</f>
        <v>661.1</v>
      </c>
      <c r="CG153" s="20">
        <f>COUNT(Table1[[#This Row],[steel]:[other_unspecified_material]])</f>
        <v>8</v>
      </c>
    </row>
    <row r="154" spans="1:85" s="8" customFormat="1">
      <c r="A154" s="9">
        <v>152</v>
      </c>
      <c r="B154" s="20" t="s">
        <v>404</v>
      </c>
      <c r="C154" s="20" t="s">
        <v>118</v>
      </c>
      <c r="D154" s="38"/>
      <c r="E154" s="9">
        <v>1949</v>
      </c>
      <c r="F154" s="38">
        <v>1</v>
      </c>
      <c r="G154" s="38"/>
      <c r="H154" s="38">
        <v>2</v>
      </c>
      <c r="I154" s="38"/>
      <c r="J154" s="117">
        <v>73</v>
      </c>
      <c r="K154" s="117"/>
      <c r="L154" s="117"/>
      <c r="M154" s="117">
        <v>5</v>
      </c>
      <c r="N154" s="117"/>
      <c r="O154" s="117">
        <v>78</v>
      </c>
      <c r="P154" s="117"/>
      <c r="Q154" s="117">
        <v>3</v>
      </c>
      <c r="R154" s="117"/>
      <c r="S154" s="117"/>
      <c r="T154" s="117"/>
      <c r="U154" s="117"/>
      <c r="V154" s="117"/>
      <c r="W154" s="117"/>
      <c r="X154" s="117"/>
      <c r="Y154" s="117"/>
      <c r="Z154" s="117"/>
      <c r="AA154" s="117">
        <v>52</v>
      </c>
      <c r="AB154" s="117">
        <v>5</v>
      </c>
      <c r="AC154" s="117"/>
      <c r="AD154" s="117"/>
      <c r="AE154" s="117"/>
      <c r="AF154" s="117"/>
      <c r="AG154" s="117"/>
      <c r="AH154" s="117"/>
      <c r="AI154" s="117"/>
      <c r="AJ154" s="117"/>
      <c r="AK154" s="117">
        <v>32</v>
      </c>
      <c r="AL154" s="20" t="s">
        <v>411</v>
      </c>
      <c r="AM154" s="38" t="s">
        <v>118</v>
      </c>
      <c r="AN154" s="20" t="s">
        <v>117</v>
      </c>
      <c r="AO154" s="20" t="s">
        <v>20</v>
      </c>
      <c r="AP154" s="20" t="s">
        <v>119</v>
      </c>
      <c r="AQ154" s="20" t="s">
        <v>118</v>
      </c>
      <c r="AR154" s="20" t="s">
        <v>118</v>
      </c>
      <c r="AS154" s="20" t="s">
        <v>412</v>
      </c>
      <c r="AT154" s="38">
        <v>2009</v>
      </c>
      <c r="AU154" s="20" t="s">
        <v>413</v>
      </c>
      <c r="AV154" s="20" t="s">
        <v>342</v>
      </c>
      <c r="AW154" s="20" t="s">
        <v>125</v>
      </c>
      <c r="AX154" s="20" t="s">
        <v>414</v>
      </c>
      <c r="AY154" s="20" t="str">
        <f>"https://doi.org/"&amp;Table1[[#This Row],[DOI]]</f>
        <v>https://doi.org/10.1080/09613210903169394</v>
      </c>
      <c r="AZ154" s="20" t="s">
        <v>119</v>
      </c>
      <c r="BA154" s="20" t="s">
        <v>119</v>
      </c>
      <c r="BB154" s="20" t="s">
        <v>119</v>
      </c>
      <c r="BC154" s="20" t="s">
        <v>1054</v>
      </c>
      <c r="BD154" s="20" t="s">
        <v>415</v>
      </c>
      <c r="BE154" s="20" t="s">
        <v>130</v>
      </c>
      <c r="BF154" s="20" t="s">
        <v>232</v>
      </c>
      <c r="BG154" s="20" t="s">
        <v>403</v>
      </c>
      <c r="BH154" s="20">
        <v>3969</v>
      </c>
      <c r="BI154" s="20" t="s">
        <v>118</v>
      </c>
      <c r="BJ154" s="20">
        <v>2017.3125</v>
      </c>
      <c r="BK154" s="20" t="s">
        <v>118</v>
      </c>
      <c r="BL154" s="20">
        <v>653.51250000000005</v>
      </c>
      <c r="BM154" s="20">
        <v>364485</v>
      </c>
      <c r="BN154" s="20" t="s">
        <v>118</v>
      </c>
      <c r="BO154" s="20" t="s">
        <v>416</v>
      </c>
      <c r="BP154" s="20">
        <v>81971</v>
      </c>
      <c r="BQ154" s="20" t="s">
        <v>118</v>
      </c>
      <c r="BR154" s="20">
        <v>0.53400000000000003</v>
      </c>
      <c r="BS154" s="20" t="s">
        <v>118</v>
      </c>
      <c r="BT154" s="20">
        <v>2363</v>
      </c>
      <c r="BU154" s="20" t="s">
        <v>119</v>
      </c>
      <c r="BV154" s="20" t="s">
        <v>119</v>
      </c>
      <c r="BW154" s="21" t="s">
        <v>410</v>
      </c>
      <c r="BX154" s="22" t="str">
        <f>_xlfn.XLOOKUP(BW154,dimensions_items!$B$4:$B$35,dimensions_items!$C$4:$C$35,"NULL",0)</f>
        <v>R5.2OECD</v>
      </c>
      <c r="BY154" s="22" t="s">
        <v>16</v>
      </c>
      <c r="BZ154" s="21" t="s">
        <v>1576</v>
      </c>
      <c r="CA154" s="21" t="s">
        <v>18</v>
      </c>
      <c r="CB154" s="21" t="s">
        <v>28</v>
      </c>
      <c r="CC154" s="20" t="str">
        <f t="shared" si="6"/>
        <v>RS</v>
      </c>
      <c r="CD154" s="20" t="str">
        <f t="shared" si="7"/>
        <v>T</v>
      </c>
      <c r="CE154" s="20" t="str">
        <f t="shared" si="8"/>
        <v>OECD_JPN</v>
      </c>
      <c r="CF154" s="20">
        <f>IF(ISNUMBER(Table1[[#This Row],[concrete]]),Table1[[#This Row],[concrete]],IF(AND(ISNUMBER(Table1[[#This Row],[cement]]),ISNUMBER(Table1[[#This Row],[aggregates]])),Table1[[#This Row],[cement]]+Table1[[#This Row],[aggregates]],""))</f>
        <v>5</v>
      </c>
      <c r="CG154" s="20">
        <f>COUNT(Table1[[#This Row],[steel]:[other_unspecified_material]])</f>
        <v>9</v>
      </c>
    </row>
    <row r="155" spans="1:85" s="8" customFormat="1">
      <c r="A155" s="9">
        <v>153</v>
      </c>
      <c r="B155" s="20" t="s">
        <v>404</v>
      </c>
      <c r="C155" s="20" t="s">
        <v>118</v>
      </c>
      <c r="D155" s="38">
        <v>1950</v>
      </c>
      <c r="E155" s="9">
        <v>1958</v>
      </c>
      <c r="F155" s="38">
        <v>4</v>
      </c>
      <c r="G155" s="38"/>
      <c r="H155" s="38">
        <v>2</v>
      </c>
      <c r="I155" s="38"/>
      <c r="J155" s="117">
        <v>73</v>
      </c>
      <c r="K155" s="117"/>
      <c r="L155" s="117"/>
      <c r="M155" s="117">
        <v>113</v>
      </c>
      <c r="N155" s="117"/>
      <c r="O155" s="117">
        <v>78</v>
      </c>
      <c r="P155" s="117"/>
      <c r="Q155" s="117">
        <v>3</v>
      </c>
      <c r="R155" s="117"/>
      <c r="S155" s="117"/>
      <c r="T155" s="117"/>
      <c r="U155" s="117"/>
      <c r="V155" s="117"/>
      <c r="W155" s="117"/>
      <c r="X155" s="117"/>
      <c r="Y155" s="117"/>
      <c r="Z155" s="117"/>
      <c r="AA155" s="117">
        <v>52</v>
      </c>
      <c r="AB155" s="117">
        <v>5</v>
      </c>
      <c r="AC155" s="117"/>
      <c r="AD155" s="117"/>
      <c r="AE155" s="117"/>
      <c r="AF155" s="117"/>
      <c r="AG155" s="117"/>
      <c r="AH155" s="117"/>
      <c r="AI155" s="117"/>
      <c r="AJ155" s="117"/>
      <c r="AK155" s="117">
        <v>32</v>
      </c>
      <c r="AL155" s="20" t="s">
        <v>411</v>
      </c>
      <c r="AM155" s="38" t="s">
        <v>118</v>
      </c>
      <c r="AN155" s="20" t="s">
        <v>117</v>
      </c>
      <c r="AO155" s="20" t="s">
        <v>20</v>
      </c>
      <c r="AP155" s="20" t="s">
        <v>119</v>
      </c>
      <c r="AQ155" s="20" t="s">
        <v>118</v>
      </c>
      <c r="AR155" s="20" t="s">
        <v>118</v>
      </c>
      <c r="AS155" s="20" t="s">
        <v>412</v>
      </c>
      <c r="AT155" s="38">
        <v>2009</v>
      </c>
      <c r="AU155" s="20" t="s">
        <v>413</v>
      </c>
      <c r="AV155" s="20" t="s">
        <v>342</v>
      </c>
      <c r="AW155" s="20" t="s">
        <v>125</v>
      </c>
      <c r="AX155" s="20" t="s">
        <v>414</v>
      </c>
      <c r="AY155" s="20" t="str">
        <f>"https://doi.org/"&amp;Table1[[#This Row],[DOI]]</f>
        <v>https://doi.org/10.1080/09613210903169394</v>
      </c>
      <c r="AZ155" s="20" t="s">
        <v>119</v>
      </c>
      <c r="BA155" s="20" t="s">
        <v>119</v>
      </c>
      <c r="BB155" s="20" t="s">
        <v>119</v>
      </c>
      <c r="BC155" s="20" t="s">
        <v>1054</v>
      </c>
      <c r="BD155" s="20" t="s">
        <v>417</v>
      </c>
      <c r="BE155" s="20" t="s">
        <v>130</v>
      </c>
      <c r="BF155" s="20" t="s">
        <v>232</v>
      </c>
      <c r="BG155" s="20" t="s">
        <v>403</v>
      </c>
      <c r="BH155" s="20">
        <v>3969</v>
      </c>
      <c r="BI155" s="20">
        <v>2026.3249499999999</v>
      </c>
      <c r="BJ155" s="20">
        <v>2061.6001000000001</v>
      </c>
      <c r="BK155" s="20">
        <v>662.12750000000005</v>
      </c>
      <c r="BL155" s="20">
        <v>600.90252499999997</v>
      </c>
      <c r="BM155" s="20">
        <v>364485</v>
      </c>
      <c r="BN155" s="20">
        <v>83805</v>
      </c>
      <c r="BO155" s="20" t="s">
        <v>118</v>
      </c>
      <c r="BP155" s="20">
        <v>92389</v>
      </c>
      <c r="BQ155" s="20">
        <v>0.53400000000000003</v>
      </c>
      <c r="BR155" s="20">
        <v>0.63300000000000001</v>
      </c>
      <c r="BS155" s="20">
        <v>2519</v>
      </c>
      <c r="BT155" s="20">
        <v>4324</v>
      </c>
      <c r="BU155" s="20" t="s">
        <v>119</v>
      </c>
      <c r="BV155" s="20" t="s">
        <v>119</v>
      </c>
      <c r="BW155" s="21" t="s">
        <v>410</v>
      </c>
      <c r="BX155" s="22" t="str">
        <f>_xlfn.XLOOKUP(BW155,dimensions_items!$B$4:$B$35,dimensions_items!$C$4:$C$35,"NULL",0)</f>
        <v>R5.2OECD</v>
      </c>
      <c r="BY155" s="22" t="s">
        <v>16</v>
      </c>
      <c r="BZ155" s="21" t="s">
        <v>1576</v>
      </c>
      <c r="CA155" s="21" t="s">
        <v>18</v>
      </c>
      <c r="CB155" s="21" t="s">
        <v>28</v>
      </c>
      <c r="CC155" s="20" t="str">
        <f t="shared" si="6"/>
        <v>RS</v>
      </c>
      <c r="CD155" s="20" t="str">
        <f t="shared" si="7"/>
        <v>T</v>
      </c>
      <c r="CE155" s="20" t="str">
        <f t="shared" si="8"/>
        <v>OECD_JPN</v>
      </c>
      <c r="CF155" s="20">
        <f>IF(ISNUMBER(Table1[[#This Row],[concrete]]),Table1[[#This Row],[concrete]],IF(AND(ISNUMBER(Table1[[#This Row],[cement]]),ISNUMBER(Table1[[#This Row],[aggregates]])),Table1[[#This Row],[cement]]+Table1[[#This Row],[aggregates]],""))</f>
        <v>113</v>
      </c>
      <c r="CG155" s="20">
        <f>COUNT(Table1[[#This Row],[steel]:[other_unspecified_material]])</f>
        <v>9</v>
      </c>
    </row>
    <row r="156" spans="1:85" s="8" customFormat="1">
      <c r="A156" s="9">
        <v>154</v>
      </c>
      <c r="B156" s="20" t="s">
        <v>404</v>
      </c>
      <c r="C156" s="20" t="s">
        <v>118</v>
      </c>
      <c r="D156" s="38">
        <v>1959</v>
      </c>
      <c r="E156" s="9">
        <v>1970</v>
      </c>
      <c r="F156" s="38">
        <v>4</v>
      </c>
      <c r="G156" s="38"/>
      <c r="H156" s="38">
        <v>2</v>
      </c>
      <c r="I156" s="38"/>
      <c r="J156" s="117">
        <v>81</v>
      </c>
      <c r="K156" s="117"/>
      <c r="L156" s="117"/>
      <c r="M156" s="117">
        <v>113</v>
      </c>
      <c r="N156" s="117"/>
      <c r="O156" s="117">
        <v>78</v>
      </c>
      <c r="P156" s="117"/>
      <c r="Q156" s="117">
        <v>3</v>
      </c>
      <c r="R156" s="117"/>
      <c r="S156" s="117"/>
      <c r="T156" s="117"/>
      <c r="U156" s="117"/>
      <c r="V156" s="117"/>
      <c r="W156" s="117"/>
      <c r="X156" s="117"/>
      <c r="Y156" s="117"/>
      <c r="Z156" s="117"/>
      <c r="AA156" s="117">
        <v>52</v>
      </c>
      <c r="AB156" s="117">
        <v>5</v>
      </c>
      <c r="AC156" s="117"/>
      <c r="AD156" s="117"/>
      <c r="AE156" s="117"/>
      <c r="AF156" s="117"/>
      <c r="AG156" s="117"/>
      <c r="AH156" s="117"/>
      <c r="AI156" s="117"/>
      <c r="AJ156" s="117"/>
      <c r="AK156" s="117">
        <v>32</v>
      </c>
      <c r="AL156" s="20" t="s">
        <v>411</v>
      </c>
      <c r="AM156" s="38" t="s">
        <v>118</v>
      </c>
      <c r="AN156" s="20" t="s">
        <v>117</v>
      </c>
      <c r="AO156" s="20" t="s">
        <v>20</v>
      </c>
      <c r="AP156" s="20" t="s">
        <v>119</v>
      </c>
      <c r="AQ156" s="20" t="s">
        <v>118</v>
      </c>
      <c r="AR156" s="20" t="s">
        <v>118</v>
      </c>
      <c r="AS156" s="20" t="s">
        <v>412</v>
      </c>
      <c r="AT156" s="38">
        <v>2009</v>
      </c>
      <c r="AU156" s="20" t="s">
        <v>413</v>
      </c>
      <c r="AV156" s="20" t="s">
        <v>342</v>
      </c>
      <c r="AW156" s="20" t="s">
        <v>125</v>
      </c>
      <c r="AX156" s="20" t="s">
        <v>414</v>
      </c>
      <c r="AY156" s="20" t="str">
        <f>"https://doi.org/"&amp;Table1[[#This Row],[DOI]]</f>
        <v>https://doi.org/10.1080/09613210903169394</v>
      </c>
      <c r="AZ156" s="20" t="s">
        <v>119</v>
      </c>
      <c r="BA156" s="20" t="s">
        <v>119</v>
      </c>
      <c r="BB156" s="20" t="s">
        <v>119</v>
      </c>
      <c r="BC156" s="20" t="s">
        <v>1054</v>
      </c>
      <c r="BD156" s="20" t="s">
        <v>418</v>
      </c>
      <c r="BE156" s="20" t="s">
        <v>130</v>
      </c>
      <c r="BF156" s="20" t="s">
        <v>232</v>
      </c>
      <c r="BG156" s="20" t="s">
        <v>403</v>
      </c>
      <c r="BH156" s="20">
        <v>3969</v>
      </c>
      <c r="BI156" s="20">
        <v>1938.385</v>
      </c>
      <c r="BJ156" s="20">
        <v>2321.2675749999999</v>
      </c>
      <c r="BK156" s="20">
        <v>631.95000000000005</v>
      </c>
      <c r="BL156" s="20">
        <v>594.34252500000002</v>
      </c>
      <c r="BM156" s="20">
        <v>364485</v>
      </c>
      <c r="BN156" s="20">
        <v>93297</v>
      </c>
      <c r="BO156" s="20" t="s">
        <v>118</v>
      </c>
      <c r="BP156" s="20">
        <v>104345</v>
      </c>
      <c r="BQ156" s="20">
        <v>0.63300000000000001</v>
      </c>
      <c r="BR156" s="20">
        <v>0.71899999999999997</v>
      </c>
      <c r="BS156" s="20">
        <v>4652</v>
      </c>
      <c r="BT156" s="20">
        <v>12904</v>
      </c>
      <c r="BU156" s="20" t="s">
        <v>119</v>
      </c>
      <c r="BV156" s="20" t="s">
        <v>119</v>
      </c>
      <c r="BW156" s="21" t="s">
        <v>410</v>
      </c>
      <c r="BX156" s="22" t="str">
        <f>_xlfn.XLOOKUP(BW156,dimensions_items!$B$4:$B$35,dimensions_items!$C$4:$C$35,"NULL",0)</f>
        <v>R5.2OECD</v>
      </c>
      <c r="BY156" s="22" t="s">
        <v>16</v>
      </c>
      <c r="BZ156" s="21" t="s">
        <v>1576</v>
      </c>
      <c r="CA156" s="21" t="s">
        <v>18</v>
      </c>
      <c r="CB156" s="21" t="s">
        <v>28</v>
      </c>
      <c r="CC156" s="20" t="str">
        <f t="shared" si="6"/>
        <v>RS</v>
      </c>
      <c r="CD156" s="20" t="str">
        <f t="shared" si="7"/>
        <v>T</v>
      </c>
      <c r="CE156" s="20" t="str">
        <f t="shared" si="8"/>
        <v>OECD_JPN</v>
      </c>
      <c r="CF156" s="20">
        <f>IF(ISNUMBER(Table1[[#This Row],[concrete]]),Table1[[#This Row],[concrete]],IF(AND(ISNUMBER(Table1[[#This Row],[cement]]),ISNUMBER(Table1[[#This Row],[aggregates]])),Table1[[#This Row],[cement]]+Table1[[#This Row],[aggregates]],""))</f>
        <v>113</v>
      </c>
      <c r="CG156" s="20">
        <f>COUNT(Table1[[#This Row],[steel]:[other_unspecified_material]])</f>
        <v>9</v>
      </c>
    </row>
    <row r="157" spans="1:85" s="8" customFormat="1">
      <c r="A157" s="9">
        <v>155</v>
      </c>
      <c r="B157" s="20" t="s">
        <v>404</v>
      </c>
      <c r="C157" s="20" t="s">
        <v>118</v>
      </c>
      <c r="D157" s="38">
        <v>1971</v>
      </c>
      <c r="E157" s="9">
        <v>1980</v>
      </c>
      <c r="F157" s="38">
        <v>6</v>
      </c>
      <c r="G157" s="38"/>
      <c r="H157" s="38">
        <v>2</v>
      </c>
      <c r="I157" s="38"/>
      <c r="J157" s="117">
        <v>81</v>
      </c>
      <c r="K157" s="117"/>
      <c r="L157" s="117"/>
      <c r="M157" s="117">
        <v>185</v>
      </c>
      <c r="N157" s="117"/>
      <c r="O157" s="117">
        <v>78</v>
      </c>
      <c r="P157" s="117"/>
      <c r="Q157" s="117">
        <v>3</v>
      </c>
      <c r="R157" s="117"/>
      <c r="S157" s="117"/>
      <c r="T157" s="117"/>
      <c r="U157" s="117"/>
      <c r="V157" s="117"/>
      <c r="W157" s="117"/>
      <c r="X157" s="117"/>
      <c r="Y157" s="117"/>
      <c r="Z157" s="117"/>
      <c r="AA157" s="117">
        <v>52</v>
      </c>
      <c r="AB157" s="117">
        <v>5</v>
      </c>
      <c r="AC157" s="117"/>
      <c r="AD157" s="117"/>
      <c r="AE157" s="117"/>
      <c r="AF157" s="117"/>
      <c r="AG157" s="117"/>
      <c r="AH157" s="117"/>
      <c r="AI157" s="117"/>
      <c r="AJ157" s="117"/>
      <c r="AK157" s="117">
        <v>32</v>
      </c>
      <c r="AL157" s="20" t="s">
        <v>411</v>
      </c>
      <c r="AM157" s="38" t="s">
        <v>118</v>
      </c>
      <c r="AN157" s="20" t="s">
        <v>117</v>
      </c>
      <c r="AO157" s="20" t="s">
        <v>20</v>
      </c>
      <c r="AP157" s="20" t="s">
        <v>119</v>
      </c>
      <c r="AQ157" s="20" t="s">
        <v>118</v>
      </c>
      <c r="AR157" s="20" t="s">
        <v>118</v>
      </c>
      <c r="AS157" s="20" t="s">
        <v>412</v>
      </c>
      <c r="AT157" s="38">
        <v>2009</v>
      </c>
      <c r="AU157" s="20" t="s">
        <v>413</v>
      </c>
      <c r="AV157" s="20" t="s">
        <v>342</v>
      </c>
      <c r="AW157" s="20" t="s">
        <v>125</v>
      </c>
      <c r="AX157" s="20" t="s">
        <v>414</v>
      </c>
      <c r="AY157" s="20" t="str">
        <f>"https://doi.org/"&amp;Table1[[#This Row],[DOI]]</f>
        <v>https://doi.org/10.1080/09613210903169394</v>
      </c>
      <c r="AZ157" s="20" t="s">
        <v>119</v>
      </c>
      <c r="BA157" s="20" t="s">
        <v>119</v>
      </c>
      <c r="BB157" s="20" t="s">
        <v>119</v>
      </c>
      <c r="BC157" s="20" t="s">
        <v>1054</v>
      </c>
      <c r="BD157" s="20" t="s">
        <v>419</v>
      </c>
      <c r="BE157" s="20" t="s">
        <v>130</v>
      </c>
      <c r="BF157" s="20" t="s">
        <v>232</v>
      </c>
      <c r="BG157" s="20" t="s">
        <v>403</v>
      </c>
      <c r="BH157" s="20">
        <v>3969</v>
      </c>
      <c r="BI157" s="20">
        <v>2254.7600000000002</v>
      </c>
      <c r="BJ157" s="20">
        <v>2262.1174249999999</v>
      </c>
      <c r="BK157" s="20">
        <v>566.04247499999997</v>
      </c>
      <c r="BL157" s="20">
        <v>552.41497500000003</v>
      </c>
      <c r="BM157" s="20">
        <v>364485</v>
      </c>
      <c r="BN157" s="20">
        <v>105697</v>
      </c>
      <c r="BO157" s="20" t="s">
        <v>118</v>
      </c>
      <c r="BP157" s="20">
        <v>116807</v>
      </c>
      <c r="BQ157" s="20">
        <v>0.71899999999999997</v>
      </c>
      <c r="BR157" s="20">
        <v>0.76200000000000001</v>
      </c>
      <c r="BS157" s="20">
        <v>13521</v>
      </c>
      <c r="BT157" s="20">
        <v>20408</v>
      </c>
      <c r="BU157" s="20" t="s">
        <v>119</v>
      </c>
      <c r="BV157" s="20" t="s">
        <v>119</v>
      </c>
      <c r="BW157" s="21" t="s">
        <v>410</v>
      </c>
      <c r="BX157" s="22" t="str">
        <f>_xlfn.XLOOKUP(BW157,dimensions_items!$B$4:$B$35,dimensions_items!$C$4:$C$35,"NULL",0)</f>
        <v>R5.2OECD</v>
      </c>
      <c r="BY157" s="22" t="s">
        <v>16</v>
      </c>
      <c r="BZ157" s="21" t="s">
        <v>1576</v>
      </c>
      <c r="CA157" s="21" t="s">
        <v>18</v>
      </c>
      <c r="CB157" s="21" t="s">
        <v>28</v>
      </c>
      <c r="CC157" s="20" t="str">
        <f t="shared" si="6"/>
        <v>RS</v>
      </c>
      <c r="CD157" s="20" t="str">
        <f t="shared" si="7"/>
        <v>T</v>
      </c>
      <c r="CE157" s="20" t="str">
        <f t="shared" si="8"/>
        <v>OECD_JPN</v>
      </c>
      <c r="CF157" s="20">
        <f>IF(ISNUMBER(Table1[[#This Row],[concrete]]),Table1[[#This Row],[concrete]],IF(AND(ISNUMBER(Table1[[#This Row],[cement]]),ISNUMBER(Table1[[#This Row],[aggregates]])),Table1[[#This Row],[cement]]+Table1[[#This Row],[aggregates]],""))</f>
        <v>185</v>
      </c>
      <c r="CG157" s="20">
        <f>COUNT(Table1[[#This Row],[steel]:[other_unspecified_material]])</f>
        <v>9</v>
      </c>
    </row>
    <row r="158" spans="1:85" s="8" customFormat="1">
      <c r="A158" s="9">
        <v>156</v>
      </c>
      <c r="B158" s="20" t="s">
        <v>404</v>
      </c>
      <c r="C158" s="20" t="s">
        <v>118</v>
      </c>
      <c r="D158" s="38">
        <v>1981</v>
      </c>
      <c r="E158" s="9">
        <v>1999</v>
      </c>
      <c r="F158" s="38">
        <v>6</v>
      </c>
      <c r="G158" s="38"/>
      <c r="H158" s="38">
        <v>2</v>
      </c>
      <c r="I158" s="38"/>
      <c r="J158" s="117">
        <v>88</v>
      </c>
      <c r="K158" s="117"/>
      <c r="L158" s="117"/>
      <c r="M158" s="117">
        <v>185</v>
      </c>
      <c r="N158" s="117"/>
      <c r="O158" s="117">
        <v>78</v>
      </c>
      <c r="P158" s="117"/>
      <c r="Q158" s="117">
        <v>3</v>
      </c>
      <c r="R158" s="117"/>
      <c r="S158" s="117"/>
      <c r="T158" s="117"/>
      <c r="U158" s="117"/>
      <c r="V158" s="117"/>
      <c r="W158" s="117"/>
      <c r="X158" s="117"/>
      <c r="Y158" s="117"/>
      <c r="Z158" s="117"/>
      <c r="AA158" s="117">
        <v>52</v>
      </c>
      <c r="AB158" s="117">
        <v>5</v>
      </c>
      <c r="AC158" s="117"/>
      <c r="AD158" s="117"/>
      <c r="AE158" s="117"/>
      <c r="AF158" s="117"/>
      <c r="AG158" s="117"/>
      <c r="AH158" s="117"/>
      <c r="AI158" s="117"/>
      <c r="AJ158" s="117"/>
      <c r="AK158" s="117">
        <v>32</v>
      </c>
      <c r="AL158" s="20" t="s">
        <v>411</v>
      </c>
      <c r="AM158" s="38" t="s">
        <v>118</v>
      </c>
      <c r="AN158" s="20" t="s">
        <v>117</v>
      </c>
      <c r="AO158" s="20" t="s">
        <v>20</v>
      </c>
      <c r="AP158" s="20" t="s">
        <v>119</v>
      </c>
      <c r="AQ158" s="20" t="s">
        <v>118</v>
      </c>
      <c r="AR158" s="20" t="s">
        <v>118</v>
      </c>
      <c r="AS158" s="20" t="s">
        <v>412</v>
      </c>
      <c r="AT158" s="38">
        <v>2009</v>
      </c>
      <c r="AU158" s="20" t="s">
        <v>413</v>
      </c>
      <c r="AV158" s="20" t="s">
        <v>342</v>
      </c>
      <c r="AW158" s="20" t="s">
        <v>125</v>
      </c>
      <c r="AX158" s="20" t="s">
        <v>414</v>
      </c>
      <c r="AY158" s="20" t="str">
        <f>"https://doi.org/"&amp;Table1[[#This Row],[DOI]]</f>
        <v>https://doi.org/10.1080/09613210903169394</v>
      </c>
      <c r="AZ158" s="20" t="s">
        <v>119</v>
      </c>
      <c r="BA158" s="20" t="s">
        <v>119</v>
      </c>
      <c r="BB158" s="20" t="s">
        <v>119</v>
      </c>
      <c r="BC158" s="20" t="s">
        <v>1054</v>
      </c>
      <c r="BD158" s="20" t="s">
        <v>420</v>
      </c>
      <c r="BE158" s="20" t="s">
        <v>130</v>
      </c>
      <c r="BF158" s="20" t="s">
        <v>232</v>
      </c>
      <c r="BG158" s="20" t="s">
        <v>403</v>
      </c>
      <c r="BH158" s="20">
        <v>3969</v>
      </c>
      <c r="BI158" s="20">
        <v>2342.4951249999999</v>
      </c>
      <c r="BJ158" s="20">
        <v>2095.719975</v>
      </c>
      <c r="BK158" s="20">
        <v>565.36749999999995</v>
      </c>
      <c r="BL158" s="20">
        <v>693.55250000000001</v>
      </c>
      <c r="BM158" s="20">
        <v>364485</v>
      </c>
      <c r="BN158" s="20">
        <v>117648</v>
      </c>
      <c r="BO158" s="20" t="s">
        <v>118</v>
      </c>
      <c r="BP158" s="20">
        <v>126689</v>
      </c>
      <c r="BQ158" s="20">
        <v>0.76200000000000001</v>
      </c>
      <c r="BR158" s="20">
        <v>0.78600000000000003</v>
      </c>
      <c r="BS158" s="20">
        <v>19954</v>
      </c>
      <c r="BT158" s="20">
        <v>31980</v>
      </c>
      <c r="BU158" s="20" t="s">
        <v>119</v>
      </c>
      <c r="BV158" s="20" t="s">
        <v>119</v>
      </c>
      <c r="BW158" s="21" t="s">
        <v>410</v>
      </c>
      <c r="BX158" s="22" t="str">
        <f>_xlfn.XLOOKUP(BW158,dimensions_items!$B$4:$B$35,dimensions_items!$C$4:$C$35,"NULL",0)</f>
        <v>R5.2OECD</v>
      </c>
      <c r="BY158" s="22" t="s">
        <v>16</v>
      </c>
      <c r="BZ158" s="21" t="s">
        <v>1576</v>
      </c>
      <c r="CA158" s="21" t="s">
        <v>18</v>
      </c>
      <c r="CB158" s="21" t="s">
        <v>28</v>
      </c>
      <c r="CC158" s="20" t="str">
        <f t="shared" si="6"/>
        <v>RS</v>
      </c>
      <c r="CD158" s="20" t="str">
        <f t="shared" si="7"/>
        <v>T</v>
      </c>
      <c r="CE158" s="20" t="str">
        <f t="shared" si="8"/>
        <v>OECD_JPN</v>
      </c>
      <c r="CF158" s="20">
        <f>IF(ISNUMBER(Table1[[#This Row],[concrete]]),Table1[[#This Row],[concrete]],IF(AND(ISNUMBER(Table1[[#This Row],[cement]]),ISNUMBER(Table1[[#This Row],[aggregates]])),Table1[[#This Row],[cement]]+Table1[[#This Row],[aggregates]],""))</f>
        <v>185</v>
      </c>
      <c r="CG158" s="20">
        <f>COUNT(Table1[[#This Row],[steel]:[other_unspecified_material]])</f>
        <v>9</v>
      </c>
    </row>
    <row r="159" spans="1:85" s="8" customFormat="1">
      <c r="A159" s="9">
        <v>157</v>
      </c>
      <c r="B159" s="20" t="s">
        <v>404</v>
      </c>
      <c r="C159" s="20" t="s">
        <v>118</v>
      </c>
      <c r="D159" s="38">
        <v>2000</v>
      </c>
      <c r="E159" s="9">
        <v>2009</v>
      </c>
      <c r="F159" s="38">
        <v>7</v>
      </c>
      <c r="G159" s="38"/>
      <c r="H159" s="38">
        <v>2</v>
      </c>
      <c r="I159" s="38"/>
      <c r="J159" s="117">
        <v>88</v>
      </c>
      <c r="K159" s="117"/>
      <c r="L159" s="117"/>
      <c r="M159" s="117">
        <v>220</v>
      </c>
      <c r="N159" s="117"/>
      <c r="O159" s="117">
        <v>78</v>
      </c>
      <c r="P159" s="117"/>
      <c r="Q159" s="117">
        <v>3</v>
      </c>
      <c r="R159" s="117"/>
      <c r="S159" s="117"/>
      <c r="T159" s="117"/>
      <c r="U159" s="117"/>
      <c r="V159" s="117"/>
      <c r="W159" s="117"/>
      <c r="X159" s="117"/>
      <c r="Y159" s="117"/>
      <c r="Z159" s="117"/>
      <c r="AA159" s="117">
        <v>52</v>
      </c>
      <c r="AB159" s="117">
        <v>5</v>
      </c>
      <c r="AC159" s="117"/>
      <c r="AD159" s="117"/>
      <c r="AE159" s="117"/>
      <c r="AF159" s="117"/>
      <c r="AG159" s="117"/>
      <c r="AH159" s="117"/>
      <c r="AI159" s="117"/>
      <c r="AJ159" s="117"/>
      <c r="AK159" s="117">
        <v>32</v>
      </c>
      <c r="AL159" s="20" t="s">
        <v>411</v>
      </c>
      <c r="AM159" s="38" t="s">
        <v>118</v>
      </c>
      <c r="AN159" s="20" t="s">
        <v>117</v>
      </c>
      <c r="AO159" s="20" t="s">
        <v>20</v>
      </c>
      <c r="AP159" s="20" t="s">
        <v>119</v>
      </c>
      <c r="AQ159" s="20" t="s">
        <v>118</v>
      </c>
      <c r="AR159" s="20" t="s">
        <v>118</v>
      </c>
      <c r="AS159" s="20" t="s">
        <v>412</v>
      </c>
      <c r="AT159" s="38">
        <v>2009</v>
      </c>
      <c r="AU159" s="20" t="s">
        <v>413</v>
      </c>
      <c r="AV159" s="20" t="s">
        <v>342</v>
      </c>
      <c r="AW159" s="20" t="s">
        <v>125</v>
      </c>
      <c r="AX159" s="20" t="s">
        <v>414</v>
      </c>
      <c r="AY159" s="20" t="str">
        <f>"https://doi.org/"&amp;Table1[[#This Row],[DOI]]</f>
        <v>https://doi.org/10.1080/09613210903169394</v>
      </c>
      <c r="AZ159" s="20" t="s">
        <v>119</v>
      </c>
      <c r="BA159" s="20" t="s">
        <v>119</v>
      </c>
      <c r="BB159" s="20" t="s">
        <v>119</v>
      </c>
      <c r="BC159" s="20" t="s">
        <v>1054</v>
      </c>
      <c r="BD159" s="20" t="s">
        <v>218</v>
      </c>
      <c r="BE159" s="20" t="s">
        <v>130</v>
      </c>
      <c r="BF159" s="20" t="s">
        <v>232</v>
      </c>
      <c r="BG159" s="20" t="s">
        <v>403</v>
      </c>
      <c r="BH159" s="20">
        <v>3969</v>
      </c>
      <c r="BI159" s="20">
        <v>2128.6374500000002</v>
      </c>
      <c r="BJ159" s="20">
        <v>2049.5424750000002</v>
      </c>
      <c r="BK159" s="20">
        <v>681.28247499999998</v>
      </c>
      <c r="BL159" s="20">
        <v>598.98497499999996</v>
      </c>
      <c r="BM159" s="20">
        <v>364485</v>
      </c>
      <c r="BN159" s="20">
        <v>126933</v>
      </c>
      <c r="BO159" s="20" t="s">
        <v>118</v>
      </c>
      <c r="BP159" s="20">
        <v>127654</v>
      </c>
      <c r="BQ159" s="20">
        <v>0.78600000000000003</v>
      </c>
      <c r="BR159" s="20">
        <v>0.90800000000000003</v>
      </c>
      <c r="BS159" s="20">
        <v>33294</v>
      </c>
      <c r="BT159" s="20">
        <v>33798</v>
      </c>
      <c r="BU159" s="20" t="s">
        <v>119</v>
      </c>
      <c r="BV159" s="20" t="s">
        <v>119</v>
      </c>
      <c r="BW159" s="21" t="s">
        <v>410</v>
      </c>
      <c r="BX159" s="22" t="str">
        <f>_xlfn.XLOOKUP(BW159,dimensions_items!$B$4:$B$35,dimensions_items!$C$4:$C$35,"NULL",0)</f>
        <v>R5.2OECD</v>
      </c>
      <c r="BY159" s="22" t="s">
        <v>16</v>
      </c>
      <c r="BZ159" s="21" t="s">
        <v>1576</v>
      </c>
      <c r="CA159" s="21" t="s">
        <v>18</v>
      </c>
      <c r="CB159" s="21" t="s">
        <v>28</v>
      </c>
      <c r="CC159" s="20" t="str">
        <f t="shared" si="6"/>
        <v>RS</v>
      </c>
      <c r="CD159" s="20" t="str">
        <f t="shared" si="7"/>
        <v>T</v>
      </c>
      <c r="CE159" s="20" t="str">
        <f t="shared" si="8"/>
        <v>OECD_JPN</v>
      </c>
      <c r="CF159" s="20">
        <f>IF(ISNUMBER(Table1[[#This Row],[concrete]]),Table1[[#This Row],[concrete]],IF(AND(ISNUMBER(Table1[[#This Row],[cement]]),ISNUMBER(Table1[[#This Row],[aggregates]])),Table1[[#This Row],[cement]]+Table1[[#This Row],[aggregates]],""))</f>
        <v>220</v>
      </c>
      <c r="CG159" s="20">
        <f>COUNT(Table1[[#This Row],[steel]:[other_unspecified_material]])</f>
        <v>9</v>
      </c>
    </row>
    <row r="160" spans="1:85" s="8" customFormat="1">
      <c r="A160" s="9">
        <v>158</v>
      </c>
      <c r="B160" s="20" t="s">
        <v>404</v>
      </c>
      <c r="C160" s="20" t="s">
        <v>118</v>
      </c>
      <c r="D160" s="38">
        <v>1974</v>
      </c>
      <c r="E160" s="9">
        <v>1980</v>
      </c>
      <c r="F160" s="38">
        <v>4</v>
      </c>
      <c r="G160" s="38"/>
      <c r="H160" s="38">
        <v>1</v>
      </c>
      <c r="I160" s="38"/>
      <c r="J160" s="117">
        <v>49</v>
      </c>
      <c r="K160" s="117"/>
      <c r="L160" s="117"/>
      <c r="M160" s="117">
        <v>312</v>
      </c>
      <c r="N160" s="117"/>
      <c r="O160" s="117">
        <v>46</v>
      </c>
      <c r="P160" s="117"/>
      <c r="Q160" s="117">
        <v>27</v>
      </c>
      <c r="R160" s="117"/>
      <c r="S160" s="117"/>
      <c r="T160" s="117"/>
      <c r="U160" s="117"/>
      <c r="V160" s="117"/>
      <c r="W160" s="117"/>
      <c r="X160" s="117"/>
      <c r="Y160" s="117"/>
      <c r="Z160" s="117"/>
      <c r="AA160" s="117"/>
      <c r="AB160" s="117">
        <v>2</v>
      </c>
      <c r="AC160" s="117"/>
      <c r="AD160" s="117"/>
      <c r="AE160" s="117"/>
      <c r="AF160" s="117"/>
      <c r="AG160" s="117"/>
      <c r="AH160" s="117"/>
      <c r="AI160" s="117"/>
      <c r="AJ160" s="117"/>
      <c r="AK160" s="117">
        <v>32</v>
      </c>
      <c r="AL160" s="20" t="s">
        <v>421</v>
      </c>
      <c r="AM160" s="38" t="s">
        <v>118</v>
      </c>
      <c r="AN160" s="20" t="s">
        <v>117</v>
      </c>
      <c r="AO160" s="20" t="s">
        <v>20</v>
      </c>
      <c r="AP160" s="20" t="s">
        <v>119</v>
      </c>
      <c r="AQ160" s="20" t="s">
        <v>118</v>
      </c>
      <c r="AR160" s="20" t="s">
        <v>118</v>
      </c>
      <c r="AS160" s="20" t="s">
        <v>412</v>
      </c>
      <c r="AT160" s="38">
        <v>2009</v>
      </c>
      <c r="AU160" s="20" t="s">
        <v>413</v>
      </c>
      <c r="AV160" s="20" t="s">
        <v>342</v>
      </c>
      <c r="AW160" s="20" t="s">
        <v>125</v>
      </c>
      <c r="AX160" s="20" t="s">
        <v>414</v>
      </c>
      <c r="AY160" s="20" t="str">
        <f>"https://doi.org/"&amp;Table1[[#This Row],[DOI]]</f>
        <v>https://doi.org/10.1080/09613210903169394</v>
      </c>
      <c r="AZ160" s="20" t="s">
        <v>119</v>
      </c>
      <c r="BA160" s="20" t="s">
        <v>119</v>
      </c>
      <c r="BB160" s="20" t="s">
        <v>119</v>
      </c>
      <c r="BC160" s="20" t="s">
        <v>1054</v>
      </c>
      <c r="BD160" s="20" t="s">
        <v>422</v>
      </c>
      <c r="BE160" s="20" t="s">
        <v>130</v>
      </c>
      <c r="BF160" s="20" t="s">
        <v>232</v>
      </c>
      <c r="BG160" s="20" t="s">
        <v>403</v>
      </c>
      <c r="BH160" s="20">
        <v>3969</v>
      </c>
      <c r="BI160" s="20">
        <v>2267.4025999999999</v>
      </c>
      <c r="BJ160" s="20">
        <v>2262.1174249999999</v>
      </c>
      <c r="BK160" s="20">
        <v>570.125</v>
      </c>
      <c r="BL160" s="20">
        <v>552.41497500000003</v>
      </c>
      <c r="BM160" s="20">
        <v>364485</v>
      </c>
      <c r="BN160" s="20">
        <v>110162</v>
      </c>
      <c r="BO160" s="20" t="s">
        <v>118</v>
      </c>
      <c r="BP160" s="20">
        <v>116807</v>
      </c>
      <c r="BQ160" s="20">
        <v>0.75700000000000001</v>
      </c>
      <c r="BR160" s="20">
        <v>0.76200000000000001</v>
      </c>
      <c r="BS160" s="20">
        <v>15101</v>
      </c>
      <c r="BT160" s="20">
        <v>20408</v>
      </c>
      <c r="BU160" s="20" t="s">
        <v>119</v>
      </c>
      <c r="BV160" s="20" t="s">
        <v>119</v>
      </c>
      <c r="BW160" s="21" t="s">
        <v>410</v>
      </c>
      <c r="BX160" s="22" t="str">
        <f>_xlfn.XLOOKUP(BW160,dimensions_items!$B$4:$B$35,dimensions_items!$C$4:$C$35,"NULL",0)</f>
        <v>R5.2OECD</v>
      </c>
      <c r="BY160" s="22" t="s">
        <v>16</v>
      </c>
      <c r="BZ160" s="21" t="s">
        <v>1576</v>
      </c>
      <c r="CA160" s="21" t="s">
        <v>18</v>
      </c>
      <c r="CB160" s="21" t="s">
        <v>28</v>
      </c>
      <c r="CC160" s="20" t="str">
        <f t="shared" si="6"/>
        <v>RS</v>
      </c>
      <c r="CD160" s="20" t="str">
        <f t="shared" si="7"/>
        <v>T</v>
      </c>
      <c r="CE160" s="20" t="str">
        <f t="shared" si="8"/>
        <v>OECD_JPN</v>
      </c>
      <c r="CF160" s="20">
        <f>IF(ISNUMBER(Table1[[#This Row],[concrete]]),Table1[[#This Row],[concrete]],IF(AND(ISNUMBER(Table1[[#This Row],[cement]]),ISNUMBER(Table1[[#This Row],[aggregates]])),Table1[[#This Row],[cement]]+Table1[[#This Row],[aggregates]],""))</f>
        <v>312</v>
      </c>
      <c r="CG160" s="20">
        <f>COUNT(Table1[[#This Row],[steel]:[other_unspecified_material]])</f>
        <v>8</v>
      </c>
    </row>
    <row r="161" spans="1:85" s="8" customFormat="1">
      <c r="A161" s="9">
        <v>159</v>
      </c>
      <c r="B161" s="20" t="s">
        <v>404</v>
      </c>
      <c r="C161" s="20" t="s">
        <v>118</v>
      </c>
      <c r="D161" s="38">
        <v>1981</v>
      </c>
      <c r="E161" s="9">
        <v>1999</v>
      </c>
      <c r="F161" s="38">
        <v>4</v>
      </c>
      <c r="G161" s="38"/>
      <c r="H161" s="38">
        <v>1</v>
      </c>
      <c r="I161" s="38"/>
      <c r="J161" s="117">
        <v>52</v>
      </c>
      <c r="K161" s="117"/>
      <c r="L161" s="117"/>
      <c r="M161" s="117">
        <v>312</v>
      </c>
      <c r="N161" s="117"/>
      <c r="O161" s="117">
        <v>46</v>
      </c>
      <c r="P161" s="117"/>
      <c r="Q161" s="117">
        <v>27</v>
      </c>
      <c r="R161" s="117"/>
      <c r="S161" s="117"/>
      <c r="T161" s="117"/>
      <c r="U161" s="117"/>
      <c r="V161" s="117"/>
      <c r="W161" s="117"/>
      <c r="X161" s="117"/>
      <c r="Y161" s="117"/>
      <c r="Z161" s="117"/>
      <c r="AA161" s="117"/>
      <c r="AB161" s="117">
        <v>2</v>
      </c>
      <c r="AC161" s="117"/>
      <c r="AD161" s="117"/>
      <c r="AE161" s="117"/>
      <c r="AF161" s="117"/>
      <c r="AG161" s="117"/>
      <c r="AH161" s="117"/>
      <c r="AI161" s="117"/>
      <c r="AJ161" s="117"/>
      <c r="AK161" s="117">
        <v>32</v>
      </c>
      <c r="AL161" s="20" t="s">
        <v>421</v>
      </c>
      <c r="AM161" s="38" t="s">
        <v>118</v>
      </c>
      <c r="AN161" s="20" t="s">
        <v>117</v>
      </c>
      <c r="AO161" s="20" t="s">
        <v>20</v>
      </c>
      <c r="AP161" s="20" t="s">
        <v>119</v>
      </c>
      <c r="AQ161" s="20" t="s">
        <v>118</v>
      </c>
      <c r="AR161" s="20" t="s">
        <v>118</v>
      </c>
      <c r="AS161" s="20" t="s">
        <v>412</v>
      </c>
      <c r="AT161" s="38">
        <v>2009</v>
      </c>
      <c r="AU161" s="20" t="s">
        <v>413</v>
      </c>
      <c r="AV161" s="20" t="s">
        <v>342</v>
      </c>
      <c r="AW161" s="20" t="s">
        <v>125</v>
      </c>
      <c r="AX161" s="20" t="s">
        <v>414</v>
      </c>
      <c r="AY161" s="20" t="str">
        <f>"https://doi.org/"&amp;Table1[[#This Row],[DOI]]</f>
        <v>https://doi.org/10.1080/09613210903169394</v>
      </c>
      <c r="AZ161" s="20" t="s">
        <v>119</v>
      </c>
      <c r="BA161" s="20" t="s">
        <v>119</v>
      </c>
      <c r="BB161" s="20" t="s">
        <v>119</v>
      </c>
      <c r="BC161" s="20" t="s">
        <v>1054</v>
      </c>
      <c r="BD161" s="20" t="s">
        <v>420</v>
      </c>
      <c r="BE161" s="20" t="s">
        <v>130</v>
      </c>
      <c r="BF161" s="20" t="s">
        <v>232</v>
      </c>
      <c r="BG161" s="20" t="s">
        <v>403</v>
      </c>
      <c r="BH161" s="20">
        <v>3969</v>
      </c>
      <c r="BI161" s="20">
        <v>2342.4951249999999</v>
      </c>
      <c r="BJ161" s="20">
        <v>2095.719975</v>
      </c>
      <c r="BK161" s="20">
        <v>565.36749999999995</v>
      </c>
      <c r="BL161" s="20">
        <v>693.55250000000001</v>
      </c>
      <c r="BM161" s="20">
        <v>364485</v>
      </c>
      <c r="BN161" s="20">
        <v>117648</v>
      </c>
      <c r="BO161" s="20" t="s">
        <v>118</v>
      </c>
      <c r="BP161" s="20">
        <v>126689</v>
      </c>
      <c r="BQ161" s="20">
        <v>0.76200000000000001</v>
      </c>
      <c r="BR161" s="20">
        <v>0.78600000000000003</v>
      </c>
      <c r="BS161" s="20">
        <v>19954</v>
      </c>
      <c r="BT161" s="20">
        <v>31980</v>
      </c>
      <c r="BU161" s="20" t="s">
        <v>119</v>
      </c>
      <c r="BV161" s="20" t="s">
        <v>119</v>
      </c>
      <c r="BW161" s="21" t="s">
        <v>410</v>
      </c>
      <c r="BX161" s="22" t="str">
        <f>_xlfn.XLOOKUP(BW161,dimensions_items!$B$4:$B$35,dimensions_items!$C$4:$C$35,"NULL",0)</f>
        <v>R5.2OECD</v>
      </c>
      <c r="BY161" s="22" t="s">
        <v>16</v>
      </c>
      <c r="BZ161" s="21" t="s">
        <v>1576</v>
      </c>
      <c r="CA161" s="21" t="s">
        <v>18</v>
      </c>
      <c r="CB161" s="21" t="s">
        <v>28</v>
      </c>
      <c r="CC161" s="20" t="str">
        <f t="shared" si="6"/>
        <v>RS</v>
      </c>
      <c r="CD161" s="20" t="str">
        <f t="shared" si="7"/>
        <v>T</v>
      </c>
      <c r="CE161" s="20" t="str">
        <f t="shared" si="8"/>
        <v>OECD_JPN</v>
      </c>
      <c r="CF161" s="20">
        <f>IF(ISNUMBER(Table1[[#This Row],[concrete]]),Table1[[#This Row],[concrete]],IF(AND(ISNUMBER(Table1[[#This Row],[cement]]),ISNUMBER(Table1[[#This Row],[aggregates]])),Table1[[#This Row],[cement]]+Table1[[#This Row],[aggregates]],""))</f>
        <v>312</v>
      </c>
      <c r="CG161" s="20">
        <f>COUNT(Table1[[#This Row],[steel]:[other_unspecified_material]])</f>
        <v>8</v>
      </c>
    </row>
    <row r="162" spans="1:85" s="8" customFormat="1">
      <c r="A162" s="9">
        <v>160</v>
      </c>
      <c r="B162" s="20" t="s">
        <v>404</v>
      </c>
      <c r="C162" s="20" t="s">
        <v>118</v>
      </c>
      <c r="D162" s="38">
        <v>2000</v>
      </c>
      <c r="E162" s="9">
        <v>2009</v>
      </c>
      <c r="F162" s="38">
        <v>4</v>
      </c>
      <c r="G162" s="38"/>
      <c r="H162" s="38">
        <v>1</v>
      </c>
      <c r="I162" s="38"/>
      <c r="J162" s="117">
        <v>52</v>
      </c>
      <c r="K162" s="117"/>
      <c r="L162" s="117"/>
      <c r="M162" s="117">
        <v>367</v>
      </c>
      <c r="N162" s="117"/>
      <c r="O162" s="117">
        <v>46</v>
      </c>
      <c r="P162" s="117"/>
      <c r="Q162" s="117">
        <v>27</v>
      </c>
      <c r="R162" s="117"/>
      <c r="S162" s="117"/>
      <c r="T162" s="117"/>
      <c r="U162" s="117"/>
      <c r="V162" s="117"/>
      <c r="W162" s="117"/>
      <c r="X162" s="117"/>
      <c r="Y162" s="117"/>
      <c r="Z162" s="117"/>
      <c r="AA162" s="117"/>
      <c r="AB162" s="117">
        <v>2</v>
      </c>
      <c r="AC162" s="117"/>
      <c r="AD162" s="117"/>
      <c r="AE162" s="117"/>
      <c r="AF162" s="117"/>
      <c r="AG162" s="117"/>
      <c r="AH162" s="117"/>
      <c r="AI162" s="117"/>
      <c r="AJ162" s="117"/>
      <c r="AK162" s="117">
        <v>32</v>
      </c>
      <c r="AL162" s="20" t="s">
        <v>421</v>
      </c>
      <c r="AM162" s="38" t="s">
        <v>118</v>
      </c>
      <c r="AN162" s="20" t="s">
        <v>117</v>
      </c>
      <c r="AO162" s="20" t="s">
        <v>20</v>
      </c>
      <c r="AP162" s="20" t="s">
        <v>119</v>
      </c>
      <c r="AQ162" s="20" t="s">
        <v>118</v>
      </c>
      <c r="AR162" s="20" t="s">
        <v>118</v>
      </c>
      <c r="AS162" s="20" t="s">
        <v>412</v>
      </c>
      <c r="AT162" s="38">
        <v>2009</v>
      </c>
      <c r="AU162" s="20" t="s">
        <v>413</v>
      </c>
      <c r="AV162" s="20" t="s">
        <v>342</v>
      </c>
      <c r="AW162" s="20" t="s">
        <v>125</v>
      </c>
      <c r="AX162" s="20" t="s">
        <v>414</v>
      </c>
      <c r="AY162" s="20" t="str">
        <f>"https://doi.org/"&amp;Table1[[#This Row],[DOI]]</f>
        <v>https://doi.org/10.1080/09613210903169394</v>
      </c>
      <c r="AZ162" s="20" t="s">
        <v>119</v>
      </c>
      <c r="BA162" s="20" t="s">
        <v>119</v>
      </c>
      <c r="BB162" s="20" t="s">
        <v>119</v>
      </c>
      <c r="BC162" s="20" t="s">
        <v>1054</v>
      </c>
      <c r="BD162" s="20" t="s">
        <v>218</v>
      </c>
      <c r="BE162" s="20" t="s">
        <v>130</v>
      </c>
      <c r="BF162" s="20" t="s">
        <v>232</v>
      </c>
      <c r="BG162" s="20" t="s">
        <v>403</v>
      </c>
      <c r="BH162" s="20">
        <v>3969</v>
      </c>
      <c r="BI162" s="20">
        <v>2128.6374500000002</v>
      </c>
      <c r="BJ162" s="20">
        <v>2049.5424750000002</v>
      </c>
      <c r="BK162" s="20">
        <v>681.28247499999998</v>
      </c>
      <c r="BL162" s="20">
        <v>598.98497499999996</v>
      </c>
      <c r="BM162" s="20">
        <v>364485</v>
      </c>
      <c r="BN162" s="20">
        <v>126933</v>
      </c>
      <c r="BO162" s="20" t="s">
        <v>118</v>
      </c>
      <c r="BP162" s="20">
        <v>127654</v>
      </c>
      <c r="BQ162" s="20">
        <v>0.78600000000000003</v>
      </c>
      <c r="BR162" s="20">
        <v>0.90800000000000003</v>
      </c>
      <c r="BS162" s="20">
        <v>33294</v>
      </c>
      <c r="BT162" s="20">
        <v>33798</v>
      </c>
      <c r="BU162" s="20" t="s">
        <v>119</v>
      </c>
      <c r="BV162" s="20" t="s">
        <v>119</v>
      </c>
      <c r="BW162" s="21" t="s">
        <v>410</v>
      </c>
      <c r="BX162" s="22" t="str">
        <f>_xlfn.XLOOKUP(BW162,dimensions_items!$B$4:$B$35,dimensions_items!$C$4:$C$35,"NULL",0)</f>
        <v>R5.2OECD</v>
      </c>
      <c r="BY162" s="22" t="s">
        <v>16</v>
      </c>
      <c r="BZ162" s="21" t="s">
        <v>1576</v>
      </c>
      <c r="CA162" s="21" t="s">
        <v>18</v>
      </c>
      <c r="CB162" s="21" t="s">
        <v>28</v>
      </c>
      <c r="CC162" s="20" t="str">
        <f t="shared" si="6"/>
        <v>RS</v>
      </c>
      <c r="CD162" s="20" t="str">
        <f t="shared" si="7"/>
        <v>T</v>
      </c>
      <c r="CE162" s="20" t="str">
        <f t="shared" si="8"/>
        <v>OECD_JPN</v>
      </c>
      <c r="CF162" s="20">
        <f>IF(ISNUMBER(Table1[[#This Row],[concrete]]),Table1[[#This Row],[concrete]],IF(AND(ISNUMBER(Table1[[#This Row],[cement]]),ISNUMBER(Table1[[#This Row],[aggregates]])),Table1[[#This Row],[cement]]+Table1[[#This Row],[aggregates]],""))</f>
        <v>367</v>
      </c>
      <c r="CG162" s="20">
        <f>COUNT(Table1[[#This Row],[steel]:[other_unspecified_material]])</f>
        <v>8</v>
      </c>
    </row>
    <row r="163" spans="1:85" s="8" customFormat="1">
      <c r="A163" s="9">
        <v>161</v>
      </c>
      <c r="B163" s="20" t="s">
        <v>404</v>
      </c>
      <c r="C163" s="20" t="s">
        <v>118</v>
      </c>
      <c r="D163" s="38"/>
      <c r="E163" s="9">
        <v>1949</v>
      </c>
      <c r="F163" s="38">
        <v>49</v>
      </c>
      <c r="G163" s="38"/>
      <c r="H163" s="38">
        <v>2</v>
      </c>
      <c r="I163" s="38"/>
      <c r="J163" s="117">
        <v>18</v>
      </c>
      <c r="K163" s="117"/>
      <c r="L163" s="117"/>
      <c r="M163" s="117">
        <v>1256</v>
      </c>
      <c r="N163" s="117"/>
      <c r="O163" s="117">
        <v>181</v>
      </c>
      <c r="P163" s="117"/>
      <c r="Q163" s="117">
        <v>22</v>
      </c>
      <c r="R163" s="117"/>
      <c r="S163" s="117"/>
      <c r="T163" s="117"/>
      <c r="U163" s="117"/>
      <c r="V163" s="117"/>
      <c r="W163" s="117"/>
      <c r="X163" s="117"/>
      <c r="Y163" s="117"/>
      <c r="Z163" s="117"/>
      <c r="AA163" s="117">
        <v>4</v>
      </c>
      <c r="AB163" s="117">
        <v>2</v>
      </c>
      <c r="AC163" s="117"/>
      <c r="AD163" s="117"/>
      <c r="AE163" s="117"/>
      <c r="AF163" s="117"/>
      <c r="AG163" s="117"/>
      <c r="AH163" s="117"/>
      <c r="AI163" s="117"/>
      <c r="AJ163" s="117"/>
      <c r="AK163" s="117">
        <v>7.3</v>
      </c>
      <c r="AL163" s="20" t="s">
        <v>423</v>
      </c>
      <c r="AM163" s="38" t="s">
        <v>118</v>
      </c>
      <c r="AN163" s="20" t="s">
        <v>374</v>
      </c>
      <c r="AO163" s="20" t="s">
        <v>24</v>
      </c>
      <c r="AP163" s="20" t="s">
        <v>119</v>
      </c>
      <c r="AQ163" s="20" t="s">
        <v>118</v>
      </c>
      <c r="AR163" s="20" t="s">
        <v>118</v>
      </c>
      <c r="AS163" s="20" t="s">
        <v>412</v>
      </c>
      <c r="AT163" s="38">
        <v>2009</v>
      </c>
      <c r="AU163" s="20" t="s">
        <v>413</v>
      </c>
      <c r="AV163" s="20" t="s">
        <v>342</v>
      </c>
      <c r="AW163" s="20" t="s">
        <v>125</v>
      </c>
      <c r="AX163" s="20" t="s">
        <v>414</v>
      </c>
      <c r="AY163" s="20" t="str">
        <f>"https://doi.org/"&amp;Table1[[#This Row],[DOI]]</f>
        <v>https://doi.org/10.1080/09613210903169394</v>
      </c>
      <c r="AZ163" s="20" t="s">
        <v>119</v>
      </c>
      <c r="BA163" s="20" t="s">
        <v>119</v>
      </c>
      <c r="BB163" s="20" t="s">
        <v>119</v>
      </c>
      <c r="BC163" s="20" t="s">
        <v>1054</v>
      </c>
      <c r="BD163" s="20" t="s">
        <v>415</v>
      </c>
      <c r="BE163" s="20" t="s">
        <v>130</v>
      </c>
      <c r="BF163" s="20" t="s">
        <v>232</v>
      </c>
      <c r="BG163" s="20" t="s">
        <v>403</v>
      </c>
      <c r="BH163" s="20">
        <v>3969</v>
      </c>
      <c r="BI163" s="20" t="s">
        <v>118</v>
      </c>
      <c r="BJ163" s="20">
        <v>2017.3125</v>
      </c>
      <c r="BK163" s="20" t="s">
        <v>118</v>
      </c>
      <c r="BL163" s="20">
        <v>653.51250000000005</v>
      </c>
      <c r="BM163" s="20">
        <v>364485</v>
      </c>
      <c r="BN163" s="20" t="s">
        <v>118</v>
      </c>
      <c r="BO163" s="20" t="s">
        <v>416</v>
      </c>
      <c r="BP163" s="20">
        <v>81971</v>
      </c>
      <c r="BQ163" s="20" t="s">
        <v>118</v>
      </c>
      <c r="BR163" s="20">
        <v>0.53400000000000003</v>
      </c>
      <c r="BS163" s="20" t="s">
        <v>118</v>
      </c>
      <c r="BT163" s="20">
        <v>2363</v>
      </c>
      <c r="BU163" s="20" t="s">
        <v>119</v>
      </c>
      <c r="BV163" s="20" t="s">
        <v>119</v>
      </c>
      <c r="BW163" s="21" t="s">
        <v>410</v>
      </c>
      <c r="BX163" s="22" t="str">
        <f>_xlfn.XLOOKUP(BW163,dimensions_items!$B$4:$B$35,dimensions_items!$C$4:$C$35,"NULL",0)</f>
        <v>R5.2OECD</v>
      </c>
      <c r="BY163" s="22" t="s">
        <v>33</v>
      </c>
      <c r="BZ163" s="21" t="s">
        <v>17</v>
      </c>
      <c r="CA163" s="21" t="s">
        <v>18</v>
      </c>
      <c r="CB163" s="21" t="s">
        <v>28</v>
      </c>
      <c r="CC163" s="20" t="str">
        <f t="shared" si="6"/>
        <v>RM</v>
      </c>
      <c r="CD163" s="20" t="str">
        <f t="shared" si="7"/>
        <v>C</v>
      </c>
      <c r="CE163" s="20" t="str">
        <f t="shared" si="8"/>
        <v>OECD_JPN</v>
      </c>
      <c r="CF163" s="20">
        <f>IF(ISNUMBER(Table1[[#This Row],[concrete]]),Table1[[#This Row],[concrete]],IF(AND(ISNUMBER(Table1[[#This Row],[cement]]),ISNUMBER(Table1[[#This Row],[aggregates]])),Table1[[#This Row],[cement]]+Table1[[#This Row],[aggregates]],""))</f>
        <v>1256</v>
      </c>
      <c r="CG163" s="20">
        <f>COUNT(Table1[[#This Row],[steel]:[other_unspecified_material]])</f>
        <v>9</v>
      </c>
    </row>
    <row r="164" spans="1:85" s="8" customFormat="1">
      <c r="A164" s="9">
        <v>162</v>
      </c>
      <c r="B164" s="20" t="s">
        <v>404</v>
      </c>
      <c r="C164" s="20" t="s">
        <v>118</v>
      </c>
      <c r="D164" s="38">
        <v>1950</v>
      </c>
      <c r="E164" s="9">
        <v>1958</v>
      </c>
      <c r="F164" s="38">
        <v>56</v>
      </c>
      <c r="G164" s="38"/>
      <c r="H164" s="38">
        <v>2</v>
      </c>
      <c r="I164" s="38"/>
      <c r="J164" s="117">
        <v>18</v>
      </c>
      <c r="K164" s="117"/>
      <c r="L164" s="117"/>
      <c r="M164" s="117">
        <v>1717</v>
      </c>
      <c r="N164" s="117"/>
      <c r="O164" s="117">
        <v>198</v>
      </c>
      <c r="P164" s="117"/>
      <c r="Q164" s="117">
        <v>22</v>
      </c>
      <c r="R164" s="117"/>
      <c r="S164" s="117"/>
      <c r="T164" s="117"/>
      <c r="U164" s="117"/>
      <c r="V164" s="117"/>
      <c r="W164" s="117"/>
      <c r="X164" s="117"/>
      <c r="Y164" s="117"/>
      <c r="Z164" s="117"/>
      <c r="AA164" s="117">
        <v>4</v>
      </c>
      <c r="AB164" s="117">
        <v>2</v>
      </c>
      <c r="AC164" s="117"/>
      <c r="AD164" s="117"/>
      <c r="AE164" s="117"/>
      <c r="AF164" s="117"/>
      <c r="AG164" s="117"/>
      <c r="AH164" s="117"/>
      <c r="AI164" s="117"/>
      <c r="AJ164" s="117"/>
      <c r="AK164" s="117">
        <v>7.3</v>
      </c>
      <c r="AL164" s="20" t="s">
        <v>423</v>
      </c>
      <c r="AM164" s="38" t="s">
        <v>118</v>
      </c>
      <c r="AN164" s="20" t="s">
        <v>374</v>
      </c>
      <c r="AO164" s="20" t="s">
        <v>24</v>
      </c>
      <c r="AP164" s="20" t="s">
        <v>119</v>
      </c>
      <c r="AQ164" s="20" t="s">
        <v>118</v>
      </c>
      <c r="AR164" s="20" t="s">
        <v>118</v>
      </c>
      <c r="AS164" s="20" t="s">
        <v>412</v>
      </c>
      <c r="AT164" s="38">
        <v>2009</v>
      </c>
      <c r="AU164" s="20" t="s">
        <v>413</v>
      </c>
      <c r="AV164" s="20" t="s">
        <v>342</v>
      </c>
      <c r="AW164" s="20" t="s">
        <v>125</v>
      </c>
      <c r="AX164" s="20" t="s">
        <v>414</v>
      </c>
      <c r="AY164" s="20" t="str">
        <f>"https://doi.org/"&amp;Table1[[#This Row],[DOI]]</f>
        <v>https://doi.org/10.1080/09613210903169394</v>
      </c>
      <c r="AZ164" s="20" t="s">
        <v>119</v>
      </c>
      <c r="BA164" s="20" t="s">
        <v>119</v>
      </c>
      <c r="BB164" s="20" t="s">
        <v>119</v>
      </c>
      <c r="BC164" s="20" t="s">
        <v>1054</v>
      </c>
      <c r="BD164" s="20" t="s">
        <v>417</v>
      </c>
      <c r="BE164" s="20" t="s">
        <v>130</v>
      </c>
      <c r="BF164" s="20" t="s">
        <v>232</v>
      </c>
      <c r="BG164" s="20" t="s">
        <v>403</v>
      </c>
      <c r="BH164" s="20">
        <v>3969</v>
      </c>
      <c r="BI164" s="20">
        <v>2026.3249499999999</v>
      </c>
      <c r="BJ164" s="20">
        <v>2061.6001000000001</v>
      </c>
      <c r="BK164" s="20">
        <v>662.12750000000005</v>
      </c>
      <c r="BL164" s="20">
        <v>600.90252499999997</v>
      </c>
      <c r="BM164" s="20">
        <v>364485</v>
      </c>
      <c r="BN164" s="20">
        <v>83805</v>
      </c>
      <c r="BO164" s="20" t="s">
        <v>118</v>
      </c>
      <c r="BP164" s="20">
        <v>92389</v>
      </c>
      <c r="BQ164" s="20">
        <v>0.53400000000000003</v>
      </c>
      <c r="BR164" s="20">
        <v>0.63300000000000001</v>
      </c>
      <c r="BS164" s="20">
        <v>2519</v>
      </c>
      <c r="BT164" s="20">
        <v>4324</v>
      </c>
      <c r="BU164" s="20" t="s">
        <v>119</v>
      </c>
      <c r="BV164" s="20" t="s">
        <v>119</v>
      </c>
      <c r="BW164" s="21" t="s">
        <v>410</v>
      </c>
      <c r="BX164" s="22" t="str">
        <f>_xlfn.XLOOKUP(BW164,dimensions_items!$B$4:$B$35,dimensions_items!$C$4:$C$35,"NULL",0)</f>
        <v>R5.2OECD</v>
      </c>
      <c r="BY164" s="22" t="s">
        <v>33</v>
      </c>
      <c r="BZ164" s="21" t="s">
        <v>17</v>
      </c>
      <c r="CA164" s="21" t="s">
        <v>18</v>
      </c>
      <c r="CB164" s="21" t="s">
        <v>28</v>
      </c>
      <c r="CC164" s="20" t="str">
        <f t="shared" si="6"/>
        <v>RM</v>
      </c>
      <c r="CD164" s="20" t="str">
        <f t="shared" si="7"/>
        <v>C</v>
      </c>
      <c r="CE164" s="20" t="str">
        <f t="shared" si="8"/>
        <v>OECD_JPN</v>
      </c>
      <c r="CF164" s="20">
        <f>IF(ISNUMBER(Table1[[#This Row],[concrete]]),Table1[[#This Row],[concrete]],IF(AND(ISNUMBER(Table1[[#This Row],[cement]]),ISNUMBER(Table1[[#This Row],[aggregates]])),Table1[[#This Row],[cement]]+Table1[[#This Row],[aggregates]],""))</f>
        <v>1717</v>
      </c>
      <c r="CG164" s="20">
        <f>COUNT(Table1[[#This Row],[steel]:[other_unspecified_material]])</f>
        <v>9</v>
      </c>
    </row>
    <row r="165" spans="1:85" s="8" customFormat="1">
      <c r="A165" s="9">
        <v>163</v>
      </c>
      <c r="B165" s="20" t="s">
        <v>404</v>
      </c>
      <c r="C165" s="20" t="s">
        <v>118</v>
      </c>
      <c r="D165" s="38">
        <v>1959</v>
      </c>
      <c r="E165" s="9">
        <v>1980</v>
      </c>
      <c r="F165" s="38">
        <v>57</v>
      </c>
      <c r="G165" s="38"/>
      <c r="H165" s="38">
        <v>2</v>
      </c>
      <c r="I165" s="38"/>
      <c r="J165" s="117">
        <v>18</v>
      </c>
      <c r="K165" s="117"/>
      <c r="L165" s="117"/>
      <c r="M165" s="117">
        <v>1717</v>
      </c>
      <c r="N165" s="117"/>
      <c r="O165" s="117">
        <v>198</v>
      </c>
      <c r="P165" s="117"/>
      <c r="Q165" s="117">
        <v>22</v>
      </c>
      <c r="R165" s="117"/>
      <c r="S165" s="117"/>
      <c r="T165" s="117"/>
      <c r="U165" s="117"/>
      <c r="V165" s="117"/>
      <c r="W165" s="117"/>
      <c r="X165" s="117"/>
      <c r="Y165" s="117"/>
      <c r="Z165" s="117"/>
      <c r="AA165" s="117">
        <v>4</v>
      </c>
      <c r="AB165" s="117">
        <v>2</v>
      </c>
      <c r="AC165" s="117"/>
      <c r="AD165" s="117"/>
      <c r="AE165" s="117"/>
      <c r="AF165" s="117"/>
      <c r="AG165" s="117"/>
      <c r="AH165" s="117"/>
      <c r="AI165" s="117"/>
      <c r="AJ165" s="117"/>
      <c r="AK165" s="117">
        <v>7.3</v>
      </c>
      <c r="AL165" s="20" t="s">
        <v>423</v>
      </c>
      <c r="AM165" s="38" t="s">
        <v>118</v>
      </c>
      <c r="AN165" s="20" t="s">
        <v>374</v>
      </c>
      <c r="AO165" s="20" t="s">
        <v>24</v>
      </c>
      <c r="AP165" s="20" t="s">
        <v>119</v>
      </c>
      <c r="AQ165" s="20" t="s">
        <v>118</v>
      </c>
      <c r="AR165" s="20" t="s">
        <v>118</v>
      </c>
      <c r="AS165" s="20" t="s">
        <v>412</v>
      </c>
      <c r="AT165" s="38">
        <v>2009</v>
      </c>
      <c r="AU165" s="20" t="s">
        <v>413</v>
      </c>
      <c r="AV165" s="20" t="s">
        <v>342</v>
      </c>
      <c r="AW165" s="20" t="s">
        <v>125</v>
      </c>
      <c r="AX165" s="20" t="s">
        <v>414</v>
      </c>
      <c r="AY165" s="20" t="str">
        <f>"https://doi.org/"&amp;Table1[[#This Row],[DOI]]</f>
        <v>https://doi.org/10.1080/09613210903169394</v>
      </c>
      <c r="AZ165" s="20" t="s">
        <v>119</v>
      </c>
      <c r="BA165" s="20" t="s">
        <v>119</v>
      </c>
      <c r="BB165" s="20" t="s">
        <v>119</v>
      </c>
      <c r="BC165" s="20" t="s">
        <v>1054</v>
      </c>
      <c r="BD165" s="20" t="s">
        <v>424</v>
      </c>
      <c r="BE165" s="20" t="s">
        <v>130</v>
      </c>
      <c r="BF165" s="20" t="s">
        <v>232</v>
      </c>
      <c r="BG165" s="20" t="s">
        <v>403</v>
      </c>
      <c r="BH165" s="20">
        <v>3969</v>
      </c>
      <c r="BI165" s="20">
        <v>1938.385</v>
      </c>
      <c r="BJ165" s="20">
        <v>2262.1174249999999</v>
      </c>
      <c r="BK165" s="20">
        <v>631.95000000000005</v>
      </c>
      <c r="BL165" s="20">
        <v>552.41497500000003</v>
      </c>
      <c r="BM165" s="20">
        <v>364485</v>
      </c>
      <c r="BN165" s="20">
        <v>93297</v>
      </c>
      <c r="BO165" s="20" t="s">
        <v>118</v>
      </c>
      <c r="BP165" s="20">
        <v>116807</v>
      </c>
      <c r="BQ165" s="20">
        <v>0.63300000000000001</v>
      </c>
      <c r="BR165" s="20">
        <v>0.76200000000000001</v>
      </c>
      <c r="BS165" s="20">
        <v>4652</v>
      </c>
      <c r="BT165" s="20">
        <v>20408</v>
      </c>
      <c r="BU165" s="20" t="s">
        <v>119</v>
      </c>
      <c r="BV165" s="20" t="s">
        <v>119</v>
      </c>
      <c r="BW165" s="21" t="s">
        <v>410</v>
      </c>
      <c r="BX165" s="22" t="str">
        <f>_xlfn.XLOOKUP(BW165,dimensions_items!$B$4:$B$35,dimensions_items!$C$4:$C$35,"NULL",0)</f>
        <v>R5.2OECD</v>
      </c>
      <c r="BY165" s="22" t="s">
        <v>33</v>
      </c>
      <c r="BZ165" s="21" t="s">
        <v>17</v>
      </c>
      <c r="CA165" s="21" t="s">
        <v>18</v>
      </c>
      <c r="CB165" s="21" t="s">
        <v>28</v>
      </c>
      <c r="CC165" s="20" t="str">
        <f t="shared" si="6"/>
        <v>RM</v>
      </c>
      <c r="CD165" s="20" t="str">
        <f t="shared" si="7"/>
        <v>C</v>
      </c>
      <c r="CE165" s="20" t="str">
        <f t="shared" si="8"/>
        <v>OECD_JPN</v>
      </c>
      <c r="CF165" s="20">
        <f>IF(ISNUMBER(Table1[[#This Row],[concrete]]),Table1[[#This Row],[concrete]],IF(AND(ISNUMBER(Table1[[#This Row],[cement]]),ISNUMBER(Table1[[#This Row],[aggregates]])),Table1[[#This Row],[cement]]+Table1[[#This Row],[aggregates]],""))</f>
        <v>1717</v>
      </c>
      <c r="CG165" s="20">
        <f>COUNT(Table1[[#This Row],[steel]:[other_unspecified_material]])</f>
        <v>9</v>
      </c>
    </row>
    <row r="166" spans="1:85" s="8" customFormat="1">
      <c r="A166" s="9">
        <v>164</v>
      </c>
      <c r="B166" s="20" t="s">
        <v>404</v>
      </c>
      <c r="C166" s="20" t="s">
        <v>118</v>
      </c>
      <c r="D166" s="38">
        <v>1981</v>
      </c>
      <c r="E166" s="9">
        <v>2009</v>
      </c>
      <c r="F166" s="38">
        <v>59</v>
      </c>
      <c r="G166" s="38"/>
      <c r="H166" s="38">
        <v>2</v>
      </c>
      <c r="I166" s="38"/>
      <c r="J166" s="117">
        <v>18</v>
      </c>
      <c r="K166" s="117"/>
      <c r="L166" s="117"/>
      <c r="M166" s="117">
        <v>1871</v>
      </c>
      <c r="N166" s="117"/>
      <c r="O166" s="117">
        <v>198</v>
      </c>
      <c r="P166" s="117"/>
      <c r="Q166" s="117">
        <v>22</v>
      </c>
      <c r="R166" s="117"/>
      <c r="S166" s="117"/>
      <c r="T166" s="117"/>
      <c r="U166" s="117"/>
      <c r="V166" s="117"/>
      <c r="W166" s="117"/>
      <c r="X166" s="117"/>
      <c r="Y166" s="117"/>
      <c r="Z166" s="117"/>
      <c r="AA166" s="117">
        <v>4</v>
      </c>
      <c r="AB166" s="117">
        <v>2</v>
      </c>
      <c r="AC166" s="117"/>
      <c r="AD166" s="117"/>
      <c r="AE166" s="117"/>
      <c r="AF166" s="117"/>
      <c r="AG166" s="117"/>
      <c r="AH166" s="117"/>
      <c r="AI166" s="117"/>
      <c r="AJ166" s="117"/>
      <c r="AK166" s="117">
        <v>7.3</v>
      </c>
      <c r="AL166" s="20" t="s">
        <v>423</v>
      </c>
      <c r="AM166" s="38" t="s">
        <v>118</v>
      </c>
      <c r="AN166" s="20" t="s">
        <v>374</v>
      </c>
      <c r="AO166" s="20" t="s">
        <v>24</v>
      </c>
      <c r="AP166" s="20" t="s">
        <v>119</v>
      </c>
      <c r="AQ166" s="20" t="s">
        <v>118</v>
      </c>
      <c r="AR166" s="20" t="s">
        <v>118</v>
      </c>
      <c r="AS166" s="20" t="s">
        <v>412</v>
      </c>
      <c r="AT166" s="38">
        <v>2009</v>
      </c>
      <c r="AU166" s="20" t="s">
        <v>413</v>
      </c>
      <c r="AV166" s="20" t="s">
        <v>342</v>
      </c>
      <c r="AW166" s="20" t="s">
        <v>125</v>
      </c>
      <c r="AX166" s="20" t="s">
        <v>414</v>
      </c>
      <c r="AY166" s="20" t="str">
        <f>"https://doi.org/"&amp;Table1[[#This Row],[DOI]]</f>
        <v>https://doi.org/10.1080/09613210903169394</v>
      </c>
      <c r="AZ166" s="20" t="s">
        <v>119</v>
      </c>
      <c r="BA166" s="20" t="s">
        <v>119</v>
      </c>
      <c r="BB166" s="20" t="s">
        <v>119</v>
      </c>
      <c r="BC166" s="20" t="s">
        <v>1054</v>
      </c>
      <c r="BD166" s="20" t="s">
        <v>425</v>
      </c>
      <c r="BE166" s="20" t="s">
        <v>130</v>
      </c>
      <c r="BF166" s="20" t="s">
        <v>232</v>
      </c>
      <c r="BG166" s="20" t="s">
        <v>403</v>
      </c>
      <c r="BH166" s="20">
        <v>3969</v>
      </c>
      <c r="BI166" s="20">
        <v>2342.4951249999999</v>
      </c>
      <c r="BJ166" s="20">
        <v>2049.5424750000002</v>
      </c>
      <c r="BK166" s="20">
        <v>565.36749999999995</v>
      </c>
      <c r="BL166" s="20">
        <v>598.98497499999996</v>
      </c>
      <c r="BM166" s="20">
        <v>364485</v>
      </c>
      <c r="BN166" s="20">
        <v>117648</v>
      </c>
      <c r="BO166" s="20" t="s">
        <v>118</v>
      </c>
      <c r="BP166" s="20">
        <v>127654</v>
      </c>
      <c r="BQ166" s="20">
        <v>0.76200000000000001</v>
      </c>
      <c r="BR166" s="20">
        <v>0.90800000000000003</v>
      </c>
      <c r="BS166" s="20">
        <v>19954</v>
      </c>
      <c r="BT166" s="20">
        <v>33798</v>
      </c>
      <c r="BU166" s="20" t="s">
        <v>119</v>
      </c>
      <c r="BV166" s="20" t="s">
        <v>119</v>
      </c>
      <c r="BW166" s="21" t="s">
        <v>410</v>
      </c>
      <c r="BX166" s="22" t="str">
        <f>_xlfn.XLOOKUP(BW166,dimensions_items!$B$4:$B$35,dimensions_items!$C$4:$C$35,"NULL",0)</f>
        <v>R5.2OECD</v>
      </c>
      <c r="BY166" s="22" t="s">
        <v>33</v>
      </c>
      <c r="BZ166" s="21" t="s">
        <v>17</v>
      </c>
      <c r="CA166" s="21" t="s">
        <v>18</v>
      </c>
      <c r="CB166" s="21" t="s">
        <v>28</v>
      </c>
      <c r="CC166" s="20" t="str">
        <f t="shared" si="6"/>
        <v>RM</v>
      </c>
      <c r="CD166" s="20" t="str">
        <f t="shared" si="7"/>
        <v>C</v>
      </c>
      <c r="CE166" s="20" t="str">
        <f t="shared" si="8"/>
        <v>OECD_JPN</v>
      </c>
      <c r="CF166" s="20">
        <f>IF(ISNUMBER(Table1[[#This Row],[concrete]]),Table1[[#This Row],[concrete]],IF(AND(ISNUMBER(Table1[[#This Row],[cement]]),ISNUMBER(Table1[[#This Row],[aggregates]])),Table1[[#This Row],[cement]]+Table1[[#This Row],[aggregates]],""))</f>
        <v>1871</v>
      </c>
      <c r="CG166" s="20">
        <f>COUNT(Table1[[#This Row],[steel]:[other_unspecified_material]])</f>
        <v>9</v>
      </c>
    </row>
    <row r="167" spans="1:85" s="8" customFormat="1">
      <c r="A167" s="9">
        <v>165</v>
      </c>
      <c r="B167" s="20" t="s">
        <v>404</v>
      </c>
      <c r="C167" s="20" t="s">
        <v>118</v>
      </c>
      <c r="D167" s="38"/>
      <c r="E167" s="9">
        <v>1949</v>
      </c>
      <c r="F167" s="38">
        <v>140</v>
      </c>
      <c r="G167" s="38"/>
      <c r="H167" s="38">
        <v>1</v>
      </c>
      <c r="I167" s="38"/>
      <c r="J167" s="117">
        <v>11</v>
      </c>
      <c r="K167" s="117"/>
      <c r="L167" s="117"/>
      <c r="M167" s="117">
        <v>412</v>
      </c>
      <c r="N167" s="117"/>
      <c r="O167" s="117">
        <v>172</v>
      </c>
      <c r="P167" s="117"/>
      <c r="Q167" s="117">
        <v>91</v>
      </c>
      <c r="R167" s="117"/>
      <c r="S167" s="117"/>
      <c r="T167" s="117"/>
      <c r="U167" s="117"/>
      <c r="V167" s="117"/>
      <c r="W167" s="117"/>
      <c r="X167" s="117"/>
      <c r="Y167" s="117"/>
      <c r="Z167" s="117"/>
      <c r="AA167" s="117">
        <v>1</v>
      </c>
      <c r="AB167" s="117">
        <v>1</v>
      </c>
      <c r="AC167" s="117"/>
      <c r="AD167" s="117"/>
      <c r="AE167" s="117"/>
      <c r="AF167" s="117"/>
      <c r="AG167" s="117"/>
      <c r="AH167" s="117"/>
      <c r="AI167" s="117"/>
      <c r="AJ167" s="117"/>
      <c r="AK167" s="117">
        <v>15</v>
      </c>
      <c r="AL167" s="20" t="s">
        <v>426</v>
      </c>
      <c r="AM167" s="38" t="s">
        <v>118</v>
      </c>
      <c r="AN167" s="20" t="s">
        <v>209</v>
      </c>
      <c r="AO167" s="20" t="s">
        <v>118</v>
      </c>
      <c r="AP167" s="20" t="s">
        <v>119</v>
      </c>
      <c r="AQ167" s="20" t="s">
        <v>118</v>
      </c>
      <c r="AR167" s="20" t="s">
        <v>118</v>
      </c>
      <c r="AS167" s="20" t="s">
        <v>412</v>
      </c>
      <c r="AT167" s="38">
        <v>2009</v>
      </c>
      <c r="AU167" s="20" t="s">
        <v>413</v>
      </c>
      <c r="AV167" s="20" t="s">
        <v>342</v>
      </c>
      <c r="AW167" s="20" t="s">
        <v>125</v>
      </c>
      <c r="AX167" s="20" t="s">
        <v>414</v>
      </c>
      <c r="AY167" s="20" t="str">
        <f>"https://doi.org/"&amp;Table1[[#This Row],[DOI]]</f>
        <v>https://doi.org/10.1080/09613210903169394</v>
      </c>
      <c r="AZ167" s="20" t="s">
        <v>119</v>
      </c>
      <c r="BA167" s="20" t="s">
        <v>119</v>
      </c>
      <c r="BB167" s="20" t="s">
        <v>119</v>
      </c>
      <c r="BC167" s="20" t="s">
        <v>1054</v>
      </c>
      <c r="BD167" s="20" t="s">
        <v>415</v>
      </c>
      <c r="BE167" s="20" t="s">
        <v>130</v>
      </c>
      <c r="BF167" s="20" t="s">
        <v>232</v>
      </c>
      <c r="BG167" s="20" t="s">
        <v>403</v>
      </c>
      <c r="BH167" s="20">
        <v>3969</v>
      </c>
      <c r="BI167" s="20" t="s">
        <v>118</v>
      </c>
      <c r="BJ167" s="20">
        <v>2017.3125</v>
      </c>
      <c r="BK167" s="20" t="s">
        <v>118</v>
      </c>
      <c r="BL167" s="20">
        <v>653.51250000000005</v>
      </c>
      <c r="BM167" s="20">
        <v>364485</v>
      </c>
      <c r="BN167" s="20" t="s">
        <v>118</v>
      </c>
      <c r="BO167" s="20" t="s">
        <v>416</v>
      </c>
      <c r="BP167" s="20">
        <v>81971</v>
      </c>
      <c r="BQ167" s="20" t="s">
        <v>118</v>
      </c>
      <c r="BR167" s="20">
        <v>0.53400000000000003</v>
      </c>
      <c r="BS167" s="20" t="s">
        <v>118</v>
      </c>
      <c r="BT167" s="20">
        <v>2363</v>
      </c>
      <c r="BU167" s="20" t="s">
        <v>119</v>
      </c>
      <c r="BV167" s="20" t="s">
        <v>119</v>
      </c>
      <c r="BW167" s="21" t="s">
        <v>410</v>
      </c>
      <c r="BX167" s="22" t="str">
        <f>_xlfn.XLOOKUP(BW167,dimensions_items!$B$4:$B$35,dimensions_items!$C$4:$C$35,"NULL",0)</f>
        <v>R5.2OECD</v>
      </c>
      <c r="BY167" s="21" t="s">
        <v>46</v>
      </c>
      <c r="BZ167" s="21" t="s">
        <v>38</v>
      </c>
      <c r="CA167" s="21" t="s">
        <v>18</v>
      </c>
      <c r="CB167" s="21" t="s">
        <v>28</v>
      </c>
      <c r="CC167" s="20" t="str">
        <f t="shared" si="6"/>
        <v>NR</v>
      </c>
      <c r="CD167" s="20" t="str">
        <f t="shared" si="7"/>
        <v>S</v>
      </c>
      <c r="CE167" s="20" t="str">
        <f t="shared" si="8"/>
        <v>OECD_JPN</v>
      </c>
      <c r="CF167" s="20">
        <f>IF(ISNUMBER(Table1[[#This Row],[concrete]]),Table1[[#This Row],[concrete]],IF(AND(ISNUMBER(Table1[[#This Row],[cement]]),ISNUMBER(Table1[[#This Row],[aggregates]])),Table1[[#This Row],[cement]]+Table1[[#This Row],[aggregates]],""))</f>
        <v>412</v>
      </c>
      <c r="CG167" s="20">
        <f>COUNT(Table1[[#This Row],[steel]:[other_unspecified_material]])</f>
        <v>9</v>
      </c>
    </row>
    <row r="168" spans="1:85" s="8" customFormat="1">
      <c r="A168" s="9">
        <v>166</v>
      </c>
      <c r="B168" s="20" t="s">
        <v>404</v>
      </c>
      <c r="C168" s="20" t="s">
        <v>118</v>
      </c>
      <c r="D168" s="38">
        <v>1950</v>
      </c>
      <c r="E168" s="9">
        <v>1958</v>
      </c>
      <c r="F168" s="38">
        <v>142</v>
      </c>
      <c r="G168" s="38"/>
      <c r="H168" s="38">
        <v>1</v>
      </c>
      <c r="I168" s="38"/>
      <c r="J168" s="117">
        <v>11</v>
      </c>
      <c r="K168" s="117"/>
      <c r="L168" s="117"/>
      <c r="M168" s="117">
        <v>462</v>
      </c>
      <c r="N168" s="117"/>
      <c r="O168" s="117">
        <v>189</v>
      </c>
      <c r="P168" s="117"/>
      <c r="Q168" s="117">
        <v>91</v>
      </c>
      <c r="R168" s="117"/>
      <c r="S168" s="117"/>
      <c r="T168" s="117"/>
      <c r="U168" s="117"/>
      <c r="V168" s="117"/>
      <c r="W168" s="117"/>
      <c r="X168" s="117"/>
      <c r="Y168" s="117"/>
      <c r="Z168" s="117"/>
      <c r="AA168" s="117">
        <v>1</v>
      </c>
      <c r="AB168" s="117">
        <v>1</v>
      </c>
      <c r="AC168" s="117"/>
      <c r="AD168" s="117"/>
      <c r="AE168" s="117"/>
      <c r="AF168" s="117"/>
      <c r="AG168" s="117"/>
      <c r="AH168" s="117"/>
      <c r="AI168" s="117"/>
      <c r="AJ168" s="117"/>
      <c r="AK168" s="117">
        <v>15</v>
      </c>
      <c r="AL168" s="20" t="s">
        <v>426</v>
      </c>
      <c r="AM168" s="38" t="s">
        <v>118</v>
      </c>
      <c r="AN168" s="20" t="s">
        <v>209</v>
      </c>
      <c r="AO168" s="20" t="s">
        <v>118</v>
      </c>
      <c r="AP168" s="20" t="s">
        <v>119</v>
      </c>
      <c r="AQ168" s="20" t="s">
        <v>118</v>
      </c>
      <c r="AR168" s="20" t="s">
        <v>118</v>
      </c>
      <c r="AS168" s="20" t="s">
        <v>412</v>
      </c>
      <c r="AT168" s="38">
        <v>2009</v>
      </c>
      <c r="AU168" s="20" t="s">
        <v>413</v>
      </c>
      <c r="AV168" s="20" t="s">
        <v>342</v>
      </c>
      <c r="AW168" s="20" t="s">
        <v>125</v>
      </c>
      <c r="AX168" s="20" t="s">
        <v>414</v>
      </c>
      <c r="AY168" s="20" t="str">
        <f>"https://doi.org/"&amp;Table1[[#This Row],[DOI]]</f>
        <v>https://doi.org/10.1080/09613210903169394</v>
      </c>
      <c r="AZ168" s="20" t="s">
        <v>119</v>
      </c>
      <c r="BA168" s="20" t="s">
        <v>119</v>
      </c>
      <c r="BB168" s="20" t="s">
        <v>119</v>
      </c>
      <c r="BC168" s="20" t="s">
        <v>1054</v>
      </c>
      <c r="BD168" s="20" t="s">
        <v>417</v>
      </c>
      <c r="BE168" s="20" t="s">
        <v>130</v>
      </c>
      <c r="BF168" s="20" t="s">
        <v>232</v>
      </c>
      <c r="BG168" s="20" t="s">
        <v>403</v>
      </c>
      <c r="BH168" s="20">
        <v>3969</v>
      </c>
      <c r="BI168" s="20">
        <v>2026.3249499999999</v>
      </c>
      <c r="BJ168" s="20">
        <v>2061.6001000000001</v>
      </c>
      <c r="BK168" s="20">
        <v>662.12750000000005</v>
      </c>
      <c r="BL168" s="20">
        <v>600.90252499999997</v>
      </c>
      <c r="BM168" s="20">
        <v>364485</v>
      </c>
      <c r="BN168" s="20">
        <v>83805</v>
      </c>
      <c r="BO168" s="20" t="s">
        <v>118</v>
      </c>
      <c r="BP168" s="20">
        <v>92389</v>
      </c>
      <c r="BQ168" s="20">
        <v>0.53400000000000003</v>
      </c>
      <c r="BR168" s="20">
        <v>0.63300000000000001</v>
      </c>
      <c r="BS168" s="20">
        <v>2519</v>
      </c>
      <c r="BT168" s="20">
        <v>4324</v>
      </c>
      <c r="BU168" s="20" t="s">
        <v>119</v>
      </c>
      <c r="BV168" s="20" t="s">
        <v>119</v>
      </c>
      <c r="BW168" s="21" t="s">
        <v>410</v>
      </c>
      <c r="BX168" s="22" t="str">
        <f>_xlfn.XLOOKUP(BW168,dimensions_items!$B$4:$B$35,dimensions_items!$C$4:$C$35,"NULL",0)</f>
        <v>R5.2OECD</v>
      </c>
      <c r="BY168" s="21" t="s">
        <v>46</v>
      </c>
      <c r="BZ168" s="21" t="s">
        <v>38</v>
      </c>
      <c r="CA168" s="21" t="s">
        <v>18</v>
      </c>
      <c r="CB168" s="21" t="s">
        <v>28</v>
      </c>
      <c r="CC168" s="20" t="str">
        <f t="shared" si="6"/>
        <v>NR</v>
      </c>
      <c r="CD168" s="20" t="str">
        <f t="shared" si="7"/>
        <v>S</v>
      </c>
      <c r="CE168" s="20" t="str">
        <f t="shared" si="8"/>
        <v>OECD_JPN</v>
      </c>
      <c r="CF168" s="20">
        <f>IF(ISNUMBER(Table1[[#This Row],[concrete]]),Table1[[#This Row],[concrete]],IF(AND(ISNUMBER(Table1[[#This Row],[cement]]),ISNUMBER(Table1[[#This Row],[aggregates]])),Table1[[#This Row],[cement]]+Table1[[#This Row],[aggregates]],""))</f>
        <v>462</v>
      </c>
      <c r="CG168" s="20">
        <f>COUNT(Table1[[#This Row],[steel]:[other_unspecified_material]])</f>
        <v>9</v>
      </c>
    </row>
    <row r="169" spans="1:85" s="8" customFormat="1">
      <c r="A169" s="9">
        <v>167</v>
      </c>
      <c r="B169" s="20" t="s">
        <v>404</v>
      </c>
      <c r="C169" s="20" t="s">
        <v>118</v>
      </c>
      <c r="D169" s="38">
        <v>1959</v>
      </c>
      <c r="E169" s="9">
        <v>1970</v>
      </c>
      <c r="F169" s="38">
        <v>142</v>
      </c>
      <c r="G169" s="38"/>
      <c r="H169" s="38">
        <v>1</v>
      </c>
      <c r="I169" s="38"/>
      <c r="J169" s="117">
        <v>11</v>
      </c>
      <c r="K169" s="117"/>
      <c r="L169" s="117"/>
      <c r="M169" s="117">
        <v>463</v>
      </c>
      <c r="N169" s="117"/>
      <c r="O169" s="117">
        <v>189</v>
      </c>
      <c r="P169" s="117"/>
      <c r="Q169" s="117">
        <v>99</v>
      </c>
      <c r="R169" s="117"/>
      <c r="S169" s="117"/>
      <c r="T169" s="117"/>
      <c r="U169" s="117"/>
      <c r="V169" s="117"/>
      <c r="W169" s="117"/>
      <c r="X169" s="117"/>
      <c r="Y169" s="117"/>
      <c r="Z169" s="117"/>
      <c r="AA169" s="117">
        <v>1</v>
      </c>
      <c r="AB169" s="117">
        <v>1</v>
      </c>
      <c r="AC169" s="117"/>
      <c r="AD169" s="117"/>
      <c r="AE169" s="117"/>
      <c r="AF169" s="117"/>
      <c r="AG169" s="117"/>
      <c r="AH169" s="117"/>
      <c r="AI169" s="117"/>
      <c r="AJ169" s="117"/>
      <c r="AK169" s="117">
        <v>15</v>
      </c>
      <c r="AL169" s="20" t="s">
        <v>426</v>
      </c>
      <c r="AM169" s="38" t="s">
        <v>118</v>
      </c>
      <c r="AN169" s="20" t="s">
        <v>209</v>
      </c>
      <c r="AO169" s="20" t="s">
        <v>118</v>
      </c>
      <c r="AP169" s="20" t="s">
        <v>119</v>
      </c>
      <c r="AQ169" s="20" t="s">
        <v>118</v>
      </c>
      <c r="AR169" s="20" t="s">
        <v>118</v>
      </c>
      <c r="AS169" s="20" t="s">
        <v>412</v>
      </c>
      <c r="AT169" s="38">
        <v>2009</v>
      </c>
      <c r="AU169" s="20" t="s">
        <v>413</v>
      </c>
      <c r="AV169" s="20" t="s">
        <v>342</v>
      </c>
      <c r="AW169" s="20" t="s">
        <v>125</v>
      </c>
      <c r="AX169" s="20" t="s">
        <v>414</v>
      </c>
      <c r="AY169" s="20" t="str">
        <f>"https://doi.org/"&amp;Table1[[#This Row],[DOI]]</f>
        <v>https://doi.org/10.1080/09613210903169394</v>
      </c>
      <c r="AZ169" s="20" t="s">
        <v>119</v>
      </c>
      <c r="BA169" s="20" t="s">
        <v>119</v>
      </c>
      <c r="BB169" s="20" t="s">
        <v>119</v>
      </c>
      <c r="BC169" s="20" t="s">
        <v>1054</v>
      </c>
      <c r="BD169" s="20" t="s">
        <v>418</v>
      </c>
      <c r="BE169" s="20" t="s">
        <v>130</v>
      </c>
      <c r="BF169" s="20" t="s">
        <v>232</v>
      </c>
      <c r="BG169" s="20" t="s">
        <v>403</v>
      </c>
      <c r="BH169" s="20">
        <v>3969</v>
      </c>
      <c r="BI169" s="20">
        <v>1938.385</v>
      </c>
      <c r="BJ169" s="20">
        <v>2321.2675749999999</v>
      </c>
      <c r="BK169" s="20">
        <v>631.95000000000005</v>
      </c>
      <c r="BL169" s="20">
        <v>594.34252500000002</v>
      </c>
      <c r="BM169" s="20">
        <v>364485</v>
      </c>
      <c r="BN169" s="20">
        <v>93297</v>
      </c>
      <c r="BO169" s="20" t="s">
        <v>118</v>
      </c>
      <c r="BP169" s="20">
        <v>104345</v>
      </c>
      <c r="BQ169" s="20">
        <v>0.63300000000000001</v>
      </c>
      <c r="BR169" s="20">
        <v>0.71899999999999997</v>
      </c>
      <c r="BS169" s="20">
        <v>4652</v>
      </c>
      <c r="BT169" s="20">
        <v>12904</v>
      </c>
      <c r="BU169" s="20" t="s">
        <v>119</v>
      </c>
      <c r="BV169" s="20" t="s">
        <v>119</v>
      </c>
      <c r="BW169" s="21" t="s">
        <v>410</v>
      </c>
      <c r="BX169" s="22" t="str">
        <f>_xlfn.XLOOKUP(BW169,dimensions_items!$B$4:$B$35,dimensions_items!$C$4:$C$35,"NULL",0)</f>
        <v>R5.2OECD</v>
      </c>
      <c r="BY169" s="21" t="s">
        <v>46</v>
      </c>
      <c r="BZ169" s="21" t="s">
        <v>38</v>
      </c>
      <c r="CA169" s="21" t="s">
        <v>18</v>
      </c>
      <c r="CB169" s="21" t="s">
        <v>28</v>
      </c>
      <c r="CC169" s="20" t="str">
        <f t="shared" si="6"/>
        <v>NR</v>
      </c>
      <c r="CD169" s="20" t="str">
        <f t="shared" si="7"/>
        <v>S</v>
      </c>
      <c r="CE169" s="20" t="str">
        <f t="shared" si="8"/>
        <v>OECD_JPN</v>
      </c>
      <c r="CF169" s="20">
        <f>IF(ISNUMBER(Table1[[#This Row],[concrete]]),Table1[[#This Row],[concrete]],IF(AND(ISNUMBER(Table1[[#This Row],[cement]]),ISNUMBER(Table1[[#This Row],[aggregates]])),Table1[[#This Row],[cement]]+Table1[[#This Row],[aggregates]],""))</f>
        <v>463</v>
      </c>
      <c r="CG169" s="20">
        <f>COUNT(Table1[[#This Row],[steel]:[other_unspecified_material]])</f>
        <v>9</v>
      </c>
    </row>
    <row r="170" spans="1:85" s="8" customFormat="1">
      <c r="A170" s="9">
        <v>168</v>
      </c>
      <c r="B170" s="20" t="s">
        <v>404</v>
      </c>
      <c r="C170" s="20" t="s">
        <v>118</v>
      </c>
      <c r="D170" s="38">
        <v>1971</v>
      </c>
      <c r="E170" s="9">
        <v>1980</v>
      </c>
      <c r="F170" s="38">
        <v>144</v>
      </c>
      <c r="G170" s="38"/>
      <c r="H170" s="38">
        <v>1</v>
      </c>
      <c r="I170" s="38"/>
      <c r="J170" s="117">
        <v>11</v>
      </c>
      <c r="K170" s="117"/>
      <c r="L170" s="117"/>
      <c r="M170" s="117">
        <v>496</v>
      </c>
      <c r="N170" s="117"/>
      <c r="O170" s="117">
        <v>200</v>
      </c>
      <c r="P170" s="117"/>
      <c r="Q170" s="117">
        <v>99</v>
      </c>
      <c r="R170" s="117"/>
      <c r="S170" s="117"/>
      <c r="T170" s="117"/>
      <c r="U170" s="117"/>
      <c r="V170" s="117"/>
      <c r="W170" s="117"/>
      <c r="X170" s="117"/>
      <c r="Y170" s="117"/>
      <c r="Z170" s="117"/>
      <c r="AA170" s="117">
        <v>1</v>
      </c>
      <c r="AB170" s="117">
        <v>1</v>
      </c>
      <c r="AC170" s="117"/>
      <c r="AD170" s="117"/>
      <c r="AE170" s="117"/>
      <c r="AF170" s="117"/>
      <c r="AG170" s="117"/>
      <c r="AH170" s="117"/>
      <c r="AI170" s="117"/>
      <c r="AJ170" s="117"/>
      <c r="AK170" s="117">
        <v>15</v>
      </c>
      <c r="AL170" s="20" t="s">
        <v>426</v>
      </c>
      <c r="AM170" s="38" t="s">
        <v>118</v>
      </c>
      <c r="AN170" s="20" t="s">
        <v>209</v>
      </c>
      <c r="AO170" s="20" t="s">
        <v>118</v>
      </c>
      <c r="AP170" s="20" t="s">
        <v>119</v>
      </c>
      <c r="AQ170" s="20" t="s">
        <v>118</v>
      </c>
      <c r="AR170" s="20" t="s">
        <v>118</v>
      </c>
      <c r="AS170" s="20" t="s">
        <v>412</v>
      </c>
      <c r="AT170" s="38">
        <v>2009</v>
      </c>
      <c r="AU170" s="20" t="s">
        <v>413</v>
      </c>
      <c r="AV170" s="20" t="s">
        <v>342</v>
      </c>
      <c r="AW170" s="20" t="s">
        <v>125</v>
      </c>
      <c r="AX170" s="20" t="s">
        <v>414</v>
      </c>
      <c r="AY170" s="20" t="str">
        <f>"https://doi.org/"&amp;Table1[[#This Row],[DOI]]</f>
        <v>https://doi.org/10.1080/09613210903169394</v>
      </c>
      <c r="AZ170" s="20" t="s">
        <v>119</v>
      </c>
      <c r="BA170" s="20" t="s">
        <v>119</v>
      </c>
      <c r="BB170" s="20" t="s">
        <v>119</v>
      </c>
      <c r="BC170" s="20" t="s">
        <v>1054</v>
      </c>
      <c r="BD170" s="20" t="s">
        <v>419</v>
      </c>
      <c r="BE170" s="20" t="s">
        <v>130</v>
      </c>
      <c r="BF170" s="20" t="s">
        <v>232</v>
      </c>
      <c r="BG170" s="20" t="s">
        <v>403</v>
      </c>
      <c r="BH170" s="20">
        <v>3969</v>
      </c>
      <c r="BI170" s="20">
        <v>2254.7600000000002</v>
      </c>
      <c r="BJ170" s="20">
        <v>2262.1174249999999</v>
      </c>
      <c r="BK170" s="20">
        <v>566.04247499999997</v>
      </c>
      <c r="BL170" s="20">
        <v>552.41497500000003</v>
      </c>
      <c r="BM170" s="20">
        <v>364485</v>
      </c>
      <c r="BN170" s="20">
        <v>105697</v>
      </c>
      <c r="BO170" s="20" t="s">
        <v>118</v>
      </c>
      <c r="BP170" s="20">
        <v>116807</v>
      </c>
      <c r="BQ170" s="20">
        <v>0.71899999999999997</v>
      </c>
      <c r="BR170" s="20">
        <v>0.76200000000000001</v>
      </c>
      <c r="BS170" s="20">
        <v>13521</v>
      </c>
      <c r="BT170" s="20">
        <v>20408</v>
      </c>
      <c r="BU170" s="20" t="s">
        <v>119</v>
      </c>
      <c r="BV170" s="20" t="s">
        <v>119</v>
      </c>
      <c r="BW170" s="21" t="s">
        <v>410</v>
      </c>
      <c r="BX170" s="22" t="str">
        <f>_xlfn.XLOOKUP(BW170,dimensions_items!$B$4:$B$35,dimensions_items!$C$4:$C$35,"NULL",0)</f>
        <v>R5.2OECD</v>
      </c>
      <c r="BY170" s="21" t="s">
        <v>46</v>
      </c>
      <c r="BZ170" s="21" t="s">
        <v>38</v>
      </c>
      <c r="CA170" s="21" t="s">
        <v>18</v>
      </c>
      <c r="CB170" s="21" t="s">
        <v>28</v>
      </c>
      <c r="CC170" s="20" t="str">
        <f t="shared" si="6"/>
        <v>NR</v>
      </c>
      <c r="CD170" s="20" t="str">
        <f t="shared" si="7"/>
        <v>S</v>
      </c>
      <c r="CE170" s="20" t="str">
        <f t="shared" si="8"/>
        <v>OECD_JPN</v>
      </c>
      <c r="CF170" s="20">
        <f>IF(ISNUMBER(Table1[[#This Row],[concrete]]),Table1[[#This Row],[concrete]],IF(AND(ISNUMBER(Table1[[#This Row],[cement]]),ISNUMBER(Table1[[#This Row],[aggregates]])),Table1[[#This Row],[cement]]+Table1[[#This Row],[aggregates]],""))</f>
        <v>496</v>
      </c>
      <c r="CG170" s="20">
        <f>COUNT(Table1[[#This Row],[steel]:[other_unspecified_material]])</f>
        <v>9</v>
      </c>
    </row>
    <row r="171" spans="1:85" s="8" customFormat="1">
      <c r="A171" s="9">
        <v>169</v>
      </c>
      <c r="B171" s="20" t="s">
        <v>404</v>
      </c>
      <c r="C171" s="20" t="s">
        <v>118</v>
      </c>
      <c r="D171" s="38">
        <v>1981</v>
      </c>
      <c r="E171" s="9">
        <v>1999</v>
      </c>
      <c r="F171" s="38">
        <v>144</v>
      </c>
      <c r="G171" s="38"/>
      <c r="H171" s="38">
        <v>1</v>
      </c>
      <c r="I171" s="38"/>
      <c r="J171" s="117">
        <v>11</v>
      </c>
      <c r="K171" s="117"/>
      <c r="L171" s="117"/>
      <c r="M171" s="117">
        <v>496</v>
      </c>
      <c r="N171" s="117"/>
      <c r="O171" s="117">
        <v>200</v>
      </c>
      <c r="P171" s="117"/>
      <c r="Q171" s="117">
        <v>106</v>
      </c>
      <c r="R171" s="117"/>
      <c r="S171" s="117"/>
      <c r="T171" s="117"/>
      <c r="U171" s="117"/>
      <c r="V171" s="117"/>
      <c r="W171" s="117"/>
      <c r="X171" s="117"/>
      <c r="Y171" s="117"/>
      <c r="Z171" s="117"/>
      <c r="AA171" s="117">
        <v>1</v>
      </c>
      <c r="AB171" s="117">
        <v>1</v>
      </c>
      <c r="AC171" s="117"/>
      <c r="AD171" s="117"/>
      <c r="AE171" s="117"/>
      <c r="AF171" s="117"/>
      <c r="AG171" s="117"/>
      <c r="AH171" s="117"/>
      <c r="AI171" s="117"/>
      <c r="AJ171" s="117"/>
      <c r="AK171" s="117">
        <v>15</v>
      </c>
      <c r="AL171" s="20" t="s">
        <v>426</v>
      </c>
      <c r="AM171" s="38" t="s">
        <v>118</v>
      </c>
      <c r="AN171" s="20" t="s">
        <v>209</v>
      </c>
      <c r="AO171" s="20" t="s">
        <v>118</v>
      </c>
      <c r="AP171" s="20" t="s">
        <v>119</v>
      </c>
      <c r="AQ171" s="20" t="s">
        <v>118</v>
      </c>
      <c r="AR171" s="20" t="s">
        <v>118</v>
      </c>
      <c r="AS171" s="20" t="s">
        <v>412</v>
      </c>
      <c r="AT171" s="38">
        <v>2009</v>
      </c>
      <c r="AU171" s="20" t="s">
        <v>413</v>
      </c>
      <c r="AV171" s="20" t="s">
        <v>342</v>
      </c>
      <c r="AW171" s="20" t="s">
        <v>125</v>
      </c>
      <c r="AX171" s="20" t="s">
        <v>414</v>
      </c>
      <c r="AY171" s="20" t="str">
        <f>"https://doi.org/"&amp;Table1[[#This Row],[DOI]]</f>
        <v>https://doi.org/10.1080/09613210903169394</v>
      </c>
      <c r="AZ171" s="20" t="s">
        <v>119</v>
      </c>
      <c r="BA171" s="20" t="s">
        <v>119</v>
      </c>
      <c r="BB171" s="20" t="s">
        <v>119</v>
      </c>
      <c r="BC171" s="20" t="s">
        <v>1054</v>
      </c>
      <c r="BD171" s="20" t="s">
        <v>420</v>
      </c>
      <c r="BE171" s="20" t="s">
        <v>130</v>
      </c>
      <c r="BF171" s="20" t="s">
        <v>232</v>
      </c>
      <c r="BG171" s="20" t="s">
        <v>403</v>
      </c>
      <c r="BH171" s="20">
        <v>3969</v>
      </c>
      <c r="BI171" s="20">
        <v>2342.4951249999999</v>
      </c>
      <c r="BJ171" s="20">
        <v>2095.719975</v>
      </c>
      <c r="BK171" s="20">
        <v>565.36749999999995</v>
      </c>
      <c r="BL171" s="20">
        <v>693.55250000000001</v>
      </c>
      <c r="BM171" s="20">
        <v>364485</v>
      </c>
      <c r="BN171" s="20">
        <v>117648</v>
      </c>
      <c r="BO171" s="20" t="s">
        <v>118</v>
      </c>
      <c r="BP171" s="20">
        <v>126689</v>
      </c>
      <c r="BQ171" s="20">
        <v>0.76200000000000001</v>
      </c>
      <c r="BR171" s="20">
        <v>0.78600000000000003</v>
      </c>
      <c r="BS171" s="20">
        <v>19954</v>
      </c>
      <c r="BT171" s="20">
        <v>31980</v>
      </c>
      <c r="BU171" s="20" t="s">
        <v>119</v>
      </c>
      <c r="BV171" s="20" t="s">
        <v>119</v>
      </c>
      <c r="BW171" s="21" t="s">
        <v>410</v>
      </c>
      <c r="BX171" s="22" t="str">
        <f>_xlfn.XLOOKUP(BW171,dimensions_items!$B$4:$B$35,dimensions_items!$C$4:$C$35,"NULL",0)</f>
        <v>R5.2OECD</v>
      </c>
      <c r="BY171" s="21" t="s">
        <v>46</v>
      </c>
      <c r="BZ171" s="21" t="s">
        <v>38</v>
      </c>
      <c r="CA171" s="21" t="s">
        <v>18</v>
      </c>
      <c r="CB171" s="21" t="s">
        <v>28</v>
      </c>
      <c r="CC171" s="20" t="str">
        <f t="shared" si="6"/>
        <v>NR</v>
      </c>
      <c r="CD171" s="20" t="str">
        <f t="shared" si="7"/>
        <v>S</v>
      </c>
      <c r="CE171" s="20" t="str">
        <f t="shared" si="8"/>
        <v>OECD_JPN</v>
      </c>
      <c r="CF171" s="20">
        <f>IF(ISNUMBER(Table1[[#This Row],[concrete]]),Table1[[#This Row],[concrete]],IF(AND(ISNUMBER(Table1[[#This Row],[cement]]),ISNUMBER(Table1[[#This Row],[aggregates]])),Table1[[#This Row],[cement]]+Table1[[#This Row],[aggregates]],""))</f>
        <v>496</v>
      </c>
      <c r="CG171" s="20">
        <f>COUNT(Table1[[#This Row],[steel]:[other_unspecified_material]])</f>
        <v>9</v>
      </c>
    </row>
    <row r="172" spans="1:85" s="8" customFormat="1">
      <c r="A172" s="9">
        <v>170</v>
      </c>
      <c r="B172" s="20" t="s">
        <v>404</v>
      </c>
      <c r="C172" s="20" t="s">
        <v>118</v>
      </c>
      <c r="D172" s="38">
        <v>2000</v>
      </c>
      <c r="E172" s="9">
        <v>2009</v>
      </c>
      <c r="F172" s="38">
        <v>145</v>
      </c>
      <c r="G172" s="38"/>
      <c r="H172" s="38">
        <v>1</v>
      </c>
      <c r="I172" s="38"/>
      <c r="J172" s="117">
        <v>11</v>
      </c>
      <c r="K172" s="117"/>
      <c r="L172" s="117"/>
      <c r="M172" s="117">
        <v>529</v>
      </c>
      <c r="N172" s="117"/>
      <c r="O172" s="117">
        <v>218</v>
      </c>
      <c r="P172" s="117"/>
      <c r="Q172" s="117">
        <v>106</v>
      </c>
      <c r="R172" s="117"/>
      <c r="S172" s="117"/>
      <c r="T172" s="117"/>
      <c r="U172" s="117"/>
      <c r="V172" s="117"/>
      <c r="W172" s="117"/>
      <c r="X172" s="117"/>
      <c r="Y172" s="117"/>
      <c r="Z172" s="117"/>
      <c r="AA172" s="117">
        <v>1</v>
      </c>
      <c r="AB172" s="117">
        <v>1</v>
      </c>
      <c r="AC172" s="117"/>
      <c r="AD172" s="117"/>
      <c r="AE172" s="117"/>
      <c r="AF172" s="117"/>
      <c r="AG172" s="117"/>
      <c r="AH172" s="117"/>
      <c r="AI172" s="117"/>
      <c r="AJ172" s="117"/>
      <c r="AK172" s="117">
        <v>15</v>
      </c>
      <c r="AL172" s="20" t="s">
        <v>426</v>
      </c>
      <c r="AM172" s="38" t="s">
        <v>118</v>
      </c>
      <c r="AN172" s="20" t="s">
        <v>209</v>
      </c>
      <c r="AO172" s="20" t="s">
        <v>118</v>
      </c>
      <c r="AP172" s="20" t="s">
        <v>119</v>
      </c>
      <c r="AQ172" s="20" t="s">
        <v>118</v>
      </c>
      <c r="AR172" s="20" t="s">
        <v>118</v>
      </c>
      <c r="AS172" s="20" t="s">
        <v>412</v>
      </c>
      <c r="AT172" s="38">
        <v>2009</v>
      </c>
      <c r="AU172" s="20" t="s">
        <v>413</v>
      </c>
      <c r="AV172" s="20" t="s">
        <v>342</v>
      </c>
      <c r="AW172" s="20" t="s">
        <v>125</v>
      </c>
      <c r="AX172" s="20" t="s">
        <v>414</v>
      </c>
      <c r="AY172" s="20" t="str">
        <f>"https://doi.org/"&amp;Table1[[#This Row],[DOI]]</f>
        <v>https://doi.org/10.1080/09613210903169394</v>
      </c>
      <c r="AZ172" s="20" t="s">
        <v>119</v>
      </c>
      <c r="BA172" s="20" t="s">
        <v>119</v>
      </c>
      <c r="BB172" s="20" t="s">
        <v>119</v>
      </c>
      <c r="BC172" s="20" t="s">
        <v>1054</v>
      </c>
      <c r="BD172" s="20" t="s">
        <v>218</v>
      </c>
      <c r="BE172" s="20" t="s">
        <v>130</v>
      </c>
      <c r="BF172" s="20" t="s">
        <v>232</v>
      </c>
      <c r="BG172" s="20" t="s">
        <v>403</v>
      </c>
      <c r="BH172" s="20">
        <v>3969</v>
      </c>
      <c r="BI172" s="20">
        <v>2128.6374500000002</v>
      </c>
      <c r="BJ172" s="20">
        <v>2049.5424750000002</v>
      </c>
      <c r="BK172" s="20">
        <v>681.28247499999998</v>
      </c>
      <c r="BL172" s="20">
        <v>598.98497499999996</v>
      </c>
      <c r="BM172" s="20">
        <v>364485</v>
      </c>
      <c r="BN172" s="20">
        <v>126933</v>
      </c>
      <c r="BO172" s="20" t="s">
        <v>118</v>
      </c>
      <c r="BP172" s="20">
        <v>127654</v>
      </c>
      <c r="BQ172" s="20">
        <v>0.78600000000000003</v>
      </c>
      <c r="BR172" s="20">
        <v>0.90800000000000003</v>
      </c>
      <c r="BS172" s="20">
        <v>33294</v>
      </c>
      <c r="BT172" s="20">
        <v>33798</v>
      </c>
      <c r="BU172" s="20" t="s">
        <v>119</v>
      </c>
      <c r="BV172" s="20" t="s">
        <v>119</v>
      </c>
      <c r="BW172" s="21" t="s">
        <v>410</v>
      </c>
      <c r="BX172" s="22" t="str">
        <f>_xlfn.XLOOKUP(BW172,dimensions_items!$B$4:$B$35,dimensions_items!$C$4:$C$35,"NULL",0)</f>
        <v>R5.2OECD</v>
      </c>
      <c r="BY172" s="21" t="s">
        <v>46</v>
      </c>
      <c r="BZ172" s="21" t="s">
        <v>38</v>
      </c>
      <c r="CA172" s="21" t="s">
        <v>18</v>
      </c>
      <c r="CB172" s="21" t="s">
        <v>28</v>
      </c>
      <c r="CC172" s="20" t="str">
        <f t="shared" si="6"/>
        <v>NR</v>
      </c>
      <c r="CD172" s="20" t="str">
        <f t="shared" si="7"/>
        <v>S</v>
      </c>
      <c r="CE172" s="20" t="str">
        <f t="shared" si="8"/>
        <v>OECD_JPN</v>
      </c>
      <c r="CF172" s="20">
        <f>IF(ISNUMBER(Table1[[#This Row],[concrete]]),Table1[[#This Row],[concrete]],IF(AND(ISNUMBER(Table1[[#This Row],[cement]]),ISNUMBER(Table1[[#This Row],[aggregates]])),Table1[[#This Row],[cement]]+Table1[[#This Row],[aggregates]],""))</f>
        <v>529</v>
      </c>
      <c r="CG172" s="20">
        <f>COUNT(Table1[[#This Row],[steel]:[other_unspecified_material]])</f>
        <v>9</v>
      </c>
    </row>
    <row r="173" spans="1:85" s="8" customFormat="1">
      <c r="A173" s="9">
        <v>171</v>
      </c>
      <c r="B173" s="20" t="s">
        <v>404</v>
      </c>
      <c r="C173" s="20" t="s">
        <v>118</v>
      </c>
      <c r="D173" s="38">
        <v>1945</v>
      </c>
      <c r="E173" s="9">
        <v>2010</v>
      </c>
      <c r="F173" s="38">
        <v>7</v>
      </c>
      <c r="G173" s="38"/>
      <c r="H173" s="38">
        <v>2</v>
      </c>
      <c r="I173" s="38"/>
      <c r="J173" s="117">
        <v>88</v>
      </c>
      <c r="K173" s="117"/>
      <c r="L173" s="117"/>
      <c r="M173" s="117">
        <v>221</v>
      </c>
      <c r="N173" s="117"/>
      <c r="O173" s="117">
        <v>78</v>
      </c>
      <c r="P173" s="117"/>
      <c r="Q173" s="117">
        <v>3</v>
      </c>
      <c r="R173" s="117"/>
      <c r="S173" s="117"/>
      <c r="T173" s="117"/>
      <c r="U173" s="117"/>
      <c r="V173" s="117"/>
      <c r="W173" s="117"/>
      <c r="X173" s="117"/>
      <c r="Y173" s="117"/>
      <c r="Z173" s="117"/>
      <c r="AA173" s="117">
        <v>52</v>
      </c>
      <c r="AB173" s="117">
        <v>5</v>
      </c>
      <c r="AC173" s="117"/>
      <c r="AD173" s="117"/>
      <c r="AE173" s="117"/>
      <c r="AF173" s="117"/>
      <c r="AG173" s="117"/>
      <c r="AH173" s="117"/>
      <c r="AI173" s="117"/>
      <c r="AJ173" s="117"/>
      <c r="AK173" s="117">
        <v>32</v>
      </c>
      <c r="AL173" s="20" t="s">
        <v>427</v>
      </c>
      <c r="AM173" s="38" t="s">
        <v>118</v>
      </c>
      <c r="AN173" s="20" t="s">
        <v>117</v>
      </c>
      <c r="AO173" s="20" t="s">
        <v>20</v>
      </c>
      <c r="AP173" s="20" t="s">
        <v>119</v>
      </c>
      <c r="AQ173" s="20" t="s">
        <v>118</v>
      </c>
      <c r="AR173" s="20" t="s">
        <v>118</v>
      </c>
      <c r="AS173" s="20" t="s">
        <v>428</v>
      </c>
      <c r="AT173" s="38">
        <v>2014</v>
      </c>
      <c r="AU173" s="20" t="s">
        <v>429</v>
      </c>
      <c r="AV173" s="20" t="s">
        <v>124</v>
      </c>
      <c r="AW173" s="20" t="s">
        <v>125</v>
      </c>
      <c r="AX173" s="20" t="s">
        <v>430</v>
      </c>
      <c r="AY173" s="20" t="str">
        <f>"https://doi.org/"&amp;Table1[[#This Row],[DOI]]</f>
        <v>https://doi.org/10.1111/jiec.12126</v>
      </c>
      <c r="AZ173" s="20" t="s">
        <v>119</v>
      </c>
      <c r="BA173" s="20" t="s">
        <v>119</v>
      </c>
      <c r="BB173" s="20" t="s">
        <v>119</v>
      </c>
      <c r="BC173" s="20" t="s">
        <v>1055</v>
      </c>
      <c r="BD173" s="20" t="s">
        <v>431</v>
      </c>
      <c r="BE173" s="20" t="s">
        <v>130</v>
      </c>
      <c r="BF173" s="20" t="s">
        <v>232</v>
      </c>
      <c r="BG173" s="20" t="s">
        <v>403</v>
      </c>
      <c r="BH173" s="20">
        <v>3969</v>
      </c>
      <c r="BI173" s="20">
        <v>1899.3225</v>
      </c>
      <c r="BJ173" s="20">
        <v>2139.56495</v>
      </c>
      <c r="BK173" s="20">
        <v>695.4325</v>
      </c>
      <c r="BL173" s="20">
        <v>743.16997500000002</v>
      </c>
      <c r="BM173" s="20">
        <v>364485</v>
      </c>
      <c r="BN173" s="20">
        <v>76224</v>
      </c>
      <c r="BO173" s="20" t="s">
        <v>118</v>
      </c>
      <c r="BP173" s="20">
        <v>127529</v>
      </c>
      <c r="BQ173" s="20">
        <v>0.53400000000000003</v>
      </c>
      <c r="BR173" s="20">
        <v>0.90800000000000003</v>
      </c>
      <c r="BS173" s="20">
        <v>1776</v>
      </c>
      <c r="BT173" s="20">
        <v>35477</v>
      </c>
      <c r="BU173" s="20" t="s">
        <v>119</v>
      </c>
      <c r="BV173" s="20" t="s">
        <v>119</v>
      </c>
      <c r="BW173" s="21" t="s">
        <v>410</v>
      </c>
      <c r="BX173" s="22" t="str">
        <f>_xlfn.XLOOKUP(BW173,dimensions_items!$B$4:$B$35,dimensions_items!$C$4:$C$35,"NULL",0)</f>
        <v>R5.2OECD</v>
      </c>
      <c r="BY173" s="22" t="s">
        <v>16</v>
      </c>
      <c r="BZ173" s="21" t="s">
        <v>1576</v>
      </c>
      <c r="CA173" s="21" t="s">
        <v>18</v>
      </c>
      <c r="CB173" s="21" t="s">
        <v>28</v>
      </c>
      <c r="CC173" s="20" t="str">
        <f t="shared" si="6"/>
        <v>RS</v>
      </c>
      <c r="CD173" s="20" t="str">
        <f t="shared" si="7"/>
        <v>T</v>
      </c>
      <c r="CE173" s="20" t="str">
        <f t="shared" si="8"/>
        <v>OECD_JPN</v>
      </c>
      <c r="CF173" s="20">
        <f>IF(ISNUMBER(Table1[[#This Row],[concrete]]),Table1[[#This Row],[concrete]],IF(AND(ISNUMBER(Table1[[#This Row],[cement]]),ISNUMBER(Table1[[#This Row],[aggregates]])),Table1[[#This Row],[cement]]+Table1[[#This Row],[aggregates]],""))</f>
        <v>221</v>
      </c>
      <c r="CG173" s="20">
        <f>COUNT(Table1[[#This Row],[steel]:[other_unspecified_material]])</f>
        <v>9</v>
      </c>
    </row>
    <row r="174" spans="1:85" s="8" customFormat="1">
      <c r="A174" s="9">
        <v>172</v>
      </c>
      <c r="B174" s="20" t="s">
        <v>404</v>
      </c>
      <c r="C174" s="20" t="s">
        <v>118</v>
      </c>
      <c r="D174" s="38">
        <v>1945</v>
      </c>
      <c r="E174" s="9">
        <v>2010</v>
      </c>
      <c r="F174" s="38">
        <v>139</v>
      </c>
      <c r="G174" s="38"/>
      <c r="H174" s="38">
        <v>0</v>
      </c>
      <c r="I174" s="38"/>
      <c r="J174" s="117">
        <v>8</v>
      </c>
      <c r="K174" s="117"/>
      <c r="L174" s="117"/>
      <c r="M174" s="117">
        <v>584</v>
      </c>
      <c r="N174" s="117"/>
      <c r="O174" s="117">
        <v>339</v>
      </c>
      <c r="P174" s="117"/>
      <c r="Q174" s="117">
        <v>67</v>
      </c>
      <c r="R174" s="117"/>
      <c r="S174" s="117"/>
      <c r="T174" s="117"/>
      <c r="U174" s="117"/>
      <c r="V174" s="117"/>
      <c r="W174" s="117"/>
      <c r="X174" s="117"/>
      <c r="Y174" s="117"/>
      <c r="Z174" s="117"/>
      <c r="AA174" s="117">
        <v>2</v>
      </c>
      <c r="AB174" s="117">
        <v>0</v>
      </c>
      <c r="AC174" s="117"/>
      <c r="AD174" s="117"/>
      <c r="AE174" s="117"/>
      <c r="AF174" s="117"/>
      <c r="AG174" s="117"/>
      <c r="AH174" s="117"/>
      <c r="AI174" s="117"/>
      <c r="AJ174" s="117"/>
      <c r="AK174" s="117">
        <v>25</v>
      </c>
      <c r="AL174" s="20" t="s">
        <v>432</v>
      </c>
      <c r="AM174" s="38">
        <v>1</v>
      </c>
      <c r="AN174" s="20" t="s">
        <v>118</v>
      </c>
      <c r="AO174" s="20" t="s">
        <v>118</v>
      </c>
      <c r="AP174" s="20" t="s">
        <v>119</v>
      </c>
      <c r="AQ174" s="20" t="s">
        <v>118</v>
      </c>
      <c r="AR174" s="20" t="s">
        <v>118</v>
      </c>
      <c r="AS174" s="20" t="s">
        <v>428</v>
      </c>
      <c r="AT174" s="38">
        <v>2014</v>
      </c>
      <c r="AU174" s="20" t="s">
        <v>429</v>
      </c>
      <c r="AV174" s="20" t="s">
        <v>124</v>
      </c>
      <c r="AW174" s="20" t="s">
        <v>125</v>
      </c>
      <c r="AX174" s="20" t="s">
        <v>430</v>
      </c>
      <c r="AY174" s="20" t="str">
        <f>"https://doi.org/"&amp;Table1[[#This Row],[DOI]]</f>
        <v>https://doi.org/10.1111/jiec.12126</v>
      </c>
      <c r="AZ174" s="20" t="s">
        <v>119</v>
      </c>
      <c r="BA174" s="20" t="s">
        <v>119</v>
      </c>
      <c r="BB174" s="20" t="s">
        <v>119</v>
      </c>
      <c r="BC174" s="20" t="s">
        <v>1055</v>
      </c>
      <c r="BD174" s="20" t="s">
        <v>431</v>
      </c>
      <c r="BE174" s="20" t="s">
        <v>130</v>
      </c>
      <c r="BF174" s="20" t="s">
        <v>232</v>
      </c>
      <c r="BG174" s="20" t="s">
        <v>403</v>
      </c>
      <c r="BH174" s="20">
        <v>3969</v>
      </c>
      <c r="BI174" s="20">
        <v>1899.3225</v>
      </c>
      <c r="BJ174" s="20">
        <v>2139.56495</v>
      </c>
      <c r="BK174" s="20">
        <v>695.4325</v>
      </c>
      <c r="BL174" s="20">
        <v>743.16997500000002</v>
      </c>
      <c r="BM174" s="20">
        <v>364485</v>
      </c>
      <c r="BN174" s="20">
        <v>76224</v>
      </c>
      <c r="BO174" s="20" t="s">
        <v>118</v>
      </c>
      <c r="BP174" s="20">
        <v>127529</v>
      </c>
      <c r="BQ174" s="20">
        <v>0.53400000000000003</v>
      </c>
      <c r="BR174" s="20">
        <v>0.90800000000000003</v>
      </c>
      <c r="BS174" s="20">
        <v>1776</v>
      </c>
      <c r="BT174" s="20">
        <v>35477</v>
      </c>
      <c r="BU174" s="20" t="s">
        <v>119</v>
      </c>
      <c r="BV174" s="20" t="s">
        <v>119</v>
      </c>
      <c r="BW174" s="21" t="s">
        <v>410</v>
      </c>
      <c r="BX174" s="22" t="str">
        <f>_xlfn.XLOOKUP(BW174,dimensions_items!$B$4:$B$35,dimensions_items!$C$4:$C$35,"NULL",0)</f>
        <v>R5.2OECD</v>
      </c>
      <c r="BY174" s="22" t="s">
        <v>31</v>
      </c>
      <c r="BZ174" s="21" t="s">
        <v>38</v>
      </c>
      <c r="CA174" s="21" t="s">
        <v>18</v>
      </c>
      <c r="CB174" s="21" t="s">
        <v>28</v>
      </c>
      <c r="CC174" s="20" t="str">
        <f t="shared" si="6"/>
        <v>UN</v>
      </c>
      <c r="CD174" s="20" t="str">
        <f t="shared" si="7"/>
        <v>S</v>
      </c>
      <c r="CE174" s="20" t="str">
        <f t="shared" si="8"/>
        <v>OECD_JPN</v>
      </c>
      <c r="CF174" s="20">
        <f>IF(ISNUMBER(Table1[[#This Row],[concrete]]),Table1[[#This Row],[concrete]],IF(AND(ISNUMBER(Table1[[#This Row],[cement]]),ISNUMBER(Table1[[#This Row],[aggregates]])),Table1[[#This Row],[cement]]+Table1[[#This Row],[aggregates]],""))</f>
        <v>584</v>
      </c>
      <c r="CG174" s="20">
        <f>COUNT(Table1[[#This Row],[steel]:[other_unspecified_material]])</f>
        <v>9</v>
      </c>
    </row>
    <row r="175" spans="1:85" s="8" customFormat="1">
      <c r="A175" s="9">
        <v>173</v>
      </c>
      <c r="B175" s="20" t="s">
        <v>404</v>
      </c>
      <c r="C175" s="20" t="s">
        <v>118</v>
      </c>
      <c r="D175" s="38">
        <v>1945</v>
      </c>
      <c r="E175" s="9">
        <v>2010</v>
      </c>
      <c r="F175" s="38">
        <v>118</v>
      </c>
      <c r="G175" s="38"/>
      <c r="H175" s="38">
        <v>2</v>
      </c>
      <c r="I175" s="38"/>
      <c r="J175" s="117">
        <v>20</v>
      </c>
      <c r="K175" s="117"/>
      <c r="L175" s="117"/>
      <c r="M175" s="117">
        <v>587</v>
      </c>
      <c r="N175" s="117"/>
      <c r="O175" s="117">
        <v>100</v>
      </c>
      <c r="P175" s="117"/>
      <c r="Q175" s="117">
        <v>109</v>
      </c>
      <c r="R175" s="117"/>
      <c r="S175" s="117"/>
      <c r="T175" s="117"/>
      <c r="U175" s="117"/>
      <c r="V175" s="117"/>
      <c r="W175" s="117"/>
      <c r="X175" s="117"/>
      <c r="Y175" s="117"/>
      <c r="Z175" s="117"/>
      <c r="AA175" s="117">
        <v>1</v>
      </c>
      <c r="AB175" s="117">
        <v>3</v>
      </c>
      <c r="AC175" s="117"/>
      <c r="AD175" s="117"/>
      <c r="AE175" s="117"/>
      <c r="AF175" s="117"/>
      <c r="AG175" s="117"/>
      <c r="AH175" s="117"/>
      <c r="AI175" s="117"/>
      <c r="AJ175" s="117"/>
      <c r="AK175" s="117">
        <v>22</v>
      </c>
      <c r="AL175" s="20" t="s">
        <v>433</v>
      </c>
      <c r="AM175" s="38">
        <v>2</v>
      </c>
      <c r="AN175" s="20" t="s">
        <v>118</v>
      </c>
      <c r="AO175" s="20" t="s">
        <v>118</v>
      </c>
      <c r="AP175" s="20" t="s">
        <v>119</v>
      </c>
      <c r="AQ175" s="20" t="s">
        <v>118</v>
      </c>
      <c r="AR175" s="20" t="s">
        <v>118</v>
      </c>
      <c r="AS175" s="20" t="s">
        <v>428</v>
      </c>
      <c r="AT175" s="38">
        <v>2014</v>
      </c>
      <c r="AU175" s="20" t="s">
        <v>429</v>
      </c>
      <c r="AV175" s="20" t="s">
        <v>124</v>
      </c>
      <c r="AW175" s="20" t="s">
        <v>125</v>
      </c>
      <c r="AX175" s="20" t="s">
        <v>430</v>
      </c>
      <c r="AY175" s="20" t="str">
        <f>"https://doi.org/"&amp;Table1[[#This Row],[DOI]]</f>
        <v>https://doi.org/10.1111/jiec.12126</v>
      </c>
      <c r="AZ175" s="20" t="s">
        <v>119</v>
      </c>
      <c r="BA175" s="20" t="s">
        <v>119</v>
      </c>
      <c r="BB175" s="20" t="s">
        <v>119</v>
      </c>
      <c r="BC175" s="20" t="s">
        <v>1055</v>
      </c>
      <c r="BD175" s="20" t="s">
        <v>431</v>
      </c>
      <c r="BE175" s="20" t="s">
        <v>130</v>
      </c>
      <c r="BF175" s="20" t="s">
        <v>232</v>
      </c>
      <c r="BG175" s="20" t="s">
        <v>403</v>
      </c>
      <c r="BH175" s="20">
        <v>3969</v>
      </c>
      <c r="BI175" s="20">
        <v>1899.3225</v>
      </c>
      <c r="BJ175" s="20">
        <v>2139.56495</v>
      </c>
      <c r="BK175" s="20">
        <v>695.4325</v>
      </c>
      <c r="BL175" s="20">
        <v>743.16997500000002</v>
      </c>
      <c r="BM175" s="20">
        <v>364485</v>
      </c>
      <c r="BN175" s="20">
        <v>76224</v>
      </c>
      <c r="BO175" s="20" t="s">
        <v>118</v>
      </c>
      <c r="BP175" s="20">
        <v>127529</v>
      </c>
      <c r="BQ175" s="20">
        <v>0.53400000000000003</v>
      </c>
      <c r="BR175" s="20">
        <v>0.90800000000000003</v>
      </c>
      <c r="BS175" s="20">
        <v>1776</v>
      </c>
      <c r="BT175" s="20">
        <v>35477</v>
      </c>
      <c r="BU175" s="20" t="s">
        <v>119</v>
      </c>
      <c r="BV175" s="20" t="s">
        <v>119</v>
      </c>
      <c r="BW175" s="21" t="s">
        <v>410</v>
      </c>
      <c r="BX175" s="22" t="str">
        <f>_xlfn.XLOOKUP(BW175,dimensions_items!$B$4:$B$35,dimensions_items!$C$4:$C$35,"NULL",0)</f>
        <v>R5.2OECD</v>
      </c>
      <c r="BY175" s="22" t="s">
        <v>31</v>
      </c>
      <c r="BZ175" s="21" t="s">
        <v>38</v>
      </c>
      <c r="CA175" s="21" t="s">
        <v>18</v>
      </c>
      <c r="CB175" s="21" t="s">
        <v>28</v>
      </c>
      <c r="CC175" s="20" t="str">
        <f t="shared" si="6"/>
        <v>UN</v>
      </c>
      <c r="CD175" s="20" t="str">
        <f t="shared" si="7"/>
        <v>S</v>
      </c>
      <c r="CE175" s="20" t="str">
        <f t="shared" si="8"/>
        <v>OECD_JPN</v>
      </c>
      <c r="CF175" s="20">
        <f>IF(ISNUMBER(Table1[[#This Row],[concrete]]),Table1[[#This Row],[concrete]],IF(AND(ISNUMBER(Table1[[#This Row],[cement]]),ISNUMBER(Table1[[#This Row],[aggregates]])),Table1[[#This Row],[cement]]+Table1[[#This Row],[aggregates]],""))</f>
        <v>587</v>
      </c>
      <c r="CG175" s="20">
        <f>COUNT(Table1[[#This Row],[steel]:[other_unspecified_material]])</f>
        <v>9</v>
      </c>
    </row>
    <row r="176" spans="1:85" s="8" customFormat="1">
      <c r="A176" s="9">
        <v>174</v>
      </c>
      <c r="B176" s="20" t="s">
        <v>404</v>
      </c>
      <c r="C176" s="20" t="s">
        <v>118</v>
      </c>
      <c r="D176" s="38">
        <v>1945</v>
      </c>
      <c r="E176" s="9">
        <v>2010</v>
      </c>
      <c r="F176" s="38">
        <v>178</v>
      </c>
      <c r="G176" s="38"/>
      <c r="H176" s="38">
        <v>1</v>
      </c>
      <c r="I176" s="38"/>
      <c r="J176" s="117">
        <v>4</v>
      </c>
      <c r="K176" s="117"/>
      <c r="L176" s="117"/>
      <c r="M176" s="117">
        <v>416</v>
      </c>
      <c r="N176" s="117"/>
      <c r="O176" s="117">
        <v>214</v>
      </c>
      <c r="P176" s="117"/>
      <c r="Q176" s="117">
        <v>143</v>
      </c>
      <c r="R176" s="117"/>
      <c r="S176" s="117"/>
      <c r="T176" s="117"/>
      <c r="U176" s="117"/>
      <c r="V176" s="117"/>
      <c r="W176" s="117"/>
      <c r="X176" s="117"/>
      <c r="Y176" s="117"/>
      <c r="Z176" s="117"/>
      <c r="AA176" s="117">
        <v>1</v>
      </c>
      <c r="AB176" s="117">
        <v>1</v>
      </c>
      <c r="AC176" s="117"/>
      <c r="AD176" s="117"/>
      <c r="AE176" s="117"/>
      <c r="AF176" s="117"/>
      <c r="AG176" s="117"/>
      <c r="AH176" s="117"/>
      <c r="AI176" s="117"/>
      <c r="AJ176" s="117"/>
      <c r="AK176" s="117">
        <v>0</v>
      </c>
      <c r="AL176" s="20" t="s">
        <v>434</v>
      </c>
      <c r="AM176" s="38">
        <v>3</v>
      </c>
      <c r="AN176" s="20" t="s">
        <v>118</v>
      </c>
      <c r="AO176" s="20" t="s">
        <v>118</v>
      </c>
      <c r="AP176" s="20" t="s">
        <v>119</v>
      </c>
      <c r="AQ176" s="20" t="s">
        <v>118</v>
      </c>
      <c r="AR176" s="20" t="s">
        <v>118</v>
      </c>
      <c r="AS176" s="20" t="s">
        <v>428</v>
      </c>
      <c r="AT176" s="38">
        <v>2014</v>
      </c>
      <c r="AU176" s="20" t="s">
        <v>429</v>
      </c>
      <c r="AV176" s="20" t="s">
        <v>124</v>
      </c>
      <c r="AW176" s="20" t="s">
        <v>125</v>
      </c>
      <c r="AX176" s="20" t="s">
        <v>430</v>
      </c>
      <c r="AY176" s="20" t="str">
        <f>"https://doi.org/"&amp;Table1[[#This Row],[DOI]]</f>
        <v>https://doi.org/10.1111/jiec.12126</v>
      </c>
      <c r="AZ176" s="20" t="s">
        <v>119</v>
      </c>
      <c r="BA176" s="20" t="s">
        <v>119</v>
      </c>
      <c r="BB176" s="20" t="s">
        <v>119</v>
      </c>
      <c r="BC176" s="20" t="s">
        <v>1055</v>
      </c>
      <c r="BD176" s="20" t="s">
        <v>431</v>
      </c>
      <c r="BE176" s="20" t="s">
        <v>130</v>
      </c>
      <c r="BF176" s="20" t="s">
        <v>232</v>
      </c>
      <c r="BG176" s="20" t="s">
        <v>403</v>
      </c>
      <c r="BH176" s="20">
        <v>3969</v>
      </c>
      <c r="BI176" s="20">
        <v>1899.3225</v>
      </c>
      <c r="BJ176" s="20">
        <v>2139.56495</v>
      </c>
      <c r="BK176" s="20">
        <v>695.4325</v>
      </c>
      <c r="BL176" s="20">
        <v>743.16997500000002</v>
      </c>
      <c r="BM176" s="20">
        <v>364485</v>
      </c>
      <c r="BN176" s="20">
        <v>76224</v>
      </c>
      <c r="BO176" s="20" t="s">
        <v>118</v>
      </c>
      <c r="BP176" s="20">
        <v>127529</v>
      </c>
      <c r="BQ176" s="20">
        <v>0.53400000000000003</v>
      </c>
      <c r="BR176" s="20">
        <v>0.90800000000000003</v>
      </c>
      <c r="BS176" s="20">
        <v>1776</v>
      </c>
      <c r="BT176" s="20">
        <v>35477</v>
      </c>
      <c r="BU176" s="20" t="s">
        <v>119</v>
      </c>
      <c r="BV176" s="20" t="s">
        <v>119</v>
      </c>
      <c r="BW176" s="21" t="s">
        <v>410</v>
      </c>
      <c r="BX176" s="22" t="str">
        <f>_xlfn.XLOOKUP(BW176,dimensions_items!$B$4:$B$35,dimensions_items!$C$4:$C$35,"NULL",0)</f>
        <v>R5.2OECD</v>
      </c>
      <c r="BY176" s="22" t="s">
        <v>31</v>
      </c>
      <c r="BZ176" s="21" t="s">
        <v>38</v>
      </c>
      <c r="CA176" s="21" t="s">
        <v>18</v>
      </c>
      <c r="CB176" s="21" t="s">
        <v>28</v>
      </c>
      <c r="CC176" s="20" t="str">
        <f t="shared" si="6"/>
        <v>UN</v>
      </c>
      <c r="CD176" s="20" t="str">
        <f t="shared" si="7"/>
        <v>S</v>
      </c>
      <c r="CE176" s="20" t="str">
        <f t="shared" si="8"/>
        <v>OECD_JPN</v>
      </c>
      <c r="CF176" s="20">
        <f>IF(ISNUMBER(Table1[[#This Row],[concrete]]),Table1[[#This Row],[concrete]],IF(AND(ISNUMBER(Table1[[#This Row],[cement]]),ISNUMBER(Table1[[#This Row],[aggregates]])),Table1[[#This Row],[cement]]+Table1[[#This Row],[aggregates]],""))</f>
        <v>416</v>
      </c>
      <c r="CG176" s="20">
        <f>COUNT(Table1[[#This Row],[steel]:[other_unspecified_material]])</f>
        <v>9</v>
      </c>
    </row>
    <row r="177" spans="1:85" s="8" customFormat="1">
      <c r="A177" s="9">
        <v>175</v>
      </c>
      <c r="B177" s="20" t="s">
        <v>404</v>
      </c>
      <c r="C177" s="20" t="s">
        <v>118</v>
      </c>
      <c r="D177" s="38">
        <v>1945</v>
      </c>
      <c r="E177" s="9">
        <v>2010</v>
      </c>
      <c r="F177" s="38">
        <v>97</v>
      </c>
      <c r="G177" s="38"/>
      <c r="H177" s="38">
        <v>2</v>
      </c>
      <c r="I177" s="38"/>
      <c r="J177" s="117">
        <v>0</v>
      </c>
      <c r="K177" s="117"/>
      <c r="L177" s="117"/>
      <c r="M177" s="117">
        <v>1897</v>
      </c>
      <c r="N177" s="117"/>
      <c r="O177" s="117">
        <v>138</v>
      </c>
      <c r="P177" s="117"/>
      <c r="Q177" s="117">
        <v>44</v>
      </c>
      <c r="R177" s="117"/>
      <c r="S177" s="117"/>
      <c r="T177" s="117"/>
      <c r="U177" s="117"/>
      <c r="V177" s="117"/>
      <c r="W177" s="117"/>
      <c r="X177" s="117"/>
      <c r="Y177" s="117"/>
      <c r="Z177" s="117"/>
      <c r="AA177" s="117">
        <v>3</v>
      </c>
      <c r="AB177" s="117">
        <v>1</v>
      </c>
      <c r="AC177" s="117"/>
      <c r="AD177" s="117"/>
      <c r="AE177" s="117"/>
      <c r="AF177" s="117"/>
      <c r="AG177" s="117"/>
      <c r="AH177" s="117"/>
      <c r="AI177" s="117"/>
      <c r="AJ177" s="117"/>
      <c r="AK177" s="117">
        <v>9</v>
      </c>
      <c r="AL177" s="20" t="s">
        <v>435</v>
      </c>
      <c r="AM177" s="38" t="s">
        <v>118</v>
      </c>
      <c r="AN177" s="20" t="s">
        <v>118</v>
      </c>
      <c r="AO177" s="20" t="s">
        <v>118</v>
      </c>
      <c r="AP177" s="20" t="s">
        <v>119</v>
      </c>
      <c r="AQ177" s="20" t="s">
        <v>118</v>
      </c>
      <c r="AR177" s="20" t="s">
        <v>118</v>
      </c>
      <c r="AS177" s="20" t="s">
        <v>428</v>
      </c>
      <c r="AT177" s="38">
        <v>2014</v>
      </c>
      <c r="AU177" s="20" t="s">
        <v>429</v>
      </c>
      <c r="AV177" s="20" t="s">
        <v>124</v>
      </c>
      <c r="AW177" s="20" t="s">
        <v>125</v>
      </c>
      <c r="AX177" s="20" t="s">
        <v>430</v>
      </c>
      <c r="AY177" s="20" t="str">
        <f>"https://doi.org/"&amp;Table1[[#This Row],[DOI]]</f>
        <v>https://doi.org/10.1111/jiec.12126</v>
      </c>
      <c r="AZ177" s="20" t="s">
        <v>119</v>
      </c>
      <c r="BA177" s="20" t="s">
        <v>119</v>
      </c>
      <c r="BB177" s="20" t="s">
        <v>119</v>
      </c>
      <c r="BC177" s="20" t="s">
        <v>1055</v>
      </c>
      <c r="BD177" s="20" t="s">
        <v>431</v>
      </c>
      <c r="BE177" s="20" t="s">
        <v>130</v>
      </c>
      <c r="BF177" s="20" t="s">
        <v>232</v>
      </c>
      <c r="BG177" s="20" t="s">
        <v>403</v>
      </c>
      <c r="BH177" s="20">
        <v>3969</v>
      </c>
      <c r="BI177" s="20">
        <v>1899.3225</v>
      </c>
      <c r="BJ177" s="20">
        <v>2139.56495</v>
      </c>
      <c r="BK177" s="20">
        <v>695.4325</v>
      </c>
      <c r="BL177" s="20">
        <v>743.16997500000002</v>
      </c>
      <c r="BM177" s="20">
        <v>364485</v>
      </c>
      <c r="BN177" s="20">
        <v>76224</v>
      </c>
      <c r="BO177" s="20" t="s">
        <v>118</v>
      </c>
      <c r="BP177" s="20">
        <v>127529</v>
      </c>
      <c r="BQ177" s="20">
        <v>0.53400000000000003</v>
      </c>
      <c r="BR177" s="20">
        <v>0.90800000000000003</v>
      </c>
      <c r="BS177" s="20">
        <v>1776</v>
      </c>
      <c r="BT177" s="20">
        <v>35477</v>
      </c>
      <c r="BU177" s="20" t="s">
        <v>119</v>
      </c>
      <c r="BV177" s="20" t="s">
        <v>119</v>
      </c>
      <c r="BW177" s="21" t="s">
        <v>410</v>
      </c>
      <c r="BX177" s="22" t="str">
        <f>_xlfn.XLOOKUP(BW177,dimensions_items!$B$4:$B$35,dimensions_items!$C$4:$C$35,"NULL",0)</f>
        <v>R5.2OECD</v>
      </c>
      <c r="BY177" s="22" t="s">
        <v>31</v>
      </c>
      <c r="BZ177" s="21" t="s">
        <v>17</v>
      </c>
      <c r="CA177" s="21" t="s">
        <v>18</v>
      </c>
      <c r="CB177" s="21" t="s">
        <v>28</v>
      </c>
      <c r="CC177" s="20" t="str">
        <f t="shared" si="6"/>
        <v>UN</v>
      </c>
      <c r="CD177" s="20" t="str">
        <f t="shared" si="7"/>
        <v>C</v>
      </c>
      <c r="CE177" s="20" t="str">
        <f t="shared" si="8"/>
        <v>OECD_JPN</v>
      </c>
      <c r="CF177" s="20">
        <f>IF(ISNUMBER(Table1[[#This Row],[concrete]]),Table1[[#This Row],[concrete]],IF(AND(ISNUMBER(Table1[[#This Row],[cement]]),ISNUMBER(Table1[[#This Row],[aggregates]])),Table1[[#This Row],[cement]]+Table1[[#This Row],[aggregates]],""))</f>
        <v>1897</v>
      </c>
      <c r="CG177" s="20">
        <f>COUNT(Table1[[#This Row],[steel]:[other_unspecified_material]])</f>
        <v>9</v>
      </c>
    </row>
    <row r="178" spans="1:85" s="8" customFormat="1">
      <c r="A178" s="9">
        <v>176</v>
      </c>
      <c r="B178" s="20" t="s">
        <v>436</v>
      </c>
      <c r="C178" s="20" t="s">
        <v>437</v>
      </c>
      <c r="D178" s="38"/>
      <c r="E178" s="9">
        <v>1949</v>
      </c>
      <c r="F178" s="38"/>
      <c r="G178" s="38"/>
      <c r="H178" s="38"/>
      <c r="I178" s="38">
        <v>26.412213739999999</v>
      </c>
      <c r="J178" s="117">
        <v>137.34351150000001</v>
      </c>
      <c r="K178" s="117"/>
      <c r="L178" s="117"/>
      <c r="M178" s="117">
        <v>525.60305340000002</v>
      </c>
      <c r="N178" s="117"/>
      <c r="O178" s="117">
        <v>522.96183210000004</v>
      </c>
      <c r="P178" s="117">
        <v>1410.4122139999999</v>
      </c>
      <c r="Q178" s="117"/>
      <c r="R178" s="117"/>
      <c r="S178" s="117"/>
      <c r="T178" s="117"/>
      <c r="U178" s="117"/>
      <c r="V178" s="117"/>
      <c r="W178" s="117"/>
      <c r="X178" s="117"/>
      <c r="Y178" s="117"/>
      <c r="Z178" s="117"/>
      <c r="AA178" s="117"/>
      <c r="AB178" s="117">
        <v>5.2824427480000002</v>
      </c>
      <c r="AC178" s="117"/>
      <c r="AD178" s="117"/>
      <c r="AE178" s="117"/>
      <c r="AF178" s="117"/>
      <c r="AG178" s="117"/>
      <c r="AH178" s="117"/>
      <c r="AI178" s="117"/>
      <c r="AJ178" s="117"/>
      <c r="AK178" s="117">
        <v>13.206106869999999</v>
      </c>
      <c r="AL178" s="20" t="s">
        <v>20</v>
      </c>
      <c r="AM178" s="38" t="s">
        <v>118</v>
      </c>
      <c r="AN178" s="20" t="s">
        <v>117</v>
      </c>
      <c r="AO178" s="20" t="s">
        <v>20</v>
      </c>
      <c r="AP178" s="20" t="s">
        <v>119</v>
      </c>
      <c r="AQ178" s="20" t="s">
        <v>120</v>
      </c>
      <c r="AR178" s="20" t="s">
        <v>121</v>
      </c>
      <c r="AS178" s="20" t="s">
        <v>438</v>
      </c>
      <c r="AT178" s="38">
        <v>2017</v>
      </c>
      <c r="AU178" s="20" t="s">
        <v>439</v>
      </c>
      <c r="AV178" s="20" t="s">
        <v>253</v>
      </c>
      <c r="AW178" s="20" t="s">
        <v>125</v>
      </c>
      <c r="AX178" s="20" t="s">
        <v>440</v>
      </c>
      <c r="AY178" s="20" t="str">
        <f>"https://doi.org/"&amp;Table1[[#This Row],[DOI]]</f>
        <v>https://doi.org/10.1016/j.resconrec.2016.07.003</v>
      </c>
      <c r="AZ178" s="20" t="s">
        <v>1530</v>
      </c>
      <c r="BA178" s="20" t="s">
        <v>1057</v>
      </c>
      <c r="BB178" s="20" t="s">
        <v>1058</v>
      </c>
      <c r="BC178" s="20" t="s">
        <v>1056</v>
      </c>
      <c r="BD178" s="20" t="s">
        <v>441</v>
      </c>
      <c r="BE178" s="20" t="s">
        <v>130</v>
      </c>
      <c r="BF178" s="20" t="s">
        <v>131</v>
      </c>
      <c r="BG178" s="20" t="s">
        <v>132</v>
      </c>
      <c r="BH178" s="20">
        <v>5505</v>
      </c>
      <c r="BI178" s="20" t="s">
        <v>118</v>
      </c>
      <c r="BJ178" s="20" t="s">
        <v>118</v>
      </c>
      <c r="BK178" s="20" t="s">
        <v>118</v>
      </c>
      <c r="BL178" s="20" t="s">
        <v>118</v>
      </c>
      <c r="BM178" s="20">
        <v>2586</v>
      </c>
      <c r="BN178" s="20" t="s">
        <v>118</v>
      </c>
      <c r="BO178" s="20" t="s">
        <v>416</v>
      </c>
      <c r="BP178" s="20">
        <v>296</v>
      </c>
      <c r="BQ178" s="20" t="s">
        <v>118</v>
      </c>
      <c r="BR178" s="20">
        <v>0.67200000000000004</v>
      </c>
      <c r="BS178" s="20" t="s">
        <v>118</v>
      </c>
      <c r="BT178" s="20">
        <v>13340</v>
      </c>
      <c r="BU178" s="20" t="s">
        <v>119</v>
      </c>
      <c r="BV178" s="20" t="s">
        <v>119</v>
      </c>
      <c r="BW178" s="21" t="s">
        <v>134</v>
      </c>
      <c r="BX178" s="22" t="str">
        <f>_xlfn.XLOOKUP(BW178,dimensions_items!$B$4:$B$35,dimensions_items!$C$4:$C$35,"NULL",0)</f>
        <v>R5.2OECD</v>
      </c>
      <c r="BY178" s="22" t="s">
        <v>25</v>
      </c>
      <c r="BZ178" s="21" t="s">
        <v>1470</v>
      </c>
      <c r="CA178" s="21" t="s">
        <v>18</v>
      </c>
      <c r="CB178" s="21" t="s">
        <v>23</v>
      </c>
      <c r="CC178" s="20" t="str">
        <f t="shared" si="6"/>
        <v>RS</v>
      </c>
      <c r="CD178" s="20" t="str">
        <f t="shared" si="7"/>
        <v>M</v>
      </c>
      <c r="CE178" s="20" t="str">
        <f t="shared" si="8"/>
        <v>OECD_EU15</v>
      </c>
      <c r="CF178" s="20">
        <f>IF(ISNUMBER(Table1[[#This Row],[concrete]]),Table1[[#This Row],[concrete]],IF(AND(ISNUMBER(Table1[[#This Row],[cement]]),ISNUMBER(Table1[[#This Row],[aggregates]])),Table1[[#This Row],[cement]]+Table1[[#This Row],[aggregates]],""))</f>
        <v>525.60305340000002</v>
      </c>
      <c r="CG178" s="20">
        <f>COUNT(Table1[[#This Row],[steel]:[other_unspecified_material]])</f>
        <v>7</v>
      </c>
    </row>
    <row r="179" spans="1:85" s="8" customFormat="1">
      <c r="A179" s="9">
        <v>177</v>
      </c>
      <c r="B179" s="20" t="s">
        <v>436</v>
      </c>
      <c r="C179" s="20" t="s">
        <v>437</v>
      </c>
      <c r="D179" s="38">
        <v>1949</v>
      </c>
      <c r="E179" s="9">
        <v>1969</v>
      </c>
      <c r="F179" s="38"/>
      <c r="G179" s="38"/>
      <c r="H179" s="38"/>
      <c r="I179" s="38">
        <v>40.752688169999999</v>
      </c>
      <c r="J179" s="117">
        <v>42.790322580000002</v>
      </c>
      <c r="K179" s="117"/>
      <c r="L179" s="117"/>
      <c r="M179" s="117">
        <v>921.01075270000001</v>
      </c>
      <c r="N179" s="117"/>
      <c r="O179" s="117">
        <v>342.32258059999998</v>
      </c>
      <c r="P179" s="117">
        <v>678.53225810000004</v>
      </c>
      <c r="Q179" s="117"/>
      <c r="R179" s="117"/>
      <c r="S179" s="117"/>
      <c r="T179" s="117"/>
      <c r="U179" s="117"/>
      <c r="V179" s="117"/>
      <c r="W179" s="117"/>
      <c r="X179" s="117"/>
      <c r="Y179" s="117"/>
      <c r="Z179" s="117"/>
      <c r="AA179" s="117"/>
      <c r="AB179" s="117">
        <v>4.0752688170000004</v>
      </c>
      <c r="AC179" s="117"/>
      <c r="AD179" s="117"/>
      <c r="AE179" s="117"/>
      <c r="AF179" s="117"/>
      <c r="AG179" s="117"/>
      <c r="AH179" s="117"/>
      <c r="AI179" s="117"/>
      <c r="AJ179" s="117"/>
      <c r="AK179" s="117">
        <v>10.18817204</v>
      </c>
      <c r="AL179" s="20" t="s">
        <v>20</v>
      </c>
      <c r="AM179" s="38" t="s">
        <v>118</v>
      </c>
      <c r="AN179" s="20" t="s">
        <v>117</v>
      </c>
      <c r="AO179" s="20" t="s">
        <v>20</v>
      </c>
      <c r="AP179" s="20" t="s">
        <v>119</v>
      </c>
      <c r="AQ179" s="20" t="s">
        <v>120</v>
      </c>
      <c r="AR179" s="20" t="s">
        <v>121</v>
      </c>
      <c r="AS179" s="20" t="s">
        <v>438</v>
      </c>
      <c r="AT179" s="38">
        <v>2017</v>
      </c>
      <c r="AU179" s="20" t="s">
        <v>439</v>
      </c>
      <c r="AV179" s="20" t="s">
        <v>253</v>
      </c>
      <c r="AW179" s="20" t="s">
        <v>125</v>
      </c>
      <c r="AX179" s="20" t="s">
        <v>440</v>
      </c>
      <c r="AY179" s="20" t="str">
        <f>"https://doi.org/"&amp;Table1[[#This Row],[DOI]]</f>
        <v>https://doi.org/10.1016/j.resconrec.2016.07.003</v>
      </c>
      <c r="AZ179" s="20" t="s">
        <v>119</v>
      </c>
      <c r="BA179" s="20" t="s">
        <v>1057</v>
      </c>
      <c r="BB179" s="20" t="s">
        <v>1058</v>
      </c>
      <c r="BC179" s="20" t="s">
        <v>1056</v>
      </c>
      <c r="BD179" s="20" t="s">
        <v>442</v>
      </c>
      <c r="BE179" s="20" t="s">
        <v>130</v>
      </c>
      <c r="BF179" s="20" t="s">
        <v>131</v>
      </c>
      <c r="BG179" s="20" t="s">
        <v>132</v>
      </c>
      <c r="BH179" s="20">
        <v>5505</v>
      </c>
      <c r="BI179" s="20" t="s">
        <v>118</v>
      </c>
      <c r="BJ179" s="20" t="s">
        <v>118</v>
      </c>
      <c r="BK179" s="20" t="s">
        <v>118</v>
      </c>
      <c r="BL179" s="20" t="s">
        <v>118</v>
      </c>
      <c r="BM179" s="20">
        <v>2586</v>
      </c>
      <c r="BN179" s="20">
        <v>296</v>
      </c>
      <c r="BO179" s="20" t="s">
        <v>443</v>
      </c>
      <c r="BP179" s="20">
        <v>338</v>
      </c>
      <c r="BQ179" s="20">
        <v>0.67200000000000004</v>
      </c>
      <c r="BR179" s="20">
        <v>0.74399999999999999</v>
      </c>
      <c r="BS179" s="20">
        <v>13340</v>
      </c>
      <c r="BT179" s="20">
        <v>23369</v>
      </c>
      <c r="BU179" s="20" t="s">
        <v>119</v>
      </c>
      <c r="BV179" s="20" t="s">
        <v>119</v>
      </c>
      <c r="BW179" s="21" t="s">
        <v>134</v>
      </c>
      <c r="BX179" s="22" t="str">
        <f>_xlfn.XLOOKUP(BW179,dimensions_items!$B$4:$B$35,dimensions_items!$C$4:$C$35,"NULL",0)</f>
        <v>R5.2OECD</v>
      </c>
      <c r="BY179" s="22" t="s">
        <v>25</v>
      </c>
      <c r="BZ179" s="21" t="s">
        <v>1470</v>
      </c>
      <c r="CA179" s="21" t="s">
        <v>18</v>
      </c>
      <c r="CB179" s="21" t="s">
        <v>23</v>
      </c>
      <c r="CC179" s="20" t="str">
        <f t="shared" si="6"/>
        <v>RS</v>
      </c>
      <c r="CD179" s="20" t="str">
        <f t="shared" si="7"/>
        <v>M</v>
      </c>
      <c r="CE179" s="20" t="str">
        <f t="shared" si="8"/>
        <v>OECD_EU15</v>
      </c>
      <c r="CF179" s="20">
        <f>IF(ISNUMBER(Table1[[#This Row],[concrete]]),Table1[[#This Row],[concrete]],IF(AND(ISNUMBER(Table1[[#This Row],[cement]]),ISNUMBER(Table1[[#This Row],[aggregates]])),Table1[[#This Row],[cement]]+Table1[[#This Row],[aggregates]],""))</f>
        <v>921.01075270000001</v>
      </c>
      <c r="CG179" s="20">
        <f>COUNT(Table1[[#This Row],[steel]:[other_unspecified_material]])</f>
        <v>7</v>
      </c>
    </row>
    <row r="180" spans="1:85" s="8" customFormat="1">
      <c r="A180" s="9">
        <v>178</v>
      </c>
      <c r="B180" s="20" t="s">
        <v>436</v>
      </c>
      <c r="C180" s="20" t="s">
        <v>437</v>
      </c>
      <c r="D180" s="38">
        <v>1969</v>
      </c>
      <c r="E180" s="9">
        <v>1994</v>
      </c>
      <c r="F180" s="38"/>
      <c r="G180" s="38"/>
      <c r="H180" s="38"/>
      <c r="I180" s="38">
        <v>38.75968992</v>
      </c>
      <c r="J180" s="117">
        <v>29.06976744</v>
      </c>
      <c r="K180" s="117"/>
      <c r="L180" s="117"/>
      <c r="M180" s="117">
        <v>910.85271320000004</v>
      </c>
      <c r="N180" s="117"/>
      <c r="O180" s="117">
        <v>300.38759690000001</v>
      </c>
      <c r="P180" s="117">
        <v>645.34883720000005</v>
      </c>
      <c r="Q180" s="117"/>
      <c r="R180" s="117"/>
      <c r="S180" s="117"/>
      <c r="T180" s="117"/>
      <c r="U180" s="117"/>
      <c r="V180" s="117"/>
      <c r="W180" s="117"/>
      <c r="X180" s="117"/>
      <c r="Y180" s="117"/>
      <c r="Z180" s="117"/>
      <c r="AA180" s="117"/>
      <c r="AB180" s="117">
        <v>3.8759689919999998</v>
      </c>
      <c r="AC180" s="117"/>
      <c r="AD180" s="117"/>
      <c r="AE180" s="117"/>
      <c r="AF180" s="117"/>
      <c r="AG180" s="117"/>
      <c r="AH180" s="117"/>
      <c r="AI180" s="117"/>
      <c r="AJ180" s="117"/>
      <c r="AK180" s="117">
        <v>9.689922481</v>
      </c>
      <c r="AL180" s="20" t="s">
        <v>20</v>
      </c>
      <c r="AM180" s="38" t="s">
        <v>118</v>
      </c>
      <c r="AN180" s="20" t="s">
        <v>117</v>
      </c>
      <c r="AO180" s="20" t="s">
        <v>20</v>
      </c>
      <c r="AP180" s="20" t="s">
        <v>119</v>
      </c>
      <c r="AQ180" s="20" t="s">
        <v>120</v>
      </c>
      <c r="AR180" s="20" t="s">
        <v>121</v>
      </c>
      <c r="AS180" s="20" t="s">
        <v>438</v>
      </c>
      <c r="AT180" s="38">
        <v>2017</v>
      </c>
      <c r="AU180" s="20" t="s">
        <v>439</v>
      </c>
      <c r="AV180" s="20" t="s">
        <v>253</v>
      </c>
      <c r="AW180" s="20" t="s">
        <v>125</v>
      </c>
      <c r="AX180" s="20" t="s">
        <v>440</v>
      </c>
      <c r="AY180" s="20" t="str">
        <f>"https://doi.org/"&amp;Table1[[#This Row],[DOI]]</f>
        <v>https://doi.org/10.1016/j.resconrec.2016.07.003</v>
      </c>
      <c r="AZ180" s="20" t="s">
        <v>119</v>
      </c>
      <c r="BA180" s="20" t="s">
        <v>1057</v>
      </c>
      <c r="BB180" s="20" t="s">
        <v>1058</v>
      </c>
      <c r="BC180" s="20" t="s">
        <v>1056</v>
      </c>
      <c r="BD180" s="20" t="s">
        <v>444</v>
      </c>
      <c r="BE180" s="20" t="s">
        <v>130</v>
      </c>
      <c r="BF180" s="20" t="s">
        <v>131</v>
      </c>
      <c r="BG180" s="20" t="s">
        <v>132</v>
      </c>
      <c r="BH180" s="20">
        <v>5505</v>
      </c>
      <c r="BI180" s="20" t="s">
        <v>118</v>
      </c>
      <c r="BJ180" s="20" t="s">
        <v>118</v>
      </c>
      <c r="BK180" s="20" t="s">
        <v>118</v>
      </c>
      <c r="BL180" s="20" t="s">
        <v>118</v>
      </c>
      <c r="BM180" s="20">
        <v>2586</v>
      </c>
      <c r="BN180" s="20">
        <v>338</v>
      </c>
      <c r="BO180" s="20" t="s">
        <v>118</v>
      </c>
      <c r="BP180" s="20">
        <v>410</v>
      </c>
      <c r="BQ180" s="20">
        <v>0.74399999999999999</v>
      </c>
      <c r="BR180" s="20">
        <v>0.82899999999999996</v>
      </c>
      <c r="BS180" s="20">
        <v>23369</v>
      </c>
      <c r="BT180" s="20">
        <v>44149</v>
      </c>
      <c r="BU180" s="20" t="s">
        <v>119</v>
      </c>
      <c r="BV180" s="20" t="s">
        <v>119</v>
      </c>
      <c r="BW180" s="21" t="s">
        <v>134</v>
      </c>
      <c r="BX180" s="22" t="str">
        <f>_xlfn.XLOOKUP(BW180,dimensions_items!$B$4:$B$35,dimensions_items!$C$4:$C$35,"NULL",0)</f>
        <v>R5.2OECD</v>
      </c>
      <c r="BY180" s="22" t="s">
        <v>25</v>
      </c>
      <c r="BZ180" s="21" t="s">
        <v>1470</v>
      </c>
      <c r="CA180" s="21" t="s">
        <v>18</v>
      </c>
      <c r="CB180" s="21" t="s">
        <v>23</v>
      </c>
      <c r="CC180" s="20" t="str">
        <f t="shared" si="6"/>
        <v>RS</v>
      </c>
      <c r="CD180" s="20" t="str">
        <f t="shared" si="7"/>
        <v>M</v>
      </c>
      <c r="CE180" s="20" t="str">
        <f t="shared" si="8"/>
        <v>OECD_EU15</v>
      </c>
      <c r="CF180" s="20">
        <f>IF(ISNUMBER(Table1[[#This Row],[concrete]]),Table1[[#This Row],[concrete]],IF(AND(ISNUMBER(Table1[[#This Row],[cement]]),ISNUMBER(Table1[[#This Row],[aggregates]])),Table1[[#This Row],[cement]]+Table1[[#This Row],[aggregates]],""))</f>
        <v>910.85271320000004</v>
      </c>
      <c r="CG180" s="20">
        <f>COUNT(Table1[[#This Row],[steel]:[other_unspecified_material]])</f>
        <v>7</v>
      </c>
    </row>
    <row r="181" spans="1:85" s="8" customFormat="1">
      <c r="A181" s="9">
        <v>179</v>
      </c>
      <c r="B181" s="20" t="s">
        <v>436</v>
      </c>
      <c r="C181" s="20" t="s">
        <v>437</v>
      </c>
      <c r="D181" s="38">
        <v>1994</v>
      </c>
      <c r="E181" s="9"/>
      <c r="F181" s="38"/>
      <c r="G181" s="38"/>
      <c r="H181" s="38"/>
      <c r="I181" s="38">
        <v>34.686868689999997</v>
      </c>
      <c r="J181" s="117">
        <v>24.48484848</v>
      </c>
      <c r="K181" s="117"/>
      <c r="L181" s="117"/>
      <c r="M181" s="117">
        <v>873.29292929999997</v>
      </c>
      <c r="N181" s="117"/>
      <c r="O181" s="117">
        <v>277.49494950000002</v>
      </c>
      <c r="P181" s="117">
        <v>820.24242419999996</v>
      </c>
      <c r="Q181" s="117"/>
      <c r="R181" s="117"/>
      <c r="S181" s="117"/>
      <c r="T181" s="117"/>
      <c r="U181" s="117"/>
      <c r="V181" s="117"/>
      <c r="W181" s="117"/>
      <c r="X181" s="117"/>
      <c r="Y181" s="117"/>
      <c r="Z181" s="117"/>
      <c r="AA181" s="117"/>
      <c r="AB181" s="117">
        <v>4.0808080809999998</v>
      </c>
      <c r="AC181" s="117"/>
      <c r="AD181" s="117"/>
      <c r="AE181" s="117"/>
      <c r="AF181" s="117"/>
      <c r="AG181" s="117"/>
      <c r="AH181" s="117"/>
      <c r="AI181" s="117"/>
      <c r="AJ181" s="117"/>
      <c r="AK181" s="117">
        <v>6.1212121210000001</v>
      </c>
      <c r="AL181" s="20" t="s">
        <v>20</v>
      </c>
      <c r="AM181" s="38" t="s">
        <v>118</v>
      </c>
      <c r="AN181" s="20" t="s">
        <v>117</v>
      </c>
      <c r="AO181" s="20" t="s">
        <v>20</v>
      </c>
      <c r="AP181" s="20" t="s">
        <v>119</v>
      </c>
      <c r="AQ181" s="20" t="s">
        <v>120</v>
      </c>
      <c r="AR181" s="20" t="s">
        <v>121</v>
      </c>
      <c r="AS181" s="20" t="s">
        <v>438</v>
      </c>
      <c r="AT181" s="38">
        <v>2017</v>
      </c>
      <c r="AU181" s="20" t="s">
        <v>439</v>
      </c>
      <c r="AV181" s="20" t="s">
        <v>253</v>
      </c>
      <c r="AW181" s="20" t="s">
        <v>125</v>
      </c>
      <c r="AX181" s="20" t="s">
        <v>440</v>
      </c>
      <c r="AY181" s="20" t="str">
        <f>"https://doi.org/"&amp;Table1[[#This Row],[DOI]]</f>
        <v>https://doi.org/10.1016/j.resconrec.2016.07.003</v>
      </c>
      <c r="AZ181" s="20" t="s">
        <v>119</v>
      </c>
      <c r="BA181" s="20" t="s">
        <v>1057</v>
      </c>
      <c r="BB181" s="20" t="s">
        <v>1058</v>
      </c>
      <c r="BC181" s="20" t="s">
        <v>1056</v>
      </c>
      <c r="BD181" s="20" t="s">
        <v>445</v>
      </c>
      <c r="BE181" s="20" t="s">
        <v>130</v>
      </c>
      <c r="BF181" s="20" t="s">
        <v>131</v>
      </c>
      <c r="BG181" s="20" t="s">
        <v>132</v>
      </c>
      <c r="BH181" s="20">
        <v>5505</v>
      </c>
      <c r="BI181" s="20" t="s">
        <v>118</v>
      </c>
      <c r="BJ181" s="20" t="s">
        <v>118</v>
      </c>
      <c r="BK181" s="20" t="s">
        <v>118</v>
      </c>
      <c r="BL181" s="20" t="s">
        <v>118</v>
      </c>
      <c r="BM181" s="20">
        <v>2586</v>
      </c>
      <c r="BN181" s="20">
        <v>404</v>
      </c>
      <c r="BO181" s="20" t="s">
        <v>118</v>
      </c>
      <c r="BP181" s="20">
        <v>584</v>
      </c>
      <c r="BQ181" s="20">
        <v>0.82899999999999996</v>
      </c>
      <c r="BR181" s="20">
        <v>0.91500000000000004</v>
      </c>
      <c r="BS181" s="20">
        <v>44298</v>
      </c>
      <c r="BT181" s="20">
        <v>69057</v>
      </c>
      <c r="BU181" s="20" t="s">
        <v>119</v>
      </c>
      <c r="BV181" s="20" t="s">
        <v>119</v>
      </c>
      <c r="BW181" s="21" t="s">
        <v>134</v>
      </c>
      <c r="BX181" s="22" t="str">
        <f>_xlfn.XLOOKUP(BW181,dimensions_items!$B$4:$B$35,dimensions_items!$C$4:$C$35,"NULL",0)</f>
        <v>R5.2OECD</v>
      </c>
      <c r="BY181" s="22" t="s">
        <v>25</v>
      </c>
      <c r="BZ181" s="21" t="s">
        <v>1470</v>
      </c>
      <c r="CA181" s="21" t="s">
        <v>18</v>
      </c>
      <c r="CB181" s="21" t="s">
        <v>23</v>
      </c>
      <c r="CC181" s="20" t="str">
        <f t="shared" si="6"/>
        <v>RS</v>
      </c>
      <c r="CD181" s="20" t="str">
        <f t="shared" si="7"/>
        <v>M</v>
      </c>
      <c r="CE181" s="20" t="str">
        <f t="shared" si="8"/>
        <v>OECD_EU15</v>
      </c>
      <c r="CF181" s="20">
        <f>IF(ISNUMBER(Table1[[#This Row],[concrete]]),Table1[[#This Row],[concrete]],IF(AND(ISNUMBER(Table1[[#This Row],[cement]]),ISNUMBER(Table1[[#This Row],[aggregates]])),Table1[[#This Row],[cement]]+Table1[[#This Row],[aggregates]],""))</f>
        <v>873.29292929999997</v>
      </c>
      <c r="CG181" s="20">
        <f>COUNT(Table1[[#This Row],[steel]:[other_unspecified_material]])</f>
        <v>7</v>
      </c>
    </row>
    <row r="182" spans="1:85" s="8" customFormat="1">
      <c r="A182" s="9">
        <v>180</v>
      </c>
      <c r="B182" s="20" t="s">
        <v>436</v>
      </c>
      <c r="C182" s="20" t="s">
        <v>437</v>
      </c>
      <c r="D182" s="38"/>
      <c r="E182" s="9">
        <v>1949</v>
      </c>
      <c r="F182" s="38"/>
      <c r="G182" s="38"/>
      <c r="H182" s="38"/>
      <c r="I182" s="38">
        <v>24.21511628</v>
      </c>
      <c r="J182" s="117">
        <v>125.9186047</v>
      </c>
      <c r="K182" s="117"/>
      <c r="L182" s="117"/>
      <c r="M182" s="117">
        <v>481.88081399999999</v>
      </c>
      <c r="N182" s="117"/>
      <c r="O182" s="117">
        <v>479.45930229999999</v>
      </c>
      <c r="P182" s="117">
        <v>1293.087209</v>
      </c>
      <c r="Q182" s="117"/>
      <c r="R182" s="117"/>
      <c r="S182" s="117"/>
      <c r="T182" s="117"/>
      <c r="U182" s="117"/>
      <c r="V182" s="117"/>
      <c r="W182" s="117"/>
      <c r="X182" s="117"/>
      <c r="Y182" s="117"/>
      <c r="Z182" s="117"/>
      <c r="AA182" s="117"/>
      <c r="AB182" s="117">
        <v>4.8430232560000004</v>
      </c>
      <c r="AC182" s="117"/>
      <c r="AD182" s="117"/>
      <c r="AE182" s="117"/>
      <c r="AF182" s="117"/>
      <c r="AG182" s="117"/>
      <c r="AH182" s="117"/>
      <c r="AI182" s="117"/>
      <c r="AJ182" s="117"/>
      <c r="AK182" s="117">
        <v>12.10755814</v>
      </c>
      <c r="AL182" s="20" t="s">
        <v>24</v>
      </c>
      <c r="AM182" s="38" t="s">
        <v>118</v>
      </c>
      <c r="AN182" s="20" t="s">
        <v>117</v>
      </c>
      <c r="AO182" s="20" t="s">
        <v>24</v>
      </c>
      <c r="AP182" s="20" t="s">
        <v>119</v>
      </c>
      <c r="AQ182" s="20" t="s">
        <v>120</v>
      </c>
      <c r="AR182" s="20" t="s">
        <v>121</v>
      </c>
      <c r="AS182" s="20" t="s">
        <v>438</v>
      </c>
      <c r="AT182" s="38">
        <v>2017</v>
      </c>
      <c r="AU182" s="20" t="s">
        <v>439</v>
      </c>
      <c r="AV182" s="20" t="s">
        <v>253</v>
      </c>
      <c r="AW182" s="20" t="s">
        <v>125</v>
      </c>
      <c r="AX182" s="20" t="s">
        <v>440</v>
      </c>
      <c r="AY182" s="20" t="str">
        <f>"https://doi.org/"&amp;Table1[[#This Row],[DOI]]</f>
        <v>https://doi.org/10.1016/j.resconrec.2016.07.003</v>
      </c>
      <c r="AZ182" s="20" t="s">
        <v>119</v>
      </c>
      <c r="BA182" s="20" t="s">
        <v>1057</v>
      </c>
      <c r="BB182" s="20" t="s">
        <v>1058</v>
      </c>
      <c r="BC182" s="20" t="s">
        <v>1056</v>
      </c>
      <c r="BD182" s="20" t="s">
        <v>441</v>
      </c>
      <c r="BE182" s="20" t="s">
        <v>130</v>
      </c>
      <c r="BF182" s="20" t="s">
        <v>131</v>
      </c>
      <c r="BG182" s="20" t="s">
        <v>132</v>
      </c>
      <c r="BH182" s="20">
        <v>5505</v>
      </c>
      <c r="BI182" s="20" t="s">
        <v>118</v>
      </c>
      <c r="BJ182" s="20" t="s">
        <v>118</v>
      </c>
      <c r="BK182" s="20" t="s">
        <v>118</v>
      </c>
      <c r="BL182" s="20" t="s">
        <v>118</v>
      </c>
      <c r="BM182" s="20">
        <v>2586</v>
      </c>
      <c r="BN182" s="20" t="s">
        <v>118</v>
      </c>
      <c r="BO182" s="20" t="s">
        <v>416</v>
      </c>
      <c r="BP182" s="20">
        <v>296</v>
      </c>
      <c r="BQ182" s="20" t="s">
        <v>118</v>
      </c>
      <c r="BR182" s="20">
        <v>0.67200000000000004</v>
      </c>
      <c r="BS182" s="20" t="s">
        <v>118</v>
      </c>
      <c r="BT182" s="20">
        <v>13340</v>
      </c>
      <c r="BU182" s="20" t="s">
        <v>119</v>
      </c>
      <c r="BV182" s="20" t="s">
        <v>119</v>
      </c>
      <c r="BW182" s="21" t="s">
        <v>134</v>
      </c>
      <c r="BX182" s="22" t="str">
        <f>_xlfn.XLOOKUP(BW182,dimensions_items!$B$4:$B$35,dimensions_items!$C$4:$C$35,"NULL",0)</f>
        <v>R5.2OECD</v>
      </c>
      <c r="BY182" s="22" t="s">
        <v>29</v>
      </c>
      <c r="BZ182" s="21" t="s">
        <v>17</v>
      </c>
      <c r="CA182" s="21" t="s">
        <v>18</v>
      </c>
      <c r="CB182" s="21" t="s">
        <v>23</v>
      </c>
      <c r="CC182" s="20" t="str">
        <f t="shared" si="6"/>
        <v>RM</v>
      </c>
      <c r="CD182" s="20" t="str">
        <f t="shared" si="7"/>
        <v>C</v>
      </c>
      <c r="CE182" s="20" t="str">
        <f t="shared" si="8"/>
        <v>OECD_EU15</v>
      </c>
      <c r="CF182" s="20">
        <f>IF(ISNUMBER(Table1[[#This Row],[concrete]]),Table1[[#This Row],[concrete]],IF(AND(ISNUMBER(Table1[[#This Row],[cement]]),ISNUMBER(Table1[[#This Row],[aggregates]])),Table1[[#This Row],[cement]]+Table1[[#This Row],[aggregates]],""))</f>
        <v>481.88081399999999</v>
      </c>
      <c r="CG182" s="20">
        <f>COUNT(Table1[[#This Row],[steel]:[other_unspecified_material]])</f>
        <v>7</v>
      </c>
    </row>
    <row r="183" spans="1:85" s="8" customFormat="1">
      <c r="A183" s="9">
        <v>181</v>
      </c>
      <c r="B183" s="20" t="s">
        <v>436</v>
      </c>
      <c r="C183" s="20" t="s">
        <v>437</v>
      </c>
      <c r="D183" s="38">
        <v>1949</v>
      </c>
      <c r="E183" s="9">
        <v>1969</v>
      </c>
      <c r="F183" s="38"/>
      <c r="G183" s="38"/>
      <c r="H183" s="38"/>
      <c r="I183" s="38">
        <v>37.333333330000002</v>
      </c>
      <c r="J183" s="117">
        <v>39.200000000000003</v>
      </c>
      <c r="K183" s="117"/>
      <c r="L183" s="117"/>
      <c r="M183" s="117">
        <v>843.73333330000003</v>
      </c>
      <c r="N183" s="117"/>
      <c r="O183" s="117">
        <v>313.60000000000002</v>
      </c>
      <c r="P183" s="117">
        <v>621.6</v>
      </c>
      <c r="Q183" s="117"/>
      <c r="R183" s="117"/>
      <c r="S183" s="117"/>
      <c r="T183" s="117"/>
      <c r="U183" s="117"/>
      <c r="V183" s="117"/>
      <c r="W183" s="117"/>
      <c r="X183" s="117"/>
      <c r="Y183" s="117"/>
      <c r="Z183" s="117"/>
      <c r="AA183" s="117"/>
      <c r="AB183" s="117">
        <v>3.733333333</v>
      </c>
      <c r="AC183" s="117"/>
      <c r="AD183" s="117"/>
      <c r="AE183" s="117"/>
      <c r="AF183" s="117"/>
      <c r="AG183" s="117"/>
      <c r="AH183" s="117"/>
      <c r="AI183" s="117"/>
      <c r="AJ183" s="117"/>
      <c r="AK183" s="117">
        <v>9.3333333330000006</v>
      </c>
      <c r="AL183" s="20" t="s">
        <v>24</v>
      </c>
      <c r="AM183" s="38" t="s">
        <v>118</v>
      </c>
      <c r="AN183" s="20" t="s">
        <v>117</v>
      </c>
      <c r="AO183" s="20" t="s">
        <v>24</v>
      </c>
      <c r="AP183" s="20" t="s">
        <v>119</v>
      </c>
      <c r="AQ183" s="20" t="s">
        <v>120</v>
      </c>
      <c r="AR183" s="20" t="s">
        <v>121</v>
      </c>
      <c r="AS183" s="20" t="s">
        <v>438</v>
      </c>
      <c r="AT183" s="38">
        <v>2017</v>
      </c>
      <c r="AU183" s="20" t="s">
        <v>439</v>
      </c>
      <c r="AV183" s="20" t="s">
        <v>253</v>
      </c>
      <c r="AW183" s="20" t="s">
        <v>125</v>
      </c>
      <c r="AX183" s="20" t="s">
        <v>440</v>
      </c>
      <c r="AY183" s="20" t="str">
        <f>"https://doi.org/"&amp;Table1[[#This Row],[DOI]]</f>
        <v>https://doi.org/10.1016/j.resconrec.2016.07.003</v>
      </c>
      <c r="AZ183" s="20" t="s">
        <v>119</v>
      </c>
      <c r="BA183" s="20" t="s">
        <v>1057</v>
      </c>
      <c r="BB183" s="20" t="s">
        <v>1058</v>
      </c>
      <c r="BC183" s="20" t="s">
        <v>1056</v>
      </c>
      <c r="BD183" s="20" t="s">
        <v>442</v>
      </c>
      <c r="BE183" s="20" t="s">
        <v>130</v>
      </c>
      <c r="BF183" s="20" t="s">
        <v>131</v>
      </c>
      <c r="BG183" s="20" t="s">
        <v>132</v>
      </c>
      <c r="BH183" s="20">
        <v>5505</v>
      </c>
      <c r="BI183" s="20" t="s">
        <v>118</v>
      </c>
      <c r="BJ183" s="20" t="s">
        <v>118</v>
      </c>
      <c r="BK183" s="20" t="s">
        <v>118</v>
      </c>
      <c r="BL183" s="20" t="s">
        <v>118</v>
      </c>
      <c r="BM183" s="20">
        <v>2586</v>
      </c>
      <c r="BN183" s="20">
        <v>296</v>
      </c>
      <c r="BO183" s="20" t="s">
        <v>443</v>
      </c>
      <c r="BP183" s="20">
        <v>338</v>
      </c>
      <c r="BQ183" s="20">
        <v>0.67200000000000004</v>
      </c>
      <c r="BR183" s="20">
        <v>0.74399999999999999</v>
      </c>
      <c r="BS183" s="20">
        <v>13340</v>
      </c>
      <c r="BT183" s="20">
        <v>23369</v>
      </c>
      <c r="BU183" s="20" t="s">
        <v>119</v>
      </c>
      <c r="BV183" s="20" t="s">
        <v>119</v>
      </c>
      <c r="BW183" s="21" t="s">
        <v>134</v>
      </c>
      <c r="BX183" s="22" t="str">
        <f>_xlfn.XLOOKUP(BW183,dimensions_items!$B$4:$B$35,dimensions_items!$C$4:$C$35,"NULL",0)</f>
        <v>R5.2OECD</v>
      </c>
      <c r="BY183" s="22" t="s">
        <v>29</v>
      </c>
      <c r="BZ183" s="21" t="s">
        <v>17</v>
      </c>
      <c r="CA183" s="21" t="s">
        <v>18</v>
      </c>
      <c r="CB183" s="21" t="s">
        <v>23</v>
      </c>
      <c r="CC183" s="20" t="str">
        <f t="shared" si="6"/>
        <v>RM</v>
      </c>
      <c r="CD183" s="20" t="str">
        <f t="shared" si="7"/>
        <v>C</v>
      </c>
      <c r="CE183" s="20" t="str">
        <f t="shared" si="8"/>
        <v>OECD_EU15</v>
      </c>
      <c r="CF183" s="20">
        <f>IF(ISNUMBER(Table1[[#This Row],[concrete]]),Table1[[#This Row],[concrete]],IF(AND(ISNUMBER(Table1[[#This Row],[cement]]),ISNUMBER(Table1[[#This Row],[aggregates]])),Table1[[#This Row],[cement]]+Table1[[#This Row],[aggregates]],""))</f>
        <v>843.73333330000003</v>
      </c>
      <c r="CG183" s="20">
        <f>COUNT(Table1[[#This Row],[steel]:[other_unspecified_material]])</f>
        <v>7</v>
      </c>
    </row>
    <row r="184" spans="1:85" s="8" customFormat="1">
      <c r="A184" s="9">
        <v>182</v>
      </c>
      <c r="B184" s="20" t="s">
        <v>436</v>
      </c>
      <c r="C184" s="20" t="s">
        <v>437</v>
      </c>
      <c r="D184" s="38">
        <v>1969</v>
      </c>
      <c r="E184" s="9">
        <v>1994</v>
      </c>
      <c r="F184" s="38"/>
      <c r="G184" s="38"/>
      <c r="H184" s="38"/>
      <c r="I184" s="38">
        <v>35.648148149999997</v>
      </c>
      <c r="J184" s="117">
        <v>26.73611111</v>
      </c>
      <c r="K184" s="117"/>
      <c r="L184" s="117"/>
      <c r="M184" s="117">
        <v>837.73148149999997</v>
      </c>
      <c r="N184" s="117"/>
      <c r="O184" s="117">
        <v>276.27314810000001</v>
      </c>
      <c r="P184" s="117">
        <v>593.54166669999995</v>
      </c>
      <c r="Q184" s="117"/>
      <c r="R184" s="117"/>
      <c r="S184" s="117"/>
      <c r="T184" s="117"/>
      <c r="U184" s="117"/>
      <c r="V184" s="117"/>
      <c r="W184" s="117"/>
      <c r="X184" s="117"/>
      <c r="Y184" s="117"/>
      <c r="Z184" s="117"/>
      <c r="AA184" s="117"/>
      <c r="AB184" s="117">
        <v>3.5648148150000001</v>
      </c>
      <c r="AC184" s="117"/>
      <c r="AD184" s="117"/>
      <c r="AE184" s="117"/>
      <c r="AF184" s="117"/>
      <c r="AG184" s="117"/>
      <c r="AH184" s="117"/>
      <c r="AI184" s="117"/>
      <c r="AJ184" s="117"/>
      <c r="AK184" s="117">
        <v>8.9120370369999993</v>
      </c>
      <c r="AL184" s="20" t="s">
        <v>24</v>
      </c>
      <c r="AM184" s="38" t="s">
        <v>118</v>
      </c>
      <c r="AN184" s="20" t="s">
        <v>117</v>
      </c>
      <c r="AO184" s="20" t="s">
        <v>24</v>
      </c>
      <c r="AP184" s="20" t="s">
        <v>119</v>
      </c>
      <c r="AQ184" s="20" t="s">
        <v>120</v>
      </c>
      <c r="AR184" s="20" t="s">
        <v>121</v>
      </c>
      <c r="AS184" s="20" t="s">
        <v>438</v>
      </c>
      <c r="AT184" s="38">
        <v>2017</v>
      </c>
      <c r="AU184" s="20" t="s">
        <v>439</v>
      </c>
      <c r="AV184" s="20" t="s">
        <v>253</v>
      </c>
      <c r="AW184" s="20" t="s">
        <v>125</v>
      </c>
      <c r="AX184" s="20" t="s">
        <v>440</v>
      </c>
      <c r="AY184" s="20" t="str">
        <f>"https://doi.org/"&amp;Table1[[#This Row],[DOI]]</f>
        <v>https://doi.org/10.1016/j.resconrec.2016.07.003</v>
      </c>
      <c r="AZ184" s="20" t="s">
        <v>119</v>
      </c>
      <c r="BA184" s="20" t="s">
        <v>1057</v>
      </c>
      <c r="BB184" s="20" t="s">
        <v>1058</v>
      </c>
      <c r="BC184" s="20" t="s">
        <v>1056</v>
      </c>
      <c r="BD184" s="20" t="s">
        <v>444</v>
      </c>
      <c r="BE184" s="20" t="s">
        <v>130</v>
      </c>
      <c r="BF184" s="20" t="s">
        <v>131</v>
      </c>
      <c r="BG184" s="20" t="s">
        <v>132</v>
      </c>
      <c r="BH184" s="20">
        <v>5505</v>
      </c>
      <c r="BI184" s="20" t="s">
        <v>118</v>
      </c>
      <c r="BJ184" s="20" t="s">
        <v>118</v>
      </c>
      <c r="BK184" s="20" t="s">
        <v>118</v>
      </c>
      <c r="BL184" s="20" t="s">
        <v>118</v>
      </c>
      <c r="BM184" s="20">
        <v>2586</v>
      </c>
      <c r="BN184" s="20">
        <v>338</v>
      </c>
      <c r="BO184" s="20" t="s">
        <v>118</v>
      </c>
      <c r="BP184" s="20">
        <v>410</v>
      </c>
      <c r="BQ184" s="20">
        <v>0.74399999999999999</v>
      </c>
      <c r="BR184" s="20">
        <v>0.82899999999999996</v>
      </c>
      <c r="BS184" s="20">
        <v>23369</v>
      </c>
      <c r="BT184" s="20">
        <v>44149</v>
      </c>
      <c r="BU184" s="20" t="s">
        <v>119</v>
      </c>
      <c r="BV184" s="20" t="s">
        <v>119</v>
      </c>
      <c r="BW184" s="21" t="s">
        <v>134</v>
      </c>
      <c r="BX184" s="22" t="str">
        <f>_xlfn.XLOOKUP(BW184,dimensions_items!$B$4:$B$35,dimensions_items!$C$4:$C$35,"NULL",0)</f>
        <v>R5.2OECD</v>
      </c>
      <c r="BY184" s="22" t="s">
        <v>29</v>
      </c>
      <c r="BZ184" s="21" t="s">
        <v>17</v>
      </c>
      <c r="CA184" s="21" t="s">
        <v>18</v>
      </c>
      <c r="CB184" s="21" t="s">
        <v>23</v>
      </c>
      <c r="CC184" s="20" t="str">
        <f t="shared" si="6"/>
        <v>RM</v>
      </c>
      <c r="CD184" s="20" t="str">
        <f t="shared" si="7"/>
        <v>C</v>
      </c>
      <c r="CE184" s="20" t="str">
        <f t="shared" si="8"/>
        <v>OECD_EU15</v>
      </c>
      <c r="CF184" s="20">
        <f>IF(ISNUMBER(Table1[[#This Row],[concrete]]),Table1[[#This Row],[concrete]],IF(AND(ISNUMBER(Table1[[#This Row],[cement]]),ISNUMBER(Table1[[#This Row],[aggregates]])),Table1[[#This Row],[cement]]+Table1[[#This Row],[aggregates]],""))</f>
        <v>837.73148149999997</v>
      </c>
      <c r="CG184" s="20">
        <f>COUNT(Table1[[#This Row],[steel]:[other_unspecified_material]])</f>
        <v>7</v>
      </c>
    </row>
    <row r="185" spans="1:85" s="8" customFormat="1">
      <c r="A185" s="9">
        <v>183</v>
      </c>
      <c r="B185" s="20" t="s">
        <v>436</v>
      </c>
      <c r="C185" s="20" t="s">
        <v>437</v>
      </c>
      <c r="D185" s="38">
        <v>1994</v>
      </c>
      <c r="E185" s="9"/>
      <c r="F185" s="38"/>
      <c r="G185" s="38"/>
      <c r="H185" s="38"/>
      <c r="I185" s="38">
        <v>30.99319728</v>
      </c>
      <c r="J185" s="117">
        <v>21.877551019999999</v>
      </c>
      <c r="K185" s="117"/>
      <c r="L185" s="117"/>
      <c r="M185" s="117">
        <v>780.29931969999996</v>
      </c>
      <c r="N185" s="117"/>
      <c r="O185" s="117">
        <v>247.9455782</v>
      </c>
      <c r="P185" s="117">
        <v>732.89795919999995</v>
      </c>
      <c r="Q185" s="117"/>
      <c r="R185" s="117"/>
      <c r="S185" s="117"/>
      <c r="T185" s="117"/>
      <c r="U185" s="117"/>
      <c r="V185" s="117"/>
      <c r="W185" s="117"/>
      <c r="X185" s="117"/>
      <c r="Y185" s="117"/>
      <c r="Z185" s="117"/>
      <c r="AA185" s="117"/>
      <c r="AB185" s="117">
        <v>3.6462585029999999</v>
      </c>
      <c r="AC185" s="117"/>
      <c r="AD185" s="117"/>
      <c r="AE185" s="117"/>
      <c r="AF185" s="117"/>
      <c r="AG185" s="117"/>
      <c r="AH185" s="117"/>
      <c r="AI185" s="117"/>
      <c r="AJ185" s="117"/>
      <c r="AK185" s="117">
        <v>5.4693877549999996</v>
      </c>
      <c r="AL185" s="20" t="s">
        <v>24</v>
      </c>
      <c r="AM185" s="38" t="s">
        <v>118</v>
      </c>
      <c r="AN185" s="20" t="s">
        <v>117</v>
      </c>
      <c r="AO185" s="20" t="s">
        <v>24</v>
      </c>
      <c r="AP185" s="20" t="s">
        <v>119</v>
      </c>
      <c r="AQ185" s="20" t="s">
        <v>120</v>
      </c>
      <c r="AR185" s="20" t="s">
        <v>121</v>
      </c>
      <c r="AS185" s="20" t="s">
        <v>438</v>
      </c>
      <c r="AT185" s="38">
        <v>2017</v>
      </c>
      <c r="AU185" s="20" t="s">
        <v>439</v>
      </c>
      <c r="AV185" s="20" t="s">
        <v>253</v>
      </c>
      <c r="AW185" s="20" t="s">
        <v>125</v>
      </c>
      <c r="AX185" s="20" t="s">
        <v>440</v>
      </c>
      <c r="AY185" s="20" t="str">
        <f>"https://doi.org/"&amp;Table1[[#This Row],[DOI]]</f>
        <v>https://doi.org/10.1016/j.resconrec.2016.07.003</v>
      </c>
      <c r="AZ185" s="20" t="s">
        <v>119</v>
      </c>
      <c r="BA185" s="20" t="s">
        <v>1057</v>
      </c>
      <c r="BB185" s="20" t="s">
        <v>1058</v>
      </c>
      <c r="BC185" s="20" t="s">
        <v>1056</v>
      </c>
      <c r="BD185" s="20" t="s">
        <v>445</v>
      </c>
      <c r="BE185" s="20" t="s">
        <v>130</v>
      </c>
      <c r="BF185" s="20" t="s">
        <v>131</v>
      </c>
      <c r="BG185" s="20" t="s">
        <v>132</v>
      </c>
      <c r="BH185" s="20">
        <v>5505</v>
      </c>
      <c r="BI185" s="20" t="s">
        <v>118</v>
      </c>
      <c r="BJ185" s="20" t="s">
        <v>118</v>
      </c>
      <c r="BK185" s="20" t="s">
        <v>118</v>
      </c>
      <c r="BL185" s="20" t="s">
        <v>118</v>
      </c>
      <c r="BM185" s="20">
        <v>2586</v>
      </c>
      <c r="BN185" s="20">
        <v>404</v>
      </c>
      <c r="BO185" s="20" t="s">
        <v>118</v>
      </c>
      <c r="BP185" s="20">
        <v>584</v>
      </c>
      <c r="BQ185" s="20">
        <v>0.82899999999999996</v>
      </c>
      <c r="BR185" s="20">
        <v>0.91500000000000004</v>
      </c>
      <c r="BS185" s="20">
        <v>44298</v>
      </c>
      <c r="BT185" s="20">
        <v>69057</v>
      </c>
      <c r="BU185" s="20" t="s">
        <v>119</v>
      </c>
      <c r="BV185" s="20" t="s">
        <v>119</v>
      </c>
      <c r="BW185" s="21" t="s">
        <v>134</v>
      </c>
      <c r="BX185" s="22" t="str">
        <f>_xlfn.XLOOKUP(BW185,dimensions_items!$B$4:$B$35,dimensions_items!$C$4:$C$35,"NULL",0)</f>
        <v>R5.2OECD</v>
      </c>
      <c r="BY185" s="22" t="s">
        <v>29</v>
      </c>
      <c r="BZ185" s="21" t="s">
        <v>17</v>
      </c>
      <c r="CA185" s="21" t="s">
        <v>18</v>
      </c>
      <c r="CB185" s="21" t="s">
        <v>23</v>
      </c>
      <c r="CC185" s="20" t="str">
        <f t="shared" si="6"/>
        <v>RM</v>
      </c>
      <c r="CD185" s="20" t="str">
        <f t="shared" si="7"/>
        <v>C</v>
      </c>
      <c r="CE185" s="20" t="str">
        <f t="shared" si="8"/>
        <v>OECD_EU15</v>
      </c>
      <c r="CF185" s="20">
        <f>IF(ISNUMBER(Table1[[#This Row],[concrete]]),Table1[[#This Row],[concrete]],IF(AND(ISNUMBER(Table1[[#This Row],[cement]]),ISNUMBER(Table1[[#This Row],[aggregates]])),Table1[[#This Row],[cement]]+Table1[[#This Row],[aggregates]],""))</f>
        <v>780.29931969999996</v>
      </c>
      <c r="CG185" s="20">
        <f>COUNT(Table1[[#This Row],[steel]:[other_unspecified_material]])</f>
        <v>7</v>
      </c>
    </row>
    <row r="186" spans="1:85" s="8" customFormat="1">
      <c r="A186" s="9">
        <v>184</v>
      </c>
      <c r="B186" s="20" t="s">
        <v>446</v>
      </c>
      <c r="C186" s="20" t="s">
        <v>446</v>
      </c>
      <c r="D186" s="38">
        <v>2000</v>
      </c>
      <c r="E186" s="9">
        <v>2016</v>
      </c>
      <c r="F186" s="38">
        <v>237</v>
      </c>
      <c r="G186" s="38"/>
      <c r="H186" s="38"/>
      <c r="I186" s="38"/>
      <c r="J186" s="117">
        <v>8</v>
      </c>
      <c r="K186" s="117"/>
      <c r="L186" s="117"/>
      <c r="M186" s="117"/>
      <c r="N186" s="117">
        <v>499</v>
      </c>
      <c r="O186" s="117">
        <v>559</v>
      </c>
      <c r="P186" s="117">
        <v>34</v>
      </c>
      <c r="Q186" s="117"/>
      <c r="R186" s="117"/>
      <c r="S186" s="117"/>
      <c r="T186" s="117"/>
      <c r="U186" s="117"/>
      <c r="V186" s="117"/>
      <c r="W186" s="117"/>
      <c r="X186" s="117"/>
      <c r="Y186" s="117"/>
      <c r="Z186" s="117"/>
      <c r="AA186" s="117">
        <v>28</v>
      </c>
      <c r="AB186" s="117">
        <v>1</v>
      </c>
      <c r="AC186" s="117"/>
      <c r="AD186" s="117"/>
      <c r="AE186" s="117">
        <v>0</v>
      </c>
      <c r="AF186" s="117"/>
      <c r="AG186" s="117"/>
      <c r="AH186" s="117"/>
      <c r="AI186" s="117"/>
      <c r="AJ186" s="117"/>
      <c r="AK186" s="117">
        <v>9</v>
      </c>
      <c r="AL186" s="20" t="s">
        <v>447</v>
      </c>
      <c r="AM186" s="38" t="s">
        <v>118</v>
      </c>
      <c r="AN186" s="20" t="s">
        <v>118</v>
      </c>
      <c r="AO186" s="20" t="s">
        <v>118</v>
      </c>
      <c r="AP186" s="20" t="s">
        <v>406</v>
      </c>
      <c r="AQ186" s="20" t="s">
        <v>118</v>
      </c>
      <c r="AR186" s="20" t="s">
        <v>118</v>
      </c>
      <c r="AS186" s="20" t="s">
        <v>448</v>
      </c>
      <c r="AT186" s="38">
        <v>2018</v>
      </c>
      <c r="AU186" s="20" t="s">
        <v>449</v>
      </c>
      <c r="AV186" s="20" t="s">
        <v>216</v>
      </c>
      <c r="AW186" s="20" t="s">
        <v>125</v>
      </c>
      <c r="AX186" s="20" t="s">
        <v>450</v>
      </c>
      <c r="AY186" s="20" t="str">
        <f>"https://doi.org/"&amp;Table1[[#This Row],[DOI]]</f>
        <v>https://doi.org/10.1016/j.jclepro.2018.05.148</v>
      </c>
      <c r="AZ186" s="20" t="s">
        <v>119</v>
      </c>
      <c r="BA186" s="20" t="s">
        <v>119</v>
      </c>
      <c r="BB186" s="20" t="s">
        <v>1060</v>
      </c>
      <c r="BC186" s="20" t="s">
        <v>1059</v>
      </c>
      <c r="BD186" s="20" t="s">
        <v>451</v>
      </c>
      <c r="BE186" s="20" t="s">
        <v>130</v>
      </c>
      <c r="BF186" s="20" t="s">
        <v>232</v>
      </c>
      <c r="BG186" s="20" t="s">
        <v>452</v>
      </c>
      <c r="BH186" s="20">
        <v>2469</v>
      </c>
      <c r="BI186" s="20" t="s">
        <v>118</v>
      </c>
      <c r="BJ186" s="20" t="s">
        <v>118</v>
      </c>
      <c r="BK186" s="20" t="s">
        <v>118</v>
      </c>
      <c r="BL186" s="20" t="s">
        <v>118</v>
      </c>
      <c r="BM186" s="20">
        <v>28.2</v>
      </c>
      <c r="BN186" s="20" t="s">
        <v>118</v>
      </c>
      <c r="BO186" s="20" t="s">
        <v>364</v>
      </c>
      <c r="BP186" s="20" t="s">
        <v>118</v>
      </c>
      <c r="BQ186" s="20">
        <v>1</v>
      </c>
      <c r="BR186" s="20">
        <v>1</v>
      </c>
      <c r="BS186" s="20" t="s">
        <v>118</v>
      </c>
      <c r="BT186" s="20" t="s">
        <v>118</v>
      </c>
      <c r="BU186" s="20" t="s">
        <v>119</v>
      </c>
      <c r="BV186" s="20" t="s">
        <v>119</v>
      </c>
      <c r="BW186" s="21" t="s">
        <v>233</v>
      </c>
      <c r="BX186" s="22" t="str">
        <f>_xlfn.XLOOKUP(BW186,dimensions_items!$B$4:$B$35,dimensions_items!$C$4:$C$35,"NULL",0)</f>
        <v>R5.2ASIA</v>
      </c>
      <c r="BY186" s="22" t="s">
        <v>31</v>
      </c>
      <c r="BZ186" s="21" t="s">
        <v>31</v>
      </c>
      <c r="CA186" s="21" t="s">
        <v>31</v>
      </c>
      <c r="CB186" s="21" t="s">
        <v>23</v>
      </c>
      <c r="CC186" s="20" t="str">
        <f t="shared" si="6"/>
        <v>UN</v>
      </c>
      <c r="CD186" s="20" t="str">
        <f t="shared" si="7"/>
        <v>U</v>
      </c>
      <c r="CE186" s="20" t="str">
        <f t="shared" si="8"/>
        <v>ASIA_CHN</v>
      </c>
      <c r="CF186" s="20">
        <f>IF(ISNUMBER(Table1[[#This Row],[concrete]]),Table1[[#This Row],[concrete]],IF(AND(ISNUMBER(Table1[[#This Row],[cement]]),ISNUMBER(Table1[[#This Row],[aggregates]])),Table1[[#This Row],[cement]]+Table1[[#This Row],[aggregates]],""))</f>
        <v>1058</v>
      </c>
      <c r="CG186" s="20">
        <f>COUNT(Table1[[#This Row],[steel]:[other_unspecified_material]])</f>
        <v>9</v>
      </c>
    </row>
    <row r="187" spans="1:85" s="8" customFormat="1">
      <c r="A187" s="9">
        <v>185</v>
      </c>
      <c r="B187" s="20" t="s">
        <v>453</v>
      </c>
      <c r="C187" s="20" t="s">
        <v>118</v>
      </c>
      <c r="D187" s="38">
        <v>2000</v>
      </c>
      <c r="E187" s="9">
        <v>2000</v>
      </c>
      <c r="F187" s="38"/>
      <c r="G187" s="38"/>
      <c r="H187" s="38"/>
      <c r="I187" s="38"/>
      <c r="J187" s="117"/>
      <c r="K187" s="117"/>
      <c r="L187" s="117"/>
      <c r="M187" s="117">
        <v>2100</v>
      </c>
      <c r="N187" s="117"/>
      <c r="O187" s="117"/>
      <c r="P187" s="117"/>
      <c r="Q187" s="117"/>
      <c r="R187" s="117"/>
      <c r="S187" s="117"/>
      <c r="T187" s="117"/>
      <c r="U187" s="117"/>
      <c r="V187" s="117"/>
      <c r="W187" s="117"/>
      <c r="X187" s="117"/>
      <c r="Y187" s="117"/>
      <c r="Z187" s="117"/>
      <c r="AA187" s="117"/>
      <c r="AB187" s="117"/>
      <c r="AC187" s="117"/>
      <c r="AD187" s="117"/>
      <c r="AE187" s="117"/>
      <c r="AF187" s="117"/>
      <c r="AG187" s="117"/>
      <c r="AH187" s="117"/>
      <c r="AI187" s="117"/>
      <c r="AJ187" s="117"/>
      <c r="AK187" s="117"/>
      <c r="AL187" s="20" t="s">
        <v>118</v>
      </c>
      <c r="AM187" s="38" t="s">
        <v>118</v>
      </c>
      <c r="AN187" s="20" t="s">
        <v>117</v>
      </c>
      <c r="AO187" s="20" t="s">
        <v>118</v>
      </c>
      <c r="AP187" s="20" t="s">
        <v>119</v>
      </c>
      <c r="AQ187" s="20" t="s">
        <v>120</v>
      </c>
      <c r="AR187" s="20" t="s">
        <v>118</v>
      </c>
      <c r="AS187" s="20" t="s">
        <v>454</v>
      </c>
      <c r="AT187" s="38">
        <v>2006</v>
      </c>
      <c r="AU187" s="20" t="s">
        <v>455</v>
      </c>
      <c r="AV187" s="20" t="s">
        <v>456</v>
      </c>
      <c r="AW187" s="20" t="s">
        <v>125</v>
      </c>
      <c r="AX187" s="20" t="s">
        <v>457</v>
      </c>
      <c r="AY187" s="20" t="str">
        <f>"https://doi.org/"&amp;Table1[[#This Row],[DOI]]</f>
        <v>https://doi.org/10.1016/j.ecolecon.2005.09.025</v>
      </c>
      <c r="AZ187" s="20" t="s">
        <v>119</v>
      </c>
      <c r="BA187" s="20" t="s">
        <v>119</v>
      </c>
      <c r="BB187" s="20" t="s">
        <v>119</v>
      </c>
      <c r="BC187" s="20" t="s">
        <v>1061</v>
      </c>
      <c r="BD187" s="20" t="s">
        <v>458</v>
      </c>
      <c r="BE187" s="20" t="s">
        <v>130</v>
      </c>
      <c r="BF187" s="20" t="s">
        <v>131</v>
      </c>
      <c r="BG187" s="20" t="s">
        <v>132</v>
      </c>
      <c r="BH187" s="20">
        <v>5812</v>
      </c>
      <c r="BI187" s="20" t="s">
        <v>118</v>
      </c>
      <c r="BJ187" s="20">
        <v>2803.14</v>
      </c>
      <c r="BK187" s="20" t="s">
        <v>118</v>
      </c>
      <c r="BL187" s="20">
        <v>78.949997499999995</v>
      </c>
      <c r="BM187" s="20">
        <v>33893</v>
      </c>
      <c r="BN187" s="20" t="s">
        <v>118</v>
      </c>
      <c r="BO187" s="20" t="s">
        <v>118</v>
      </c>
      <c r="BP187" s="20">
        <v>15926</v>
      </c>
      <c r="BQ187" s="20" t="s">
        <v>118</v>
      </c>
      <c r="BR187" s="20">
        <v>0.76800000000000002</v>
      </c>
      <c r="BS187" s="20" t="s">
        <v>118</v>
      </c>
      <c r="BT187" s="20">
        <v>39923</v>
      </c>
      <c r="BU187" s="20" t="s">
        <v>119</v>
      </c>
      <c r="BV187" s="20" t="s">
        <v>119</v>
      </c>
      <c r="BW187" s="21" t="s">
        <v>134</v>
      </c>
      <c r="BX187" s="22" t="str">
        <f>_xlfn.XLOOKUP(BW187,dimensions_items!$B$4:$B$35,dimensions_items!$C$4:$C$35,"NULL",0)</f>
        <v>R5.2OECD</v>
      </c>
      <c r="BY187" s="21" t="s">
        <v>41</v>
      </c>
      <c r="BZ187" s="21" t="s">
        <v>31</v>
      </c>
      <c r="CA187" s="21" t="s">
        <v>31</v>
      </c>
      <c r="CB187" s="21" t="s">
        <v>28</v>
      </c>
      <c r="CC187" s="20" t="str">
        <f t="shared" si="6"/>
        <v>RU</v>
      </c>
      <c r="CD187" s="20" t="str">
        <f t="shared" si="7"/>
        <v>U</v>
      </c>
      <c r="CE187" s="20" t="str">
        <f t="shared" si="8"/>
        <v>OECD_EU15</v>
      </c>
      <c r="CF187" s="20">
        <f>IF(ISNUMBER(Table1[[#This Row],[concrete]]),Table1[[#This Row],[concrete]],IF(AND(ISNUMBER(Table1[[#This Row],[cement]]),ISNUMBER(Table1[[#This Row],[aggregates]])),Table1[[#This Row],[cement]]+Table1[[#This Row],[aggregates]],""))</f>
        <v>2100</v>
      </c>
      <c r="CG187" s="20">
        <f>COUNT(Table1[[#This Row],[steel]:[other_unspecified_material]])</f>
        <v>1</v>
      </c>
    </row>
    <row r="188" spans="1:85" s="8" customFormat="1">
      <c r="A188" s="9">
        <v>186</v>
      </c>
      <c r="B188" s="20" t="s">
        <v>459</v>
      </c>
      <c r="C188" s="20" t="s">
        <v>118</v>
      </c>
      <c r="D188" s="38">
        <v>1972</v>
      </c>
      <c r="E188" s="9">
        <v>1972</v>
      </c>
      <c r="F188" s="38">
        <v>27.83229279</v>
      </c>
      <c r="G188" s="38">
        <v>3.3052744889999999</v>
      </c>
      <c r="H188" s="38"/>
      <c r="I188" s="38">
        <v>0.49623250800000002</v>
      </c>
      <c r="J188" s="117">
        <v>18.46071044</v>
      </c>
      <c r="K188" s="117"/>
      <c r="L188" s="117"/>
      <c r="M188" s="117">
        <v>192.94940800000001</v>
      </c>
      <c r="N188" s="117"/>
      <c r="O188" s="117"/>
      <c r="P188" s="117">
        <v>9.5468245429999996</v>
      </c>
      <c r="Q188" s="117">
        <v>6.5463939719999997</v>
      </c>
      <c r="R188" s="117"/>
      <c r="S188" s="117">
        <v>24.51022605</v>
      </c>
      <c r="T188" s="117"/>
      <c r="U188" s="117"/>
      <c r="V188" s="117">
        <v>0.13864370300000001</v>
      </c>
      <c r="W188" s="117"/>
      <c r="X188" s="117">
        <v>3.094725511</v>
      </c>
      <c r="Y188" s="117"/>
      <c r="Z188" s="117"/>
      <c r="AA188" s="117"/>
      <c r="AB188" s="117">
        <v>1.238213132</v>
      </c>
      <c r="AC188" s="117"/>
      <c r="AD188" s="117"/>
      <c r="AE188" s="117">
        <v>8.6114100999999998E-2</v>
      </c>
      <c r="AF188" s="117"/>
      <c r="AG188" s="117"/>
      <c r="AH188" s="117"/>
      <c r="AI188" s="117"/>
      <c r="AJ188" s="117">
        <v>0.113024758</v>
      </c>
      <c r="AK188" s="117"/>
      <c r="AL188" s="20" t="s">
        <v>460</v>
      </c>
      <c r="AM188" s="38" t="s">
        <v>118</v>
      </c>
      <c r="AN188" s="20" t="s">
        <v>117</v>
      </c>
      <c r="AO188" s="20" t="s">
        <v>20</v>
      </c>
      <c r="AP188" s="20" t="s">
        <v>119</v>
      </c>
      <c r="AQ188" s="20" t="s">
        <v>118</v>
      </c>
      <c r="AR188" s="20" t="s">
        <v>121</v>
      </c>
      <c r="AS188" s="20" t="s">
        <v>461</v>
      </c>
      <c r="AT188" s="38">
        <v>2001</v>
      </c>
      <c r="AU188" s="20" t="s">
        <v>462</v>
      </c>
      <c r="AV188" s="20" t="s">
        <v>400</v>
      </c>
      <c r="AW188" s="20" t="s">
        <v>125</v>
      </c>
      <c r="AX188" s="20" t="s">
        <v>463</v>
      </c>
      <c r="AY188" s="20" t="str">
        <f>"https://doi.org/"&amp;Table1[[#This Row],[DOI]]</f>
        <v>https://doi.org/10.1016/S0360-1323(99)00065-7</v>
      </c>
      <c r="AZ188" s="20" t="s">
        <v>1531</v>
      </c>
      <c r="BA188" s="20" t="s">
        <v>1063</v>
      </c>
      <c r="BB188" s="20" t="s">
        <v>119</v>
      </c>
      <c r="BC188" s="20" t="s">
        <v>1062</v>
      </c>
      <c r="BD188" s="20" t="s">
        <v>464</v>
      </c>
      <c r="BE188" s="20" t="s">
        <v>130</v>
      </c>
      <c r="BF188" s="20" t="s">
        <v>465</v>
      </c>
      <c r="BG188" s="20" t="s">
        <v>132</v>
      </c>
      <c r="BH188" s="20">
        <v>4549</v>
      </c>
      <c r="BI188" s="20" t="s">
        <v>118</v>
      </c>
      <c r="BJ188" s="20">
        <v>1869.6775</v>
      </c>
      <c r="BK188" s="20" t="s">
        <v>118</v>
      </c>
      <c r="BL188" s="20">
        <v>91.234999999999999</v>
      </c>
      <c r="BM188" s="20">
        <v>264537</v>
      </c>
      <c r="BN188" s="20" t="s">
        <v>118</v>
      </c>
      <c r="BO188" s="20" t="s">
        <v>118</v>
      </c>
      <c r="BP188" s="20">
        <v>2929</v>
      </c>
      <c r="BQ188" s="20">
        <v>0.81100000000000005</v>
      </c>
      <c r="BR188" s="20">
        <v>0.82799999999999996</v>
      </c>
      <c r="BS188" s="20" t="s">
        <v>118</v>
      </c>
      <c r="BT188" s="20">
        <v>16338</v>
      </c>
      <c r="BU188" s="20" t="s">
        <v>119</v>
      </c>
      <c r="BV188" s="20" t="s">
        <v>119</v>
      </c>
      <c r="BW188" s="21" t="s">
        <v>466</v>
      </c>
      <c r="BX188" s="22" t="str">
        <f>_xlfn.XLOOKUP(BW188,dimensions_items!$B$4:$B$35,dimensions_items!$C$4:$C$35,"NULL",0)</f>
        <v>R5.2OECD</v>
      </c>
      <c r="BY188" s="22" t="s">
        <v>25</v>
      </c>
      <c r="BZ188" s="27" t="s">
        <v>26</v>
      </c>
      <c r="CA188" s="21" t="s">
        <v>18</v>
      </c>
      <c r="CB188" s="27" t="s">
        <v>23</v>
      </c>
      <c r="CC188" s="20" t="str">
        <f t="shared" si="6"/>
        <v>RS</v>
      </c>
      <c r="CD188" s="20" t="str">
        <f t="shared" si="7"/>
        <v>C</v>
      </c>
      <c r="CE188" s="20" t="str">
        <f t="shared" si="8"/>
        <v>OECD_AUNZ</v>
      </c>
      <c r="CF188" s="20">
        <f>IF(ISNUMBER(Table1[[#This Row],[concrete]]),Table1[[#This Row],[concrete]],IF(AND(ISNUMBER(Table1[[#This Row],[cement]]),ISNUMBER(Table1[[#This Row],[aggregates]])),Table1[[#This Row],[cement]]+Table1[[#This Row],[aggregates]],""))</f>
        <v>192.94940800000001</v>
      </c>
      <c r="CG188" s="20">
        <f>COUNT(Table1[[#This Row],[steel]:[other_unspecified_material]])</f>
        <v>13</v>
      </c>
    </row>
    <row r="189" spans="1:85" s="8" customFormat="1">
      <c r="A189" s="9">
        <v>187</v>
      </c>
      <c r="B189" s="20" t="s">
        <v>459</v>
      </c>
      <c r="C189" s="20" t="s">
        <v>118</v>
      </c>
      <c r="D189" s="38">
        <v>1996</v>
      </c>
      <c r="E189" s="9">
        <v>1996</v>
      </c>
      <c r="F189" s="38">
        <v>18.234000000000002</v>
      </c>
      <c r="G189" s="38">
        <v>1.391</v>
      </c>
      <c r="H189" s="38">
        <v>2.5299999999999998</v>
      </c>
      <c r="I189" s="38">
        <v>0.46100000000000002</v>
      </c>
      <c r="J189" s="117">
        <v>95.95</v>
      </c>
      <c r="K189" s="117"/>
      <c r="L189" s="117"/>
      <c r="M189" s="117">
        <v>28.75</v>
      </c>
      <c r="N189" s="117"/>
      <c r="O189" s="117"/>
      <c r="P189" s="117">
        <v>0.85</v>
      </c>
      <c r="Q189" s="117"/>
      <c r="R189" s="117"/>
      <c r="S189" s="117">
        <v>37.03</v>
      </c>
      <c r="T189" s="117"/>
      <c r="U189" s="117"/>
      <c r="V189" s="117">
        <v>1.2800000000000001E-2</v>
      </c>
      <c r="W189" s="117"/>
      <c r="X189" s="117">
        <v>1.0500000000000001E-2</v>
      </c>
      <c r="Y189" s="117"/>
      <c r="Z189" s="117"/>
      <c r="AA189" s="117"/>
      <c r="AB189" s="117">
        <v>1.1499999999999999</v>
      </c>
      <c r="AC189" s="117"/>
      <c r="AD189" s="117"/>
      <c r="AE189" s="117">
        <v>1.9350000000000001</v>
      </c>
      <c r="AF189" s="117"/>
      <c r="AG189" s="117">
        <v>1.3240000000000001</v>
      </c>
      <c r="AH189" s="117"/>
      <c r="AI189" s="117"/>
      <c r="AJ189" s="117">
        <v>0.105</v>
      </c>
      <c r="AK189" s="117"/>
      <c r="AL189" s="20" t="s">
        <v>467</v>
      </c>
      <c r="AM189" s="38" t="s">
        <v>118</v>
      </c>
      <c r="AN189" s="20" t="s">
        <v>117</v>
      </c>
      <c r="AO189" s="20" t="s">
        <v>20</v>
      </c>
      <c r="AP189" s="20" t="s">
        <v>119</v>
      </c>
      <c r="AQ189" s="20" t="s">
        <v>118</v>
      </c>
      <c r="AR189" s="20" t="s">
        <v>121</v>
      </c>
      <c r="AS189" s="20" t="s">
        <v>461</v>
      </c>
      <c r="AT189" s="38">
        <v>2001</v>
      </c>
      <c r="AU189" s="20" t="s">
        <v>462</v>
      </c>
      <c r="AV189" s="20" t="s">
        <v>400</v>
      </c>
      <c r="AW189" s="20" t="s">
        <v>125</v>
      </c>
      <c r="AX189" s="20" t="s">
        <v>463</v>
      </c>
      <c r="AY189" s="20" t="str">
        <f>"https://doi.org/"&amp;Table1[[#This Row],[DOI]]</f>
        <v>https://doi.org/10.1016/S0360-1323(99)00065-7</v>
      </c>
      <c r="AZ189" s="20" t="s">
        <v>1532</v>
      </c>
      <c r="BA189" s="20" t="s">
        <v>1063</v>
      </c>
      <c r="BB189" s="20" t="s">
        <v>119</v>
      </c>
      <c r="BC189" s="20" t="s">
        <v>1062</v>
      </c>
      <c r="BD189" s="20" t="s">
        <v>468</v>
      </c>
      <c r="BE189" s="20" t="s">
        <v>130</v>
      </c>
      <c r="BF189" s="20" t="s">
        <v>465</v>
      </c>
      <c r="BG189" s="20" t="s">
        <v>132</v>
      </c>
      <c r="BH189" s="20">
        <v>4549</v>
      </c>
      <c r="BI189" s="20" t="s">
        <v>118</v>
      </c>
      <c r="BJ189" s="20">
        <v>1902.2249750000001</v>
      </c>
      <c r="BK189" s="20" t="s">
        <v>118</v>
      </c>
      <c r="BL189" s="20">
        <v>82.794997499999994</v>
      </c>
      <c r="BM189" s="20">
        <v>264537</v>
      </c>
      <c r="BN189" s="20" t="s">
        <v>118</v>
      </c>
      <c r="BO189" s="20" t="s">
        <v>118</v>
      </c>
      <c r="BP189" s="20">
        <v>3697</v>
      </c>
      <c r="BQ189" s="20">
        <v>0.85599999999999998</v>
      </c>
      <c r="BR189" s="20">
        <v>0.86</v>
      </c>
      <c r="BS189" s="20" t="s">
        <v>118</v>
      </c>
      <c r="BT189" s="20">
        <v>22846</v>
      </c>
      <c r="BU189" s="20" t="s">
        <v>119</v>
      </c>
      <c r="BV189" s="20" t="s">
        <v>119</v>
      </c>
      <c r="BW189" s="21" t="s">
        <v>466</v>
      </c>
      <c r="BX189" s="22" t="str">
        <f>_xlfn.XLOOKUP(BW189,dimensions_items!$B$4:$B$35,dimensions_items!$C$4:$C$35,"NULL",0)</f>
        <v>R5.2OECD</v>
      </c>
      <c r="BY189" s="22" t="s">
        <v>25</v>
      </c>
      <c r="BZ189" s="27" t="s">
        <v>1578</v>
      </c>
      <c r="CA189" s="21" t="s">
        <v>18</v>
      </c>
      <c r="CB189" s="27" t="s">
        <v>23</v>
      </c>
      <c r="CC189" s="20" t="str">
        <f t="shared" si="6"/>
        <v>RS</v>
      </c>
      <c r="CD189" s="20" t="str">
        <f t="shared" si="7"/>
        <v>T</v>
      </c>
      <c r="CE189" s="20" t="str">
        <f t="shared" si="8"/>
        <v>OECD_AUNZ</v>
      </c>
      <c r="CF189" s="20">
        <f>IF(ISNUMBER(Table1[[#This Row],[concrete]]),Table1[[#This Row],[concrete]],IF(AND(ISNUMBER(Table1[[#This Row],[cement]]),ISNUMBER(Table1[[#This Row],[aggregates]])),Table1[[#This Row],[cement]]+Table1[[#This Row],[aggregates]],""))</f>
        <v>28.75</v>
      </c>
      <c r="CG189" s="20">
        <f>COUNT(Table1[[#This Row],[steel]:[other_unspecified_material]])</f>
        <v>14</v>
      </c>
    </row>
    <row r="190" spans="1:85" s="8" customFormat="1">
      <c r="A190" s="9">
        <v>188</v>
      </c>
      <c r="B190" s="20" t="s">
        <v>469</v>
      </c>
      <c r="C190" s="20" t="s">
        <v>118</v>
      </c>
      <c r="D190" s="38">
        <v>2001</v>
      </c>
      <c r="E190" s="9">
        <v>2001</v>
      </c>
      <c r="F190" s="38"/>
      <c r="G190" s="38"/>
      <c r="H190" s="38"/>
      <c r="I190" s="38"/>
      <c r="J190" s="117">
        <v>90</v>
      </c>
      <c r="K190" s="117"/>
      <c r="L190" s="117"/>
      <c r="M190" s="117">
        <v>360</v>
      </c>
      <c r="N190" s="117"/>
      <c r="O190" s="117"/>
      <c r="P190" s="117"/>
      <c r="Q190" s="117"/>
      <c r="R190" s="117"/>
      <c r="S190" s="117"/>
      <c r="T190" s="117"/>
      <c r="U190" s="117"/>
      <c r="V190" s="117"/>
      <c r="W190" s="117"/>
      <c r="X190" s="117"/>
      <c r="Y190" s="117"/>
      <c r="Z190" s="117"/>
      <c r="AA190" s="117"/>
      <c r="AB190" s="117"/>
      <c r="AC190" s="117"/>
      <c r="AD190" s="117"/>
      <c r="AE190" s="117"/>
      <c r="AF190" s="117"/>
      <c r="AG190" s="117"/>
      <c r="AH190" s="117"/>
      <c r="AI190" s="117"/>
      <c r="AJ190" s="117"/>
      <c r="AK190" s="117"/>
      <c r="AL190" s="20" t="s">
        <v>470</v>
      </c>
      <c r="AM190" s="38" t="s">
        <v>118</v>
      </c>
      <c r="AN190" s="20" t="s">
        <v>117</v>
      </c>
      <c r="AO190" s="20" t="s">
        <v>20</v>
      </c>
      <c r="AP190" s="20" t="s">
        <v>119</v>
      </c>
      <c r="AQ190" s="20" t="s">
        <v>118</v>
      </c>
      <c r="AR190" s="20" t="s">
        <v>118</v>
      </c>
      <c r="AS190" s="20" t="s">
        <v>471</v>
      </c>
      <c r="AT190" s="38">
        <v>2007</v>
      </c>
      <c r="AU190" s="20" t="s">
        <v>472</v>
      </c>
      <c r="AV190" s="20" t="s">
        <v>342</v>
      </c>
      <c r="AW190" s="20" t="s">
        <v>125</v>
      </c>
      <c r="AX190" s="20" t="s">
        <v>473</v>
      </c>
      <c r="AY190" s="20" t="str">
        <f>"https://doi.org/"&amp;Table1[[#This Row],[DOI]]</f>
        <v>https://doi.org/10.1080/09613210701287588</v>
      </c>
      <c r="AZ190" s="20" t="s">
        <v>1533</v>
      </c>
      <c r="BA190" s="20" t="s">
        <v>119</v>
      </c>
      <c r="BB190" s="20" t="s">
        <v>119</v>
      </c>
      <c r="BC190" s="20" t="s">
        <v>1064</v>
      </c>
      <c r="BD190" s="20" t="s">
        <v>474</v>
      </c>
      <c r="BE190" s="20" t="s">
        <v>130</v>
      </c>
      <c r="BF190" s="20" t="s">
        <v>131</v>
      </c>
      <c r="BG190" s="20" t="s">
        <v>475</v>
      </c>
      <c r="BH190" s="20">
        <v>6896</v>
      </c>
      <c r="BI190" s="20" t="s">
        <v>118</v>
      </c>
      <c r="BJ190" s="20">
        <v>5886.17</v>
      </c>
      <c r="BK190" s="20" t="s">
        <v>118</v>
      </c>
      <c r="BL190" s="20">
        <v>6.4299997500000003</v>
      </c>
      <c r="BM190" s="20">
        <v>304282</v>
      </c>
      <c r="BN190" s="20" t="s">
        <v>118</v>
      </c>
      <c r="BO190" s="20" t="s">
        <v>118</v>
      </c>
      <c r="BP190" s="20">
        <v>4514</v>
      </c>
      <c r="BQ190" s="20">
        <v>0.76</v>
      </c>
      <c r="BR190" s="20">
        <v>0.77700000000000002</v>
      </c>
      <c r="BS190" s="20" t="s">
        <v>118</v>
      </c>
      <c r="BT190" s="20">
        <v>54330</v>
      </c>
      <c r="BU190" s="20" t="s">
        <v>119</v>
      </c>
      <c r="BV190" s="20" t="s">
        <v>119</v>
      </c>
      <c r="BW190" s="21" t="s">
        <v>476</v>
      </c>
      <c r="BX190" s="22" t="str">
        <f>_xlfn.XLOOKUP(BW190,dimensions_items!$B$4:$B$35,dimensions_items!$C$4:$C$35,"NULL",0)</f>
        <v>R5.2OECD</v>
      </c>
      <c r="BY190" s="22" t="s">
        <v>16</v>
      </c>
      <c r="BZ190" s="27" t="s">
        <v>26</v>
      </c>
      <c r="CA190" s="21" t="s">
        <v>18</v>
      </c>
      <c r="CB190" s="27" t="s">
        <v>23</v>
      </c>
      <c r="CC190" s="20" t="str">
        <f t="shared" si="6"/>
        <v>RS</v>
      </c>
      <c r="CD190" s="20" t="str">
        <f t="shared" si="7"/>
        <v>C</v>
      </c>
      <c r="CE190" s="20" t="str">
        <f t="shared" si="8"/>
        <v>OECD_EFTA</v>
      </c>
      <c r="CF190" s="20">
        <f>IF(ISNUMBER(Table1[[#This Row],[concrete]]),Table1[[#This Row],[concrete]],IF(AND(ISNUMBER(Table1[[#This Row],[cement]]),ISNUMBER(Table1[[#This Row],[aggregates]])),Table1[[#This Row],[cement]]+Table1[[#This Row],[aggregates]],""))</f>
        <v>360</v>
      </c>
      <c r="CG190" s="20">
        <f>COUNT(Table1[[#This Row],[steel]:[other_unspecified_material]])</f>
        <v>2</v>
      </c>
    </row>
    <row r="191" spans="1:85" s="8" customFormat="1">
      <c r="A191" s="9">
        <v>189</v>
      </c>
      <c r="B191" s="20" t="s">
        <v>469</v>
      </c>
      <c r="C191" s="20" t="s">
        <v>118</v>
      </c>
      <c r="D191" s="38">
        <v>2001</v>
      </c>
      <c r="E191" s="9">
        <v>2001</v>
      </c>
      <c r="F191" s="38"/>
      <c r="G191" s="38"/>
      <c r="H191" s="38"/>
      <c r="I191" s="38"/>
      <c r="J191" s="117">
        <v>84</v>
      </c>
      <c r="K191" s="117"/>
      <c r="L191" s="117"/>
      <c r="M191" s="117">
        <v>406</v>
      </c>
      <c r="N191" s="117"/>
      <c r="O191" s="117"/>
      <c r="P191" s="117"/>
      <c r="Q191" s="117"/>
      <c r="R191" s="117"/>
      <c r="S191" s="117"/>
      <c r="T191" s="117"/>
      <c r="U191" s="117"/>
      <c r="V191" s="117"/>
      <c r="W191" s="117"/>
      <c r="X191" s="117"/>
      <c r="Y191" s="117"/>
      <c r="Z191" s="117"/>
      <c r="AA191" s="117"/>
      <c r="AB191" s="117"/>
      <c r="AC191" s="117"/>
      <c r="AD191" s="117"/>
      <c r="AE191" s="117"/>
      <c r="AF191" s="117"/>
      <c r="AG191" s="117"/>
      <c r="AH191" s="117"/>
      <c r="AI191" s="117"/>
      <c r="AJ191" s="117"/>
      <c r="AK191" s="117"/>
      <c r="AL191" s="20" t="s">
        <v>477</v>
      </c>
      <c r="AM191" s="38" t="s">
        <v>118</v>
      </c>
      <c r="AN191" s="20" t="s">
        <v>117</v>
      </c>
      <c r="AO191" s="20" t="s">
        <v>20</v>
      </c>
      <c r="AP191" s="20" t="s">
        <v>119</v>
      </c>
      <c r="AQ191" s="20" t="s">
        <v>118</v>
      </c>
      <c r="AR191" s="20" t="s">
        <v>118</v>
      </c>
      <c r="AS191" s="20" t="s">
        <v>471</v>
      </c>
      <c r="AT191" s="38">
        <v>2007</v>
      </c>
      <c r="AU191" s="20" t="s">
        <v>472</v>
      </c>
      <c r="AV191" s="20" t="s">
        <v>342</v>
      </c>
      <c r="AW191" s="20" t="s">
        <v>125</v>
      </c>
      <c r="AX191" s="20" t="s">
        <v>473</v>
      </c>
      <c r="AY191" s="20" t="str">
        <f>"https://doi.org/"&amp;Table1[[#This Row],[DOI]]</f>
        <v>https://doi.org/10.1080/09613210701287588</v>
      </c>
      <c r="AZ191" s="20" t="s">
        <v>1533</v>
      </c>
      <c r="BA191" s="20" t="s">
        <v>119</v>
      </c>
      <c r="BB191" s="20" t="s">
        <v>119</v>
      </c>
      <c r="BC191" s="20" t="s">
        <v>1064</v>
      </c>
      <c r="BD191" s="20" t="s">
        <v>474</v>
      </c>
      <c r="BE191" s="20" t="s">
        <v>130</v>
      </c>
      <c r="BF191" s="20" t="s">
        <v>131</v>
      </c>
      <c r="BG191" s="20" t="s">
        <v>475</v>
      </c>
      <c r="BH191" s="20">
        <v>6896</v>
      </c>
      <c r="BI191" s="20" t="s">
        <v>118</v>
      </c>
      <c r="BJ191" s="20">
        <v>5886.17</v>
      </c>
      <c r="BK191" s="20" t="s">
        <v>118</v>
      </c>
      <c r="BL191" s="20">
        <v>6.4299997500000003</v>
      </c>
      <c r="BM191" s="20">
        <v>304282</v>
      </c>
      <c r="BN191" s="20" t="s">
        <v>118</v>
      </c>
      <c r="BO191" s="20" t="s">
        <v>118</v>
      </c>
      <c r="BP191" s="20">
        <v>4514</v>
      </c>
      <c r="BQ191" s="20">
        <v>0.76</v>
      </c>
      <c r="BR191" s="20">
        <v>0.77700000000000002</v>
      </c>
      <c r="BS191" s="20" t="s">
        <v>118</v>
      </c>
      <c r="BT191" s="20">
        <v>54330</v>
      </c>
      <c r="BU191" s="20" t="s">
        <v>119</v>
      </c>
      <c r="BV191" s="20" t="s">
        <v>119</v>
      </c>
      <c r="BW191" s="21" t="s">
        <v>476</v>
      </c>
      <c r="BX191" s="22" t="str">
        <f>_xlfn.XLOOKUP(BW191,dimensions_items!$B$4:$B$35,dimensions_items!$C$4:$C$35,"NULL",0)</f>
        <v>R5.2OECD</v>
      </c>
      <c r="BY191" s="22" t="s">
        <v>21</v>
      </c>
      <c r="BZ191" s="27" t="s">
        <v>26</v>
      </c>
      <c r="CA191" s="21" t="s">
        <v>18</v>
      </c>
      <c r="CB191" s="27" t="s">
        <v>23</v>
      </c>
      <c r="CC191" s="20" t="str">
        <f t="shared" si="6"/>
        <v>RS</v>
      </c>
      <c r="CD191" s="20" t="str">
        <f t="shared" si="7"/>
        <v>C</v>
      </c>
      <c r="CE191" s="20" t="str">
        <f t="shared" si="8"/>
        <v>OECD_EFTA</v>
      </c>
      <c r="CF191" s="20">
        <f>IF(ISNUMBER(Table1[[#This Row],[concrete]]),Table1[[#This Row],[concrete]],IF(AND(ISNUMBER(Table1[[#This Row],[cement]]),ISNUMBER(Table1[[#This Row],[aggregates]])),Table1[[#This Row],[cement]]+Table1[[#This Row],[aggregates]],""))</f>
        <v>406</v>
      </c>
      <c r="CG191" s="20">
        <f>COUNT(Table1[[#This Row],[steel]:[other_unspecified_material]])</f>
        <v>2</v>
      </c>
    </row>
    <row r="192" spans="1:85" s="8" customFormat="1">
      <c r="A192" s="9">
        <v>190</v>
      </c>
      <c r="B192" s="20" t="s">
        <v>469</v>
      </c>
      <c r="C192" s="20" t="s">
        <v>118</v>
      </c>
      <c r="D192" s="38">
        <v>2001</v>
      </c>
      <c r="E192" s="9">
        <v>2001</v>
      </c>
      <c r="F192" s="38"/>
      <c r="G192" s="38"/>
      <c r="H192" s="38"/>
      <c r="I192" s="38"/>
      <c r="J192" s="117">
        <v>95</v>
      </c>
      <c r="K192" s="117"/>
      <c r="L192" s="117"/>
      <c r="M192" s="117">
        <v>276</v>
      </c>
      <c r="N192" s="117"/>
      <c r="O192" s="117"/>
      <c r="P192" s="117"/>
      <c r="Q192" s="117"/>
      <c r="R192" s="117"/>
      <c r="S192" s="117"/>
      <c r="T192" s="117"/>
      <c r="U192" s="117"/>
      <c r="V192" s="117"/>
      <c r="W192" s="117"/>
      <c r="X192" s="117"/>
      <c r="Y192" s="117"/>
      <c r="Z192" s="117"/>
      <c r="AA192" s="117"/>
      <c r="AB192" s="117"/>
      <c r="AC192" s="117"/>
      <c r="AD192" s="117"/>
      <c r="AE192" s="117"/>
      <c r="AF192" s="117"/>
      <c r="AG192" s="117"/>
      <c r="AH192" s="117"/>
      <c r="AI192" s="117"/>
      <c r="AJ192" s="117"/>
      <c r="AK192" s="117"/>
      <c r="AL192" s="20" t="s">
        <v>478</v>
      </c>
      <c r="AM192" s="38">
        <v>2</v>
      </c>
      <c r="AN192" s="20" t="s">
        <v>117</v>
      </c>
      <c r="AO192" s="20" t="s">
        <v>24</v>
      </c>
      <c r="AP192" s="20" t="s">
        <v>119</v>
      </c>
      <c r="AQ192" s="20" t="s">
        <v>118</v>
      </c>
      <c r="AR192" s="20" t="s">
        <v>118</v>
      </c>
      <c r="AS192" s="20" t="s">
        <v>471</v>
      </c>
      <c r="AT192" s="38">
        <v>2007</v>
      </c>
      <c r="AU192" s="20" t="s">
        <v>472</v>
      </c>
      <c r="AV192" s="20" t="s">
        <v>342</v>
      </c>
      <c r="AW192" s="20" t="s">
        <v>125</v>
      </c>
      <c r="AX192" s="20" t="s">
        <v>473</v>
      </c>
      <c r="AY192" s="20" t="str">
        <f>"https://doi.org/"&amp;Table1[[#This Row],[DOI]]</f>
        <v>https://doi.org/10.1080/09613210701287588</v>
      </c>
      <c r="AZ192" s="20" t="s">
        <v>1533</v>
      </c>
      <c r="BA192" s="20" t="s">
        <v>119</v>
      </c>
      <c r="BB192" s="20" t="s">
        <v>119</v>
      </c>
      <c r="BC192" s="20" t="s">
        <v>1064</v>
      </c>
      <c r="BD192" s="20" t="s">
        <v>474</v>
      </c>
      <c r="BE192" s="20" t="s">
        <v>130</v>
      </c>
      <c r="BF192" s="20" t="s">
        <v>131</v>
      </c>
      <c r="BG192" s="20" t="s">
        <v>475</v>
      </c>
      <c r="BH192" s="20">
        <v>6896</v>
      </c>
      <c r="BI192" s="20" t="s">
        <v>118</v>
      </c>
      <c r="BJ192" s="20">
        <v>5886.17</v>
      </c>
      <c r="BK192" s="20" t="s">
        <v>118</v>
      </c>
      <c r="BL192" s="20">
        <v>6.4299997500000003</v>
      </c>
      <c r="BM192" s="20">
        <v>304282</v>
      </c>
      <c r="BN192" s="20" t="s">
        <v>118</v>
      </c>
      <c r="BO192" s="20" t="s">
        <v>118</v>
      </c>
      <c r="BP192" s="20">
        <v>4514</v>
      </c>
      <c r="BQ192" s="20">
        <v>0.76</v>
      </c>
      <c r="BR192" s="20">
        <v>0.77700000000000002</v>
      </c>
      <c r="BS192" s="20" t="s">
        <v>118</v>
      </c>
      <c r="BT192" s="20">
        <v>54330</v>
      </c>
      <c r="BU192" s="20" t="s">
        <v>119</v>
      </c>
      <c r="BV192" s="20" t="s">
        <v>119</v>
      </c>
      <c r="BW192" s="21" t="s">
        <v>476</v>
      </c>
      <c r="BX192" s="22" t="str">
        <f>_xlfn.XLOOKUP(BW192,dimensions_items!$B$4:$B$35,dimensions_items!$C$4:$C$35,"NULL",0)</f>
        <v>R5.2OECD</v>
      </c>
      <c r="BY192" s="20" t="s">
        <v>29</v>
      </c>
      <c r="BZ192" s="27" t="s">
        <v>26</v>
      </c>
      <c r="CA192" s="21" t="s">
        <v>18</v>
      </c>
      <c r="CB192" s="27" t="s">
        <v>23</v>
      </c>
      <c r="CC192" s="20" t="str">
        <f t="shared" si="6"/>
        <v>RM</v>
      </c>
      <c r="CD192" s="20" t="str">
        <f t="shared" si="7"/>
        <v>C</v>
      </c>
      <c r="CE192" s="20" t="str">
        <f t="shared" si="8"/>
        <v>OECD_EFTA</v>
      </c>
      <c r="CF192" s="20">
        <f>IF(ISNUMBER(Table1[[#This Row],[concrete]]),Table1[[#This Row],[concrete]],IF(AND(ISNUMBER(Table1[[#This Row],[cement]]),ISNUMBER(Table1[[#This Row],[aggregates]])),Table1[[#This Row],[cement]]+Table1[[#This Row],[aggregates]],""))</f>
        <v>276</v>
      </c>
      <c r="CG192" s="20">
        <f>COUNT(Table1[[#This Row],[steel]:[other_unspecified_material]])</f>
        <v>2</v>
      </c>
    </row>
    <row r="193" spans="1:85" s="8" customFormat="1">
      <c r="A193" s="9">
        <v>191</v>
      </c>
      <c r="B193" s="20" t="s">
        <v>469</v>
      </c>
      <c r="C193" s="20" t="s">
        <v>118</v>
      </c>
      <c r="D193" s="38">
        <v>2001</v>
      </c>
      <c r="E193" s="9">
        <v>2001</v>
      </c>
      <c r="F193" s="38"/>
      <c r="G193" s="38"/>
      <c r="H193" s="38"/>
      <c r="I193" s="38"/>
      <c r="J193" s="117">
        <v>49</v>
      </c>
      <c r="K193" s="117"/>
      <c r="L193" s="117"/>
      <c r="M193" s="117">
        <v>772</v>
      </c>
      <c r="N193" s="117"/>
      <c r="O193" s="117"/>
      <c r="P193" s="117"/>
      <c r="Q193" s="117"/>
      <c r="R193" s="117"/>
      <c r="S193" s="117"/>
      <c r="T193" s="117"/>
      <c r="U193" s="117"/>
      <c r="V193" s="117"/>
      <c r="W193" s="117"/>
      <c r="X193" s="117"/>
      <c r="Y193" s="117"/>
      <c r="Z193" s="117"/>
      <c r="AA193" s="117"/>
      <c r="AB193" s="117"/>
      <c r="AC193" s="117"/>
      <c r="AD193" s="117"/>
      <c r="AE193" s="117"/>
      <c r="AF193" s="117"/>
      <c r="AG193" s="117"/>
      <c r="AH193" s="117"/>
      <c r="AI193" s="117"/>
      <c r="AJ193" s="117"/>
      <c r="AK193" s="117"/>
      <c r="AL193" s="20" t="s">
        <v>479</v>
      </c>
      <c r="AM193" s="38">
        <v>4</v>
      </c>
      <c r="AN193" s="20" t="s">
        <v>117</v>
      </c>
      <c r="AO193" s="20" t="s">
        <v>24</v>
      </c>
      <c r="AP193" s="20" t="s">
        <v>119</v>
      </c>
      <c r="AQ193" s="20" t="s">
        <v>118</v>
      </c>
      <c r="AR193" s="20" t="s">
        <v>118</v>
      </c>
      <c r="AS193" s="20" t="s">
        <v>471</v>
      </c>
      <c r="AT193" s="38">
        <v>2007</v>
      </c>
      <c r="AU193" s="20" t="s">
        <v>472</v>
      </c>
      <c r="AV193" s="20" t="s">
        <v>342</v>
      </c>
      <c r="AW193" s="20" t="s">
        <v>125</v>
      </c>
      <c r="AX193" s="20" t="s">
        <v>473</v>
      </c>
      <c r="AY193" s="20" t="str">
        <f>"https://doi.org/"&amp;Table1[[#This Row],[DOI]]</f>
        <v>https://doi.org/10.1080/09613210701287588</v>
      </c>
      <c r="AZ193" s="20" t="s">
        <v>1533</v>
      </c>
      <c r="BA193" s="20" t="s">
        <v>119</v>
      </c>
      <c r="BB193" s="20" t="s">
        <v>119</v>
      </c>
      <c r="BC193" s="20" t="s">
        <v>1064</v>
      </c>
      <c r="BD193" s="20" t="s">
        <v>474</v>
      </c>
      <c r="BE193" s="20" t="s">
        <v>130</v>
      </c>
      <c r="BF193" s="20" t="s">
        <v>131</v>
      </c>
      <c r="BG193" s="20" t="s">
        <v>475</v>
      </c>
      <c r="BH193" s="20">
        <v>6896</v>
      </c>
      <c r="BI193" s="20" t="s">
        <v>118</v>
      </c>
      <c r="BJ193" s="20">
        <v>5886.17</v>
      </c>
      <c r="BK193" s="20" t="s">
        <v>118</v>
      </c>
      <c r="BL193" s="20">
        <v>6.4299997500000003</v>
      </c>
      <c r="BM193" s="20">
        <v>304282</v>
      </c>
      <c r="BN193" s="20" t="s">
        <v>118</v>
      </c>
      <c r="BO193" s="20" t="s">
        <v>118</v>
      </c>
      <c r="BP193" s="20">
        <v>4514</v>
      </c>
      <c r="BQ193" s="20">
        <v>0.76</v>
      </c>
      <c r="BR193" s="20">
        <v>0.77700000000000002</v>
      </c>
      <c r="BS193" s="20" t="s">
        <v>118</v>
      </c>
      <c r="BT193" s="20">
        <v>54330</v>
      </c>
      <c r="BU193" s="20" t="s">
        <v>119</v>
      </c>
      <c r="BV193" s="20" t="s">
        <v>119</v>
      </c>
      <c r="BW193" s="21" t="s">
        <v>476</v>
      </c>
      <c r="BX193" s="22" t="str">
        <f>_xlfn.XLOOKUP(BW193,dimensions_items!$B$4:$B$35,dimensions_items!$C$4:$C$35,"NULL",0)</f>
        <v>R5.2OECD</v>
      </c>
      <c r="BY193" s="20" t="s">
        <v>29</v>
      </c>
      <c r="BZ193" s="27" t="s">
        <v>26</v>
      </c>
      <c r="CA193" s="21" t="s">
        <v>18</v>
      </c>
      <c r="CB193" s="27" t="s">
        <v>23</v>
      </c>
      <c r="CC193" s="20" t="str">
        <f t="shared" si="6"/>
        <v>RM</v>
      </c>
      <c r="CD193" s="20" t="str">
        <f t="shared" si="7"/>
        <v>C</v>
      </c>
      <c r="CE193" s="20" t="str">
        <f t="shared" si="8"/>
        <v>OECD_EFTA</v>
      </c>
      <c r="CF193" s="20">
        <f>IF(ISNUMBER(Table1[[#This Row],[concrete]]),Table1[[#This Row],[concrete]],IF(AND(ISNUMBER(Table1[[#This Row],[cement]]),ISNUMBER(Table1[[#This Row],[aggregates]])),Table1[[#This Row],[cement]]+Table1[[#This Row],[aggregates]],""))</f>
        <v>772</v>
      </c>
      <c r="CG193" s="20">
        <f>COUNT(Table1[[#This Row],[steel]:[other_unspecified_material]])</f>
        <v>2</v>
      </c>
    </row>
    <row r="194" spans="1:85" s="8" customFormat="1">
      <c r="A194" s="9">
        <v>192</v>
      </c>
      <c r="B194" s="20" t="s">
        <v>469</v>
      </c>
      <c r="C194" s="20" t="s">
        <v>118</v>
      </c>
      <c r="D194" s="38">
        <v>2001</v>
      </c>
      <c r="E194" s="9">
        <v>2001</v>
      </c>
      <c r="F194" s="38"/>
      <c r="G194" s="38"/>
      <c r="H194" s="38"/>
      <c r="I194" s="38"/>
      <c r="J194" s="117">
        <v>49</v>
      </c>
      <c r="K194" s="117"/>
      <c r="L194" s="117"/>
      <c r="M194" s="117">
        <v>861</v>
      </c>
      <c r="N194" s="117"/>
      <c r="O194" s="117"/>
      <c r="P194" s="117"/>
      <c r="Q194" s="117"/>
      <c r="R194" s="117"/>
      <c r="S194" s="117"/>
      <c r="T194" s="117"/>
      <c r="U194" s="117"/>
      <c r="V194" s="117"/>
      <c r="W194" s="117"/>
      <c r="X194" s="117"/>
      <c r="Y194" s="117"/>
      <c r="Z194" s="117"/>
      <c r="AA194" s="117"/>
      <c r="AB194" s="117"/>
      <c r="AC194" s="117"/>
      <c r="AD194" s="117"/>
      <c r="AE194" s="117"/>
      <c r="AF194" s="117"/>
      <c r="AG194" s="117"/>
      <c r="AH194" s="117"/>
      <c r="AI194" s="117"/>
      <c r="AJ194" s="117"/>
      <c r="AK194" s="117"/>
      <c r="AL194" s="20" t="s">
        <v>480</v>
      </c>
      <c r="AM194" s="38" t="s">
        <v>118</v>
      </c>
      <c r="AN194" s="20" t="s">
        <v>368</v>
      </c>
      <c r="AO194" s="20" t="s">
        <v>24</v>
      </c>
      <c r="AP194" s="20" t="s">
        <v>119</v>
      </c>
      <c r="AQ194" s="20" t="s">
        <v>118</v>
      </c>
      <c r="AR194" s="20" t="s">
        <v>118</v>
      </c>
      <c r="AS194" s="20" t="s">
        <v>471</v>
      </c>
      <c r="AT194" s="38">
        <v>2007</v>
      </c>
      <c r="AU194" s="20" t="s">
        <v>472</v>
      </c>
      <c r="AV194" s="20" t="s">
        <v>342</v>
      </c>
      <c r="AW194" s="20" t="s">
        <v>125</v>
      </c>
      <c r="AX194" s="20" t="s">
        <v>473</v>
      </c>
      <c r="AY194" s="20" t="str">
        <f>"https://doi.org/"&amp;Table1[[#This Row],[DOI]]</f>
        <v>https://doi.org/10.1080/09613210701287588</v>
      </c>
      <c r="AZ194" s="20" t="s">
        <v>1533</v>
      </c>
      <c r="BA194" s="20" t="s">
        <v>119</v>
      </c>
      <c r="BB194" s="20" t="s">
        <v>119</v>
      </c>
      <c r="BC194" s="20" t="s">
        <v>1064</v>
      </c>
      <c r="BD194" s="20" t="s">
        <v>474</v>
      </c>
      <c r="BE194" s="20" t="s">
        <v>130</v>
      </c>
      <c r="BF194" s="20" t="s">
        <v>131</v>
      </c>
      <c r="BG194" s="20" t="s">
        <v>475</v>
      </c>
      <c r="BH194" s="20">
        <v>6896</v>
      </c>
      <c r="BI194" s="20" t="s">
        <v>118</v>
      </c>
      <c r="BJ194" s="20">
        <v>5886.17</v>
      </c>
      <c r="BK194" s="20" t="s">
        <v>118</v>
      </c>
      <c r="BL194" s="20">
        <v>6.4299997500000003</v>
      </c>
      <c r="BM194" s="20">
        <v>304282</v>
      </c>
      <c r="BN194" s="20" t="s">
        <v>118</v>
      </c>
      <c r="BO194" s="20" t="s">
        <v>118</v>
      </c>
      <c r="BP194" s="20">
        <v>4514</v>
      </c>
      <c r="BQ194" s="20">
        <v>0.76</v>
      </c>
      <c r="BR194" s="20">
        <v>0.77700000000000002</v>
      </c>
      <c r="BS194" s="20" t="s">
        <v>118</v>
      </c>
      <c r="BT194" s="20">
        <v>54330</v>
      </c>
      <c r="BU194" s="20" t="s">
        <v>119</v>
      </c>
      <c r="BV194" s="20" t="s">
        <v>119</v>
      </c>
      <c r="BW194" s="21" t="s">
        <v>476</v>
      </c>
      <c r="BX194" s="22" t="str">
        <f>_xlfn.XLOOKUP(BW194,dimensions_items!$B$4:$B$35,dimensions_items!$C$4:$C$35,"NULL",0)</f>
        <v>R5.2OECD</v>
      </c>
      <c r="BY194" s="26" t="s">
        <v>37</v>
      </c>
      <c r="BZ194" s="27" t="s">
        <v>26</v>
      </c>
      <c r="CA194" s="21" t="s">
        <v>18</v>
      </c>
      <c r="CB194" s="27" t="s">
        <v>23</v>
      </c>
      <c r="CC194" s="20" t="str">
        <f t="shared" ref="CC194:CC257" si="9">IF(LEFT(BY194,1)="N","NR",IF(LEFT(BY194,1)="I","IN",IF(LEFT(BY194,1)="U","UN",IF(LEFT(BY194,3)="R_u","RU",IF(LEFT(BY194,3)="R_M","RM",IF(LEFT(BY194,3)="R_S","RS",""))))))</f>
        <v>RM</v>
      </c>
      <c r="CD194" s="20" t="str">
        <f t="shared" ref="CD194:CD257" si="10">IF(LEFT(BZ194,1)="R","C",(LEFT(BZ194,1)))</f>
        <v>C</v>
      </c>
      <c r="CE194" s="20" t="str">
        <f t="shared" ref="CE194:CE257" si="11">RIGHT(BX194,LEN(BX194)-4)&amp;"_"&amp;RIGHT(BW194,LEN(BW194)-3)</f>
        <v>OECD_EFTA</v>
      </c>
      <c r="CF194" s="20">
        <f>IF(ISNUMBER(Table1[[#This Row],[concrete]]),Table1[[#This Row],[concrete]],IF(AND(ISNUMBER(Table1[[#This Row],[cement]]),ISNUMBER(Table1[[#This Row],[aggregates]])),Table1[[#This Row],[cement]]+Table1[[#This Row],[aggregates]],""))</f>
        <v>861</v>
      </c>
      <c r="CG194" s="20">
        <f>COUNT(Table1[[#This Row],[steel]:[other_unspecified_material]])</f>
        <v>2</v>
      </c>
    </row>
    <row r="195" spans="1:85" s="8" customFormat="1">
      <c r="A195" s="9">
        <v>193</v>
      </c>
      <c r="B195" s="20" t="s">
        <v>469</v>
      </c>
      <c r="C195" s="20" t="s">
        <v>118</v>
      </c>
      <c r="D195" s="38"/>
      <c r="E195" s="9">
        <v>1900</v>
      </c>
      <c r="F195" s="38"/>
      <c r="G195" s="38"/>
      <c r="H195" s="38"/>
      <c r="I195" s="38"/>
      <c r="J195" s="117">
        <v>140</v>
      </c>
      <c r="K195" s="117"/>
      <c r="L195" s="117"/>
      <c r="M195" s="117">
        <v>10</v>
      </c>
      <c r="N195" s="117"/>
      <c r="O195" s="117"/>
      <c r="P195" s="117"/>
      <c r="Q195" s="117"/>
      <c r="R195" s="117"/>
      <c r="S195" s="117"/>
      <c r="T195" s="117"/>
      <c r="U195" s="117"/>
      <c r="V195" s="117"/>
      <c r="W195" s="117"/>
      <c r="X195" s="117"/>
      <c r="Y195" s="117"/>
      <c r="Z195" s="117"/>
      <c r="AA195" s="117"/>
      <c r="AB195" s="117"/>
      <c r="AC195" s="117"/>
      <c r="AD195" s="117"/>
      <c r="AE195" s="117"/>
      <c r="AF195" s="117"/>
      <c r="AG195" s="117"/>
      <c r="AH195" s="117"/>
      <c r="AI195" s="117"/>
      <c r="AJ195" s="117"/>
      <c r="AK195" s="117"/>
      <c r="AL195" s="20" t="s">
        <v>481</v>
      </c>
      <c r="AM195" s="38" t="s">
        <v>118</v>
      </c>
      <c r="AN195" s="20" t="s">
        <v>117</v>
      </c>
      <c r="AO195" s="20" t="s">
        <v>258</v>
      </c>
      <c r="AP195" s="20" t="s">
        <v>119</v>
      </c>
      <c r="AQ195" s="20" t="s">
        <v>118</v>
      </c>
      <c r="AR195" s="20" t="s">
        <v>118</v>
      </c>
      <c r="AS195" s="20" t="s">
        <v>471</v>
      </c>
      <c r="AT195" s="38">
        <v>2007</v>
      </c>
      <c r="AU195" s="20" t="s">
        <v>472</v>
      </c>
      <c r="AV195" s="20" t="s">
        <v>342</v>
      </c>
      <c r="AW195" s="20" t="s">
        <v>125</v>
      </c>
      <c r="AX195" s="20" t="s">
        <v>473</v>
      </c>
      <c r="AY195" s="20" t="str">
        <f>"https://doi.org/"&amp;Table1[[#This Row],[DOI]]</f>
        <v>https://doi.org/10.1080/09613210701287588</v>
      </c>
      <c r="AZ195" s="20" t="s">
        <v>1534</v>
      </c>
      <c r="BA195" s="20" t="s">
        <v>119</v>
      </c>
      <c r="BB195" s="20" t="s">
        <v>119</v>
      </c>
      <c r="BC195" s="20" t="s">
        <v>1064</v>
      </c>
      <c r="BD195" s="20" t="s">
        <v>482</v>
      </c>
      <c r="BE195" s="20" t="s">
        <v>130</v>
      </c>
      <c r="BF195" s="20" t="s">
        <v>131</v>
      </c>
      <c r="BG195" s="20" t="s">
        <v>475</v>
      </c>
      <c r="BH195" s="20">
        <v>6896</v>
      </c>
      <c r="BI195" s="20" t="s">
        <v>118</v>
      </c>
      <c r="BJ195" s="20">
        <v>5243.38</v>
      </c>
      <c r="BK195" s="20" t="s">
        <v>118</v>
      </c>
      <c r="BL195" s="20">
        <v>11.6674995</v>
      </c>
      <c r="BM195" s="20">
        <v>304282</v>
      </c>
      <c r="BN195" s="20" t="s">
        <v>118</v>
      </c>
      <c r="BO195" s="20" t="s">
        <v>483</v>
      </c>
      <c r="BP195" s="20">
        <v>2230</v>
      </c>
      <c r="BQ195" s="20" t="s">
        <v>118</v>
      </c>
      <c r="BR195" s="20">
        <v>0.505</v>
      </c>
      <c r="BS195" s="20" t="s">
        <v>118</v>
      </c>
      <c r="BT195" s="20">
        <v>3813</v>
      </c>
      <c r="BU195" s="20" t="s">
        <v>119</v>
      </c>
      <c r="BV195" s="20" t="s">
        <v>119</v>
      </c>
      <c r="BW195" s="21" t="s">
        <v>476</v>
      </c>
      <c r="BX195" s="22" t="str">
        <f>_xlfn.XLOOKUP(BW195,dimensions_items!$B$4:$B$35,dimensions_items!$C$4:$C$35,"NULL",0)</f>
        <v>R5.2OECD</v>
      </c>
      <c r="BY195" s="22" t="s">
        <v>25</v>
      </c>
      <c r="BZ195" s="21" t="s">
        <v>1576</v>
      </c>
      <c r="CA195" s="21" t="s">
        <v>18</v>
      </c>
      <c r="CB195" s="21" t="s">
        <v>28</v>
      </c>
      <c r="CC195" s="20" t="str">
        <f t="shared" si="9"/>
        <v>RS</v>
      </c>
      <c r="CD195" s="20" t="str">
        <f t="shared" si="10"/>
        <v>T</v>
      </c>
      <c r="CE195" s="20" t="str">
        <f t="shared" si="11"/>
        <v>OECD_EFTA</v>
      </c>
      <c r="CF195" s="20">
        <f>IF(ISNUMBER(Table1[[#This Row],[concrete]]),Table1[[#This Row],[concrete]],IF(AND(ISNUMBER(Table1[[#This Row],[cement]]),ISNUMBER(Table1[[#This Row],[aggregates]])),Table1[[#This Row],[cement]]+Table1[[#This Row],[aggregates]],""))</f>
        <v>10</v>
      </c>
      <c r="CG195" s="20">
        <f>COUNT(Table1[[#This Row],[steel]:[other_unspecified_material]])</f>
        <v>2</v>
      </c>
    </row>
    <row r="196" spans="1:85" s="8" customFormat="1">
      <c r="A196" s="9">
        <v>194</v>
      </c>
      <c r="B196" s="20" t="s">
        <v>469</v>
      </c>
      <c r="C196" s="20" t="s">
        <v>118</v>
      </c>
      <c r="D196" s="38">
        <v>1901</v>
      </c>
      <c r="E196" s="9">
        <v>1920</v>
      </c>
      <c r="F196" s="38"/>
      <c r="G196" s="38"/>
      <c r="H196" s="38"/>
      <c r="I196" s="38"/>
      <c r="J196" s="117">
        <v>125</v>
      </c>
      <c r="K196" s="117"/>
      <c r="L196" s="117"/>
      <c r="M196" s="117">
        <v>60</v>
      </c>
      <c r="N196" s="117"/>
      <c r="O196" s="117"/>
      <c r="P196" s="117"/>
      <c r="Q196" s="117"/>
      <c r="R196" s="117"/>
      <c r="S196" s="117"/>
      <c r="T196" s="117"/>
      <c r="U196" s="117"/>
      <c r="V196" s="117"/>
      <c r="W196" s="117"/>
      <c r="X196" s="117"/>
      <c r="Y196" s="117"/>
      <c r="Z196" s="117"/>
      <c r="AA196" s="117"/>
      <c r="AB196" s="117"/>
      <c r="AC196" s="117"/>
      <c r="AD196" s="117"/>
      <c r="AE196" s="117"/>
      <c r="AF196" s="117"/>
      <c r="AG196" s="117"/>
      <c r="AH196" s="117"/>
      <c r="AI196" s="117"/>
      <c r="AJ196" s="117"/>
      <c r="AK196" s="117"/>
      <c r="AL196" s="20" t="s">
        <v>481</v>
      </c>
      <c r="AM196" s="38" t="s">
        <v>118</v>
      </c>
      <c r="AN196" s="20" t="s">
        <v>117</v>
      </c>
      <c r="AO196" s="20" t="s">
        <v>258</v>
      </c>
      <c r="AP196" s="20" t="s">
        <v>119</v>
      </c>
      <c r="AQ196" s="20" t="s">
        <v>118</v>
      </c>
      <c r="AR196" s="20" t="s">
        <v>118</v>
      </c>
      <c r="AS196" s="20" t="s">
        <v>471</v>
      </c>
      <c r="AT196" s="38">
        <v>2007</v>
      </c>
      <c r="AU196" s="20" t="s">
        <v>472</v>
      </c>
      <c r="AV196" s="20" t="s">
        <v>342</v>
      </c>
      <c r="AW196" s="20" t="s">
        <v>125</v>
      </c>
      <c r="AX196" s="20" t="s">
        <v>473</v>
      </c>
      <c r="AY196" s="20" t="str">
        <f>"https://doi.org/"&amp;Table1[[#This Row],[DOI]]</f>
        <v>https://doi.org/10.1080/09613210701287588</v>
      </c>
      <c r="AZ196" s="20" t="s">
        <v>119</v>
      </c>
      <c r="BA196" s="20" t="s">
        <v>119</v>
      </c>
      <c r="BB196" s="20" t="s">
        <v>119</v>
      </c>
      <c r="BC196" s="20" t="s">
        <v>1064</v>
      </c>
      <c r="BD196" s="20" t="s">
        <v>484</v>
      </c>
      <c r="BE196" s="20" t="s">
        <v>130</v>
      </c>
      <c r="BF196" s="20" t="s">
        <v>131</v>
      </c>
      <c r="BG196" s="20" t="s">
        <v>475</v>
      </c>
      <c r="BH196" s="20">
        <v>6896</v>
      </c>
      <c r="BI196" s="20" t="s">
        <v>118</v>
      </c>
      <c r="BJ196" s="20">
        <v>5243.38</v>
      </c>
      <c r="BK196" s="20" t="s">
        <v>118</v>
      </c>
      <c r="BL196" s="20">
        <v>11.6674995</v>
      </c>
      <c r="BM196" s="20">
        <v>304282</v>
      </c>
      <c r="BN196" s="20">
        <v>2255</v>
      </c>
      <c r="BO196" s="20" t="s">
        <v>118</v>
      </c>
      <c r="BP196" s="20">
        <v>2635</v>
      </c>
      <c r="BQ196" s="20" t="s">
        <v>118</v>
      </c>
      <c r="BR196" s="20">
        <v>0.505</v>
      </c>
      <c r="BS196" s="20">
        <v>3865</v>
      </c>
      <c r="BT196" s="20">
        <v>4972</v>
      </c>
      <c r="BU196" s="20" t="s">
        <v>119</v>
      </c>
      <c r="BV196" s="20" t="s">
        <v>119</v>
      </c>
      <c r="BW196" s="21" t="s">
        <v>476</v>
      </c>
      <c r="BX196" s="22" t="str">
        <f>_xlfn.XLOOKUP(BW196,dimensions_items!$B$4:$B$35,dimensions_items!$C$4:$C$35,"NULL",0)</f>
        <v>R5.2OECD</v>
      </c>
      <c r="BY196" s="22" t="s">
        <v>25</v>
      </c>
      <c r="BZ196" s="21" t="s">
        <v>1576</v>
      </c>
      <c r="CA196" s="21" t="s">
        <v>18</v>
      </c>
      <c r="CB196" s="21" t="s">
        <v>28</v>
      </c>
      <c r="CC196" s="20" t="str">
        <f t="shared" si="9"/>
        <v>RS</v>
      </c>
      <c r="CD196" s="20" t="str">
        <f t="shared" si="10"/>
        <v>T</v>
      </c>
      <c r="CE196" s="20" t="str">
        <f t="shared" si="11"/>
        <v>OECD_EFTA</v>
      </c>
      <c r="CF196" s="20">
        <f>IF(ISNUMBER(Table1[[#This Row],[concrete]]),Table1[[#This Row],[concrete]],IF(AND(ISNUMBER(Table1[[#This Row],[cement]]),ISNUMBER(Table1[[#This Row],[aggregates]])),Table1[[#This Row],[cement]]+Table1[[#This Row],[aggregates]],""))</f>
        <v>60</v>
      </c>
      <c r="CG196" s="20">
        <f>COUNT(Table1[[#This Row],[steel]:[other_unspecified_material]])</f>
        <v>2</v>
      </c>
    </row>
    <row r="197" spans="1:85" s="8" customFormat="1">
      <c r="A197" s="9">
        <v>195</v>
      </c>
      <c r="B197" s="20" t="s">
        <v>469</v>
      </c>
      <c r="C197" s="20" t="s">
        <v>118</v>
      </c>
      <c r="D197" s="38">
        <v>1921</v>
      </c>
      <c r="E197" s="9">
        <v>1940</v>
      </c>
      <c r="F197" s="38"/>
      <c r="G197" s="38"/>
      <c r="H197" s="38"/>
      <c r="I197" s="38"/>
      <c r="J197" s="117">
        <v>100</v>
      </c>
      <c r="K197" s="117"/>
      <c r="L197" s="117"/>
      <c r="M197" s="117">
        <v>100</v>
      </c>
      <c r="N197" s="117"/>
      <c r="O197" s="117"/>
      <c r="P197" s="117"/>
      <c r="Q197" s="117"/>
      <c r="R197" s="117"/>
      <c r="S197" s="117"/>
      <c r="T197" s="117"/>
      <c r="U197" s="117"/>
      <c r="V197" s="117"/>
      <c r="W197" s="117"/>
      <c r="X197" s="117"/>
      <c r="Y197" s="117"/>
      <c r="Z197" s="117"/>
      <c r="AA197" s="117"/>
      <c r="AB197" s="117"/>
      <c r="AC197" s="117"/>
      <c r="AD197" s="117"/>
      <c r="AE197" s="117"/>
      <c r="AF197" s="117"/>
      <c r="AG197" s="117"/>
      <c r="AH197" s="117"/>
      <c r="AI197" s="117"/>
      <c r="AJ197" s="117"/>
      <c r="AK197" s="117"/>
      <c r="AL197" s="20" t="s">
        <v>481</v>
      </c>
      <c r="AM197" s="38" t="s">
        <v>118</v>
      </c>
      <c r="AN197" s="20" t="s">
        <v>117</v>
      </c>
      <c r="AO197" s="20" t="s">
        <v>258</v>
      </c>
      <c r="AP197" s="20" t="s">
        <v>119</v>
      </c>
      <c r="AQ197" s="20" t="s">
        <v>118</v>
      </c>
      <c r="AR197" s="20" t="s">
        <v>118</v>
      </c>
      <c r="AS197" s="20" t="s">
        <v>471</v>
      </c>
      <c r="AT197" s="38">
        <v>2007</v>
      </c>
      <c r="AU197" s="20" t="s">
        <v>472</v>
      </c>
      <c r="AV197" s="20" t="s">
        <v>342</v>
      </c>
      <c r="AW197" s="20" t="s">
        <v>125</v>
      </c>
      <c r="AX197" s="20" t="s">
        <v>473</v>
      </c>
      <c r="AY197" s="20" t="str">
        <f>"https://doi.org/"&amp;Table1[[#This Row],[DOI]]</f>
        <v>https://doi.org/10.1080/09613210701287588</v>
      </c>
      <c r="AZ197" s="20" t="s">
        <v>119</v>
      </c>
      <c r="BA197" s="20" t="s">
        <v>119</v>
      </c>
      <c r="BB197" s="20" t="s">
        <v>119</v>
      </c>
      <c r="BC197" s="20" t="s">
        <v>1064</v>
      </c>
      <c r="BD197" s="20" t="s">
        <v>484</v>
      </c>
      <c r="BE197" s="20" t="s">
        <v>130</v>
      </c>
      <c r="BF197" s="20" t="s">
        <v>131</v>
      </c>
      <c r="BG197" s="20" t="s">
        <v>475</v>
      </c>
      <c r="BH197" s="20">
        <v>6896</v>
      </c>
      <c r="BI197" s="20" t="s">
        <v>118</v>
      </c>
      <c r="BJ197" s="20">
        <v>5243.38</v>
      </c>
      <c r="BK197" s="20" t="s">
        <v>118</v>
      </c>
      <c r="BL197" s="20">
        <v>11.6674995</v>
      </c>
      <c r="BM197" s="20">
        <v>304282</v>
      </c>
      <c r="BN197" s="20">
        <v>2668</v>
      </c>
      <c r="BO197" s="20" t="s">
        <v>118</v>
      </c>
      <c r="BP197" s="20">
        <v>2973</v>
      </c>
      <c r="BQ197" s="20" t="s">
        <v>118</v>
      </c>
      <c r="BR197" s="20">
        <v>0.505</v>
      </c>
      <c r="BS197" s="20">
        <v>4346</v>
      </c>
      <c r="BT197" s="20">
        <v>5760</v>
      </c>
      <c r="BU197" s="20" t="s">
        <v>119</v>
      </c>
      <c r="BV197" s="20" t="s">
        <v>119</v>
      </c>
      <c r="BW197" s="21" t="s">
        <v>476</v>
      </c>
      <c r="BX197" s="22" t="str">
        <f>_xlfn.XLOOKUP(BW197,dimensions_items!$B$4:$B$35,dimensions_items!$C$4:$C$35,"NULL",0)</f>
        <v>R5.2OECD</v>
      </c>
      <c r="BY197" s="22" t="s">
        <v>25</v>
      </c>
      <c r="BZ197" s="21" t="s">
        <v>1576</v>
      </c>
      <c r="CA197" s="21" t="s">
        <v>18</v>
      </c>
      <c r="CB197" s="21" t="s">
        <v>28</v>
      </c>
      <c r="CC197" s="20" t="str">
        <f t="shared" si="9"/>
        <v>RS</v>
      </c>
      <c r="CD197" s="20" t="str">
        <f t="shared" si="10"/>
        <v>T</v>
      </c>
      <c r="CE197" s="20" t="str">
        <f t="shared" si="11"/>
        <v>OECD_EFTA</v>
      </c>
      <c r="CF197" s="20">
        <f>IF(ISNUMBER(Table1[[#This Row],[concrete]]),Table1[[#This Row],[concrete]],IF(AND(ISNUMBER(Table1[[#This Row],[cement]]),ISNUMBER(Table1[[#This Row],[aggregates]])),Table1[[#This Row],[cement]]+Table1[[#This Row],[aggregates]],""))</f>
        <v>100</v>
      </c>
      <c r="CG197" s="20">
        <f>COUNT(Table1[[#This Row],[steel]:[other_unspecified_material]])</f>
        <v>2</v>
      </c>
    </row>
    <row r="198" spans="1:85" s="8" customFormat="1">
      <c r="A198" s="9">
        <v>196</v>
      </c>
      <c r="B198" s="20" t="s">
        <v>469</v>
      </c>
      <c r="C198" s="20" t="s">
        <v>118</v>
      </c>
      <c r="D198" s="38">
        <v>1941</v>
      </c>
      <c r="E198" s="9">
        <v>1945</v>
      </c>
      <c r="F198" s="38"/>
      <c r="G198" s="38"/>
      <c r="H198" s="38"/>
      <c r="I198" s="38"/>
      <c r="J198" s="117">
        <v>95</v>
      </c>
      <c r="K198" s="117"/>
      <c r="L198" s="117"/>
      <c r="M198" s="117">
        <v>250</v>
      </c>
      <c r="N198" s="117"/>
      <c r="O198" s="117"/>
      <c r="P198" s="117"/>
      <c r="Q198" s="117"/>
      <c r="R198" s="117"/>
      <c r="S198" s="117"/>
      <c r="T198" s="117"/>
      <c r="U198" s="117"/>
      <c r="V198" s="117"/>
      <c r="W198" s="117"/>
      <c r="X198" s="117"/>
      <c r="Y198" s="117"/>
      <c r="Z198" s="117"/>
      <c r="AA198" s="117"/>
      <c r="AB198" s="117"/>
      <c r="AC198" s="117"/>
      <c r="AD198" s="117"/>
      <c r="AE198" s="117"/>
      <c r="AF198" s="117"/>
      <c r="AG198" s="117"/>
      <c r="AH198" s="117"/>
      <c r="AI198" s="117"/>
      <c r="AJ198" s="117"/>
      <c r="AK198" s="117"/>
      <c r="AL198" s="20" t="s">
        <v>481</v>
      </c>
      <c r="AM198" s="38" t="s">
        <v>118</v>
      </c>
      <c r="AN198" s="20" t="s">
        <v>117</v>
      </c>
      <c r="AO198" s="20" t="s">
        <v>258</v>
      </c>
      <c r="AP198" s="20" t="s">
        <v>119</v>
      </c>
      <c r="AQ198" s="20" t="s">
        <v>118</v>
      </c>
      <c r="AR198" s="20" t="s">
        <v>118</v>
      </c>
      <c r="AS198" s="20" t="s">
        <v>471</v>
      </c>
      <c r="AT198" s="38">
        <v>2007</v>
      </c>
      <c r="AU198" s="20" t="s">
        <v>472</v>
      </c>
      <c r="AV198" s="20" t="s">
        <v>342</v>
      </c>
      <c r="AW198" s="20" t="s">
        <v>125</v>
      </c>
      <c r="AX198" s="20" t="s">
        <v>473</v>
      </c>
      <c r="AY198" s="20" t="str">
        <f>"https://doi.org/"&amp;Table1[[#This Row],[DOI]]</f>
        <v>https://doi.org/10.1080/09613210701287588</v>
      </c>
      <c r="AZ198" s="20" t="s">
        <v>119</v>
      </c>
      <c r="BA198" s="20" t="s">
        <v>119</v>
      </c>
      <c r="BB198" s="20" t="s">
        <v>119</v>
      </c>
      <c r="BC198" s="20" t="s">
        <v>1064</v>
      </c>
      <c r="BD198" s="20" t="s">
        <v>484</v>
      </c>
      <c r="BE198" s="20" t="s">
        <v>130</v>
      </c>
      <c r="BF198" s="20" t="s">
        <v>131</v>
      </c>
      <c r="BG198" s="20" t="s">
        <v>475</v>
      </c>
      <c r="BH198" s="20">
        <v>6896</v>
      </c>
      <c r="BI198" s="20" t="s">
        <v>118</v>
      </c>
      <c r="BJ198" s="20">
        <v>5243.38</v>
      </c>
      <c r="BK198" s="20" t="s">
        <v>118</v>
      </c>
      <c r="BL198" s="20">
        <v>11.6674995</v>
      </c>
      <c r="BM198" s="20">
        <v>304282</v>
      </c>
      <c r="BN198" s="20">
        <v>2990</v>
      </c>
      <c r="BO198" s="20" t="s">
        <v>118</v>
      </c>
      <c r="BP198" s="20">
        <v>3091</v>
      </c>
      <c r="BQ198" s="20" t="s">
        <v>118</v>
      </c>
      <c r="BR198" s="20">
        <v>0.505</v>
      </c>
      <c r="BS198" s="20">
        <v>5881</v>
      </c>
      <c r="BT198" s="20">
        <v>5751</v>
      </c>
      <c r="BU198" s="20" t="s">
        <v>119</v>
      </c>
      <c r="BV198" s="20" t="s">
        <v>119</v>
      </c>
      <c r="BW198" s="21" t="s">
        <v>476</v>
      </c>
      <c r="BX198" s="22" t="str">
        <f>_xlfn.XLOOKUP(BW198,dimensions_items!$B$4:$B$35,dimensions_items!$C$4:$C$35,"NULL",0)</f>
        <v>R5.2OECD</v>
      </c>
      <c r="BY198" s="22" t="s">
        <v>25</v>
      </c>
      <c r="BZ198" s="27" t="s">
        <v>26</v>
      </c>
      <c r="CA198" s="28" t="s">
        <v>18</v>
      </c>
      <c r="CB198" s="21" t="s">
        <v>28</v>
      </c>
      <c r="CC198" s="20" t="str">
        <f t="shared" si="9"/>
        <v>RS</v>
      </c>
      <c r="CD198" s="20" t="str">
        <f t="shared" si="10"/>
        <v>C</v>
      </c>
      <c r="CE198" s="20" t="str">
        <f t="shared" si="11"/>
        <v>OECD_EFTA</v>
      </c>
      <c r="CF198" s="20">
        <f>IF(ISNUMBER(Table1[[#This Row],[concrete]]),Table1[[#This Row],[concrete]],IF(AND(ISNUMBER(Table1[[#This Row],[cement]]),ISNUMBER(Table1[[#This Row],[aggregates]])),Table1[[#This Row],[cement]]+Table1[[#This Row],[aggregates]],""))</f>
        <v>250</v>
      </c>
      <c r="CG198" s="20">
        <f>COUNT(Table1[[#This Row],[steel]:[other_unspecified_material]])</f>
        <v>2</v>
      </c>
    </row>
    <row r="199" spans="1:85" s="8" customFormat="1">
      <c r="A199" s="9">
        <v>197</v>
      </c>
      <c r="B199" s="20" t="s">
        <v>469</v>
      </c>
      <c r="C199" s="20" t="s">
        <v>118</v>
      </c>
      <c r="D199" s="38">
        <v>1946</v>
      </c>
      <c r="E199" s="9">
        <v>1960</v>
      </c>
      <c r="F199" s="38"/>
      <c r="G199" s="38"/>
      <c r="H199" s="38"/>
      <c r="I199" s="38"/>
      <c r="J199" s="117">
        <v>90</v>
      </c>
      <c r="K199" s="117"/>
      <c r="L199" s="117"/>
      <c r="M199" s="117">
        <v>285</v>
      </c>
      <c r="N199" s="117"/>
      <c r="O199" s="117"/>
      <c r="P199" s="117"/>
      <c r="Q199" s="117"/>
      <c r="R199" s="117"/>
      <c r="S199" s="117"/>
      <c r="T199" s="117"/>
      <c r="U199" s="117"/>
      <c r="V199" s="117"/>
      <c r="W199" s="117"/>
      <c r="X199" s="117"/>
      <c r="Y199" s="117"/>
      <c r="Z199" s="117"/>
      <c r="AA199" s="117"/>
      <c r="AB199" s="117"/>
      <c r="AC199" s="117"/>
      <c r="AD199" s="117"/>
      <c r="AE199" s="117"/>
      <c r="AF199" s="117"/>
      <c r="AG199" s="117"/>
      <c r="AH199" s="117"/>
      <c r="AI199" s="117"/>
      <c r="AJ199" s="117"/>
      <c r="AK199" s="117"/>
      <c r="AL199" s="20" t="s">
        <v>481</v>
      </c>
      <c r="AM199" s="38" t="s">
        <v>118</v>
      </c>
      <c r="AN199" s="20" t="s">
        <v>117</v>
      </c>
      <c r="AO199" s="20" t="s">
        <v>258</v>
      </c>
      <c r="AP199" s="20" t="s">
        <v>119</v>
      </c>
      <c r="AQ199" s="20" t="s">
        <v>118</v>
      </c>
      <c r="AR199" s="20" t="s">
        <v>118</v>
      </c>
      <c r="AS199" s="20" t="s">
        <v>471</v>
      </c>
      <c r="AT199" s="38">
        <v>2007</v>
      </c>
      <c r="AU199" s="20" t="s">
        <v>472</v>
      </c>
      <c r="AV199" s="20" t="s">
        <v>342</v>
      </c>
      <c r="AW199" s="20" t="s">
        <v>125</v>
      </c>
      <c r="AX199" s="20" t="s">
        <v>473</v>
      </c>
      <c r="AY199" s="20" t="str">
        <f>"https://doi.org/"&amp;Table1[[#This Row],[DOI]]</f>
        <v>https://doi.org/10.1080/09613210701287588</v>
      </c>
      <c r="AZ199" s="20" t="s">
        <v>119</v>
      </c>
      <c r="BA199" s="20" t="s">
        <v>119</v>
      </c>
      <c r="BB199" s="20" t="s">
        <v>119</v>
      </c>
      <c r="BC199" s="20" t="s">
        <v>1064</v>
      </c>
      <c r="BD199" s="20" t="s">
        <v>485</v>
      </c>
      <c r="BE199" s="20" t="s">
        <v>130</v>
      </c>
      <c r="BF199" s="20" t="s">
        <v>131</v>
      </c>
      <c r="BG199" s="20" t="s">
        <v>475</v>
      </c>
      <c r="BH199" s="20">
        <v>6896</v>
      </c>
      <c r="BI199" s="20">
        <v>5243.38</v>
      </c>
      <c r="BJ199" s="20">
        <v>5695.1824999999999</v>
      </c>
      <c r="BK199" s="20">
        <v>11.6674995</v>
      </c>
      <c r="BL199" s="20">
        <v>8.0150002499999999</v>
      </c>
      <c r="BM199" s="20">
        <v>304282</v>
      </c>
      <c r="BN199" s="20">
        <v>3127</v>
      </c>
      <c r="BO199" s="20" t="s">
        <v>118</v>
      </c>
      <c r="BP199" s="20">
        <v>3581</v>
      </c>
      <c r="BQ199" s="20">
        <v>0.505</v>
      </c>
      <c r="BR199" s="20">
        <v>0.499</v>
      </c>
      <c r="BS199" s="20">
        <v>6281</v>
      </c>
      <c r="BT199" s="20">
        <v>10250</v>
      </c>
      <c r="BU199" s="20" t="s">
        <v>119</v>
      </c>
      <c r="BV199" s="20" t="s">
        <v>119</v>
      </c>
      <c r="BW199" s="21" t="s">
        <v>476</v>
      </c>
      <c r="BX199" s="22" t="str">
        <f>_xlfn.XLOOKUP(BW199,dimensions_items!$B$4:$B$35,dimensions_items!$C$4:$C$35,"NULL",0)</f>
        <v>R5.2OECD</v>
      </c>
      <c r="BY199" s="22" t="s">
        <v>25</v>
      </c>
      <c r="BZ199" s="27" t="s">
        <v>26</v>
      </c>
      <c r="CA199" s="28" t="s">
        <v>18</v>
      </c>
      <c r="CB199" s="21" t="s">
        <v>28</v>
      </c>
      <c r="CC199" s="20" t="str">
        <f t="shared" si="9"/>
        <v>RS</v>
      </c>
      <c r="CD199" s="20" t="str">
        <f t="shared" si="10"/>
        <v>C</v>
      </c>
      <c r="CE199" s="20" t="str">
        <f t="shared" si="11"/>
        <v>OECD_EFTA</v>
      </c>
      <c r="CF199" s="20">
        <f>IF(ISNUMBER(Table1[[#This Row],[concrete]]),Table1[[#This Row],[concrete]],IF(AND(ISNUMBER(Table1[[#This Row],[cement]]),ISNUMBER(Table1[[#This Row],[aggregates]])),Table1[[#This Row],[cement]]+Table1[[#This Row],[aggregates]],""))</f>
        <v>285</v>
      </c>
      <c r="CG199" s="20">
        <f>COUNT(Table1[[#This Row],[steel]:[other_unspecified_material]])</f>
        <v>2</v>
      </c>
    </row>
    <row r="200" spans="1:85" s="8" customFormat="1">
      <c r="A200" s="9">
        <v>198</v>
      </c>
      <c r="B200" s="20" t="s">
        <v>469</v>
      </c>
      <c r="C200" s="20" t="s">
        <v>118</v>
      </c>
      <c r="D200" s="38">
        <v>1961</v>
      </c>
      <c r="E200" s="9">
        <v>1970</v>
      </c>
      <c r="F200" s="38"/>
      <c r="G200" s="38"/>
      <c r="H200" s="38"/>
      <c r="I200" s="38"/>
      <c r="J200" s="117">
        <v>85</v>
      </c>
      <c r="K200" s="117"/>
      <c r="L200" s="117"/>
      <c r="M200" s="117">
        <v>350</v>
      </c>
      <c r="N200" s="117"/>
      <c r="O200" s="117"/>
      <c r="P200" s="117"/>
      <c r="Q200" s="117"/>
      <c r="R200" s="117"/>
      <c r="S200" s="117"/>
      <c r="T200" s="117"/>
      <c r="U200" s="117"/>
      <c r="V200" s="117"/>
      <c r="W200" s="117"/>
      <c r="X200" s="117"/>
      <c r="Y200" s="117"/>
      <c r="Z200" s="117"/>
      <c r="AA200" s="117"/>
      <c r="AB200" s="117"/>
      <c r="AC200" s="117"/>
      <c r="AD200" s="117"/>
      <c r="AE200" s="117"/>
      <c r="AF200" s="117"/>
      <c r="AG200" s="117"/>
      <c r="AH200" s="117"/>
      <c r="AI200" s="117"/>
      <c r="AJ200" s="117"/>
      <c r="AK200" s="117"/>
      <c r="AL200" s="20" t="s">
        <v>481</v>
      </c>
      <c r="AM200" s="38" t="s">
        <v>118</v>
      </c>
      <c r="AN200" s="20" t="s">
        <v>117</v>
      </c>
      <c r="AO200" s="20" t="s">
        <v>258</v>
      </c>
      <c r="AP200" s="20" t="s">
        <v>119</v>
      </c>
      <c r="AQ200" s="20" t="s">
        <v>118</v>
      </c>
      <c r="AR200" s="20" t="s">
        <v>118</v>
      </c>
      <c r="AS200" s="20" t="s">
        <v>471</v>
      </c>
      <c r="AT200" s="38">
        <v>2007</v>
      </c>
      <c r="AU200" s="20" t="s">
        <v>472</v>
      </c>
      <c r="AV200" s="20" t="s">
        <v>342</v>
      </c>
      <c r="AW200" s="20" t="s">
        <v>125</v>
      </c>
      <c r="AX200" s="20" t="s">
        <v>473</v>
      </c>
      <c r="AY200" s="20" t="str">
        <f>"https://doi.org/"&amp;Table1[[#This Row],[DOI]]</f>
        <v>https://doi.org/10.1080/09613210701287588</v>
      </c>
      <c r="AZ200" s="20" t="s">
        <v>119</v>
      </c>
      <c r="BA200" s="20" t="s">
        <v>119</v>
      </c>
      <c r="BB200" s="20" t="s">
        <v>119</v>
      </c>
      <c r="BC200" s="20" t="s">
        <v>1064</v>
      </c>
      <c r="BD200" s="20" t="s">
        <v>486</v>
      </c>
      <c r="BE200" s="20" t="s">
        <v>130</v>
      </c>
      <c r="BF200" s="20" t="s">
        <v>131</v>
      </c>
      <c r="BG200" s="20" t="s">
        <v>475</v>
      </c>
      <c r="BH200" s="20">
        <v>6896</v>
      </c>
      <c r="BI200" s="20">
        <v>5349.77</v>
      </c>
      <c r="BJ200" s="20">
        <v>5850.9247500000001</v>
      </c>
      <c r="BK200" s="20">
        <v>1.2000000500000001</v>
      </c>
      <c r="BL200" s="20">
        <v>14.19999975</v>
      </c>
      <c r="BM200" s="20">
        <v>304282</v>
      </c>
      <c r="BN200" s="20">
        <v>3610</v>
      </c>
      <c r="BO200" s="20" t="s">
        <v>118</v>
      </c>
      <c r="BP200" s="20">
        <v>3877</v>
      </c>
      <c r="BQ200" s="20">
        <v>0.499</v>
      </c>
      <c r="BR200" s="20">
        <v>0.65400000000000003</v>
      </c>
      <c r="BS200" s="20">
        <v>10803</v>
      </c>
      <c r="BT200" s="20">
        <v>13333</v>
      </c>
      <c r="BU200" s="20" t="s">
        <v>119</v>
      </c>
      <c r="BV200" s="20" t="s">
        <v>119</v>
      </c>
      <c r="BW200" s="21" t="s">
        <v>476</v>
      </c>
      <c r="BX200" s="22" t="str">
        <f>_xlfn.XLOOKUP(BW200,dimensions_items!$B$4:$B$35,dimensions_items!$C$4:$C$35,"NULL",0)</f>
        <v>R5.2OECD</v>
      </c>
      <c r="BY200" s="22" t="s">
        <v>25</v>
      </c>
      <c r="BZ200" s="27" t="s">
        <v>26</v>
      </c>
      <c r="CA200" s="28" t="s">
        <v>18</v>
      </c>
      <c r="CB200" s="21" t="s">
        <v>28</v>
      </c>
      <c r="CC200" s="20" t="str">
        <f t="shared" si="9"/>
        <v>RS</v>
      </c>
      <c r="CD200" s="20" t="str">
        <f t="shared" si="10"/>
        <v>C</v>
      </c>
      <c r="CE200" s="20" t="str">
        <f t="shared" si="11"/>
        <v>OECD_EFTA</v>
      </c>
      <c r="CF200" s="20">
        <f>IF(ISNUMBER(Table1[[#This Row],[concrete]]),Table1[[#This Row],[concrete]],IF(AND(ISNUMBER(Table1[[#This Row],[cement]]),ISNUMBER(Table1[[#This Row],[aggregates]])),Table1[[#This Row],[cement]]+Table1[[#This Row],[aggregates]],""))</f>
        <v>350</v>
      </c>
      <c r="CG200" s="20">
        <f>COUNT(Table1[[#This Row],[steel]:[other_unspecified_material]])</f>
        <v>2</v>
      </c>
    </row>
    <row r="201" spans="1:85" s="8" customFormat="1">
      <c r="A201" s="9">
        <v>199</v>
      </c>
      <c r="B201" s="20" t="s">
        <v>469</v>
      </c>
      <c r="C201" s="20" t="s">
        <v>118</v>
      </c>
      <c r="D201" s="38">
        <v>1971</v>
      </c>
      <c r="E201" s="9">
        <v>1980</v>
      </c>
      <c r="F201" s="38"/>
      <c r="G201" s="38"/>
      <c r="H201" s="38"/>
      <c r="I201" s="38"/>
      <c r="J201" s="117">
        <v>82</v>
      </c>
      <c r="K201" s="117"/>
      <c r="L201" s="117"/>
      <c r="M201" s="117">
        <v>450</v>
      </c>
      <c r="N201" s="117"/>
      <c r="O201" s="117"/>
      <c r="P201" s="117"/>
      <c r="Q201" s="117"/>
      <c r="R201" s="117"/>
      <c r="S201" s="117"/>
      <c r="T201" s="117"/>
      <c r="U201" s="117"/>
      <c r="V201" s="117"/>
      <c r="W201" s="117"/>
      <c r="X201" s="117"/>
      <c r="Y201" s="117"/>
      <c r="Z201" s="117"/>
      <c r="AA201" s="117"/>
      <c r="AB201" s="117"/>
      <c r="AC201" s="117"/>
      <c r="AD201" s="117"/>
      <c r="AE201" s="117"/>
      <c r="AF201" s="117"/>
      <c r="AG201" s="117"/>
      <c r="AH201" s="117"/>
      <c r="AI201" s="117"/>
      <c r="AJ201" s="117"/>
      <c r="AK201" s="117"/>
      <c r="AL201" s="20" t="s">
        <v>481</v>
      </c>
      <c r="AM201" s="38" t="s">
        <v>118</v>
      </c>
      <c r="AN201" s="20" t="s">
        <v>117</v>
      </c>
      <c r="AO201" s="20" t="s">
        <v>258</v>
      </c>
      <c r="AP201" s="20" t="s">
        <v>119</v>
      </c>
      <c r="AQ201" s="20" t="s">
        <v>118</v>
      </c>
      <c r="AR201" s="20" t="s">
        <v>118</v>
      </c>
      <c r="AS201" s="20" t="s">
        <v>471</v>
      </c>
      <c r="AT201" s="38">
        <v>2007</v>
      </c>
      <c r="AU201" s="20" t="s">
        <v>472</v>
      </c>
      <c r="AV201" s="20" t="s">
        <v>342</v>
      </c>
      <c r="AW201" s="20" t="s">
        <v>125</v>
      </c>
      <c r="AX201" s="20" t="s">
        <v>473</v>
      </c>
      <c r="AY201" s="20" t="str">
        <f>"https://doi.org/"&amp;Table1[[#This Row],[DOI]]</f>
        <v>https://doi.org/10.1080/09613210701287588</v>
      </c>
      <c r="AZ201" s="20" t="s">
        <v>119</v>
      </c>
      <c r="BA201" s="20" t="s">
        <v>119</v>
      </c>
      <c r="BB201" s="20" t="s">
        <v>119</v>
      </c>
      <c r="BC201" s="20" t="s">
        <v>1064</v>
      </c>
      <c r="BD201" s="20" t="s">
        <v>487</v>
      </c>
      <c r="BE201" s="20" t="s">
        <v>130</v>
      </c>
      <c r="BF201" s="20" t="s">
        <v>131</v>
      </c>
      <c r="BG201" s="20" t="s">
        <v>475</v>
      </c>
      <c r="BH201" s="20">
        <v>6896</v>
      </c>
      <c r="BI201" s="20">
        <v>5643.3597499999996</v>
      </c>
      <c r="BJ201" s="20">
        <v>6014.7172499999997</v>
      </c>
      <c r="BK201" s="20">
        <v>5.2024997500000003</v>
      </c>
      <c r="BL201" s="20">
        <v>8.5</v>
      </c>
      <c r="BM201" s="20">
        <v>304282</v>
      </c>
      <c r="BN201" s="20">
        <v>3903</v>
      </c>
      <c r="BO201" s="20" t="s">
        <v>118</v>
      </c>
      <c r="BP201" s="20">
        <v>4086</v>
      </c>
      <c r="BQ201" s="20">
        <v>0.65400000000000003</v>
      </c>
      <c r="BR201" s="20">
        <v>0.70499999999999996</v>
      </c>
      <c r="BS201" s="20">
        <v>14678</v>
      </c>
      <c r="BT201" s="20">
        <v>27206</v>
      </c>
      <c r="BU201" s="20" t="s">
        <v>119</v>
      </c>
      <c r="BV201" s="20" t="s">
        <v>119</v>
      </c>
      <c r="BW201" s="21" t="s">
        <v>476</v>
      </c>
      <c r="BX201" s="22" t="str">
        <f>_xlfn.XLOOKUP(BW201,dimensions_items!$B$4:$B$35,dimensions_items!$C$4:$C$35,"NULL",0)</f>
        <v>R5.2OECD</v>
      </c>
      <c r="BY201" s="22" t="s">
        <v>25</v>
      </c>
      <c r="BZ201" s="27" t="s">
        <v>26</v>
      </c>
      <c r="CA201" s="21" t="s">
        <v>18</v>
      </c>
      <c r="CB201" s="21" t="s">
        <v>28</v>
      </c>
      <c r="CC201" s="20" t="str">
        <f t="shared" si="9"/>
        <v>RS</v>
      </c>
      <c r="CD201" s="20" t="str">
        <f t="shared" si="10"/>
        <v>C</v>
      </c>
      <c r="CE201" s="20" t="str">
        <f t="shared" si="11"/>
        <v>OECD_EFTA</v>
      </c>
      <c r="CF201" s="20">
        <f>IF(ISNUMBER(Table1[[#This Row],[concrete]]),Table1[[#This Row],[concrete]],IF(AND(ISNUMBER(Table1[[#This Row],[cement]]),ISNUMBER(Table1[[#This Row],[aggregates]])),Table1[[#This Row],[cement]]+Table1[[#This Row],[aggregates]],""))</f>
        <v>450</v>
      </c>
      <c r="CG201" s="20">
        <f>COUNT(Table1[[#This Row],[steel]:[other_unspecified_material]])</f>
        <v>2</v>
      </c>
    </row>
    <row r="202" spans="1:85" s="8" customFormat="1">
      <c r="A202" s="9">
        <v>200</v>
      </c>
      <c r="B202" s="20" t="s">
        <v>469</v>
      </c>
      <c r="C202" s="20" t="s">
        <v>118</v>
      </c>
      <c r="D202" s="38">
        <v>1981</v>
      </c>
      <c r="E202" s="9">
        <v>1990</v>
      </c>
      <c r="F202" s="38"/>
      <c r="G202" s="38"/>
      <c r="H202" s="38"/>
      <c r="I202" s="38"/>
      <c r="J202" s="117">
        <v>80</v>
      </c>
      <c r="K202" s="117"/>
      <c r="L202" s="117"/>
      <c r="M202" s="117">
        <v>500</v>
      </c>
      <c r="N202" s="117"/>
      <c r="O202" s="117"/>
      <c r="P202" s="117"/>
      <c r="Q202" s="117"/>
      <c r="R202" s="117"/>
      <c r="S202" s="117"/>
      <c r="T202" s="117"/>
      <c r="U202" s="117"/>
      <c r="V202" s="117"/>
      <c r="W202" s="117"/>
      <c r="X202" s="117"/>
      <c r="Y202" s="117"/>
      <c r="Z202" s="117"/>
      <c r="AA202" s="117"/>
      <c r="AB202" s="117"/>
      <c r="AC202" s="117"/>
      <c r="AD202" s="117"/>
      <c r="AE202" s="117"/>
      <c r="AF202" s="117"/>
      <c r="AG202" s="117"/>
      <c r="AH202" s="117"/>
      <c r="AI202" s="117"/>
      <c r="AJ202" s="117"/>
      <c r="AK202" s="117"/>
      <c r="AL202" s="20" t="s">
        <v>481</v>
      </c>
      <c r="AM202" s="38" t="s">
        <v>118</v>
      </c>
      <c r="AN202" s="20" t="s">
        <v>117</v>
      </c>
      <c r="AO202" s="20" t="s">
        <v>258</v>
      </c>
      <c r="AP202" s="20" t="s">
        <v>119</v>
      </c>
      <c r="AQ202" s="20" t="s">
        <v>118</v>
      </c>
      <c r="AR202" s="20" t="s">
        <v>118</v>
      </c>
      <c r="AS202" s="20" t="s">
        <v>471</v>
      </c>
      <c r="AT202" s="38">
        <v>2007</v>
      </c>
      <c r="AU202" s="20" t="s">
        <v>472</v>
      </c>
      <c r="AV202" s="20" t="s">
        <v>342</v>
      </c>
      <c r="AW202" s="20" t="s">
        <v>125</v>
      </c>
      <c r="AX202" s="20" t="s">
        <v>473</v>
      </c>
      <c r="AY202" s="20" t="str">
        <f>"https://doi.org/"&amp;Table1[[#This Row],[DOI]]</f>
        <v>https://doi.org/10.1080/09613210701287588</v>
      </c>
      <c r="AZ202" s="20" t="s">
        <v>119</v>
      </c>
      <c r="BA202" s="20" t="s">
        <v>119</v>
      </c>
      <c r="BB202" s="20" t="s">
        <v>119</v>
      </c>
      <c r="BC202" s="20" t="s">
        <v>1064</v>
      </c>
      <c r="BD202" s="20" t="s">
        <v>240</v>
      </c>
      <c r="BE202" s="20" t="s">
        <v>130</v>
      </c>
      <c r="BF202" s="20" t="s">
        <v>131</v>
      </c>
      <c r="BG202" s="20" t="s">
        <v>475</v>
      </c>
      <c r="BH202" s="20">
        <v>6896</v>
      </c>
      <c r="BI202" s="20">
        <v>6188.1347500000002</v>
      </c>
      <c r="BJ202" s="20">
        <v>5392.6025</v>
      </c>
      <c r="BK202" s="20">
        <v>2.1400001</v>
      </c>
      <c r="BL202" s="20">
        <v>5.58</v>
      </c>
      <c r="BM202" s="20">
        <v>304282</v>
      </c>
      <c r="BN202" s="20">
        <v>4100</v>
      </c>
      <c r="BO202" s="20" t="s">
        <v>118</v>
      </c>
      <c r="BP202" s="20">
        <v>4242</v>
      </c>
      <c r="BQ202" s="20">
        <v>0.70499999999999996</v>
      </c>
      <c r="BR202" s="20">
        <v>0.72</v>
      </c>
      <c r="BS202" s="20">
        <v>26957</v>
      </c>
      <c r="BT202" s="20">
        <v>30319</v>
      </c>
      <c r="BU202" s="20" t="s">
        <v>119</v>
      </c>
      <c r="BV202" s="20" t="s">
        <v>119</v>
      </c>
      <c r="BW202" s="21" t="s">
        <v>476</v>
      </c>
      <c r="BX202" s="22" t="str">
        <f>_xlfn.XLOOKUP(BW202,dimensions_items!$B$4:$B$35,dimensions_items!$C$4:$C$35,"NULL",0)</f>
        <v>R5.2OECD</v>
      </c>
      <c r="BY202" s="22" t="s">
        <v>25</v>
      </c>
      <c r="BZ202" s="27" t="s">
        <v>26</v>
      </c>
      <c r="CA202" s="21" t="s">
        <v>18</v>
      </c>
      <c r="CB202" s="21" t="s">
        <v>28</v>
      </c>
      <c r="CC202" s="20" t="str">
        <f t="shared" si="9"/>
        <v>RS</v>
      </c>
      <c r="CD202" s="20" t="str">
        <f t="shared" si="10"/>
        <v>C</v>
      </c>
      <c r="CE202" s="20" t="str">
        <f t="shared" si="11"/>
        <v>OECD_EFTA</v>
      </c>
      <c r="CF202" s="20">
        <f>IF(ISNUMBER(Table1[[#This Row],[concrete]]),Table1[[#This Row],[concrete]],IF(AND(ISNUMBER(Table1[[#This Row],[cement]]),ISNUMBER(Table1[[#This Row],[aggregates]])),Table1[[#This Row],[cement]]+Table1[[#This Row],[aggregates]],""))</f>
        <v>500</v>
      </c>
      <c r="CG202" s="20">
        <f>COUNT(Table1[[#This Row],[steel]:[other_unspecified_material]])</f>
        <v>2</v>
      </c>
    </row>
    <row r="203" spans="1:85" s="8" customFormat="1">
      <c r="A203" s="9">
        <v>201</v>
      </c>
      <c r="B203" s="20" t="s">
        <v>469</v>
      </c>
      <c r="C203" s="20" t="s">
        <v>118</v>
      </c>
      <c r="D203" s="38">
        <v>1991</v>
      </c>
      <c r="E203" s="9">
        <v>2001</v>
      </c>
      <c r="F203" s="38"/>
      <c r="G203" s="38"/>
      <c r="H203" s="38"/>
      <c r="I203" s="38"/>
      <c r="J203" s="117">
        <v>80</v>
      </c>
      <c r="K203" s="117"/>
      <c r="L203" s="117"/>
      <c r="M203" s="117">
        <v>521</v>
      </c>
      <c r="N203" s="117"/>
      <c r="O203" s="117"/>
      <c r="P203" s="117"/>
      <c r="Q203" s="117"/>
      <c r="R203" s="117"/>
      <c r="S203" s="117"/>
      <c r="T203" s="117"/>
      <c r="U203" s="117"/>
      <c r="V203" s="117"/>
      <c r="W203" s="117"/>
      <c r="X203" s="117"/>
      <c r="Y203" s="117"/>
      <c r="Z203" s="117"/>
      <c r="AA203" s="117"/>
      <c r="AB203" s="117"/>
      <c r="AC203" s="117"/>
      <c r="AD203" s="117"/>
      <c r="AE203" s="117"/>
      <c r="AF203" s="117"/>
      <c r="AG203" s="117"/>
      <c r="AH203" s="117"/>
      <c r="AI203" s="117"/>
      <c r="AJ203" s="117"/>
      <c r="AK203" s="117"/>
      <c r="AL203" s="20" t="s">
        <v>470</v>
      </c>
      <c r="AM203" s="38" t="s">
        <v>118</v>
      </c>
      <c r="AN203" s="20" t="s">
        <v>117</v>
      </c>
      <c r="AO203" s="20" t="s">
        <v>20</v>
      </c>
      <c r="AP203" s="20" t="s">
        <v>119</v>
      </c>
      <c r="AQ203" s="20" t="s">
        <v>118</v>
      </c>
      <c r="AR203" s="20" t="s">
        <v>118</v>
      </c>
      <c r="AS203" s="20" t="s">
        <v>471</v>
      </c>
      <c r="AT203" s="38">
        <v>2007</v>
      </c>
      <c r="AU203" s="20" t="s">
        <v>472</v>
      </c>
      <c r="AV203" s="20" t="s">
        <v>342</v>
      </c>
      <c r="AW203" s="20" t="s">
        <v>125</v>
      </c>
      <c r="AX203" s="20" t="s">
        <v>473</v>
      </c>
      <c r="AY203" s="20" t="str">
        <f>"https://doi.org/"&amp;Table1[[#This Row],[DOI]]</f>
        <v>https://doi.org/10.1080/09613210701287588</v>
      </c>
      <c r="AZ203" s="20" t="s">
        <v>119</v>
      </c>
      <c r="BA203" s="20" t="s">
        <v>119</v>
      </c>
      <c r="BB203" s="20" t="s">
        <v>119</v>
      </c>
      <c r="BC203" s="20" t="s">
        <v>1064</v>
      </c>
      <c r="BD203" s="20" t="s">
        <v>488</v>
      </c>
      <c r="BE203" s="20" t="s">
        <v>130</v>
      </c>
      <c r="BF203" s="20" t="s">
        <v>131</v>
      </c>
      <c r="BG203" s="20" t="s">
        <v>475</v>
      </c>
      <c r="BH203" s="20">
        <v>6896</v>
      </c>
      <c r="BI203" s="20">
        <v>5625.6722499999996</v>
      </c>
      <c r="BJ203" s="20">
        <v>5886.17</v>
      </c>
      <c r="BK203" s="20">
        <v>16.6875</v>
      </c>
      <c r="BL203" s="20">
        <v>6.4299997500000003</v>
      </c>
      <c r="BM203" s="20">
        <v>304282</v>
      </c>
      <c r="BN203" s="20">
        <v>4262</v>
      </c>
      <c r="BO203" s="20" t="s">
        <v>118</v>
      </c>
      <c r="BP203" s="20">
        <v>4514</v>
      </c>
      <c r="BQ203" s="20">
        <v>0.72</v>
      </c>
      <c r="BR203" s="20">
        <v>0.76</v>
      </c>
      <c r="BS203" s="20">
        <v>27754</v>
      </c>
      <c r="BT203" s="20">
        <v>54330</v>
      </c>
      <c r="BU203" s="20" t="s">
        <v>119</v>
      </c>
      <c r="BV203" s="20" t="s">
        <v>119</v>
      </c>
      <c r="BW203" s="21" t="s">
        <v>476</v>
      </c>
      <c r="BX203" s="22" t="str">
        <f>_xlfn.XLOOKUP(BW203,dimensions_items!$B$4:$B$35,dimensions_items!$C$4:$C$35,"NULL",0)</f>
        <v>R5.2OECD</v>
      </c>
      <c r="BY203" s="22" t="s">
        <v>16</v>
      </c>
      <c r="BZ203" s="27" t="s">
        <v>26</v>
      </c>
      <c r="CA203" s="21" t="s">
        <v>18</v>
      </c>
      <c r="CB203" s="21" t="s">
        <v>28</v>
      </c>
      <c r="CC203" s="20" t="str">
        <f t="shared" si="9"/>
        <v>RS</v>
      </c>
      <c r="CD203" s="20" t="str">
        <f t="shared" si="10"/>
        <v>C</v>
      </c>
      <c r="CE203" s="20" t="str">
        <f t="shared" si="11"/>
        <v>OECD_EFTA</v>
      </c>
      <c r="CF203" s="20">
        <f>IF(ISNUMBER(Table1[[#This Row],[concrete]]),Table1[[#This Row],[concrete]],IF(AND(ISNUMBER(Table1[[#This Row],[cement]]),ISNUMBER(Table1[[#This Row],[aggregates]])),Table1[[#This Row],[cement]]+Table1[[#This Row],[aggregates]],""))</f>
        <v>521</v>
      </c>
      <c r="CG203" s="20">
        <f>COUNT(Table1[[#This Row],[steel]:[other_unspecified_material]])</f>
        <v>2</v>
      </c>
    </row>
    <row r="204" spans="1:85" s="8" customFormat="1">
      <c r="A204" s="9">
        <v>202</v>
      </c>
      <c r="B204" s="20" t="s">
        <v>469</v>
      </c>
      <c r="C204" s="20" t="s">
        <v>118</v>
      </c>
      <c r="D204" s="38">
        <v>1991</v>
      </c>
      <c r="E204" s="9">
        <v>2001</v>
      </c>
      <c r="F204" s="38"/>
      <c r="G204" s="38"/>
      <c r="H204" s="38"/>
      <c r="I204" s="38"/>
      <c r="J204" s="117">
        <v>78</v>
      </c>
      <c r="K204" s="117"/>
      <c r="L204" s="117"/>
      <c r="M204" s="117">
        <v>492</v>
      </c>
      <c r="N204" s="117"/>
      <c r="O204" s="117"/>
      <c r="P204" s="117"/>
      <c r="Q204" s="117"/>
      <c r="R204" s="117"/>
      <c r="S204" s="117"/>
      <c r="T204" s="117"/>
      <c r="U204" s="117"/>
      <c r="V204" s="117"/>
      <c r="W204" s="117"/>
      <c r="X204" s="117"/>
      <c r="Y204" s="117"/>
      <c r="Z204" s="117"/>
      <c r="AA204" s="117"/>
      <c r="AB204" s="117"/>
      <c r="AC204" s="117"/>
      <c r="AD204" s="117"/>
      <c r="AE204" s="117"/>
      <c r="AF204" s="117"/>
      <c r="AG204" s="117"/>
      <c r="AH204" s="117"/>
      <c r="AI204" s="117"/>
      <c r="AJ204" s="117"/>
      <c r="AK204" s="117"/>
      <c r="AL204" s="20" t="s">
        <v>489</v>
      </c>
      <c r="AM204" s="38" t="s">
        <v>118</v>
      </c>
      <c r="AN204" s="20" t="s">
        <v>117</v>
      </c>
      <c r="AO204" s="20" t="s">
        <v>24</v>
      </c>
      <c r="AP204" s="20" t="s">
        <v>119</v>
      </c>
      <c r="AQ204" s="20" t="s">
        <v>118</v>
      </c>
      <c r="AR204" s="20" t="s">
        <v>118</v>
      </c>
      <c r="AS204" s="20" t="s">
        <v>471</v>
      </c>
      <c r="AT204" s="38">
        <v>2007</v>
      </c>
      <c r="AU204" s="20" t="s">
        <v>472</v>
      </c>
      <c r="AV204" s="20" t="s">
        <v>342</v>
      </c>
      <c r="AW204" s="20" t="s">
        <v>125</v>
      </c>
      <c r="AX204" s="20" t="s">
        <v>473</v>
      </c>
      <c r="AY204" s="20" t="str">
        <f>"https://doi.org/"&amp;Table1[[#This Row],[DOI]]</f>
        <v>https://doi.org/10.1080/09613210701287588</v>
      </c>
      <c r="AZ204" s="20" t="s">
        <v>119</v>
      </c>
      <c r="BA204" s="20" t="s">
        <v>119</v>
      </c>
      <c r="BB204" s="20" t="s">
        <v>119</v>
      </c>
      <c r="BC204" s="20" t="s">
        <v>1064</v>
      </c>
      <c r="BD204" s="20" t="s">
        <v>488</v>
      </c>
      <c r="BE204" s="20" t="s">
        <v>130</v>
      </c>
      <c r="BF204" s="20" t="s">
        <v>131</v>
      </c>
      <c r="BG204" s="20" t="s">
        <v>475</v>
      </c>
      <c r="BH204" s="20">
        <v>6896</v>
      </c>
      <c r="BI204" s="20">
        <v>5625.6722499999996</v>
      </c>
      <c r="BJ204" s="20">
        <v>5886.17</v>
      </c>
      <c r="BK204" s="20">
        <v>16.6875</v>
      </c>
      <c r="BL204" s="20">
        <v>6.4299997500000003</v>
      </c>
      <c r="BM204" s="20">
        <v>304282</v>
      </c>
      <c r="BN204" s="20">
        <v>4262</v>
      </c>
      <c r="BO204" s="20" t="s">
        <v>118</v>
      </c>
      <c r="BP204" s="20">
        <v>4514</v>
      </c>
      <c r="BQ204" s="20">
        <v>0.72</v>
      </c>
      <c r="BR204" s="20">
        <v>0.76</v>
      </c>
      <c r="BS204" s="20">
        <v>27754</v>
      </c>
      <c r="BT204" s="20">
        <v>54330</v>
      </c>
      <c r="BU204" s="20" t="s">
        <v>119</v>
      </c>
      <c r="BV204" s="20" t="s">
        <v>119</v>
      </c>
      <c r="BW204" s="21" t="s">
        <v>476</v>
      </c>
      <c r="BX204" s="22" t="str">
        <f>_xlfn.XLOOKUP(BW204,dimensions_items!$B$4:$B$35,dimensions_items!$C$4:$C$35,"NULL",0)</f>
        <v>R5.2OECD</v>
      </c>
      <c r="BY204" s="22" t="s">
        <v>29</v>
      </c>
      <c r="BZ204" s="27" t="s">
        <v>26</v>
      </c>
      <c r="CA204" s="21" t="s">
        <v>18</v>
      </c>
      <c r="CB204" s="21" t="s">
        <v>28</v>
      </c>
      <c r="CC204" s="20" t="str">
        <f t="shared" si="9"/>
        <v>RM</v>
      </c>
      <c r="CD204" s="20" t="str">
        <f t="shared" si="10"/>
        <v>C</v>
      </c>
      <c r="CE204" s="20" t="str">
        <f t="shared" si="11"/>
        <v>OECD_EFTA</v>
      </c>
      <c r="CF204" s="20">
        <f>IF(ISNUMBER(Table1[[#This Row],[concrete]]),Table1[[#This Row],[concrete]],IF(AND(ISNUMBER(Table1[[#This Row],[cement]]),ISNUMBER(Table1[[#This Row],[aggregates]])),Table1[[#This Row],[cement]]+Table1[[#This Row],[aggregates]],""))</f>
        <v>492</v>
      </c>
      <c r="CG204" s="20">
        <f>COUNT(Table1[[#This Row],[steel]:[other_unspecified_material]])</f>
        <v>2</v>
      </c>
    </row>
    <row r="205" spans="1:85" s="8" customFormat="1">
      <c r="A205" s="9">
        <v>203</v>
      </c>
      <c r="B205" s="20" t="s">
        <v>469</v>
      </c>
      <c r="C205" s="20" t="s">
        <v>118</v>
      </c>
      <c r="D205" s="38"/>
      <c r="E205" s="9">
        <v>1900</v>
      </c>
      <c r="F205" s="38"/>
      <c r="G205" s="38"/>
      <c r="H205" s="38"/>
      <c r="I205" s="38"/>
      <c r="J205" s="117">
        <v>90</v>
      </c>
      <c r="K205" s="117"/>
      <c r="L205" s="117"/>
      <c r="M205" s="117">
        <v>25</v>
      </c>
      <c r="N205" s="117"/>
      <c r="O205" s="117"/>
      <c r="P205" s="117"/>
      <c r="Q205" s="117"/>
      <c r="R205" s="117"/>
      <c r="S205" s="117"/>
      <c r="T205" s="117"/>
      <c r="U205" s="117"/>
      <c r="V205" s="117"/>
      <c r="W205" s="117"/>
      <c r="X205" s="117"/>
      <c r="Y205" s="117"/>
      <c r="Z205" s="117"/>
      <c r="AA205" s="117"/>
      <c r="AB205" s="117"/>
      <c r="AC205" s="117"/>
      <c r="AD205" s="117"/>
      <c r="AE205" s="117"/>
      <c r="AF205" s="117"/>
      <c r="AG205" s="117"/>
      <c r="AH205" s="117"/>
      <c r="AI205" s="117"/>
      <c r="AJ205" s="117"/>
      <c r="AK205" s="117"/>
      <c r="AL205" s="20" t="s">
        <v>490</v>
      </c>
      <c r="AM205" s="38" t="s">
        <v>118</v>
      </c>
      <c r="AN205" s="20" t="s">
        <v>368</v>
      </c>
      <c r="AO205" s="20" t="s">
        <v>24</v>
      </c>
      <c r="AP205" s="20" t="s">
        <v>119</v>
      </c>
      <c r="AQ205" s="20" t="s">
        <v>118</v>
      </c>
      <c r="AR205" s="20" t="s">
        <v>118</v>
      </c>
      <c r="AS205" s="20" t="s">
        <v>471</v>
      </c>
      <c r="AT205" s="38">
        <v>2007</v>
      </c>
      <c r="AU205" s="20" t="s">
        <v>472</v>
      </c>
      <c r="AV205" s="20" t="s">
        <v>342</v>
      </c>
      <c r="AW205" s="20" t="s">
        <v>125</v>
      </c>
      <c r="AX205" s="20" t="s">
        <v>473</v>
      </c>
      <c r="AY205" s="20" t="str">
        <f>"https://doi.org/"&amp;Table1[[#This Row],[DOI]]</f>
        <v>https://doi.org/10.1080/09613210701287588</v>
      </c>
      <c r="AZ205" s="20" t="s">
        <v>119</v>
      </c>
      <c r="BA205" s="20" t="s">
        <v>119</v>
      </c>
      <c r="BB205" s="20" t="s">
        <v>119</v>
      </c>
      <c r="BC205" s="20" t="s">
        <v>1064</v>
      </c>
      <c r="BD205" s="20" t="s">
        <v>482</v>
      </c>
      <c r="BE205" s="20" t="s">
        <v>130</v>
      </c>
      <c r="BF205" s="20" t="s">
        <v>131</v>
      </c>
      <c r="BG205" s="20" t="s">
        <v>475</v>
      </c>
      <c r="BH205" s="20">
        <v>6896</v>
      </c>
      <c r="BI205" s="20" t="s">
        <v>118</v>
      </c>
      <c r="BJ205" s="20">
        <v>5243.38</v>
      </c>
      <c r="BK205" s="20" t="s">
        <v>118</v>
      </c>
      <c r="BL205" s="20">
        <v>11.6674995</v>
      </c>
      <c r="BM205" s="20">
        <v>304282</v>
      </c>
      <c r="BN205" s="20" t="s">
        <v>118</v>
      </c>
      <c r="BO205" s="20" t="s">
        <v>483</v>
      </c>
      <c r="BP205" s="20">
        <v>2230</v>
      </c>
      <c r="BQ205" s="20" t="s">
        <v>118</v>
      </c>
      <c r="BR205" s="20">
        <v>0.505</v>
      </c>
      <c r="BS205" s="20" t="s">
        <v>118</v>
      </c>
      <c r="BT205" s="20">
        <v>3813</v>
      </c>
      <c r="BU205" s="20" t="s">
        <v>119</v>
      </c>
      <c r="BV205" s="20" t="s">
        <v>119</v>
      </c>
      <c r="BW205" s="21" t="s">
        <v>476</v>
      </c>
      <c r="BX205" s="22" t="str">
        <f>_xlfn.XLOOKUP(BW205,dimensions_items!$B$4:$B$35,dimensions_items!$C$4:$C$35,"NULL",0)</f>
        <v>R5.2OECD</v>
      </c>
      <c r="BY205" s="22" t="s">
        <v>40</v>
      </c>
      <c r="BZ205" s="21" t="s">
        <v>1576</v>
      </c>
      <c r="CA205" s="21" t="s">
        <v>18</v>
      </c>
      <c r="CB205" s="21" t="s">
        <v>28</v>
      </c>
      <c r="CC205" s="20" t="str">
        <f t="shared" si="9"/>
        <v>RM</v>
      </c>
      <c r="CD205" s="20" t="str">
        <f t="shared" si="10"/>
        <v>T</v>
      </c>
      <c r="CE205" s="20" t="str">
        <f t="shared" si="11"/>
        <v>OECD_EFTA</v>
      </c>
      <c r="CF205" s="20">
        <f>IF(ISNUMBER(Table1[[#This Row],[concrete]]),Table1[[#This Row],[concrete]],IF(AND(ISNUMBER(Table1[[#This Row],[cement]]),ISNUMBER(Table1[[#This Row],[aggregates]])),Table1[[#This Row],[cement]]+Table1[[#This Row],[aggregates]],""))</f>
        <v>25</v>
      </c>
      <c r="CG205" s="20">
        <f>COUNT(Table1[[#This Row],[steel]:[other_unspecified_material]])</f>
        <v>2</v>
      </c>
    </row>
    <row r="206" spans="1:85" s="8" customFormat="1">
      <c r="A206" s="9">
        <v>204</v>
      </c>
      <c r="B206" s="20" t="s">
        <v>469</v>
      </c>
      <c r="C206" s="20" t="s">
        <v>118</v>
      </c>
      <c r="D206" s="38">
        <v>1901</v>
      </c>
      <c r="E206" s="9">
        <v>1920</v>
      </c>
      <c r="F206" s="38"/>
      <c r="G206" s="38"/>
      <c r="H206" s="38"/>
      <c r="I206" s="38"/>
      <c r="J206" s="117">
        <v>90</v>
      </c>
      <c r="K206" s="117"/>
      <c r="L206" s="117"/>
      <c r="M206" s="117">
        <v>140</v>
      </c>
      <c r="N206" s="117"/>
      <c r="O206" s="117"/>
      <c r="P206" s="117"/>
      <c r="Q206" s="117"/>
      <c r="R206" s="117"/>
      <c r="S206" s="117"/>
      <c r="T206" s="117"/>
      <c r="U206" s="117"/>
      <c r="V206" s="117"/>
      <c r="W206" s="117"/>
      <c r="X206" s="117"/>
      <c r="Y206" s="117"/>
      <c r="Z206" s="117"/>
      <c r="AA206" s="117"/>
      <c r="AB206" s="117"/>
      <c r="AC206" s="117"/>
      <c r="AD206" s="117"/>
      <c r="AE206" s="117"/>
      <c r="AF206" s="117"/>
      <c r="AG206" s="117"/>
      <c r="AH206" s="117"/>
      <c r="AI206" s="117"/>
      <c r="AJ206" s="117"/>
      <c r="AK206" s="117"/>
      <c r="AL206" s="20" t="s">
        <v>490</v>
      </c>
      <c r="AM206" s="38" t="s">
        <v>118</v>
      </c>
      <c r="AN206" s="20" t="s">
        <v>368</v>
      </c>
      <c r="AO206" s="20" t="s">
        <v>24</v>
      </c>
      <c r="AP206" s="20" t="s">
        <v>119</v>
      </c>
      <c r="AQ206" s="20" t="s">
        <v>118</v>
      </c>
      <c r="AR206" s="20" t="s">
        <v>118</v>
      </c>
      <c r="AS206" s="20" t="s">
        <v>471</v>
      </c>
      <c r="AT206" s="38">
        <v>2007</v>
      </c>
      <c r="AU206" s="20" t="s">
        <v>472</v>
      </c>
      <c r="AV206" s="20" t="s">
        <v>342</v>
      </c>
      <c r="AW206" s="20" t="s">
        <v>125</v>
      </c>
      <c r="AX206" s="20" t="s">
        <v>473</v>
      </c>
      <c r="AY206" s="20" t="str">
        <f>"https://doi.org/"&amp;Table1[[#This Row],[DOI]]</f>
        <v>https://doi.org/10.1080/09613210701287588</v>
      </c>
      <c r="AZ206" s="20" t="s">
        <v>119</v>
      </c>
      <c r="BA206" s="20" t="s">
        <v>119</v>
      </c>
      <c r="BB206" s="20" t="s">
        <v>119</v>
      </c>
      <c r="BC206" s="20" t="s">
        <v>1064</v>
      </c>
      <c r="BD206" s="20" t="s">
        <v>484</v>
      </c>
      <c r="BE206" s="20" t="s">
        <v>130</v>
      </c>
      <c r="BF206" s="20" t="s">
        <v>131</v>
      </c>
      <c r="BG206" s="20" t="s">
        <v>475</v>
      </c>
      <c r="BH206" s="20">
        <v>6896</v>
      </c>
      <c r="BI206" s="20" t="s">
        <v>118</v>
      </c>
      <c r="BJ206" s="20">
        <v>5243.38</v>
      </c>
      <c r="BK206" s="20" t="s">
        <v>118</v>
      </c>
      <c r="BL206" s="20">
        <v>11.6674995</v>
      </c>
      <c r="BM206" s="20">
        <v>304282</v>
      </c>
      <c r="BN206" s="20">
        <v>2255</v>
      </c>
      <c r="BO206" s="20" t="s">
        <v>118</v>
      </c>
      <c r="BP206" s="20">
        <v>2635</v>
      </c>
      <c r="BQ206" s="20" t="s">
        <v>118</v>
      </c>
      <c r="BR206" s="20">
        <v>0.505</v>
      </c>
      <c r="BS206" s="20">
        <v>3865</v>
      </c>
      <c r="BT206" s="20">
        <v>4972</v>
      </c>
      <c r="BU206" s="20" t="s">
        <v>119</v>
      </c>
      <c r="BV206" s="20" t="s">
        <v>119</v>
      </c>
      <c r="BW206" s="21" t="s">
        <v>476</v>
      </c>
      <c r="BX206" s="22" t="str">
        <f>_xlfn.XLOOKUP(BW206,dimensions_items!$B$4:$B$35,dimensions_items!$C$4:$C$35,"NULL",0)</f>
        <v>R5.2OECD</v>
      </c>
      <c r="BY206" s="22" t="s">
        <v>40</v>
      </c>
      <c r="BZ206" s="21" t="s">
        <v>1576</v>
      </c>
      <c r="CA206" s="28" t="s">
        <v>18</v>
      </c>
      <c r="CB206" s="21" t="s">
        <v>28</v>
      </c>
      <c r="CC206" s="20" t="str">
        <f t="shared" si="9"/>
        <v>RM</v>
      </c>
      <c r="CD206" s="20" t="str">
        <f t="shared" si="10"/>
        <v>T</v>
      </c>
      <c r="CE206" s="20" t="str">
        <f t="shared" si="11"/>
        <v>OECD_EFTA</v>
      </c>
      <c r="CF206" s="20">
        <f>IF(ISNUMBER(Table1[[#This Row],[concrete]]),Table1[[#This Row],[concrete]],IF(AND(ISNUMBER(Table1[[#This Row],[cement]]),ISNUMBER(Table1[[#This Row],[aggregates]])),Table1[[#This Row],[cement]]+Table1[[#This Row],[aggregates]],""))</f>
        <v>140</v>
      </c>
      <c r="CG206" s="20">
        <f>COUNT(Table1[[#This Row],[steel]:[other_unspecified_material]])</f>
        <v>2</v>
      </c>
    </row>
    <row r="207" spans="1:85" s="8" customFormat="1">
      <c r="A207" s="9">
        <v>205</v>
      </c>
      <c r="B207" s="20" t="s">
        <v>469</v>
      </c>
      <c r="C207" s="20" t="s">
        <v>118</v>
      </c>
      <c r="D207" s="38">
        <v>1921</v>
      </c>
      <c r="E207" s="9">
        <v>1940</v>
      </c>
      <c r="F207" s="38"/>
      <c r="G207" s="38"/>
      <c r="H207" s="38"/>
      <c r="I207" s="38"/>
      <c r="J207" s="117">
        <v>75</v>
      </c>
      <c r="K207" s="117"/>
      <c r="L207" s="117"/>
      <c r="M207" s="117">
        <v>300</v>
      </c>
      <c r="N207" s="117"/>
      <c r="O207" s="117"/>
      <c r="P207" s="117"/>
      <c r="Q207" s="117"/>
      <c r="R207" s="117"/>
      <c r="S207" s="117"/>
      <c r="T207" s="117"/>
      <c r="U207" s="117"/>
      <c r="V207" s="117"/>
      <c r="W207" s="117"/>
      <c r="X207" s="117"/>
      <c r="Y207" s="117"/>
      <c r="Z207" s="117"/>
      <c r="AA207" s="117"/>
      <c r="AB207" s="117"/>
      <c r="AC207" s="117"/>
      <c r="AD207" s="117"/>
      <c r="AE207" s="117"/>
      <c r="AF207" s="117"/>
      <c r="AG207" s="117"/>
      <c r="AH207" s="117"/>
      <c r="AI207" s="117"/>
      <c r="AJ207" s="117"/>
      <c r="AK207" s="117"/>
      <c r="AL207" s="20" t="s">
        <v>490</v>
      </c>
      <c r="AM207" s="38" t="s">
        <v>118</v>
      </c>
      <c r="AN207" s="20" t="s">
        <v>368</v>
      </c>
      <c r="AO207" s="20" t="s">
        <v>24</v>
      </c>
      <c r="AP207" s="20" t="s">
        <v>119</v>
      </c>
      <c r="AQ207" s="20" t="s">
        <v>118</v>
      </c>
      <c r="AR207" s="20" t="s">
        <v>118</v>
      </c>
      <c r="AS207" s="20" t="s">
        <v>471</v>
      </c>
      <c r="AT207" s="38">
        <v>2007</v>
      </c>
      <c r="AU207" s="20" t="s">
        <v>472</v>
      </c>
      <c r="AV207" s="20" t="s">
        <v>342</v>
      </c>
      <c r="AW207" s="20" t="s">
        <v>125</v>
      </c>
      <c r="AX207" s="20" t="s">
        <v>473</v>
      </c>
      <c r="AY207" s="20" t="str">
        <f>"https://doi.org/"&amp;Table1[[#This Row],[DOI]]</f>
        <v>https://doi.org/10.1080/09613210701287588</v>
      </c>
      <c r="AZ207" s="20" t="s">
        <v>119</v>
      </c>
      <c r="BA207" s="20" t="s">
        <v>119</v>
      </c>
      <c r="BB207" s="20" t="s">
        <v>119</v>
      </c>
      <c r="BC207" s="20" t="s">
        <v>1064</v>
      </c>
      <c r="BD207" s="20" t="s">
        <v>484</v>
      </c>
      <c r="BE207" s="20" t="s">
        <v>130</v>
      </c>
      <c r="BF207" s="20" t="s">
        <v>131</v>
      </c>
      <c r="BG207" s="20" t="s">
        <v>475</v>
      </c>
      <c r="BH207" s="20">
        <v>6896</v>
      </c>
      <c r="BI207" s="20" t="s">
        <v>118</v>
      </c>
      <c r="BJ207" s="20">
        <v>5243.38</v>
      </c>
      <c r="BK207" s="20" t="s">
        <v>118</v>
      </c>
      <c r="BL207" s="20">
        <v>11.6674995</v>
      </c>
      <c r="BM207" s="20">
        <v>304282</v>
      </c>
      <c r="BN207" s="20">
        <v>2668</v>
      </c>
      <c r="BO207" s="20" t="s">
        <v>118</v>
      </c>
      <c r="BP207" s="20">
        <v>2973</v>
      </c>
      <c r="BQ207" s="20" t="s">
        <v>118</v>
      </c>
      <c r="BR207" s="20">
        <v>0.505</v>
      </c>
      <c r="BS207" s="20">
        <v>4346</v>
      </c>
      <c r="BT207" s="20">
        <v>5760</v>
      </c>
      <c r="BU207" s="20" t="s">
        <v>119</v>
      </c>
      <c r="BV207" s="20" t="s">
        <v>119</v>
      </c>
      <c r="BW207" s="21" t="s">
        <v>476</v>
      </c>
      <c r="BX207" s="22" t="str">
        <f>_xlfn.XLOOKUP(BW207,dimensions_items!$B$4:$B$35,dimensions_items!$C$4:$C$35,"NULL",0)</f>
        <v>R5.2OECD</v>
      </c>
      <c r="BY207" s="22" t="s">
        <v>40</v>
      </c>
      <c r="BZ207" s="27" t="s">
        <v>26</v>
      </c>
      <c r="CA207" s="28" t="s">
        <v>18</v>
      </c>
      <c r="CB207" s="21" t="s">
        <v>28</v>
      </c>
      <c r="CC207" s="20" t="str">
        <f t="shared" si="9"/>
        <v>RM</v>
      </c>
      <c r="CD207" s="20" t="str">
        <f t="shared" si="10"/>
        <v>C</v>
      </c>
      <c r="CE207" s="20" t="str">
        <f t="shared" si="11"/>
        <v>OECD_EFTA</v>
      </c>
      <c r="CF207" s="20">
        <f>IF(ISNUMBER(Table1[[#This Row],[concrete]]),Table1[[#This Row],[concrete]],IF(AND(ISNUMBER(Table1[[#This Row],[cement]]),ISNUMBER(Table1[[#This Row],[aggregates]])),Table1[[#This Row],[cement]]+Table1[[#This Row],[aggregates]],""))</f>
        <v>300</v>
      </c>
      <c r="CG207" s="20">
        <f>COUNT(Table1[[#This Row],[steel]:[other_unspecified_material]])</f>
        <v>2</v>
      </c>
    </row>
    <row r="208" spans="1:85" s="8" customFormat="1">
      <c r="A208" s="9">
        <v>206</v>
      </c>
      <c r="B208" s="20" t="s">
        <v>469</v>
      </c>
      <c r="C208" s="20" t="s">
        <v>118</v>
      </c>
      <c r="D208" s="38">
        <v>1941</v>
      </c>
      <c r="E208" s="9">
        <v>1945</v>
      </c>
      <c r="F208" s="38"/>
      <c r="G208" s="38"/>
      <c r="H208" s="38"/>
      <c r="I208" s="38"/>
      <c r="J208" s="117">
        <v>70</v>
      </c>
      <c r="K208" s="117"/>
      <c r="L208" s="117"/>
      <c r="M208" s="117">
        <v>600</v>
      </c>
      <c r="N208" s="117"/>
      <c r="O208" s="117"/>
      <c r="P208" s="117"/>
      <c r="Q208" s="117"/>
      <c r="R208" s="117"/>
      <c r="S208" s="117"/>
      <c r="T208" s="117"/>
      <c r="U208" s="117"/>
      <c r="V208" s="117"/>
      <c r="W208" s="117"/>
      <c r="X208" s="117"/>
      <c r="Y208" s="117"/>
      <c r="Z208" s="117"/>
      <c r="AA208" s="117"/>
      <c r="AB208" s="117"/>
      <c r="AC208" s="117"/>
      <c r="AD208" s="117"/>
      <c r="AE208" s="117"/>
      <c r="AF208" s="117"/>
      <c r="AG208" s="117"/>
      <c r="AH208" s="117"/>
      <c r="AI208" s="117"/>
      <c r="AJ208" s="117"/>
      <c r="AK208" s="117"/>
      <c r="AL208" s="20" t="s">
        <v>490</v>
      </c>
      <c r="AM208" s="38" t="s">
        <v>118</v>
      </c>
      <c r="AN208" s="20" t="s">
        <v>368</v>
      </c>
      <c r="AO208" s="20" t="s">
        <v>24</v>
      </c>
      <c r="AP208" s="20" t="s">
        <v>119</v>
      </c>
      <c r="AQ208" s="20" t="s">
        <v>118</v>
      </c>
      <c r="AR208" s="20" t="s">
        <v>118</v>
      </c>
      <c r="AS208" s="20" t="s">
        <v>471</v>
      </c>
      <c r="AT208" s="38">
        <v>2007</v>
      </c>
      <c r="AU208" s="20" t="s">
        <v>472</v>
      </c>
      <c r="AV208" s="20" t="s">
        <v>342</v>
      </c>
      <c r="AW208" s="20" t="s">
        <v>125</v>
      </c>
      <c r="AX208" s="20" t="s">
        <v>473</v>
      </c>
      <c r="AY208" s="20" t="str">
        <f>"https://doi.org/"&amp;Table1[[#This Row],[DOI]]</f>
        <v>https://doi.org/10.1080/09613210701287588</v>
      </c>
      <c r="AZ208" s="20" t="s">
        <v>119</v>
      </c>
      <c r="BA208" s="20" t="s">
        <v>119</v>
      </c>
      <c r="BB208" s="20" t="s">
        <v>119</v>
      </c>
      <c r="BC208" s="20" t="s">
        <v>1064</v>
      </c>
      <c r="BD208" s="20" t="s">
        <v>484</v>
      </c>
      <c r="BE208" s="20" t="s">
        <v>130</v>
      </c>
      <c r="BF208" s="20" t="s">
        <v>131</v>
      </c>
      <c r="BG208" s="20" t="s">
        <v>475</v>
      </c>
      <c r="BH208" s="20">
        <v>6896</v>
      </c>
      <c r="BI208" s="20" t="s">
        <v>118</v>
      </c>
      <c r="BJ208" s="20">
        <v>5243.38</v>
      </c>
      <c r="BK208" s="20" t="s">
        <v>118</v>
      </c>
      <c r="BL208" s="20">
        <v>11.6674995</v>
      </c>
      <c r="BM208" s="20">
        <v>304282</v>
      </c>
      <c r="BN208" s="20">
        <v>2990</v>
      </c>
      <c r="BO208" s="20" t="s">
        <v>118</v>
      </c>
      <c r="BP208" s="20">
        <v>3091</v>
      </c>
      <c r="BQ208" s="20" t="s">
        <v>118</v>
      </c>
      <c r="BR208" s="20">
        <v>0.505</v>
      </c>
      <c r="BS208" s="20">
        <v>5881</v>
      </c>
      <c r="BT208" s="20">
        <v>5751</v>
      </c>
      <c r="BU208" s="20" t="s">
        <v>119</v>
      </c>
      <c r="BV208" s="20" t="s">
        <v>119</v>
      </c>
      <c r="BW208" s="21" t="s">
        <v>476</v>
      </c>
      <c r="BX208" s="22" t="str">
        <f>_xlfn.XLOOKUP(BW208,dimensions_items!$B$4:$B$35,dimensions_items!$C$4:$C$35,"NULL",0)</f>
        <v>R5.2OECD</v>
      </c>
      <c r="BY208" s="22" t="s">
        <v>40</v>
      </c>
      <c r="BZ208" s="27" t="s">
        <v>26</v>
      </c>
      <c r="CA208" s="28" t="s">
        <v>18</v>
      </c>
      <c r="CB208" s="21" t="s">
        <v>28</v>
      </c>
      <c r="CC208" s="20" t="str">
        <f t="shared" si="9"/>
        <v>RM</v>
      </c>
      <c r="CD208" s="20" t="str">
        <f t="shared" si="10"/>
        <v>C</v>
      </c>
      <c r="CE208" s="20" t="str">
        <f t="shared" si="11"/>
        <v>OECD_EFTA</v>
      </c>
      <c r="CF208" s="20">
        <f>IF(ISNUMBER(Table1[[#This Row],[concrete]]),Table1[[#This Row],[concrete]],IF(AND(ISNUMBER(Table1[[#This Row],[cement]]),ISNUMBER(Table1[[#This Row],[aggregates]])),Table1[[#This Row],[cement]]+Table1[[#This Row],[aggregates]],""))</f>
        <v>600</v>
      </c>
      <c r="CG208" s="20">
        <f>COUNT(Table1[[#This Row],[steel]:[other_unspecified_material]])</f>
        <v>2</v>
      </c>
    </row>
    <row r="209" spans="1:85" s="8" customFormat="1">
      <c r="A209" s="9">
        <v>207</v>
      </c>
      <c r="B209" s="20" t="s">
        <v>469</v>
      </c>
      <c r="C209" s="20" t="s">
        <v>118</v>
      </c>
      <c r="D209" s="38">
        <v>1946</v>
      </c>
      <c r="E209" s="9">
        <v>1960</v>
      </c>
      <c r="F209" s="38"/>
      <c r="G209" s="38"/>
      <c r="H209" s="38"/>
      <c r="I209" s="38"/>
      <c r="J209" s="117">
        <v>60</v>
      </c>
      <c r="K209" s="117"/>
      <c r="L209" s="117"/>
      <c r="M209" s="117">
        <v>700</v>
      </c>
      <c r="N209" s="117"/>
      <c r="O209" s="117"/>
      <c r="P209" s="117"/>
      <c r="Q209" s="117"/>
      <c r="R209" s="117"/>
      <c r="S209" s="117"/>
      <c r="T209" s="117"/>
      <c r="U209" s="117"/>
      <c r="V209" s="117"/>
      <c r="W209" s="117"/>
      <c r="X209" s="117"/>
      <c r="Y209" s="117"/>
      <c r="Z209" s="117"/>
      <c r="AA209" s="117"/>
      <c r="AB209" s="117"/>
      <c r="AC209" s="117"/>
      <c r="AD209" s="117"/>
      <c r="AE209" s="117"/>
      <c r="AF209" s="117"/>
      <c r="AG209" s="117"/>
      <c r="AH209" s="117"/>
      <c r="AI209" s="117"/>
      <c r="AJ209" s="117"/>
      <c r="AK209" s="117"/>
      <c r="AL209" s="20" t="s">
        <v>490</v>
      </c>
      <c r="AM209" s="38" t="s">
        <v>118</v>
      </c>
      <c r="AN209" s="20" t="s">
        <v>368</v>
      </c>
      <c r="AO209" s="20" t="s">
        <v>24</v>
      </c>
      <c r="AP209" s="20" t="s">
        <v>119</v>
      </c>
      <c r="AQ209" s="20" t="s">
        <v>118</v>
      </c>
      <c r="AR209" s="20" t="s">
        <v>118</v>
      </c>
      <c r="AS209" s="20" t="s">
        <v>471</v>
      </c>
      <c r="AT209" s="38">
        <v>2007</v>
      </c>
      <c r="AU209" s="20" t="s">
        <v>472</v>
      </c>
      <c r="AV209" s="20" t="s">
        <v>342</v>
      </c>
      <c r="AW209" s="20" t="s">
        <v>125</v>
      </c>
      <c r="AX209" s="20" t="s">
        <v>473</v>
      </c>
      <c r="AY209" s="20" t="str">
        <f>"https://doi.org/"&amp;Table1[[#This Row],[DOI]]</f>
        <v>https://doi.org/10.1080/09613210701287588</v>
      </c>
      <c r="AZ209" s="20" t="s">
        <v>119</v>
      </c>
      <c r="BA209" s="20" t="s">
        <v>119</v>
      </c>
      <c r="BB209" s="20" t="s">
        <v>119</v>
      </c>
      <c r="BC209" s="20" t="s">
        <v>1064</v>
      </c>
      <c r="BD209" s="20" t="s">
        <v>485</v>
      </c>
      <c r="BE209" s="20" t="s">
        <v>130</v>
      </c>
      <c r="BF209" s="20" t="s">
        <v>131</v>
      </c>
      <c r="BG209" s="20" t="s">
        <v>475</v>
      </c>
      <c r="BH209" s="20">
        <v>6896</v>
      </c>
      <c r="BI209" s="20">
        <v>5243.38</v>
      </c>
      <c r="BJ209" s="20">
        <v>5695.1824999999999</v>
      </c>
      <c r="BK209" s="20">
        <v>11.6674995</v>
      </c>
      <c r="BL209" s="20">
        <v>8.0150002499999999</v>
      </c>
      <c r="BM209" s="20">
        <v>304282</v>
      </c>
      <c r="BN209" s="20">
        <v>3127</v>
      </c>
      <c r="BO209" s="20" t="s">
        <v>118</v>
      </c>
      <c r="BP209" s="20">
        <v>3581</v>
      </c>
      <c r="BQ209" s="20">
        <v>0.505</v>
      </c>
      <c r="BR209" s="20">
        <v>0.499</v>
      </c>
      <c r="BS209" s="20">
        <v>6281</v>
      </c>
      <c r="BT209" s="20">
        <v>10250</v>
      </c>
      <c r="BU209" s="20" t="s">
        <v>119</v>
      </c>
      <c r="BV209" s="20" t="s">
        <v>119</v>
      </c>
      <c r="BW209" s="21" t="s">
        <v>476</v>
      </c>
      <c r="BX209" s="22" t="str">
        <f>_xlfn.XLOOKUP(BW209,dimensions_items!$B$4:$B$35,dimensions_items!$C$4:$C$35,"NULL",0)</f>
        <v>R5.2OECD</v>
      </c>
      <c r="BY209" s="22" t="s">
        <v>40</v>
      </c>
      <c r="BZ209" s="27" t="s">
        <v>26</v>
      </c>
      <c r="CA209" s="21" t="s">
        <v>18</v>
      </c>
      <c r="CB209" s="21" t="s">
        <v>28</v>
      </c>
      <c r="CC209" s="20" t="str">
        <f t="shared" si="9"/>
        <v>RM</v>
      </c>
      <c r="CD209" s="20" t="str">
        <f t="shared" si="10"/>
        <v>C</v>
      </c>
      <c r="CE209" s="20" t="str">
        <f t="shared" si="11"/>
        <v>OECD_EFTA</v>
      </c>
      <c r="CF209" s="20">
        <f>IF(ISNUMBER(Table1[[#This Row],[concrete]]),Table1[[#This Row],[concrete]],IF(AND(ISNUMBER(Table1[[#This Row],[cement]]),ISNUMBER(Table1[[#This Row],[aggregates]])),Table1[[#This Row],[cement]]+Table1[[#This Row],[aggregates]],""))</f>
        <v>700</v>
      </c>
      <c r="CG209" s="20">
        <f>COUNT(Table1[[#This Row],[steel]:[other_unspecified_material]])</f>
        <v>2</v>
      </c>
    </row>
    <row r="210" spans="1:85" s="8" customFormat="1">
      <c r="A210" s="9">
        <v>208</v>
      </c>
      <c r="B210" s="20" t="s">
        <v>469</v>
      </c>
      <c r="C210" s="20" t="s">
        <v>118</v>
      </c>
      <c r="D210" s="38">
        <v>1961</v>
      </c>
      <c r="E210" s="9">
        <v>1970</v>
      </c>
      <c r="F210" s="38"/>
      <c r="G210" s="38"/>
      <c r="H210" s="38"/>
      <c r="I210" s="38"/>
      <c r="J210" s="117">
        <v>40</v>
      </c>
      <c r="K210" s="117"/>
      <c r="L210" s="117"/>
      <c r="M210" s="117">
        <v>875</v>
      </c>
      <c r="N210" s="117"/>
      <c r="O210" s="117"/>
      <c r="P210" s="117"/>
      <c r="Q210" s="117"/>
      <c r="R210" s="117"/>
      <c r="S210" s="117"/>
      <c r="T210" s="117"/>
      <c r="U210" s="117"/>
      <c r="V210" s="117"/>
      <c r="W210" s="117"/>
      <c r="X210" s="117"/>
      <c r="Y210" s="117"/>
      <c r="Z210" s="117"/>
      <c r="AA210" s="117"/>
      <c r="AB210" s="117"/>
      <c r="AC210" s="117"/>
      <c r="AD210" s="117"/>
      <c r="AE210" s="117"/>
      <c r="AF210" s="117"/>
      <c r="AG210" s="117"/>
      <c r="AH210" s="117"/>
      <c r="AI210" s="117"/>
      <c r="AJ210" s="117"/>
      <c r="AK210" s="117"/>
      <c r="AL210" s="20" t="s">
        <v>490</v>
      </c>
      <c r="AM210" s="38" t="s">
        <v>118</v>
      </c>
      <c r="AN210" s="20" t="s">
        <v>368</v>
      </c>
      <c r="AO210" s="20" t="s">
        <v>24</v>
      </c>
      <c r="AP210" s="20" t="s">
        <v>119</v>
      </c>
      <c r="AQ210" s="20" t="s">
        <v>118</v>
      </c>
      <c r="AR210" s="20" t="s">
        <v>118</v>
      </c>
      <c r="AS210" s="20" t="s">
        <v>471</v>
      </c>
      <c r="AT210" s="38">
        <v>2007</v>
      </c>
      <c r="AU210" s="20" t="s">
        <v>472</v>
      </c>
      <c r="AV210" s="20" t="s">
        <v>342</v>
      </c>
      <c r="AW210" s="20" t="s">
        <v>125</v>
      </c>
      <c r="AX210" s="20" t="s">
        <v>473</v>
      </c>
      <c r="AY210" s="20" t="str">
        <f>"https://doi.org/"&amp;Table1[[#This Row],[DOI]]</f>
        <v>https://doi.org/10.1080/09613210701287588</v>
      </c>
      <c r="AZ210" s="20" t="s">
        <v>119</v>
      </c>
      <c r="BA210" s="20" t="s">
        <v>119</v>
      </c>
      <c r="BB210" s="20" t="s">
        <v>119</v>
      </c>
      <c r="BC210" s="20" t="s">
        <v>1064</v>
      </c>
      <c r="BD210" s="20" t="s">
        <v>486</v>
      </c>
      <c r="BE210" s="20" t="s">
        <v>130</v>
      </c>
      <c r="BF210" s="20" t="s">
        <v>131</v>
      </c>
      <c r="BG210" s="20" t="s">
        <v>475</v>
      </c>
      <c r="BH210" s="20">
        <v>6896</v>
      </c>
      <c r="BI210" s="20">
        <v>5349.77</v>
      </c>
      <c r="BJ210" s="20">
        <v>5850.9247500000001</v>
      </c>
      <c r="BK210" s="20">
        <v>1.2000000500000001</v>
      </c>
      <c r="BL210" s="20">
        <v>14.19999975</v>
      </c>
      <c r="BM210" s="20">
        <v>304282</v>
      </c>
      <c r="BN210" s="20">
        <v>3610</v>
      </c>
      <c r="BO210" s="20" t="s">
        <v>118</v>
      </c>
      <c r="BP210" s="20">
        <v>3877</v>
      </c>
      <c r="BQ210" s="20">
        <v>0.499</v>
      </c>
      <c r="BR210" s="20">
        <v>0.65400000000000003</v>
      </c>
      <c r="BS210" s="20">
        <v>10803</v>
      </c>
      <c r="BT210" s="20">
        <v>13333</v>
      </c>
      <c r="BU210" s="20" t="s">
        <v>119</v>
      </c>
      <c r="BV210" s="20" t="s">
        <v>119</v>
      </c>
      <c r="BW210" s="21" t="s">
        <v>476</v>
      </c>
      <c r="BX210" s="22" t="str">
        <f>_xlfn.XLOOKUP(BW210,dimensions_items!$B$4:$B$35,dimensions_items!$C$4:$C$35,"NULL",0)</f>
        <v>R5.2OECD</v>
      </c>
      <c r="BY210" s="22" t="s">
        <v>40</v>
      </c>
      <c r="BZ210" s="27" t="s">
        <v>26</v>
      </c>
      <c r="CA210" s="21" t="s">
        <v>18</v>
      </c>
      <c r="CB210" s="21" t="s">
        <v>28</v>
      </c>
      <c r="CC210" s="20" t="str">
        <f t="shared" si="9"/>
        <v>RM</v>
      </c>
      <c r="CD210" s="20" t="str">
        <f t="shared" si="10"/>
        <v>C</v>
      </c>
      <c r="CE210" s="20" t="str">
        <f t="shared" si="11"/>
        <v>OECD_EFTA</v>
      </c>
      <c r="CF210" s="20">
        <f>IF(ISNUMBER(Table1[[#This Row],[concrete]]),Table1[[#This Row],[concrete]],IF(AND(ISNUMBER(Table1[[#This Row],[cement]]),ISNUMBER(Table1[[#This Row],[aggregates]])),Table1[[#This Row],[cement]]+Table1[[#This Row],[aggregates]],""))</f>
        <v>875</v>
      </c>
      <c r="CG210" s="20">
        <f>COUNT(Table1[[#This Row],[steel]:[other_unspecified_material]])</f>
        <v>2</v>
      </c>
    </row>
    <row r="211" spans="1:85" s="8" customFormat="1">
      <c r="A211" s="9">
        <v>209</v>
      </c>
      <c r="B211" s="20" t="s">
        <v>469</v>
      </c>
      <c r="C211" s="20" t="s">
        <v>118</v>
      </c>
      <c r="D211" s="38">
        <v>1971</v>
      </c>
      <c r="E211" s="9">
        <v>1980</v>
      </c>
      <c r="F211" s="38"/>
      <c r="G211" s="38"/>
      <c r="H211" s="38"/>
      <c r="I211" s="38"/>
      <c r="J211" s="117">
        <v>35</v>
      </c>
      <c r="K211" s="117"/>
      <c r="L211" s="117"/>
      <c r="M211" s="117">
        <v>1000</v>
      </c>
      <c r="N211" s="117"/>
      <c r="O211" s="117"/>
      <c r="P211" s="117"/>
      <c r="Q211" s="117"/>
      <c r="R211" s="117"/>
      <c r="S211" s="117"/>
      <c r="T211" s="117"/>
      <c r="U211" s="117"/>
      <c r="V211" s="117"/>
      <c r="W211" s="117"/>
      <c r="X211" s="117"/>
      <c r="Y211" s="117"/>
      <c r="Z211" s="117"/>
      <c r="AA211" s="117"/>
      <c r="AB211" s="117"/>
      <c r="AC211" s="117"/>
      <c r="AD211" s="117"/>
      <c r="AE211" s="117"/>
      <c r="AF211" s="117"/>
      <c r="AG211" s="117"/>
      <c r="AH211" s="117"/>
      <c r="AI211" s="117"/>
      <c r="AJ211" s="117"/>
      <c r="AK211" s="117"/>
      <c r="AL211" s="20" t="s">
        <v>490</v>
      </c>
      <c r="AM211" s="38" t="s">
        <v>118</v>
      </c>
      <c r="AN211" s="20" t="s">
        <v>368</v>
      </c>
      <c r="AO211" s="20" t="s">
        <v>24</v>
      </c>
      <c r="AP211" s="20" t="s">
        <v>119</v>
      </c>
      <c r="AQ211" s="20" t="s">
        <v>118</v>
      </c>
      <c r="AR211" s="20" t="s">
        <v>118</v>
      </c>
      <c r="AS211" s="20" t="s">
        <v>471</v>
      </c>
      <c r="AT211" s="38">
        <v>2007</v>
      </c>
      <c r="AU211" s="20" t="s">
        <v>472</v>
      </c>
      <c r="AV211" s="20" t="s">
        <v>342</v>
      </c>
      <c r="AW211" s="20" t="s">
        <v>125</v>
      </c>
      <c r="AX211" s="20" t="s">
        <v>473</v>
      </c>
      <c r="AY211" s="20" t="str">
        <f>"https://doi.org/"&amp;Table1[[#This Row],[DOI]]</f>
        <v>https://doi.org/10.1080/09613210701287588</v>
      </c>
      <c r="AZ211" s="20" t="s">
        <v>119</v>
      </c>
      <c r="BA211" s="20" t="s">
        <v>119</v>
      </c>
      <c r="BB211" s="20" t="s">
        <v>119</v>
      </c>
      <c r="BC211" s="20" t="s">
        <v>1064</v>
      </c>
      <c r="BD211" s="20" t="s">
        <v>487</v>
      </c>
      <c r="BE211" s="20" t="s">
        <v>130</v>
      </c>
      <c r="BF211" s="20" t="s">
        <v>131</v>
      </c>
      <c r="BG211" s="20" t="s">
        <v>475</v>
      </c>
      <c r="BH211" s="20">
        <v>6896</v>
      </c>
      <c r="BI211" s="20">
        <v>5643.3597499999996</v>
      </c>
      <c r="BJ211" s="20">
        <v>6014.7172499999997</v>
      </c>
      <c r="BK211" s="20">
        <v>5.2024997500000003</v>
      </c>
      <c r="BL211" s="20">
        <v>8.5</v>
      </c>
      <c r="BM211" s="20">
        <v>304282</v>
      </c>
      <c r="BN211" s="20">
        <v>3903</v>
      </c>
      <c r="BO211" s="20" t="s">
        <v>118</v>
      </c>
      <c r="BP211" s="20">
        <v>4086</v>
      </c>
      <c r="BQ211" s="20">
        <v>0.65400000000000003</v>
      </c>
      <c r="BR211" s="20">
        <v>0.70499999999999996</v>
      </c>
      <c r="BS211" s="20">
        <v>14678</v>
      </c>
      <c r="BT211" s="20">
        <v>27206</v>
      </c>
      <c r="BU211" s="20" t="s">
        <v>119</v>
      </c>
      <c r="BV211" s="20" t="s">
        <v>119</v>
      </c>
      <c r="BW211" s="21" t="s">
        <v>476</v>
      </c>
      <c r="BX211" s="22" t="str">
        <f>_xlfn.XLOOKUP(BW211,dimensions_items!$B$4:$B$35,dimensions_items!$C$4:$C$35,"NULL",0)</f>
        <v>R5.2OECD</v>
      </c>
      <c r="BY211" s="22" t="s">
        <v>40</v>
      </c>
      <c r="BZ211" s="27" t="s">
        <v>26</v>
      </c>
      <c r="CA211" s="21" t="s">
        <v>18</v>
      </c>
      <c r="CB211" s="21" t="s">
        <v>28</v>
      </c>
      <c r="CC211" s="20" t="str">
        <f t="shared" si="9"/>
        <v>RM</v>
      </c>
      <c r="CD211" s="20" t="str">
        <f t="shared" si="10"/>
        <v>C</v>
      </c>
      <c r="CE211" s="20" t="str">
        <f t="shared" si="11"/>
        <v>OECD_EFTA</v>
      </c>
      <c r="CF211" s="20">
        <f>IF(ISNUMBER(Table1[[#This Row],[concrete]]),Table1[[#This Row],[concrete]],IF(AND(ISNUMBER(Table1[[#This Row],[cement]]),ISNUMBER(Table1[[#This Row],[aggregates]])),Table1[[#This Row],[cement]]+Table1[[#This Row],[aggregates]],""))</f>
        <v>1000</v>
      </c>
      <c r="CG211" s="20">
        <f>COUNT(Table1[[#This Row],[steel]:[other_unspecified_material]])</f>
        <v>2</v>
      </c>
    </row>
    <row r="212" spans="1:85" s="8" customFormat="1">
      <c r="A212" s="9">
        <v>210</v>
      </c>
      <c r="B212" s="20" t="s">
        <v>469</v>
      </c>
      <c r="C212" s="20" t="s">
        <v>118</v>
      </c>
      <c r="D212" s="38">
        <v>1981</v>
      </c>
      <c r="E212" s="9">
        <v>1990</v>
      </c>
      <c r="F212" s="38"/>
      <c r="G212" s="38"/>
      <c r="H212" s="38"/>
      <c r="I212" s="38"/>
      <c r="J212" s="117">
        <v>28</v>
      </c>
      <c r="K212" s="117"/>
      <c r="L212" s="117"/>
      <c r="M212" s="117">
        <v>1100</v>
      </c>
      <c r="N212" s="117"/>
      <c r="O212" s="117"/>
      <c r="P212" s="117"/>
      <c r="Q212" s="117"/>
      <c r="R212" s="117"/>
      <c r="S212" s="117"/>
      <c r="T212" s="117"/>
      <c r="U212" s="117"/>
      <c r="V212" s="117"/>
      <c r="W212" s="117"/>
      <c r="X212" s="117"/>
      <c r="Y212" s="117"/>
      <c r="Z212" s="117"/>
      <c r="AA212" s="117"/>
      <c r="AB212" s="117"/>
      <c r="AC212" s="117"/>
      <c r="AD212" s="117"/>
      <c r="AE212" s="117"/>
      <c r="AF212" s="117"/>
      <c r="AG212" s="117"/>
      <c r="AH212" s="117"/>
      <c r="AI212" s="117"/>
      <c r="AJ212" s="117"/>
      <c r="AK212" s="117"/>
      <c r="AL212" s="20" t="s">
        <v>490</v>
      </c>
      <c r="AM212" s="38" t="s">
        <v>118</v>
      </c>
      <c r="AN212" s="20" t="s">
        <v>368</v>
      </c>
      <c r="AO212" s="20" t="s">
        <v>24</v>
      </c>
      <c r="AP212" s="20" t="s">
        <v>119</v>
      </c>
      <c r="AQ212" s="20" t="s">
        <v>118</v>
      </c>
      <c r="AR212" s="20" t="s">
        <v>118</v>
      </c>
      <c r="AS212" s="20" t="s">
        <v>471</v>
      </c>
      <c r="AT212" s="38">
        <v>2007</v>
      </c>
      <c r="AU212" s="20" t="s">
        <v>472</v>
      </c>
      <c r="AV212" s="20" t="s">
        <v>342</v>
      </c>
      <c r="AW212" s="20" t="s">
        <v>125</v>
      </c>
      <c r="AX212" s="20" t="s">
        <v>473</v>
      </c>
      <c r="AY212" s="20" t="str">
        <f>"https://doi.org/"&amp;Table1[[#This Row],[DOI]]</f>
        <v>https://doi.org/10.1080/09613210701287588</v>
      </c>
      <c r="AZ212" s="20" t="s">
        <v>119</v>
      </c>
      <c r="BA212" s="20" t="s">
        <v>119</v>
      </c>
      <c r="BB212" s="20" t="s">
        <v>119</v>
      </c>
      <c r="BC212" s="20" t="s">
        <v>1064</v>
      </c>
      <c r="BD212" s="20" t="s">
        <v>240</v>
      </c>
      <c r="BE212" s="20" t="s">
        <v>130</v>
      </c>
      <c r="BF212" s="20" t="s">
        <v>131</v>
      </c>
      <c r="BG212" s="20" t="s">
        <v>475</v>
      </c>
      <c r="BH212" s="20">
        <v>6896</v>
      </c>
      <c r="BI212" s="20">
        <v>6188.1347500000002</v>
      </c>
      <c r="BJ212" s="20">
        <v>5392.6025</v>
      </c>
      <c r="BK212" s="20">
        <v>2.1400001</v>
      </c>
      <c r="BL212" s="20">
        <v>5.58</v>
      </c>
      <c r="BM212" s="20">
        <v>304282</v>
      </c>
      <c r="BN212" s="20">
        <v>4100</v>
      </c>
      <c r="BO212" s="20" t="s">
        <v>118</v>
      </c>
      <c r="BP212" s="20">
        <v>4242</v>
      </c>
      <c r="BQ212" s="20">
        <v>0.70499999999999996</v>
      </c>
      <c r="BR212" s="20">
        <v>0.72</v>
      </c>
      <c r="BS212" s="20">
        <v>26957</v>
      </c>
      <c r="BT212" s="20">
        <v>30319</v>
      </c>
      <c r="BU212" s="20" t="s">
        <v>119</v>
      </c>
      <c r="BV212" s="20" t="s">
        <v>119</v>
      </c>
      <c r="BW212" s="21" t="s">
        <v>476</v>
      </c>
      <c r="BX212" s="22" t="str">
        <f>_xlfn.XLOOKUP(BW212,dimensions_items!$B$4:$B$35,dimensions_items!$C$4:$C$35,"NULL",0)</f>
        <v>R5.2OECD</v>
      </c>
      <c r="BY212" s="22" t="s">
        <v>40</v>
      </c>
      <c r="BZ212" s="27" t="s">
        <v>26</v>
      </c>
      <c r="CA212" s="21" t="s">
        <v>18</v>
      </c>
      <c r="CB212" s="21" t="s">
        <v>28</v>
      </c>
      <c r="CC212" s="20" t="str">
        <f t="shared" si="9"/>
        <v>RM</v>
      </c>
      <c r="CD212" s="20" t="str">
        <f t="shared" si="10"/>
        <v>C</v>
      </c>
      <c r="CE212" s="20" t="str">
        <f t="shared" si="11"/>
        <v>OECD_EFTA</v>
      </c>
      <c r="CF212" s="20">
        <f>IF(ISNUMBER(Table1[[#This Row],[concrete]]),Table1[[#This Row],[concrete]],IF(AND(ISNUMBER(Table1[[#This Row],[cement]]),ISNUMBER(Table1[[#This Row],[aggregates]])),Table1[[#This Row],[cement]]+Table1[[#This Row],[aggregates]],""))</f>
        <v>1100</v>
      </c>
      <c r="CG212" s="20">
        <f>COUNT(Table1[[#This Row],[steel]:[other_unspecified_material]])</f>
        <v>2</v>
      </c>
    </row>
    <row r="213" spans="1:85" s="8" customFormat="1">
      <c r="A213" s="9">
        <v>211</v>
      </c>
      <c r="B213" s="20" t="s">
        <v>469</v>
      </c>
      <c r="C213" s="20" t="s">
        <v>118</v>
      </c>
      <c r="D213" s="38">
        <v>1991</v>
      </c>
      <c r="E213" s="9">
        <v>2001</v>
      </c>
      <c r="F213" s="38"/>
      <c r="G213" s="38"/>
      <c r="H213" s="38"/>
      <c r="I213" s="38"/>
      <c r="J213" s="117">
        <v>25</v>
      </c>
      <c r="K213" s="117"/>
      <c r="L213" s="117"/>
      <c r="M213" s="117">
        <v>1228</v>
      </c>
      <c r="N213" s="117"/>
      <c r="O213" s="117"/>
      <c r="P213" s="117"/>
      <c r="Q213" s="117"/>
      <c r="R213" s="117"/>
      <c r="S213" s="117"/>
      <c r="T213" s="117"/>
      <c r="U213" s="117"/>
      <c r="V213" s="117"/>
      <c r="W213" s="117"/>
      <c r="X213" s="117"/>
      <c r="Y213" s="117"/>
      <c r="Z213" s="117"/>
      <c r="AA213" s="117"/>
      <c r="AB213" s="117"/>
      <c r="AC213" s="117"/>
      <c r="AD213" s="117"/>
      <c r="AE213" s="117"/>
      <c r="AF213" s="117"/>
      <c r="AG213" s="117"/>
      <c r="AH213" s="117"/>
      <c r="AI213" s="117"/>
      <c r="AJ213" s="117"/>
      <c r="AK213" s="117"/>
      <c r="AL213" s="20" t="s">
        <v>479</v>
      </c>
      <c r="AM213" s="38" t="s">
        <v>118</v>
      </c>
      <c r="AN213" s="20" t="s">
        <v>117</v>
      </c>
      <c r="AO213" s="20" t="s">
        <v>24</v>
      </c>
      <c r="AP213" s="20" t="s">
        <v>119</v>
      </c>
      <c r="AQ213" s="20" t="s">
        <v>118</v>
      </c>
      <c r="AR213" s="20" t="s">
        <v>118</v>
      </c>
      <c r="AS213" s="20" t="s">
        <v>471</v>
      </c>
      <c r="AT213" s="38">
        <v>2007</v>
      </c>
      <c r="AU213" s="20" t="s">
        <v>472</v>
      </c>
      <c r="AV213" s="20" t="s">
        <v>342</v>
      </c>
      <c r="AW213" s="20" t="s">
        <v>125</v>
      </c>
      <c r="AX213" s="20" t="s">
        <v>473</v>
      </c>
      <c r="AY213" s="20" t="str">
        <f>"https://doi.org/"&amp;Table1[[#This Row],[DOI]]</f>
        <v>https://doi.org/10.1080/09613210701287588</v>
      </c>
      <c r="AZ213" s="20" t="s">
        <v>119</v>
      </c>
      <c r="BA213" s="20" t="s">
        <v>119</v>
      </c>
      <c r="BB213" s="20" t="s">
        <v>119</v>
      </c>
      <c r="BC213" s="20" t="s">
        <v>1064</v>
      </c>
      <c r="BD213" s="20" t="s">
        <v>488</v>
      </c>
      <c r="BE213" s="20" t="s">
        <v>130</v>
      </c>
      <c r="BF213" s="20" t="s">
        <v>131</v>
      </c>
      <c r="BG213" s="20" t="s">
        <v>475</v>
      </c>
      <c r="BH213" s="20">
        <v>6896</v>
      </c>
      <c r="BI213" s="20">
        <v>5625.6722499999996</v>
      </c>
      <c r="BJ213" s="20">
        <v>5886.17</v>
      </c>
      <c r="BK213" s="20">
        <v>16.6875</v>
      </c>
      <c r="BL213" s="20">
        <v>6.4299997500000003</v>
      </c>
      <c r="BM213" s="20">
        <v>304282</v>
      </c>
      <c r="BN213" s="20">
        <v>4262</v>
      </c>
      <c r="BO213" s="20" t="s">
        <v>118</v>
      </c>
      <c r="BP213" s="20">
        <v>4514</v>
      </c>
      <c r="BQ213" s="20">
        <v>0.72</v>
      </c>
      <c r="BR213" s="20">
        <v>0.76</v>
      </c>
      <c r="BS213" s="20">
        <v>27754</v>
      </c>
      <c r="BT213" s="20">
        <v>54330</v>
      </c>
      <c r="BU213" s="20" t="s">
        <v>119</v>
      </c>
      <c r="BV213" s="20" t="s">
        <v>119</v>
      </c>
      <c r="BW213" s="21" t="s">
        <v>476</v>
      </c>
      <c r="BX213" s="22" t="str">
        <f>_xlfn.XLOOKUP(BW213,dimensions_items!$B$4:$B$35,dimensions_items!$C$4:$C$35,"NULL",0)</f>
        <v>R5.2OECD</v>
      </c>
      <c r="BY213" s="22" t="s">
        <v>40</v>
      </c>
      <c r="BZ213" s="27" t="s">
        <v>26</v>
      </c>
      <c r="CA213" s="21" t="s">
        <v>18</v>
      </c>
      <c r="CB213" s="21" t="s">
        <v>28</v>
      </c>
      <c r="CC213" s="20" t="str">
        <f t="shared" si="9"/>
        <v>RM</v>
      </c>
      <c r="CD213" s="20" t="str">
        <f t="shared" si="10"/>
        <v>C</v>
      </c>
      <c r="CE213" s="20" t="str">
        <f t="shared" si="11"/>
        <v>OECD_EFTA</v>
      </c>
      <c r="CF213" s="20">
        <f>IF(ISNUMBER(Table1[[#This Row],[concrete]]),Table1[[#This Row],[concrete]],IF(AND(ISNUMBER(Table1[[#This Row],[cement]]),ISNUMBER(Table1[[#This Row],[aggregates]])),Table1[[#This Row],[cement]]+Table1[[#This Row],[aggregates]],""))</f>
        <v>1228</v>
      </c>
      <c r="CG213" s="20">
        <f>COUNT(Table1[[#This Row],[steel]:[other_unspecified_material]])</f>
        <v>2</v>
      </c>
    </row>
    <row r="214" spans="1:85" s="8" customFormat="1">
      <c r="A214" s="9">
        <v>212</v>
      </c>
      <c r="B214" s="20" t="s">
        <v>469</v>
      </c>
      <c r="C214" s="20" t="s">
        <v>118</v>
      </c>
      <c r="D214" s="38">
        <v>1991</v>
      </c>
      <c r="E214" s="9">
        <v>2001</v>
      </c>
      <c r="F214" s="38"/>
      <c r="G214" s="38"/>
      <c r="H214" s="38"/>
      <c r="I214" s="38"/>
      <c r="J214" s="117">
        <v>30</v>
      </c>
      <c r="K214" s="117"/>
      <c r="L214" s="117"/>
      <c r="M214" s="117">
        <v>1546</v>
      </c>
      <c r="N214" s="117"/>
      <c r="O214" s="117"/>
      <c r="P214" s="117"/>
      <c r="Q214" s="117"/>
      <c r="R214" s="117"/>
      <c r="S214" s="117"/>
      <c r="T214" s="117"/>
      <c r="U214" s="117"/>
      <c r="V214" s="117"/>
      <c r="W214" s="117"/>
      <c r="X214" s="117"/>
      <c r="Y214" s="117"/>
      <c r="Z214" s="117"/>
      <c r="AA214" s="117"/>
      <c r="AB214" s="117"/>
      <c r="AC214" s="117"/>
      <c r="AD214" s="117"/>
      <c r="AE214" s="117"/>
      <c r="AF214" s="117"/>
      <c r="AG214" s="117"/>
      <c r="AH214" s="117"/>
      <c r="AI214" s="117"/>
      <c r="AJ214" s="117"/>
      <c r="AK214" s="117"/>
      <c r="AL214" s="20" t="s">
        <v>480</v>
      </c>
      <c r="AM214" s="38" t="s">
        <v>118</v>
      </c>
      <c r="AN214" s="20" t="s">
        <v>368</v>
      </c>
      <c r="AO214" s="20" t="s">
        <v>24</v>
      </c>
      <c r="AP214" s="20" t="s">
        <v>119</v>
      </c>
      <c r="AQ214" s="20" t="s">
        <v>118</v>
      </c>
      <c r="AR214" s="20" t="s">
        <v>118</v>
      </c>
      <c r="AS214" s="20" t="s">
        <v>471</v>
      </c>
      <c r="AT214" s="38">
        <v>2007</v>
      </c>
      <c r="AU214" s="20" t="s">
        <v>472</v>
      </c>
      <c r="AV214" s="20" t="s">
        <v>342</v>
      </c>
      <c r="AW214" s="20" t="s">
        <v>125</v>
      </c>
      <c r="AX214" s="20" t="s">
        <v>473</v>
      </c>
      <c r="AY214" s="20" t="str">
        <f>"https://doi.org/"&amp;Table1[[#This Row],[DOI]]</f>
        <v>https://doi.org/10.1080/09613210701287588</v>
      </c>
      <c r="AZ214" s="20" t="s">
        <v>119</v>
      </c>
      <c r="BA214" s="20" t="s">
        <v>119</v>
      </c>
      <c r="BB214" s="20" t="s">
        <v>119</v>
      </c>
      <c r="BC214" s="20" t="s">
        <v>1064</v>
      </c>
      <c r="BD214" s="20" t="s">
        <v>488</v>
      </c>
      <c r="BE214" s="20" t="s">
        <v>130</v>
      </c>
      <c r="BF214" s="20" t="s">
        <v>131</v>
      </c>
      <c r="BG214" s="20" t="s">
        <v>475</v>
      </c>
      <c r="BH214" s="20">
        <v>6896</v>
      </c>
      <c r="BI214" s="20">
        <v>5625.6722499999996</v>
      </c>
      <c r="BJ214" s="20">
        <v>5886.17</v>
      </c>
      <c r="BK214" s="20">
        <v>16.6875</v>
      </c>
      <c r="BL214" s="20">
        <v>6.4299997500000003</v>
      </c>
      <c r="BM214" s="20">
        <v>304282</v>
      </c>
      <c r="BN214" s="20">
        <v>4262</v>
      </c>
      <c r="BO214" s="20" t="s">
        <v>118</v>
      </c>
      <c r="BP214" s="20">
        <v>4514</v>
      </c>
      <c r="BQ214" s="20">
        <v>0.72</v>
      </c>
      <c r="BR214" s="20">
        <v>0.76</v>
      </c>
      <c r="BS214" s="20">
        <v>27754</v>
      </c>
      <c r="BT214" s="20">
        <v>54330</v>
      </c>
      <c r="BU214" s="20" t="s">
        <v>119</v>
      </c>
      <c r="BV214" s="20" t="s">
        <v>119</v>
      </c>
      <c r="BW214" s="21" t="s">
        <v>476</v>
      </c>
      <c r="BX214" s="22" t="str">
        <f>_xlfn.XLOOKUP(BW214,dimensions_items!$B$4:$B$35,dimensions_items!$C$4:$C$35,"NULL",0)</f>
        <v>R5.2OECD</v>
      </c>
      <c r="BY214" s="22" t="s">
        <v>40</v>
      </c>
      <c r="BZ214" s="27" t="s">
        <v>26</v>
      </c>
      <c r="CA214" s="21" t="s">
        <v>18</v>
      </c>
      <c r="CB214" s="21" t="s">
        <v>28</v>
      </c>
      <c r="CC214" s="20" t="str">
        <f t="shared" si="9"/>
        <v>RM</v>
      </c>
      <c r="CD214" s="20" t="str">
        <f t="shared" si="10"/>
        <v>C</v>
      </c>
      <c r="CE214" s="20" t="str">
        <f t="shared" si="11"/>
        <v>OECD_EFTA</v>
      </c>
      <c r="CF214" s="20">
        <f>IF(ISNUMBER(Table1[[#This Row],[concrete]]),Table1[[#This Row],[concrete]],IF(AND(ISNUMBER(Table1[[#This Row],[cement]]),ISNUMBER(Table1[[#This Row],[aggregates]])),Table1[[#This Row],[cement]]+Table1[[#This Row],[aggregates]],""))</f>
        <v>1546</v>
      </c>
      <c r="CG214" s="20">
        <f>COUNT(Table1[[#This Row],[steel]:[other_unspecified_material]])</f>
        <v>2</v>
      </c>
    </row>
    <row r="215" spans="1:85" s="8" customFormat="1">
      <c r="A215" s="9">
        <v>213</v>
      </c>
      <c r="B215" s="20" t="s">
        <v>491</v>
      </c>
      <c r="C215" s="20" t="s">
        <v>492</v>
      </c>
      <c r="D215" s="38">
        <v>1981</v>
      </c>
      <c r="E215" s="9"/>
      <c r="F215" s="38">
        <v>34.799999999999997</v>
      </c>
      <c r="G215" s="38"/>
      <c r="H215" s="38"/>
      <c r="I215" s="38"/>
      <c r="J215" s="117">
        <v>2.7</v>
      </c>
      <c r="K215" s="117"/>
      <c r="L215" s="117"/>
      <c r="M215" s="117">
        <v>1058</v>
      </c>
      <c r="N215" s="117"/>
      <c r="O215" s="117"/>
      <c r="P215" s="117">
        <v>267</v>
      </c>
      <c r="Q215" s="117">
        <v>256</v>
      </c>
      <c r="R215" s="117"/>
      <c r="S215" s="117"/>
      <c r="T215" s="117"/>
      <c r="U215" s="117"/>
      <c r="V215" s="117"/>
      <c r="W215" s="117"/>
      <c r="X215" s="117"/>
      <c r="Y215" s="117"/>
      <c r="Z215" s="117"/>
      <c r="AA215" s="117"/>
      <c r="AB215" s="117">
        <v>1.8</v>
      </c>
      <c r="AC215" s="117"/>
      <c r="AD215" s="117"/>
      <c r="AE215" s="117">
        <v>1.4</v>
      </c>
      <c r="AF215" s="117"/>
      <c r="AG215" s="117"/>
      <c r="AH215" s="117"/>
      <c r="AI215" s="117"/>
      <c r="AJ215" s="117"/>
      <c r="AK215" s="117"/>
      <c r="AL215" s="20" t="s">
        <v>493</v>
      </c>
      <c r="AM215" s="38">
        <v>1.9</v>
      </c>
      <c r="AN215" s="20" t="s">
        <v>117</v>
      </c>
      <c r="AO215" s="20" t="s">
        <v>20</v>
      </c>
      <c r="AP215" s="20" t="s">
        <v>119</v>
      </c>
      <c r="AQ215" s="20" t="s">
        <v>120</v>
      </c>
      <c r="AR215" s="20" t="s">
        <v>121</v>
      </c>
      <c r="AS215" s="20" t="s">
        <v>494</v>
      </c>
      <c r="AT215" s="38">
        <v>2018</v>
      </c>
      <c r="AU215" s="20" t="s">
        <v>495</v>
      </c>
      <c r="AV215" s="20" t="s">
        <v>124</v>
      </c>
      <c r="AW215" s="20" t="s">
        <v>125</v>
      </c>
      <c r="AX215" s="20" t="s">
        <v>496</v>
      </c>
      <c r="AY215" s="20" t="str">
        <f>"https://doi.org/"&amp;Table1[[#This Row],[DOI]]</f>
        <v>https://doi.org/10.1111/jiec.12723</v>
      </c>
      <c r="AZ215" s="20" t="s">
        <v>119</v>
      </c>
      <c r="BA215" s="20" t="s">
        <v>497</v>
      </c>
      <c r="BB215" s="20" t="s">
        <v>119</v>
      </c>
      <c r="BC215" s="20" t="s">
        <v>1065</v>
      </c>
      <c r="BD215" s="20" t="s">
        <v>498</v>
      </c>
      <c r="BE215" s="20" t="s">
        <v>130</v>
      </c>
      <c r="BF215" s="20" t="s">
        <v>219</v>
      </c>
      <c r="BG215" s="20" t="s">
        <v>499</v>
      </c>
      <c r="BH215" s="20">
        <v>753</v>
      </c>
      <c r="BI215" s="20">
        <v>1732.7974750000001</v>
      </c>
      <c r="BJ215" s="20">
        <v>1547.405025</v>
      </c>
      <c r="BK215" s="20">
        <v>467.6275</v>
      </c>
      <c r="BL215" s="20">
        <v>466.3775</v>
      </c>
      <c r="BM215" s="20">
        <v>1279996</v>
      </c>
      <c r="BN215" s="20">
        <v>17755</v>
      </c>
      <c r="BO215" s="20" t="s">
        <v>118</v>
      </c>
      <c r="BP215" s="20">
        <v>30791</v>
      </c>
      <c r="BQ215" s="20">
        <v>0.64600000000000002</v>
      </c>
      <c r="BR215" s="20">
        <v>0.77400000000000002</v>
      </c>
      <c r="BS215" s="20">
        <v>4076</v>
      </c>
      <c r="BT215" s="20">
        <v>11540</v>
      </c>
      <c r="BU215" s="20" t="s">
        <v>119</v>
      </c>
      <c r="BV215" s="20" t="s">
        <v>119</v>
      </c>
      <c r="BW215" s="21" t="s">
        <v>365</v>
      </c>
      <c r="BX215" s="22" t="str">
        <f>_xlfn.XLOOKUP(BW215,dimensions_items!$B$4:$B$35,dimensions_items!$C$4:$C$35,"NULL",0)</f>
        <v>R5.2LAM</v>
      </c>
      <c r="BY215" s="22" t="s">
        <v>25</v>
      </c>
      <c r="BZ215" s="21" t="s">
        <v>1470</v>
      </c>
      <c r="CA215" s="21" t="s">
        <v>18</v>
      </c>
      <c r="CB215" s="27" t="s">
        <v>23</v>
      </c>
      <c r="CC215" s="20" t="str">
        <f t="shared" si="9"/>
        <v>RS</v>
      </c>
      <c r="CD215" s="20" t="str">
        <f t="shared" si="10"/>
        <v>M</v>
      </c>
      <c r="CE215" s="20" t="str">
        <f t="shared" si="11"/>
        <v>LAM_LAM-M</v>
      </c>
      <c r="CF215" s="20">
        <f>IF(ISNUMBER(Table1[[#This Row],[concrete]]),Table1[[#This Row],[concrete]],IF(AND(ISNUMBER(Table1[[#This Row],[cement]]),ISNUMBER(Table1[[#This Row],[aggregates]])),Table1[[#This Row],[cement]]+Table1[[#This Row],[aggregates]],""))</f>
        <v>1058</v>
      </c>
      <c r="CG215" s="20">
        <f>COUNT(Table1[[#This Row],[steel]:[other_unspecified_material]])</f>
        <v>7</v>
      </c>
    </row>
    <row r="216" spans="1:85" s="8" customFormat="1">
      <c r="A216" s="9">
        <v>214</v>
      </c>
      <c r="B216" s="20" t="s">
        <v>491</v>
      </c>
      <c r="C216" s="20" t="s">
        <v>492</v>
      </c>
      <c r="D216" s="38">
        <v>1981</v>
      </c>
      <c r="E216" s="9"/>
      <c r="F216" s="38"/>
      <c r="G216" s="38"/>
      <c r="H216" s="38"/>
      <c r="I216" s="38"/>
      <c r="J216" s="117">
        <v>31.9</v>
      </c>
      <c r="K216" s="117"/>
      <c r="L216" s="117"/>
      <c r="M216" s="117">
        <v>539</v>
      </c>
      <c r="N216" s="117"/>
      <c r="O216" s="117"/>
      <c r="P216" s="117"/>
      <c r="Q216" s="117"/>
      <c r="R216" s="117"/>
      <c r="S216" s="117"/>
      <c r="T216" s="117">
        <v>1001</v>
      </c>
      <c r="U216" s="117"/>
      <c r="V216" s="117"/>
      <c r="W216" s="117"/>
      <c r="X216" s="117"/>
      <c r="Y216" s="117"/>
      <c r="Z216" s="117"/>
      <c r="AA216" s="117"/>
      <c r="AB216" s="117">
        <v>0.55000000000000004</v>
      </c>
      <c r="AC216" s="117"/>
      <c r="AD216" s="117"/>
      <c r="AE216" s="117">
        <v>0.57999999999999996</v>
      </c>
      <c r="AF216" s="117"/>
      <c r="AG216" s="117"/>
      <c r="AH216" s="117"/>
      <c r="AI216" s="117"/>
      <c r="AJ216" s="117"/>
      <c r="AK216" s="117"/>
      <c r="AL216" s="20" t="s">
        <v>70</v>
      </c>
      <c r="AM216" s="38">
        <v>1.2</v>
      </c>
      <c r="AN216" s="20" t="s">
        <v>117</v>
      </c>
      <c r="AO216" s="20" t="s">
        <v>20</v>
      </c>
      <c r="AP216" s="20" t="s">
        <v>119</v>
      </c>
      <c r="AQ216" s="20" t="s">
        <v>120</v>
      </c>
      <c r="AR216" s="20" t="s">
        <v>121</v>
      </c>
      <c r="AS216" s="20" t="s">
        <v>494</v>
      </c>
      <c r="AT216" s="38">
        <v>2018</v>
      </c>
      <c r="AU216" s="20" t="s">
        <v>495</v>
      </c>
      <c r="AV216" s="20" t="s">
        <v>124</v>
      </c>
      <c r="AW216" s="20" t="s">
        <v>125</v>
      </c>
      <c r="AX216" s="20" t="s">
        <v>496</v>
      </c>
      <c r="AY216" s="20" t="str">
        <f>"https://doi.org/"&amp;Table1[[#This Row],[DOI]]</f>
        <v>https://doi.org/10.1111/jiec.12723</v>
      </c>
      <c r="AZ216" s="20" t="s">
        <v>119</v>
      </c>
      <c r="BA216" s="20" t="s">
        <v>497</v>
      </c>
      <c r="BB216" s="20" t="s">
        <v>119</v>
      </c>
      <c r="BC216" s="20" t="s">
        <v>1065</v>
      </c>
      <c r="BD216" s="20" t="s">
        <v>498</v>
      </c>
      <c r="BE216" s="20" t="s">
        <v>130</v>
      </c>
      <c r="BF216" s="20" t="s">
        <v>219</v>
      </c>
      <c r="BG216" s="20" t="s">
        <v>499</v>
      </c>
      <c r="BH216" s="20">
        <v>753</v>
      </c>
      <c r="BI216" s="20">
        <v>1732.7974750000001</v>
      </c>
      <c r="BJ216" s="20">
        <v>1547.405025</v>
      </c>
      <c r="BK216" s="20">
        <v>467.6275</v>
      </c>
      <c r="BL216" s="20">
        <v>466.3775</v>
      </c>
      <c r="BM216" s="20">
        <v>1279996</v>
      </c>
      <c r="BN216" s="20">
        <v>17755</v>
      </c>
      <c r="BO216" s="20" t="s">
        <v>118</v>
      </c>
      <c r="BP216" s="20">
        <v>30791</v>
      </c>
      <c r="BQ216" s="20">
        <v>0.64600000000000002</v>
      </c>
      <c r="BR216" s="20">
        <v>0.77400000000000002</v>
      </c>
      <c r="BS216" s="20">
        <v>4076</v>
      </c>
      <c r="BT216" s="20">
        <v>11540</v>
      </c>
      <c r="BU216" s="20" t="s">
        <v>119</v>
      </c>
      <c r="BV216" s="20" t="s">
        <v>119</v>
      </c>
      <c r="BW216" s="21" t="s">
        <v>365</v>
      </c>
      <c r="BX216" s="22" t="str">
        <f>_xlfn.XLOOKUP(BW216,dimensions_items!$B$4:$B$35,dimensions_items!$C$4:$C$35,"NULL",0)</f>
        <v>R5.2LAM</v>
      </c>
      <c r="BY216" s="22" t="s">
        <v>25</v>
      </c>
      <c r="BZ216" s="21" t="s">
        <v>1471</v>
      </c>
      <c r="CA216" s="21" t="s">
        <v>18</v>
      </c>
      <c r="CB216" s="27" t="s">
        <v>23</v>
      </c>
      <c r="CC216" s="20" t="str">
        <f t="shared" si="9"/>
        <v>RS</v>
      </c>
      <c r="CD216" s="20" t="str">
        <f t="shared" si="10"/>
        <v>M</v>
      </c>
      <c r="CE216" s="20" t="str">
        <f t="shared" si="11"/>
        <v>LAM_LAM-M</v>
      </c>
      <c r="CF216" s="20">
        <f>IF(ISNUMBER(Table1[[#This Row],[concrete]]),Table1[[#This Row],[concrete]],IF(AND(ISNUMBER(Table1[[#This Row],[cement]]),ISNUMBER(Table1[[#This Row],[aggregates]])),Table1[[#This Row],[cement]]+Table1[[#This Row],[aggregates]],""))</f>
        <v>539</v>
      </c>
      <c r="CG216" s="20">
        <f>COUNT(Table1[[#This Row],[steel]:[other_unspecified_material]])</f>
        <v>5</v>
      </c>
    </row>
    <row r="217" spans="1:85" s="8" customFormat="1">
      <c r="A217" s="9">
        <v>215</v>
      </c>
      <c r="B217" s="20" t="s">
        <v>491</v>
      </c>
      <c r="C217" s="20" t="s">
        <v>492</v>
      </c>
      <c r="D217" s="38">
        <v>1981</v>
      </c>
      <c r="E217" s="9"/>
      <c r="F217" s="38">
        <v>37.5</v>
      </c>
      <c r="G217" s="38"/>
      <c r="H217" s="38"/>
      <c r="I217" s="38"/>
      <c r="J217" s="117">
        <v>2.7</v>
      </c>
      <c r="K217" s="117"/>
      <c r="L217" s="117"/>
      <c r="M217" s="117">
        <v>933</v>
      </c>
      <c r="N217" s="117"/>
      <c r="O217" s="117"/>
      <c r="P217" s="117">
        <v>234</v>
      </c>
      <c r="Q217" s="117">
        <v>241</v>
      </c>
      <c r="R217" s="117"/>
      <c r="S217" s="117"/>
      <c r="T217" s="117"/>
      <c r="U217" s="117"/>
      <c r="V217" s="117"/>
      <c r="W217" s="117"/>
      <c r="X217" s="117"/>
      <c r="Y217" s="117"/>
      <c r="Z217" s="117"/>
      <c r="AA217" s="117"/>
      <c r="AB217" s="117">
        <v>1.8</v>
      </c>
      <c r="AC217" s="117"/>
      <c r="AD217" s="117"/>
      <c r="AE217" s="117">
        <v>1.4</v>
      </c>
      <c r="AF217" s="117"/>
      <c r="AG217" s="117"/>
      <c r="AH217" s="117"/>
      <c r="AI217" s="117"/>
      <c r="AJ217" s="117"/>
      <c r="AK217" s="117"/>
      <c r="AL217" s="20" t="s">
        <v>500</v>
      </c>
      <c r="AM217" s="38">
        <v>1</v>
      </c>
      <c r="AN217" s="20" t="s">
        <v>117</v>
      </c>
      <c r="AO217" s="20" t="s">
        <v>24</v>
      </c>
      <c r="AP217" s="20" t="s">
        <v>119</v>
      </c>
      <c r="AQ217" s="20" t="s">
        <v>120</v>
      </c>
      <c r="AR217" s="20" t="s">
        <v>121</v>
      </c>
      <c r="AS217" s="20" t="s">
        <v>494</v>
      </c>
      <c r="AT217" s="38">
        <v>2018</v>
      </c>
      <c r="AU217" s="20" t="s">
        <v>495</v>
      </c>
      <c r="AV217" s="20" t="s">
        <v>124</v>
      </c>
      <c r="AW217" s="20" t="s">
        <v>125</v>
      </c>
      <c r="AX217" s="20" t="s">
        <v>496</v>
      </c>
      <c r="AY217" s="20" t="str">
        <f>"https://doi.org/"&amp;Table1[[#This Row],[DOI]]</f>
        <v>https://doi.org/10.1111/jiec.12723</v>
      </c>
      <c r="AZ217" s="20" t="s">
        <v>119</v>
      </c>
      <c r="BA217" s="20" t="s">
        <v>119</v>
      </c>
      <c r="BB217" s="20" t="s">
        <v>119</v>
      </c>
      <c r="BC217" s="20" t="s">
        <v>1065</v>
      </c>
      <c r="BD217" s="20" t="s">
        <v>498</v>
      </c>
      <c r="BE217" s="20" t="s">
        <v>130</v>
      </c>
      <c r="BF217" s="20" t="s">
        <v>219</v>
      </c>
      <c r="BG217" s="20" t="s">
        <v>499</v>
      </c>
      <c r="BH217" s="20">
        <v>753</v>
      </c>
      <c r="BI217" s="20">
        <v>1732.7974750000001</v>
      </c>
      <c r="BJ217" s="20">
        <v>1547.405025</v>
      </c>
      <c r="BK217" s="20">
        <v>467.6275</v>
      </c>
      <c r="BL217" s="20">
        <v>466.3775</v>
      </c>
      <c r="BM217" s="20">
        <v>1279996</v>
      </c>
      <c r="BN217" s="20">
        <v>17755</v>
      </c>
      <c r="BO217" s="20" t="s">
        <v>118</v>
      </c>
      <c r="BP217" s="20">
        <v>30791</v>
      </c>
      <c r="BQ217" s="20">
        <v>0.64600000000000002</v>
      </c>
      <c r="BR217" s="20">
        <v>0.77400000000000002</v>
      </c>
      <c r="BS217" s="20">
        <v>4076</v>
      </c>
      <c r="BT217" s="20">
        <v>11540</v>
      </c>
      <c r="BU217" s="20" t="s">
        <v>119</v>
      </c>
      <c r="BV217" s="20" t="s">
        <v>119</v>
      </c>
      <c r="BW217" s="21" t="s">
        <v>365</v>
      </c>
      <c r="BX217" s="22" t="str">
        <f>_xlfn.XLOOKUP(BW217,dimensions_items!$B$4:$B$35,dimensions_items!$C$4:$C$35,"NULL",0)</f>
        <v>R5.2LAM</v>
      </c>
      <c r="BY217" s="22" t="s">
        <v>40</v>
      </c>
      <c r="BZ217" s="21" t="s">
        <v>26</v>
      </c>
      <c r="CA217" s="21" t="s">
        <v>18</v>
      </c>
      <c r="CB217" s="27" t="s">
        <v>23</v>
      </c>
      <c r="CC217" s="20" t="str">
        <f t="shared" si="9"/>
        <v>RM</v>
      </c>
      <c r="CD217" s="20" t="str">
        <f t="shared" si="10"/>
        <v>C</v>
      </c>
      <c r="CE217" s="20" t="str">
        <f t="shared" si="11"/>
        <v>LAM_LAM-M</v>
      </c>
      <c r="CF217" s="20">
        <f>IF(ISNUMBER(Table1[[#This Row],[concrete]]),Table1[[#This Row],[concrete]],IF(AND(ISNUMBER(Table1[[#This Row],[cement]]),ISNUMBER(Table1[[#This Row],[aggregates]])),Table1[[#This Row],[cement]]+Table1[[#This Row],[aggregates]],""))</f>
        <v>933</v>
      </c>
      <c r="CG217" s="20">
        <f>COUNT(Table1[[#This Row],[steel]:[other_unspecified_material]])</f>
        <v>7</v>
      </c>
    </row>
    <row r="218" spans="1:85" s="8" customFormat="1">
      <c r="A218" s="9">
        <v>216</v>
      </c>
      <c r="B218" s="20" t="s">
        <v>501</v>
      </c>
      <c r="C218" s="20" t="s">
        <v>118</v>
      </c>
      <c r="D218" s="38">
        <v>1890</v>
      </c>
      <c r="E218" s="9">
        <v>1901</v>
      </c>
      <c r="F218" s="38">
        <v>9</v>
      </c>
      <c r="G218" s="38"/>
      <c r="H218" s="38"/>
      <c r="I218" s="38"/>
      <c r="J218" s="117">
        <v>193</v>
      </c>
      <c r="K218" s="117"/>
      <c r="L218" s="117"/>
      <c r="M218" s="117"/>
      <c r="N218" s="117"/>
      <c r="O218" s="117">
        <v>741</v>
      </c>
      <c r="P218" s="117">
        <v>0</v>
      </c>
      <c r="Q218" s="117"/>
      <c r="R218" s="117"/>
      <c r="S218" s="117"/>
      <c r="T218" s="117"/>
      <c r="U218" s="117"/>
      <c r="V218" s="117"/>
      <c r="W218" s="117"/>
      <c r="X218" s="117"/>
      <c r="Y218" s="117"/>
      <c r="Z218" s="117"/>
      <c r="AA218" s="117"/>
      <c r="AB218" s="117">
        <v>2</v>
      </c>
      <c r="AC218" s="117"/>
      <c r="AD218" s="117"/>
      <c r="AE218" s="117"/>
      <c r="AF218" s="117"/>
      <c r="AG218" s="117"/>
      <c r="AH218" s="117"/>
      <c r="AI218" s="117"/>
      <c r="AJ218" s="117"/>
      <c r="AK218" s="117"/>
      <c r="AL218" s="20" t="s">
        <v>502</v>
      </c>
      <c r="AM218" s="38">
        <v>2.5</v>
      </c>
      <c r="AN218" s="20" t="s">
        <v>117</v>
      </c>
      <c r="AO218" s="20" t="s">
        <v>20</v>
      </c>
      <c r="AP218" s="20" t="s">
        <v>119</v>
      </c>
      <c r="AQ218" s="20" t="s">
        <v>118</v>
      </c>
      <c r="AR218" s="20" t="s">
        <v>121</v>
      </c>
      <c r="AS218" s="20" t="s">
        <v>503</v>
      </c>
      <c r="AT218" s="38">
        <v>2018</v>
      </c>
      <c r="AU218" s="20" t="s">
        <v>504</v>
      </c>
      <c r="AV218" s="20" t="s">
        <v>253</v>
      </c>
      <c r="AW218" s="20" t="s">
        <v>125</v>
      </c>
      <c r="AX218" s="20" t="s">
        <v>505</v>
      </c>
      <c r="AY218" s="20" t="str">
        <f>"https://doi.org/"&amp;Table1[[#This Row],[DOI]]</f>
        <v>https://doi.org/10.1016/j.resconrec.2017.11.022</v>
      </c>
      <c r="AZ218" s="20" t="s">
        <v>119</v>
      </c>
      <c r="BA218" s="20" t="s">
        <v>119</v>
      </c>
      <c r="BB218" s="20" t="s">
        <v>506</v>
      </c>
      <c r="BC218" s="20" t="s">
        <v>1066</v>
      </c>
      <c r="BD218" s="20" t="s">
        <v>148</v>
      </c>
      <c r="BE218" s="20" t="s">
        <v>130</v>
      </c>
      <c r="BF218" s="20" t="s">
        <v>131</v>
      </c>
      <c r="BG218" s="20" t="s">
        <v>507</v>
      </c>
      <c r="BH218" s="20">
        <v>6896</v>
      </c>
      <c r="BI218" s="20" t="s">
        <v>118</v>
      </c>
      <c r="BJ218" s="20">
        <v>4100.4502499999999</v>
      </c>
      <c r="BK218" s="20" t="s">
        <v>118</v>
      </c>
      <c r="BL218" s="20">
        <v>71.175002500000005</v>
      </c>
      <c r="BM218" s="20">
        <v>410335</v>
      </c>
      <c r="BN218" s="20">
        <v>4780</v>
      </c>
      <c r="BO218" s="20" t="s">
        <v>118</v>
      </c>
      <c r="BP218" s="20">
        <v>5156</v>
      </c>
      <c r="BQ218" s="20" t="s">
        <v>118</v>
      </c>
      <c r="BR218" s="20">
        <v>0.65700000000000003</v>
      </c>
      <c r="BS218" s="20">
        <v>2520</v>
      </c>
      <c r="BT218" s="20">
        <v>3550</v>
      </c>
      <c r="BU218" s="20" t="s">
        <v>119</v>
      </c>
      <c r="BV218" s="20" t="s">
        <v>119</v>
      </c>
      <c r="BW218" s="21" t="s">
        <v>134</v>
      </c>
      <c r="BX218" s="22" t="str">
        <f>_xlfn.XLOOKUP(BW218,dimensions_items!$B$4:$B$35,dimensions_items!$C$4:$C$35,"NULL",0)</f>
        <v>R5.2OECD</v>
      </c>
      <c r="BY218" s="22" t="s">
        <v>25</v>
      </c>
      <c r="BZ218" s="21" t="s">
        <v>1576</v>
      </c>
      <c r="CA218" s="21" t="s">
        <v>18</v>
      </c>
      <c r="CB218" s="27" t="s">
        <v>19</v>
      </c>
      <c r="CC218" s="20" t="str">
        <f t="shared" si="9"/>
        <v>RS</v>
      </c>
      <c r="CD218" s="20" t="str">
        <f t="shared" si="10"/>
        <v>T</v>
      </c>
      <c r="CE218" s="20" t="str">
        <f t="shared" si="11"/>
        <v>OECD_EU15</v>
      </c>
      <c r="CF218" s="20" t="str">
        <f>IF(ISNUMBER(Table1[[#This Row],[concrete]]),Table1[[#This Row],[concrete]],IF(AND(ISNUMBER(Table1[[#This Row],[cement]]),ISNUMBER(Table1[[#This Row],[aggregates]])),Table1[[#This Row],[cement]]+Table1[[#This Row],[aggregates]],""))</f>
        <v/>
      </c>
      <c r="CG218" s="20">
        <f>COUNT(Table1[[#This Row],[steel]:[other_unspecified_material]])</f>
        <v>5</v>
      </c>
    </row>
    <row r="219" spans="1:85" s="8" customFormat="1">
      <c r="A219" s="9">
        <v>217</v>
      </c>
      <c r="B219" s="20" t="s">
        <v>501</v>
      </c>
      <c r="C219" s="20" t="s">
        <v>118</v>
      </c>
      <c r="D219" s="38">
        <v>1900</v>
      </c>
      <c r="E219" s="9">
        <v>1911</v>
      </c>
      <c r="F219" s="38">
        <v>0</v>
      </c>
      <c r="G219" s="38"/>
      <c r="H219" s="38"/>
      <c r="I219" s="38"/>
      <c r="J219" s="117">
        <v>118</v>
      </c>
      <c r="K219" s="117"/>
      <c r="L219" s="117"/>
      <c r="M219" s="117">
        <v>44</v>
      </c>
      <c r="N219" s="117"/>
      <c r="O219" s="117">
        <v>561</v>
      </c>
      <c r="P219" s="117">
        <v>34</v>
      </c>
      <c r="Q219" s="117"/>
      <c r="R219" s="117">
        <v>54</v>
      </c>
      <c r="S219" s="117"/>
      <c r="T219" s="117"/>
      <c r="U219" s="117"/>
      <c r="V219" s="117"/>
      <c r="W219" s="117"/>
      <c r="X219" s="117"/>
      <c r="Y219" s="117"/>
      <c r="Z219" s="117"/>
      <c r="AA219" s="117"/>
      <c r="AB219" s="117">
        <v>3</v>
      </c>
      <c r="AC219" s="117"/>
      <c r="AD219" s="117"/>
      <c r="AE219" s="117"/>
      <c r="AF219" s="117"/>
      <c r="AG219" s="117"/>
      <c r="AH219" s="117"/>
      <c r="AI219" s="117"/>
      <c r="AJ219" s="117"/>
      <c r="AK219" s="117"/>
      <c r="AL219" s="20" t="s">
        <v>502</v>
      </c>
      <c r="AM219" s="38">
        <v>2.5</v>
      </c>
      <c r="AN219" s="20" t="s">
        <v>117</v>
      </c>
      <c r="AO219" s="20" t="s">
        <v>20</v>
      </c>
      <c r="AP219" s="20" t="s">
        <v>119</v>
      </c>
      <c r="AQ219" s="20" t="s">
        <v>118</v>
      </c>
      <c r="AR219" s="20" t="s">
        <v>121</v>
      </c>
      <c r="AS219" s="20" t="s">
        <v>503</v>
      </c>
      <c r="AT219" s="38">
        <v>2018</v>
      </c>
      <c r="AU219" s="20" t="s">
        <v>504</v>
      </c>
      <c r="AV219" s="20" t="s">
        <v>253</v>
      </c>
      <c r="AW219" s="20" t="s">
        <v>125</v>
      </c>
      <c r="AX219" s="20" t="s">
        <v>505</v>
      </c>
      <c r="AY219" s="20" t="str">
        <f>"https://doi.org/"&amp;Table1[[#This Row],[DOI]]</f>
        <v>https://doi.org/10.1016/j.resconrec.2017.11.022</v>
      </c>
      <c r="AZ219" s="20" t="s">
        <v>119</v>
      </c>
      <c r="BA219" s="20" t="s">
        <v>119</v>
      </c>
      <c r="BB219" s="20" t="s">
        <v>506</v>
      </c>
      <c r="BC219" s="20" t="s">
        <v>1066</v>
      </c>
      <c r="BD219" s="20" t="s">
        <v>148</v>
      </c>
      <c r="BE219" s="20" t="s">
        <v>130</v>
      </c>
      <c r="BF219" s="20" t="s">
        <v>131</v>
      </c>
      <c r="BG219" s="20" t="s">
        <v>507</v>
      </c>
      <c r="BH219" s="20">
        <v>6896</v>
      </c>
      <c r="BI219" s="20" t="s">
        <v>118</v>
      </c>
      <c r="BJ219" s="20">
        <v>4100.4502499999999</v>
      </c>
      <c r="BK219" s="20" t="s">
        <v>118</v>
      </c>
      <c r="BL219" s="20">
        <v>71.175002500000005</v>
      </c>
      <c r="BM219" s="20">
        <v>410335</v>
      </c>
      <c r="BN219" s="20">
        <v>5117</v>
      </c>
      <c r="BO219" s="20" t="s">
        <v>118</v>
      </c>
      <c r="BP219" s="20">
        <v>5542</v>
      </c>
      <c r="BQ219" s="20" t="s">
        <v>118</v>
      </c>
      <c r="BR219" s="20">
        <v>0.65700000000000003</v>
      </c>
      <c r="BS219" s="20">
        <v>3438</v>
      </c>
      <c r="BT219" s="20">
        <v>4516</v>
      </c>
      <c r="BU219" s="20" t="s">
        <v>119</v>
      </c>
      <c r="BV219" s="20" t="s">
        <v>119</v>
      </c>
      <c r="BW219" s="21" t="s">
        <v>134</v>
      </c>
      <c r="BX219" s="22" t="str">
        <f>_xlfn.XLOOKUP(BW219,dimensions_items!$B$4:$B$35,dimensions_items!$C$4:$C$35,"NULL",0)</f>
        <v>R5.2OECD</v>
      </c>
      <c r="BY219" s="22" t="s">
        <v>25</v>
      </c>
      <c r="BZ219" s="21" t="s">
        <v>1576</v>
      </c>
      <c r="CA219" s="21" t="s">
        <v>18</v>
      </c>
      <c r="CB219" s="27" t="s">
        <v>19</v>
      </c>
      <c r="CC219" s="20" t="str">
        <f t="shared" si="9"/>
        <v>RS</v>
      </c>
      <c r="CD219" s="20" t="str">
        <f t="shared" si="10"/>
        <v>T</v>
      </c>
      <c r="CE219" s="20" t="str">
        <f t="shared" si="11"/>
        <v>OECD_EU15</v>
      </c>
      <c r="CF219" s="20">
        <f>IF(ISNUMBER(Table1[[#This Row],[concrete]]),Table1[[#This Row],[concrete]],IF(AND(ISNUMBER(Table1[[#This Row],[cement]]),ISNUMBER(Table1[[#This Row],[aggregates]])),Table1[[#This Row],[cement]]+Table1[[#This Row],[aggregates]],""))</f>
        <v>44</v>
      </c>
      <c r="CG219" s="20">
        <f>COUNT(Table1[[#This Row],[steel]:[other_unspecified_material]])</f>
        <v>7</v>
      </c>
    </row>
    <row r="220" spans="1:85" s="8" customFormat="1">
      <c r="A220" s="9">
        <v>218</v>
      </c>
      <c r="B220" s="20" t="s">
        <v>501</v>
      </c>
      <c r="C220" s="20" t="s">
        <v>118</v>
      </c>
      <c r="D220" s="38">
        <v>1910</v>
      </c>
      <c r="E220" s="9">
        <v>1921</v>
      </c>
      <c r="F220" s="38">
        <v>0</v>
      </c>
      <c r="G220" s="38"/>
      <c r="H220" s="38"/>
      <c r="I220" s="38"/>
      <c r="J220" s="117">
        <v>136</v>
      </c>
      <c r="K220" s="117"/>
      <c r="L220" s="117"/>
      <c r="M220" s="117">
        <v>17</v>
      </c>
      <c r="N220" s="117"/>
      <c r="O220" s="117">
        <v>722</v>
      </c>
      <c r="P220" s="117">
        <v>44</v>
      </c>
      <c r="Q220" s="117"/>
      <c r="R220" s="117"/>
      <c r="S220" s="117"/>
      <c r="T220" s="117"/>
      <c r="U220" s="117"/>
      <c r="V220" s="117">
        <v>2</v>
      </c>
      <c r="W220" s="117"/>
      <c r="X220" s="117"/>
      <c r="Y220" s="117"/>
      <c r="Z220" s="117"/>
      <c r="AA220" s="117"/>
      <c r="AB220" s="117">
        <v>2</v>
      </c>
      <c r="AC220" s="117"/>
      <c r="AD220" s="117"/>
      <c r="AE220" s="117"/>
      <c r="AF220" s="117"/>
      <c r="AG220" s="117"/>
      <c r="AH220" s="117"/>
      <c r="AI220" s="117"/>
      <c r="AJ220" s="117"/>
      <c r="AK220" s="117"/>
      <c r="AL220" s="20" t="s">
        <v>502</v>
      </c>
      <c r="AM220" s="38">
        <v>3</v>
      </c>
      <c r="AN220" s="20" t="s">
        <v>117</v>
      </c>
      <c r="AO220" s="20" t="s">
        <v>20</v>
      </c>
      <c r="AP220" s="20" t="s">
        <v>119</v>
      </c>
      <c r="AQ220" s="20" t="s">
        <v>118</v>
      </c>
      <c r="AR220" s="20" t="s">
        <v>121</v>
      </c>
      <c r="AS220" s="20" t="s">
        <v>503</v>
      </c>
      <c r="AT220" s="38">
        <v>2018</v>
      </c>
      <c r="AU220" s="20" t="s">
        <v>504</v>
      </c>
      <c r="AV220" s="20" t="s">
        <v>253</v>
      </c>
      <c r="AW220" s="20" t="s">
        <v>125</v>
      </c>
      <c r="AX220" s="20" t="s">
        <v>505</v>
      </c>
      <c r="AY220" s="20" t="str">
        <f>"https://doi.org/"&amp;Table1[[#This Row],[DOI]]</f>
        <v>https://doi.org/10.1016/j.resconrec.2017.11.022</v>
      </c>
      <c r="AZ220" s="20" t="s">
        <v>119</v>
      </c>
      <c r="BA220" s="20" t="s">
        <v>119</v>
      </c>
      <c r="BB220" s="20" t="s">
        <v>506</v>
      </c>
      <c r="BC220" s="20" t="s">
        <v>1066</v>
      </c>
      <c r="BD220" s="20" t="s">
        <v>148</v>
      </c>
      <c r="BE220" s="20" t="s">
        <v>130</v>
      </c>
      <c r="BF220" s="20" t="s">
        <v>131</v>
      </c>
      <c r="BG220" s="20" t="s">
        <v>507</v>
      </c>
      <c r="BH220" s="20">
        <v>6896</v>
      </c>
      <c r="BI220" s="20" t="s">
        <v>118</v>
      </c>
      <c r="BJ220" s="20">
        <v>4100.4502499999999</v>
      </c>
      <c r="BK220" s="20" t="s">
        <v>118</v>
      </c>
      <c r="BL220" s="20">
        <v>71.175002500000005</v>
      </c>
      <c r="BM220" s="20">
        <v>410335</v>
      </c>
      <c r="BN220" s="20">
        <v>5499</v>
      </c>
      <c r="BO220" s="20" t="s">
        <v>118</v>
      </c>
      <c r="BP220" s="20">
        <v>5929</v>
      </c>
      <c r="BQ220" s="20" t="s">
        <v>118</v>
      </c>
      <c r="BR220" s="20">
        <v>0.65700000000000003</v>
      </c>
      <c r="BS220" s="20">
        <v>4476</v>
      </c>
      <c r="BT220" s="20">
        <v>4166</v>
      </c>
      <c r="BU220" s="20" t="s">
        <v>119</v>
      </c>
      <c r="BV220" s="20" t="s">
        <v>119</v>
      </c>
      <c r="BW220" s="21" t="s">
        <v>134</v>
      </c>
      <c r="BX220" s="22" t="str">
        <f>_xlfn.XLOOKUP(BW220,dimensions_items!$B$4:$B$35,dimensions_items!$C$4:$C$35,"NULL",0)</f>
        <v>R5.2OECD</v>
      </c>
      <c r="BY220" s="22" t="s">
        <v>25</v>
      </c>
      <c r="BZ220" s="21" t="s">
        <v>1576</v>
      </c>
      <c r="CA220" s="21" t="s">
        <v>18</v>
      </c>
      <c r="CB220" s="27" t="s">
        <v>19</v>
      </c>
      <c r="CC220" s="20" t="str">
        <f t="shared" si="9"/>
        <v>RS</v>
      </c>
      <c r="CD220" s="20" t="str">
        <f t="shared" si="10"/>
        <v>T</v>
      </c>
      <c r="CE220" s="20" t="str">
        <f t="shared" si="11"/>
        <v>OECD_EU15</v>
      </c>
      <c r="CF220" s="20">
        <f>IF(ISNUMBER(Table1[[#This Row],[concrete]]),Table1[[#This Row],[concrete]],IF(AND(ISNUMBER(Table1[[#This Row],[cement]]),ISNUMBER(Table1[[#This Row],[aggregates]])),Table1[[#This Row],[cement]]+Table1[[#This Row],[aggregates]],""))</f>
        <v>17</v>
      </c>
      <c r="CG220" s="20">
        <f>COUNT(Table1[[#This Row],[steel]:[other_unspecified_material]])</f>
        <v>7</v>
      </c>
    </row>
    <row r="221" spans="1:85" s="8" customFormat="1">
      <c r="A221" s="9">
        <v>219</v>
      </c>
      <c r="B221" s="20" t="s">
        <v>501</v>
      </c>
      <c r="C221" s="20" t="s">
        <v>118</v>
      </c>
      <c r="D221" s="38">
        <v>1920</v>
      </c>
      <c r="E221" s="9">
        <v>1931</v>
      </c>
      <c r="F221" s="38">
        <v>0</v>
      </c>
      <c r="G221" s="38"/>
      <c r="H221" s="38"/>
      <c r="I221" s="38"/>
      <c r="J221" s="117">
        <v>141</v>
      </c>
      <c r="K221" s="117"/>
      <c r="L221" s="117"/>
      <c r="M221" s="117">
        <v>289</v>
      </c>
      <c r="N221" s="117"/>
      <c r="O221" s="117">
        <v>123</v>
      </c>
      <c r="P221" s="117">
        <v>19</v>
      </c>
      <c r="Q221" s="117"/>
      <c r="R221" s="117"/>
      <c r="S221" s="117"/>
      <c r="T221" s="117"/>
      <c r="U221" s="117"/>
      <c r="V221" s="117">
        <v>6</v>
      </c>
      <c r="W221" s="117"/>
      <c r="X221" s="117"/>
      <c r="Y221" s="117"/>
      <c r="Z221" s="117"/>
      <c r="AA221" s="117"/>
      <c r="AB221" s="117">
        <v>3</v>
      </c>
      <c r="AC221" s="117"/>
      <c r="AD221" s="117"/>
      <c r="AE221" s="117"/>
      <c r="AF221" s="117"/>
      <c r="AG221" s="117"/>
      <c r="AH221" s="117"/>
      <c r="AI221" s="117"/>
      <c r="AJ221" s="117"/>
      <c r="AK221" s="117"/>
      <c r="AL221" s="20" t="s">
        <v>502</v>
      </c>
      <c r="AM221" s="38">
        <v>2.5</v>
      </c>
      <c r="AN221" s="20" t="s">
        <v>117</v>
      </c>
      <c r="AO221" s="20" t="s">
        <v>20</v>
      </c>
      <c r="AP221" s="20" t="s">
        <v>119</v>
      </c>
      <c r="AQ221" s="20" t="s">
        <v>118</v>
      </c>
      <c r="AR221" s="20" t="s">
        <v>121</v>
      </c>
      <c r="AS221" s="20" t="s">
        <v>503</v>
      </c>
      <c r="AT221" s="38">
        <v>2018</v>
      </c>
      <c r="AU221" s="20" t="s">
        <v>504</v>
      </c>
      <c r="AV221" s="20" t="s">
        <v>253</v>
      </c>
      <c r="AW221" s="20" t="s">
        <v>125</v>
      </c>
      <c r="AX221" s="20" t="s">
        <v>505</v>
      </c>
      <c r="AY221" s="20" t="str">
        <f>"https://doi.org/"&amp;Table1[[#This Row],[DOI]]</f>
        <v>https://doi.org/10.1016/j.resconrec.2017.11.022</v>
      </c>
      <c r="AZ221" s="20" t="s">
        <v>119</v>
      </c>
      <c r="BA221" s="20" t="s">
        <v>119</v>
      </c>
      <c r="BB221" s="20" t="s">
        <v>506</v>
      </c>
      <c r="BC221" s="20" t="s">
        <v>1066</v>
      </c>
      <c r="BD221" s="20" t="s">
        <v>148</v>
      </c>
      <c r="BE221" s="20" t="s">
        <v>130</v>
      </c>
      <c r="BF221" s="20" t="s">
        <v>131</v>
      </c>
      <c r="BG221" s="20" t="s">
        <v>507</v>
      </c>
      <c r="BH221" s="20">
        <v>6896</v>
      </c>
      <c r="BI221" s="20" t="s">
        <v>118</v>
      </c>
      <c r="BJ221" s="20">
        <v>4100.4502499999999</v>
      </c>
      <c r="BK221" s="20" t="s">
        <v>118</v>
      </c>
      <c r="BL221" s="20">
        <v>71.175002500000005</v>
      </c>
      <c r="BM221" s="20">
        <v>410335</v>
      </c>
      <c r="BN221" s="20">
        <v>5876</v>
      </c>
      <c r="BO221" s="20" t="s">
        <v>118</v>
      </c>
      <c r="BP221" s="20">
        <v>6152</v>
      </c>
      <c r="BQ221" s="20" t="s">
        <v>118</v>
      </c>
      <c r="BR221" s="20">
        <v>0.65700000000000003</v>
      </c>
      <c r="BS221" s="20">
        <v>4474</v>
      </c>
      <c r="BT221" s="20">
        <v>5168</v>
      </c>
      <c r="BU221" s="20" t="s">
        <v>119</v>
      </c>
      <c r="BV221" s="20" t="s">
        <v>119</v>
      </c>
      <c r="BW221" s="21" t="s">
        <v>134</v>
      </c>
      <c r="BX221" s="22" t="str">
        <f>_xlfn.XLOOKUP(BW221,dimensions_items!$B$4:$B$35,dimensions_items!$C$4:$C$35,"NULL",0)</f>
        <v>R5.2OECD</v>
      </c>
      <c r="BY221" s="22" t="s">
        <v>25</v>
      </c>
      <c r="BZ221" s="21" t="s">
        <v>1576</v>
      </c>
      <c r="CA221" s="21" t="s">
        <v>18</v>
      </c>
      <c r="CB221" s="27" t="s">
        <v>19</v>
      </c>
      <c r="CC221" s="20" t="str">
        <f t="shared" si="9"/>
        <v>RS</v>
      </c>
      <c r="CD221" s="20" t="str">
        <f t="shared" si="10"/>
        <v>T</v>
      </c>
      <c r="CE221" s="20" t="str">
        <f t="shared" si="11"/>
        <v>OECD_EU15</v>
      </c>
      <c r="CF221" s="20">
        <f>IF(ISNUMBER(Table1[[#This Row],[concrete]]),Table1[[#This Row],[concrete]],IF(AND(ISNUMBER(Table1[[#This Row],[cement]]),ISNUMBER(Table1[[#This Row],[aggregates]])),Table1[[#This Row],[cement]]+Table1[[#This Row],[aggregates]],""))</f>
        <v>289</v>
      </c>
      <c r="CG221" s="20">
        <f>COUNT(Table1[[#This Row],[steel]:[other_unspecified_material]])</f>
        <v>7</v>
      </c>
    </row>
    <row r="222" spans="1:85" s="8" customFormat="1">
      <c r="A222" s="9">
        <v>220</v>
      </c>
      <c r="B222" s="20" t="s">
        <v>501</v>
      </c>
      <c r="C222" s="20" t="s">
        <v>118</v>
      </c>
      <c r="D222" s="38">
        <v>1930</v>
      </c>
      <c r="E222" s="9">
        <v>1941</v>
      </c>
      <c r="F222" s="38">
        <v>0</v>
      </c>
      <c r="G222" s="38">
        <v>9</v>
      </c>
      <c r="H222" s="38"/>
      <c r="I222" s="38"/>
      <c r="J222" s="117">
        <v>117</v>
      </c>
      <c r="K222" s="117"/>
      <c r="L222" s="117"/>
      <c r="M222" s="117">
        <v>269</v>
      </c>
      <c r="N222" s="117"/>
      <c r="O222" s="117">
        <v>98</v>
      </c>
      <c r="P222" s="117">
        <v>0</v>
      </c>
      <c r="Q222" s="117"/>
      <c r="R222" s="117">
        <v>69</v>
      </c>
      <c r="S222" s="117">
        <v>22</v>
      </c>
      <c r="T222" s="117"/>
      <c r="U222" s="117"/>
      <c r="V222" s="117">
        <v>4</v>
      </c>
      <c r="W222" s="117"/>
      <c r="X222" s="117"/>
      <c r="Y222" s="117"/>
      <c r="Z222" s="117"/>
      <c r="AA222" s="117"/>
      <c r="AB222" s="117">
        <v>2</v>
      </c>
      <c r="AC222" s="117"/>
      <c r="AD222" s="117"/>
      <c r="AE222" s="117"/>
      <c r="AF222" s="117"/>
      <c r="AG222" s="117"/>
      <c r="AH222" s="117"/>
      <c r="AI222" s="117"/>
      <c r="AJ222" s="117"/>
      <c r="AK222" s="117"/>
      <c r="AL222" s="20" t="s">
        <v>502</v>
      </c>
      <c r="AM222" s="38">
        <v>3</v>
      </c>
      <c r="AN222" s="20" t="s">
        <v>117</v>
      </c>
      <c r="AO222" s="20" t="s">
        <v>20</v>
      </c>
      <c r="AP222" s="20" t="s">
        <v>119</v>
      </c>
      <c r="AQ222" s="20" t="s">
        <v>118</v>
      </c>
      <c r="AR222" s="20" t="s">
        <v>121</v>
      </c>
      <c r="AS222" s="20" t="s">
        <v>503</v>
      </c>
      <c r="AT222" s="38">
        <v>2018</v>
      </c>
      <c r="AU222" s="20" t="s">
        <v>504</v>
      </c>
      <c r="AV222" s="20" t="s">
        <v>253</v>
      </c>
      <c r="AW222" s="20" t="s">
        <v>125</v>
      </c>
      <c r="AX222" s="20" t="s">
        <v>505</v>
      </c>
      <c r="AY222" s="20" t="str">
        <f>"https://doi.org/"&amp;Table1[[#This Row],[DOI]]</f>
        <v>https://doi.org/10.1016/j.resconrec.2017.11.022</v>
      </c>
      <c r="AZ222" s="20" t="s">
        <v>119</v>
      </c>
      <c r="BA222" s="20" t="s">
        <v>119</v>
      </c>
      <c r="BB222" s="20" t="s">
        <v>506</v>
      </c>
      <c r="BC222" s="20" t="s">
        <v>1066</v>
      </c>
      <c r="BD222" s="20" t="s">
        <v>148</v>
      </c>
      <c r="BE222" s="20" t="s">
        <v>130</v>
      </c>
      <c r="BF222" s="20" t="s">
        <v>131</v>
      </c>
      <c r="BG222" s="20" t="s">
        <v>507</v>
      </c>
      <c r="BH222" s="20">
        <v>6896</v>
      </c>
      <c r="BI222" s="20" t="s">
        <v>118</v>
      </c>
      <c r="BJ222" s="20">
        <v>4100.4502499999999</v>
      </c>
      <c r="BK222" s="20" t="s">
        <v>118</v>
      </c>
      <c r="BL222" s="20">
        <v>71.175002500000005</v>
      </c>
      <c r="BM222" s="20">
        <v>410335</v>
      </c>
      <c r="BN222" s="20">
        <v>6131</v>
      </c>
      <c r="BO222" s="20" t="s">
        <v>118</v>
      </c>
      <c r="BP222" s="20">
        <v>6389</v>
      </c>
      <c r="BQ222" s="20" t="s">
        <v>118</v>
      </c>
      <c r="BR222" s="20">
        <v>0.65700000000000003</v>
      </c>
      <c r="BS222" s="20">
        <v>5291</v>
      </c>
      <c r="BT222" s="20">
        <v>6037</v>
      </c>
      <c r="BU222" s="20" t="s">
        <v>119</v>
      </c>
      <c r="BV222" s="20" t="s">
        <v>119</v>
      </c>
      <c r="BW222" s="21" t="s">
        <v>134</v>
      </c>
      <c r="BX222" s="22" t="str">
        <f>_xlfn.XLOOKUP(BW222,dimensions_items!$B$4:$B$35,dimensions_items!$C$4:$C$35,"NULL",0)</f>
        <v>R5.2OECD</v>
      </c>
      <c r="BY222" s="22" t="s">
        <v>25</v>
      </c>
      <c r="BZ222" s="21" t="s">
        <v>1576</v>
      </c>
      <c r="CA222" s="21" t="s">
        <v>18</v>
      </c>
      <c r="CB222" s="27" t="s">
        <v>19</v>
      </c>
      <c r="CC222" s="20" t="str">
        <f t="shared" si="9"/>
        <v>RS</v>
      </c>
      <c r="CD222" s="20" t="str">
        <f t="shared" si="10"/>
        <v>T</v>
      </c>
      <c r="CE222" s="20" t="str">
        <f t="shared" si="11"/>
        <v>OECD_EU15</v>
      </c>
      <c r="CF222" s="20">
        <f>IF(ISNUMBER(Table1[[#This Row],[concrete]]),Table1[[#This Row],[concrete]],IF(AND(ISNUMBER(Table1[[#This Row],[cement]]),ISNUMBER(Table1[[#This Row],[aggregates]])),Table1[[#This Row],[cement]]+Table1[[#This Row],[aggregates]],""))</f>
        <v>269</v>
      </c>
      <c r="CG222" s="20">
        <f>COUNT(Table1[[#This Row],[steel]:[other_unspecified_material]])</f>
        <v>10</v>
      </c>
    </row>
    <row r="223" spans="1:85" s="8" customFormat="1">
      <c r="A223" s="9">
        <v>221</v>
      </c>
      <c r="B223" s="20" t="s">
        <v>501</v>
      </c>
      <c r="C223" s="20" t="s">
        <v>118</v>
      </c>
      <c r="D223" s="38">
        <v>1940</v>
      </c>
      <c r="E223" s="9">
        <v>1951</v>
      </c>
      <c r="F223" s="38">
        <v>23</v>
      </c>
      <c r="G223" s="38"/>
      <c r="H223" s="38"/>
      <c r="I223" s="38"/>
      <c r="J223" s="117">
        <v>103</v>
      </c>
      <c r="K223" s="117"/>
      <c r="L223" s="117"/>
      <c r="M223" s="117">
        <v>250</v>
      </c>
      <c r="N223" s="117"/>
      <c r="O223" s="117">
        <v>0</v>
      </c>
      <c r="P223" s="117">
        <v>15</v>
      </c>
      <c r="Q223" s="117"/>
      <c r="R223" s="117">
        <v>54</v>
      </c>
      <c r="S223" s="117">
        <v>0</v>
      </c>
      <c r="T223" s="117"/>
      <c r="U223" s="117"/>
      <c r="V223" s="117"/>
      <c r="W223" s="117"/>
      <c r="X223" s="117"/>
      <c r="Y223" s="117"/>
      <c r="Z223" s="117"/>
      <c r="AA223" s="117"/>
      <c r="AB223" s="117">
        <v>2</v>
      </c>
      <c r="AC223" s="117"/>
      <c r="AD223" s="117"/>
      <c r="AE223" s="117"/>
      <c r="AF223" s="117"/>
      <c r="AG223" s="117"/>
      <c r="AH223" s="117"/>
      <c r="AI223" s="117">
        <v>8</v>
      </c>
      <c r="AJ223" s="117"/>
      <c r="AK223" s="117"/>
      <c r="AL223" s="20" t="s">
        <v>502</v>
      </c>
      <c r="AM223" s="38">
        <v>3</v>
      </c>
      <c r="AN223" s="20" t="s">
        <v>117</v>
      </c>
      <c r="AO223" s="20" t="s">
        <v>20</v>
      </c>
      <c r="AP223" s="20" t="s">
        <v>119</v>
      </c>
      <c r="AQ223" s="20" t="s">
        <v>118</v>
      </c>
      <c r="AR223" s="20" t="s">
        <v>121</v>
      </c>
      <c r="AS223" s="20" t="s">
        <v>503</v>
      </c>
      <c r="AT223" s="38">
        <v>2018</v>
      </c>
      <c r="AU223" s="20" t="s">
        <v>504</v>
      </c>
      <c r="AV223" s="20" t="s">
        <v>253</v>
      </c>
      <c r="AW223" s="20" t="s">
        <v>125</v>
      </c>
      <c r="AX223" s="20" t="s">
        <v>505</v>
      </c>
      <c r="AY223" s="20" t="str">
        <f>"https://doi.org/"&amp;Table1[[#This Row],[DOI]]</f>
        <v>https://doi.org/10.1016/j.resconrec.2017.11.022</v>
      </c>
      <c r="AZ223" s="20" t="s">
        <v>119</v>
      </c>
      <c r="BA223" s="20" t="s">
        <v>119</v>
      </c>
      <c r="BB223" s="20" t="s">
        <v>506</v>
      </c>
      <c r="BC223" s="20" t="s">
        <v>1066</v>
      </c>
      <c r="BD223" s="20" t="s">
        <v>508</v>
      </c>
      <c r="BE223" s="20" t="s">
        <v>130</v>
      </c>
      <c r="BF223" s="20" t="s">
        <v>131</v>
      </c>
      <c r="BG223" s="20" t="s">
        <v>507</v>
      </c>
      <c r="BH223" s="20">
        <v>6896</v>
      </c>
      <c r="BI223" s="20">
        <v>4100.4502499999999</v>
      </c>
      <c r="BJ223" s="20">
        <v>4297.6499999999996</v>
      </c>
      <c r="BK223" s="20">
        <v>71.175002500000005</v>
      </c>
      <c r="BL223" s="20">
        <v>48.747502500000003</v>
      </c>
      <c r="BM223" s="20">
        <v>410335</v>
      </c>
      <c r="BN223" s="20">
        <v>6356</v>
      </c>
      <c r="BO223" s="20" t="s">
        <v>118</v>
      </c>
      <c r="BP223" s="20">
        <v>7070</v>
      </c>
      <c r="BQ223" s="20" t="s">
        <v>118</v>
      </c>
      <c r="BR223" s="20">
        <v>0.65700000000000003</v>
      </c>
      <c r="BS223" s="20">
        <v>6206</v>
      </c>
      <c r="BT223" s="20">
        <v>9078</v>
      </c>
      <c r="BU223" s="20" t="s">
        <v>119</v>
      </c>
      <c r="BV223" s="20" t="s">
        <v>119</v>
      </c>
      <c r="BW223" s="21" t="s">
        <v>134</v>
      </c>
      <c r="BX223" s="22" t="str">
        <f>_xlfn.XLOOKUP(BW223,dimensions_items!$B$4:$B$35,dimensions_items!$C$4:$C$35,"NULL",0)</f>
        <v>R5.2OECD</v>
      </c>
      <c r="BY223" s="22" t="s">
        <v>25</v>
      </c>
      <c r="BZ223" s="21" t="s">
        <v>1576</v>
      </c>
      <c r="CA223" s="21" t="s">
        <v>18</v>
      </c>
      <c r="CB223" s="27" t="s">
        <v>19</v>
      </c>
      <c r="CC223" s="20" t="str">
        <f t="shared" si="9"/>
        <v>RS</v>
      </c>
      <c r="CD223" s="20" t="str">
        <f t="shared" si="10"/>
        <v>T</v>
      </c>
      <c r="CE223" s="20" t="str">
        <f t="shared" si="11"/>
        <v>OECD_EU15</v>
      </c>
      <c r="CF223" s="20">
        <f>IF(ISNUMBER(Table1[[#This Row],[concrete]]),Table1[[#This Row],[concrete]],IF(AND(ISNUMBER(Table1[[#This Row],[cement]]),ISNUMBER(Table1[[#This Row],[aggregates]])),Table1[[#This Row],[cement]]+Table1[[#This Row],[aggregates]],""))</f>
        <v>250</v>
      </c>
      <c r="CG223" s="20">
        <f>COUNT(Table1[[#This Row],[steel]:[other_unspecified_material]])</f>
        <v>9</v>
      </c>
    </row>
    <row r="224" spans="1:85" s="8" customFormat="1">
      <c r="A224" s="9">
        <v>222</v>
      </c>
      <c r="B224" s="20" t="s">
        <v>501</v>
      </c>
      <c r="C224" s="20" t="s">
        <v>118</v>
      </c>
      <c r="D224" s="38">
        <v>1950</v>
      </c>
      <c r="E224" s="9">
        <v>1961</v>
      </c>
      <c r="F224" s="38">
        <v>106</v>
      </c>
      <c r="G224" s="38"/>
      <c r="H224" s="38"/>
      <c r="I224" s="38"/>
      <c r="J224" s="117">
        <v>43</v>
      </c>
      <c r="K224" s="117"/>
      <c r="L224" s="117"/>
      <c r="M224" s="117">
        <v>499</v>
      </c>
      <c r="N224" s="117"/>
      <c r="O224" s="117">
        <v>0</v>
      </c>
      <c r="P224" s="117">
        <v>116</v>
      </c>
      <c r="Q224" s="117"/>
      <c r="R224" s="117"/>
      <c r="S224" s="117">
        <v>10</v>
      </c>
      <c r="T224" s="117"/>
      <c r="U224" s="117"/>
      <c r="V224" s="117"/>
      <c r="W224" s="117"/>
      <c r="X224" s="117"/>
      <c r="Y224" s="117"/>
      <c r="Z224" s="117"/>
      <c r="AA224" s="117"/>
      <c r="AB224" s="117">
        <v>1</v>
      </c>
      <c r="AC224" s="117"/>
      <c r="AD224" s="117"/>
      <c r="AE224" s="117"/>
      <c r="AF224" s="117"/>
      <c r="AG224" s="117"/>
      <c r="AH224" s="117"/>
      <c r="AI224" s="117">
        <v>25</v>
      </c>
      <c r="AJ224" s="117"/>
      <c r="AK224" s="117">
        <v>5</v>
      </c>
      <c r="AL224" s="20" t="s">
        <v>502</v>
      </c>
      <c r="AM224" s="38">
        <v>2</v>
      </c>
      <c r="AN224" s="20" t="s">
        <v>117</v>
      </c>
      <c r="AO224" s="20" t="s">
        <v>20</v>
      </c>
      <c r="AP224" s="20" t="s">
        <v>119</v>
      </c>
      <c r="AQ224" s="20" t="s">
        <v>118</v>
      </c>
      <c r="AR224" s="20" t="s">
        <v>121</v>
      </c>
      <c r="AS224" s="20" t="s">
        <v>503</v>
      </c>
      <c r="AT224" s="38">
        <v>2018</v>
      </c>
      <c r="AU224" s="20" t="s">
        <v>504</v>
      </c>
      <c r="AV224" s="20" t="s">
        <v>253</v>
      </c>
      <c r="AW224" s="20" t="s">
        <v>125</v>
      </c>
      <c r="AX224" s="20" t="s">
        <v>505</v>
      </c>
      <c r="AY224" s="20" t="str">
        <f>"https://doi.org/"&amp;Table1[[#This Row],[DOI]]</f>
        <v>https://doi.org/10.1016/j.resconrec.2017.11.022</v>
      </c>
      <c r="AZ224" s="20" t="s">
        <v>119</v>
      </c>
      <c r="BA224" s="20" t="s">
        <v>119</v>
      </c>
      <c r="BB224" s="20" t="s">
        <v>506</v>
      </c>
      <c r="BC224" s="20" t="s">
        <v>1066</v>
      </c>
      <c r="BD224" s="20" t="s">
        <v>417</v>
      </c>
      <c r="BE224" s="20" t="s">
        <v>130</v>
      </c>
      <c r="BF224" s="20" t="s">
        <v>131</v>
      </c>
      <c r="BG224" s="20" t="s">
        <v>507</v>
      </c>
      <c r="BH224" s="20">
        <v>6896</v>
      </c>
      <c r="BI224" s="20">
        <v>4278.8877499999999</v>
      </c>
      <c r="BJ224" s="20">
        <v>4166.3575000000001</v>
      </c>
      <c r="BK224" s="20">
        <v>44.634997499999997</v>
      </c>
      <c r="BL224" s="20">
        <v>31.112500000000001</v>
      </c>
      <c r="BM224" s="20">
        <v>410335</v>
      </c>
      <c r="BN224" s="20">
        <v>7014</v>
      </c>
      <c r="BO224" s="20" t="s">
        <v>118</v>
      </c>
      <c r="BP224" s="20">
        <v>7520</v>
      </c>
      <c r="BQ224" s="20">
        <v>0.65700000000000003</v>
      </c>
      <c r="BR224" s="20">
        <v>0.72499999999999998</v>
      </c>
      <c r="BS224" s="20">
        <v>8816</v>
      </c>
      <c r="BT224" s="20">
        <v>12106</v>
      </c>
      <c r="BU224" s="20" t="s">
        <v>119</v>
      </c>
      <c r="BV224" s="20" t="s">
        <v>119</v>
      </c>
      <c r="BW224" s="21" t="s">
        <v>134</v>
      </c>
      <c r="BX224" s="22" t="str">
        <f>_xlfn.XLOOKUP(BW224,dimensions_items!$B$4:$B$35,dimensions_items!$C$4:$C$35,"NULL",0)</f>
        <v>R5.2OECD</v>
      </c>
      <c r="BY224" s="22" t="s">
        <v>25</v>
      </c>
      <c r="BZ224" s="21" t="s">
        <v>1576</v>
      </c>
      <c r="CA224" s="21" t="s">
        <v>18</v>
      </c>
      <c r="CB224" s="27" t="s">
        <v>19</v>
      </c>
      <c r="CC224" s="20" t="str">
        <f t="shared" si="9"/>
        <v>RS</v>
      </c>
      <c r="CD224" s="20" t="str">
        <f t="shared" si="10"/>
        <v>T</v>
      </c>
      <c r="CE224" s="20" t="str">
        <f t="shared" si="11"/>
        <v>OECD_EU15</v>
      </c>
      <c r="CF224" s="20">
        <f>IF(ISNUMBER(Table1[[#This Row],[concrete]]),Table1[[#This Row],[concrete]],IF(AND(ISNUMBER(Table1[[#This Row],[cement]]),ISNUMBER(Table1[[#This Row],[aggregates]])),Table1[[#This Row],[cement]]+Table1[[#This Row],[aggregates]],""))</f>
        <v>499</v>
      </c>
      <c r="CG224" s="20">
        <f>COUNT(Table1[[#This Row],[steel]:[other_unspecified_material]])</f>
        <v>9</v>
      </c>
    </row>
    <row r="225" spans="1:85" s="8" customFormat="1">
      <c r="A225" s="9">
        <v>223</v>
      </c>
      <c r="B225" s="20" t="s">
        <v>501</v>
      </c>
      <c r="C225" s="20" t="s">
        <v>118</v>
      </c>
      <c r="D225" s="38">
        <v>1960</v>
      </c>
      <c r="E225" s="9">
        <v>1971</v>
      </c>
      <c r="F225" s="38">
        <v>81</v>
      </c>
      <c r="G225" s="38"/>
      <c r="H225" s="38"/>
      <c r="I225" s="38"/>
      <c r="J225" s="117">
        <v>53</v>
      </c>
      <c r="K225" s="117"/>
      <c r="L225" s="117"/>
      <c r="M225" s="117">
        <v>369</v>
      </c>
      <c r="N225" s="117"/>
      <c r="O225" s="117">
        <v>0</v>
      </c>
      <c r="P225" s="117">
        <v>0</v>
      </c>
      <c r="Q225" s="117"/>
      <c r="R225" s="117"/>
      <c r="S225" s="117">
        <v>7</v>
      </c>
      <c r="T225" s="117"/>
      <c r="U225" s="117"/>
      <c r="V225" s="117"/>
      <c r="W225" s="117"/>
      <c r="X225" s="117"/>
      <c r="Y225" s="117"/>
      <c r="Z225" s="117"/>
      <c r="AA225" s="117"/>
      <c r="AB225" s="117">
        <v>1</v>
      </c>
      <c r="AC225" s="117"/>
      <c r="AD225" s="117"/>
      <c r="AE225" s="117"/>
      <c r="AF225" s="117"/>
      <c r="AG225" s="117"/>
      <c r="AH225" s="117"/>
      <c r="AI225" s="117">
        <v>28</v>
      </c>
      <c r="AJ225" s="117"/>
      <c r="AK225" s="117"/>
      <c r="AL225" s="20" t="s">
        <v>502</v>
      </c>
      <c r="AM225" s="38">
        <v>2</v>
      </c>
      <c r="AN225" s="20" t="s">
        <v>117</v>
      </c>
      <c r="AO225" s="20" t="s">
        <v>20</v>
      </c>
      <c r="AP225" s="20" t="s">
        <v>119</v>
      </c>
      <c r="AQ225" s="20" t="s">
        <v>118</v>
      </c>
      <c r="AR225" s="20" t="s">
        <v>121</v>
      </c>
      <c r="AS225" s="20" t="s">
        <v>503</v>
      </c>
      <c r="AT225" s="38">
        <v>2018</v>
      </c>
      <c r="AU225" s="20" t="s">
        <v>504</v>
      </c>
      <c r="AV225" s="20" t="s">
        <v>253</v>
      </c>
      <c r="AW225" s="20" t="s">
        <v>125</v>
      </c>
      <c r="AX225" s="20" t="s">
        <v>505</v>
      </c>
      <c r="AY225" s="20" t="str">
        <f>"https://doi.org/"&amp;Table1[[#This Row],[DOI]]</f>
        <v>https://doi.org/10.1016/j.resconrec.2017.11.022</v>
      </c>
      <c r="AZ225" s="20" t="s">
        <v>119</v>
      </c>
      <c r="BA225" s="20" t="s">
        <v>119</v>
      </c>
      <c r="BB225" s="20" t="s">
        <v>506</v>
      </c>
      <c r="BC225" s="20" t="s">
        <v>1066</v>
      </c>
      <c r="BD225" s="20" t="s">
        <v>418</v>
      </c>
      <c r="BE225" s="20" t="s">
        <v>130</v>
      </c>
      <c r="BF225" s="20" t="s">
        <v>131</v>
      </c>
      <c r="BG225" s="20" t="s">
        <v>507</v>
      </c>
      <c r="BH225" s="20">
        <v>6896</v>
      </c>
      <c r="BI225" s="20">
        <v>4484.4077500000003</v>
      </c>
      <c r="BJ225" s="20">
        <v>4416.1899999999996</v>
      </c>
      <c r="BK225" s="20">
        <v>38.380000000000003</v>
      </c>
      <c r="BL225" s="20">
        <v>80.532499999999999</v>
      </c>
      <c r="BM225" s="20">
        <v>410335</v>
      </c>
      <c r="BN225" s="20">
        <v>7480</v>
      </c>
      <c r="BO225" s="20" t="s">
        <v>118</v>
      </c>
      <c r="BP225" s="20">
        <v>8098</v>
      </c>
      <c r="BQ225" s="20">
        <v>0.72499999999999998</v>
      </c>
      <c r="BR225" s="20">
        <v>0.81</v>
      </c>
      <c r="BS225" s="20">
        <v>11391</v>
      </c>
      <c r="BT225" s="20">
        <v>18313</v>
      </c>
      <c r="BU225" s="20" t="s">
        <v>119</v>
      </c>
      <c r="BV225" s="20" t="s">
        <v>119</v>
      </c>
      <c r="BW225" s="21" t="s">
        <v>134</v>
      </c>
      <c r="BX225" s="22" t="str">
        <f>_xlfn.XLOOKUP(BW225,dimensions_items!$B$4:$B$35,dimensions_items!$C$4:$C$35,"NULL",0)</f>
        <v>R5.2OECD</v>
      </c>
      <c r="BY225" s="22" t="s">
        <v>25</v>
      </c>
      <c r="BZ225" s="21" t="s">
        <v>1576</v>
      </c>
      <c r="CA225" s="28" t="s">
        <v>18</v>
      </c>
      <c r="CB225" s="27" t="s">
        <v>19</v>
      </c>
      <c r="CC225" s="20" t="str">
        <f t="shared" si="9"/>
        <v>RS</v>
      </c>
      <c r="CD225" s="20" t="str">
        <f t="shared" si="10"/>
        <v>T</v>
      </c>
      <c r="CE225" s="20" t="str">
        <f t="shared" si="11"/>
        <v>OECD_EU15</v>
      </c>
      <c r="CF225" s="20">
        <f>IF(ISNUMBER(Table1[[#This Row],[concrete]]),Table1[[#This Row],[concrete]],IF(AND(ISNUMBER(Table1[[#This Row],[cement]]),ISNUMBER(Table1[[#This Row],[aggregates]])),Table1[[#This Row],[cement]]+Table1[[#This Row],[aggregates]],""))</f>
        <v>369</v>
      </c>
      <c r="CG225" s="20">
        <f>COUNT(Table1[[#This Row],[steel]:[other_unspecified_material]])</f>
        <v>8</v>
      </c>
    </row>
    <row r="226" spans="1:85" s="8" customFormat="1">
      <c r="A226" s="9">
        <v>224</v>
      </c>
      <c r="B226" s="20" t="s">
        <v>501</v>
      </c>
      <c r="C226" s="20" t="s">
        <v>118</v>
      </c>
      <c r="D226" s="38">
        <v>1970</v>
      </c>
      <c r="E226" s="9">
        <v>1981</v>
      </c>
      <c r="F226" s="38">
        <v>48</v>
      </c>
      <c r="G226" s="38"/>
      <c r="H226" s="38"/>
      <c r="I226" s="38"/>
      <c r="J226" s="117">
        <v>58</v>
      </c>
      <c r="K226" s="117"/>
      <c r="L226" s="117"/>
      <c r="M226" s="117">
        <v>178</v>
      </c>
      <c r="N226" s="117"/>
      <c r="O226" s="117">
        <v>0</v>
      </c>
      <c r="P226" s="117">
        <v>0</v>
      </c>
      <c r="Q226" s="117"/>
      <c r="R226" s="117"/>
      <c r="S226" s="117">
        <v>23</v>
      </c>
      <c r="T226" s="117"/>
      <c r="U226" s="117"/>
      <c r="V226" s="117"/>
      <c r="W226" s="117"/>
      <c r="X226" s="117"/>
      <c r="Y226" s="117"/>
      <c r="Z226" s="117"/>
      <c r="AA226" s="117"/>
      <c r="AB226" s="117">
        <v>1</v>
      </c>
      <c r="AC226" s="117"/>
      <c r="AD226" s="117"/>
      <c r="AE226" s="117"/>
      <c r="AF226" s="117"/>
      <c r="AG226" s="117"/>
      <c r="AH226" s="117"/>
      <c r="AI226" s="117">
        <v>51</v>
      </c>
      <c r="AJ226" s="117"/>
      <c r="AK226" s="117"/>
      <c r="AL226" s="20" t="s">
        <v>502</v>
      </c>
      <c r="AM226" s="38">
        <v>1.5</v>
      </c>
      <c r="AN226" s="20" t="s">
        <v>117</v>
      </c>
      <c r="AO226" s="20" t="s">
        <v>20</v>
      </c>
      <c r="AP226" s="20" t="s">
        <v>119</v>
      </c>
      <c r="AQ226" s="20" t="s">
        <v>118</v>
      </c>
      <c r="AR226" s="20" t="s">
        <v>121</v>
      </c>
      <c r="AS226" s="20" t="s">
        <v>503</v>
      </c>
      <c r="AT226" s="38">
        <v>2018</v>
      </c>
      <c r="AU226" s="20" t="s">
        <v>504</v>
      </c>
      <c r="AV226" s="20" t="s">
        <v>253</v>
      </c>
      <c r="AW226" s="20" t="s">
        <v>125</v>
      </c>
      <c r="AX226" s="20" t="s">
        <v>505</v>
      </c>
      <c r="AY226" s="20" t="str">
        <f>"https://doi.org/"&amp;Table1[[#This Row],[DOI]]</f>
        <v>https://doi.org/10.1016/j.resconrec.2017.11.022</v>
      </c>
      <c r="AZ226" s="20" t="s">
        <v>119</v>
      </c>
      <c r="BA226" s="20" t="s">
        <v>119</v>
      </c>
      <c r="BB226" s="20" t="s">
        <v>506</v>
      </c>
      <c r="BC226" s="20" t="s">
        <v>1066</v>
      </c>
      <c r="BD226" s="20" t="s">
        <v>419</v>
      </c>
      <c r="BE226" s="20" t="s">
        <v>130</v>
      </c>
      <c r="BF226" s="20" t="s">
        <v>131</v>
      </c>
      <c r="BG226" s="20" t="s">
        <v>507</v>
      </c>
      <c r="BH226" s="20">
        <v>6896</v>
      </c>
      <c r="BI226" s="20">
        <v>4720.8924999999999</v>
      </c>
      <c r="BJ226" s="20">
        <v>4701.2950000000001</v>
      </c>
      <c r="BK226" s="20">
        <v>72.5</v>
      </c>
      <c r="BL226" s="20">
        <v>61.07</v>
      </c>
      <c r="BM226" s="20">
        <v>410335</v>
      </c>
      <c r="BN226" s="20">
        <v>8043</v>
      </c>
      <c r="BO226" s="20" t="s">
        <v>118</v>
      </c>
      <c r="BP226" s="20">
        <v>8320</v>
      </c>
      <c r="BQ226" s="20">
        <v>0.81</v>
      </c>
      <c r="BR226" s="20">
        <v>0.83099999999999996</v>
      </c>
      <c r="BS226" s="20">
        <v>18133</v>
      </c>
      <c r="BT226" s="20">
        <v>20617</v>
      </c>
      <c r="BU226" s="20" t="s">
        <v>119</v>
      </c>
      <c r="BV226" s="20" t="s">
        <v>119</v>
      </c>
      <c r="BW226" s="21" t="s">
        <v>134</v>
      </c>
      <c r="BX226" s="22" t="str">
        <f>_xlfn.XLOOKUP(BW226,dimensions_items!$B$4:$B$35,dimensions_items!$C$4:$C$35,"NULL",0)</f>
        <v>R5.2OECD</v>
      </c>
      <c r="BY226" s="22" t="s">
        <v>25</v>
      </c>
      <c r="BZ226" s="21" t="s">
        <v>1576</v>
      </c>
      <c r="CA226" s="21" t="s">
        <v>18</v>
      </c>
      <c r="CB226" s="27" t="s">
        <v>19</v>
      </c>
      <c r="CC226" s="20" t="str">
        <f t="shared" si="9"/>
        <v>RS</v>
      </c>
      <c r="CD226" s="20" t="str">
        <f t="shared" si="10"/>
        <v>T</v>
      </c>
      <c r="CE226" s="20" t="str">
        <f t="shared" si="11"/>
        <v>OECD_EU15</v>
      </c>
      <c r="CF226" s="20">
        <f>IF(ISNUMBER(Table1[[#This Row],[concrete]]),Table1[[#This Row],[concrete]],IF(AND(ISNUMBER(Table1[[#This Row],[cement]]),ISNUMBER(Table1[[#This Row],[aggregates]])),Table1[[#This Row],[cement]]+Table1[[#This Row],[aggregates]],""))</f>
        <v>178</v>
      </c>
      <c r="CG226" s="20">
        <f>COUNT(Table1[[#This Row],[steel]:[other_unspecified_material]])</f>
        <v>8</v>
      </c>
    </row>
    <row r="227" spans="1:85" s="8" customFormat="1">
      <c r="A227" s="9">
        <v>225</v>
      </c>
      <c r="B227" s="20" t="s">
        <v>501</v>
      </c>
      <c r="C227" s="20" t="s">
        <v>118</v>
      </c>
      <c r="D227" s="38">
        <v>1980</v>
      </c>
      <c r="E227" s="9">
        <v>1991</v>
      </c>
      <c r="F227" s="38">
        <v>63</v>
      </c>
      <c r="G227" s="38"/>
      <c r="H227" s="38"/>
      <c r="I227" s="38"/>
      <c r="J227" s="117">
        <v>54</v>
      </c>
      <c r="K227" s="117"/>
      <c r="L227" s="117"/>
      <c r="M227" s="117">
        <v>294</v>
      </c>
      <c r="N227" s="117"/>
      <c r="O227" s="117">
        <v>0</v>
      </c>
      <c r="P227" s="117">
        <v>0</v>
      </c>
      <c r="Q227" s="117"/>
      <c r="R227" s="117"/>
      <c r="S227" s="117">
        <v>28</v>
      </c>
      <c r="T227" s="117"/>
      <c r="U227" s="117"/>
      <c r="V227" s="117">
        <v>3</v>
      </c>
      <c r="W227" s="117"/>
      <c r="X227" s="117"/>
      <c r="Y227" s="117"/>
      <c r="Z227" s="117"/>
      <c r="AA227" s="117"/>
      <c r="AB227" s="117">
        <v>4</v>
      </c>
      <c r="AC227" s="117"/>
      <c r="AD227" s="117">
        <v>1</v>
      </c>
      <c r="AE227" s="117"/>
      <c r="AF227" s="117"/>
      <c r="AG227" s="117"/>
      <c r="AH227" s="117"/>
      <c r="AI227" s="117">
        <v>74</v>
      </c>
      <c r="AJ227" s="117"/>
      <c r="AK227" s="117"/>
      <c r="AL227" s="20" t="s">
        <v>502</v>
      </c>
      <c r="AM227" s="38">
        <v>2</v>
      </c>
      <c r="AN227" s="20" t="s">
        <v>117</v>
      </c>
      <c r="AO227" s="20" t="s">
        <v>20</v>
      </c>
      <c r="AP227" s="20" t="s">
        <v>119</v>
      </c>
      <c r="AQ227" s="20" t="s">
        <v>118</v>
      </c>
      <c r="AR227" s="20" t="s">
        <v>121</v>
      </c>
      <c r="AS227" s="20" t="s">
        <v>503</v>
      </c>
      <c r="AT227" s="38">
        <v>2018</v>
      </c>
      <c r="AU227" s="20" t="s">
        <v>504</v>
      </c>
      <c r="AV227" s="20" t="s">
        <v>253</v>
      </c>
      <c r="AW227" s="20" t="s">
        <v>125</v>
      </c>
      <c r="AX227" s="20" t="s">
        <v>505</v>
      </c>
      <c r="AY227" s="20" t="str">
        <f>"https://doi.org/"&amp;Table1[[#This Row],[DOI]]</f>
        <v>https://doi.org/10.1016/j.resconrec.2017.11.022</v>
      </c>
      <c r="AZ227" s="20" t="s">
        <v>119</v>
      </c>
      <c r="BA227" s="20" t="s">
        <v>119</v>
      </c>
      <c r="BB227" s="20" t="s">
        <v>506</v>
      </c>
      <c r="BC227" s="20" t="s">
        <v>1066</v>
      </c>
      <c r="BD227" s="20" t="s">
        <v>240</v>
      </c>
      <c r="BE227" s="20" t="s">
        <v>130</v>
      </c>
      <c r="BF227" s="20" t="s">
        <v>131</v>
      </c>
      <c r="BG227" s="20" t="s">
        <v>507</v>
      </c>
      <c r="BH227" s="20">
        <v>6896</v>
      </c>
      <c r="BI227" s="20">
        <v>4741.3975</v>
      </c>
      <c r="BJ227" s="20">
        <v>4332.125</v>
      </c>
      <c r="BK227" s="20">
        <v>62.127497499999997</v>
      </c>
      <c r="BL227" s="20">
        <v>76.347502500000004</v>
      </c>
      <c r="BM227" s="20">
        <v>410335</v>
      </c>
      <c r="BN227" s="20">
        <v>8310</v>
      </c>
      <c r="BO227" s="20" t="s">
        <v>118</v>
      </c>
      <c r="BP227" s="20">
        <v>8618</v>
      </c>
      <c r="BQ227" s="20">
        <v>0.83099999999999996</v>
      </c>
      <c r="BR227" s="20">
        <v>0.83099999999999996</v>
      </c>
      <c r="BS227" s="20">
        <v>20491</v>
      </c>
      <c r="BT227" s="20">
        <v>26114</v>
      </c>
      <c r="BU227" s="20" t="s">
        <v>119</v>
      </c>
      <c r="BV227" s="20" t="s">
        <v>119</v>
      </c>
      <c r="BW227" s="21" t="s">
        <v>134</v>
      </c>
      <c r="BX227" s="22" t="str">
        <f>_xlfn.XLOOKUP(BW227,dimensions_items!$B$4:$B$35,dimensions_items!$C$4:$C$35,"NULL",0)</f>
        <v>R5.2OECD</v>
      </c>
      <c r="BY227" s="22" t="s">
        <v>25</v>
      </c>
      <c r="BZ227" s="21" t="s">
        <v>1576</v>
      </c>
      <c r="CA227" s="21" t="s">
        <v>18</v>
      </c>
      <c r="CB227" s="27" t="s">
        <v>19</v>
      </c>
      <c r="CC227" s="20" t="str">
        <f t="shared" si="9"/>
        <v>RS</v>
      </c>
      <c r="CD227" s="20" t="str">
        <f t="shared" si="10"/>
        <v>T</v>
      </c>
      <c r="CE227" s="20" t="str">
        <f t="shared" si="11"/>
        <v>OECD_EU15</v>
      </c>
      <c r="CF227" s="20">
        <f>IF(ISNUMBER(Table1[[#This Row],[concrete]]),Table1[[#This Row],[concrete]],IF(AND(ISNUMBER(Table1[[#This Row],[cement]]),ISNUMBER(Table1[[#This Row],[aggregates]])),Table1[[#This Row],[cement]]+Table1[[#This Row],[aggregates]],""))</f>
        <v>294</v>
      </c>
      <c r="CG227" s="20">
        <f>COUNT(Table1[[#This Row],[steel]:[other_unspecified_material]])</f>
        <v>10</v>
      </c>
    </row>
    <row r="228" spans="1:85" s="8" customFormat="1">
      <c r="A228" s="9">
        <v>226</v>
      </c>
      <c r="B228" s="20" t="s">
        <v>501</v>
      </c>
      <c r="C228" s="20" t="s">
        <v>118</v>
      </c>
      <c r="D228" s="38">
        <v>1990</v>
      </c>
      <c r="E228" s="9">
        <v>2001</v>
      </c>
      <c r="F228" s="38">
        <v>64</v>
      </c>
      <c r="G228" s="38"/>
      <c r="H228" s="38"/>
      <c r="I228" s="38"/>
      <c r="J228" s="117">
        <v>50</v>
      </c>
      <c r="K228" s="117"/>
      <c r="L228" s="117"/>
      <c r="M228" s="117">
        <v>183</v>
      </c>
      <c r="N228" s="117"/>
      <c r="O228" s="117">
        <v>0</v>
      </c>
      <c r="P228" s="117">
        <v>0</v>
      </c>
      <c r="Q228" s="117"/>
      <c r="R228" s="117"/>
      <c r="S228" s="117">
        <v>25</v>
      </c>
      <c r="T228" s="117"/>
      <c r="U228" s="117"/>
      <c r="V228" s="117"/>
      <c r="W228" s="117"/>
      <c r="X228" s="117"/>
      <c r="Y228" s="117"/>
      <c r="Z228" s="117"/>
      <c r="AA228" s="117"/>
      <c r="AB228" s="117">
        <v>2</v>
      </c>
      <c r="AC228" s="117"/>
      <c r="AD228" s="117">
        <v>3</v>
      </c>
      <c r="AE228" s="117"/>
      <c r="AF228" s="117"/>
      <c r="AG228" s="117"/>
      <c r="AH228" s="117"/>
      <c r="AI228" s="117">
        <v>52</v>
      </c>
      <c r="AJ228" s="117"/>
      <c r="AK228" s="117"/>
      <c r="AL228" s="20" t="s">
        <v>502</v>
      </c>
      <c r="AM228" s="38">
        <v>1.5</v>
      </c>
      <c r="AN228" s="20" t="s">
        <v>117</v>
      </c>
      <c r="AO228" s="20" t="s">
        <v>20</v>
      </c>
      <c r="AP228" s="20" t="s">
        <v>119</v>
      </c>
      <c r="AQ228" s="20" t="s">
        <v>118</v>
      </c>
      <c r="AR228" s="20" t="s">
        <v>121</v>
      </c>
      <c r="AS228" s="20" t="s">
        <v>503</v>
      </c>
      <c r="AT228" s="38">
        <v>2018</v>
      </c>
      <c r="AU228" s="20" t="s">
        <v>504</v>
      </c>
      <c r="AV228" s="20" t="s">
        <v>253</v>
      </c>
      <c r="AW228" s="20" t="s">
        <v>125</v>
      </c>
      <c r="AX228" s="20" t="s">
        <v>505</v>
      </c>
      <c r="AY228" s="20" t="str">
        <f>"https://doi.org/"&amp;Table1[[#This Row],[DOI]]</f>
        <v>https://doi.org/10.1016/j.resconrec.2017.11.022</v>
      </c>
      <c r="AZ228" s="20" t="s">
        <v>119</v>
      </c>
      <c r="BA228" s="20" t="s">
        <v>119</v>
      </c>
      <c r="BB228" s="20" t="s">
        <v>506</v>
      </c>
      <c r="BC228" s="20" t="s">
        <v>1066</v>
      </c>
      <c r="BD228" s="20" t="s">
        <v>488</v>
      </c>
      <c r="BE228" s="20" t="s">
        <v>130</v>
      </c>
      <c r="BF228" s="20" t="s">
        <v>131</v>
      </c>
      <c r="BG228" s="20" t="s">
        <v>507</v>
      </c>
      <c r="BH228" s="20">
        <v>6896</v>
      </c>
      <c r="BI228" s="20">
        <v>3984.7224999999999</v>
      </c>
      <c r="BJ228" s="20">
        <v>4347.2250000000004</v>
      </c>
      <c r="BK228" s="20">
        <v>75.084999999999994</v>
      </c>
      <c r="BL228" s="20">
        <v>94.957497500000002</v>
      </c>
      <c r="BM228" s="20">
        <v>410335</v>
      </c>
      <c r="BN228" s="20">
        <v>8559</v>
      </c>
      <c r="BO228" s="20" t="s">
        <v>118</v>
      </c>
      <c r="BP228" s="20">
        <v>8896</v>
      </c>
      <c r="BQ228" s="20">
        <v>0.83099999999999996</v>
      </c>
      <c r="BR228" s="20">
        <v>0.84</v>
      </c>
      <c r="BS228" s="20">
        <v>26364</v>
      </c>
      <c r="BT228" s="20">
        <v>35603</v>
      </c>
      <c r="BU228" s="20" t="s">
        <v>119</v>
      </c>
      <c r="BV228" s="20" t="s">
        <v>119</v>
      </c>
      <c r="BW228" s="21" t="s">
        <v>134</v>
      </c>
      <c r="BX228" s="22" t="str">
        <f>_xlfn.XLOOKUP(BW228,dimensions_items!$B$4:$B$35,dimensions_items!$C$4:$C$35,"NULL",0)</f>
        <v>R5.2OECD</v>
      </c>
      <c r="BY228" s="22" t="s">
        <v>25</v>
      </c>
      <c r="BZ228" s="21" t="s">
        <v>1576</v>
      </c>
      <c r="CA228" s="21" t="s">
        <v>18</v>
      </c>
      <c r="CB228" s="27" t="s">
        <v>19</v>
      </c>
      <c r="CC228" s="20" t="str">
        <f t="shared" si="9"/>
        <v>RS</v>
      </c>
      <c r="CD228" s="20" t="str">
        <f t="shared" si="10"/>
        <v>T</v>
      </c>
      <c r="CE228" s="20" t="str">
        <f t="shared" si="11"/>
        <v>OECD_EU15</v>
      </c>
      <c r="CF228" s="20">
        <f>IF(ISNUMBER(Table1[[#This Row],[concrete]]),Table1[[#This Row],[concrete]],IF(AND(ISNUMBER(Table1[[#This Row],[cement]]),ISNUMBER(Table1[[#This Row],[aggregates]])),Table1[[#This Row],[cement]]+Table1[[#This Row],[aggregates]],""))</f>
        <v>183</v>
      </c>
      <c r="CG228" s="20">
        <f>COUNT(Table1[[#This Row],[steel]:[other_unspecified_material]])</f>
        <v>9</v>
      </c>
    </row>
    <row r="229" spans="1:85" s="8" customFormat="1">
      <c r="A229" s="9">
        <v>227</v>
      </c>
      <c r="B229" s="20" t="s">
        <v>501</v>
      </c>
      <c r="C229" s="20" t="s">
        <v>118</v>
      </c>
      <c r="D229" s="38">
        <v>2000</v>
      </c>
      <c r="E229" s="9">
        <v>2011</v>
      </c>
      <c r="F229" s="38">
        <v>15</v>
      </c>
      <c r="G229" s="38"/>
      <c r="H229" s="38"/>
      <c r="I229" s="38"/>
      <c r="J229" s="117">
        <v>47</v>
      </c>
      <c r="K229" s="117"/>
      <c r="L229" s="117"/>
      <c r="M229" s="117">
        <v>176</v>
      </c>
      <c r="N229" s="117"/>
      <c r="O229" s="117">
        <v>0</v>
      </c>
      <c r="P229" s="117">
        <v>0</v>
      </c>
      <c r="Q229" s="117"/>
      <c r="R229" s="117"/>
      <c r="S229" s="117">
        <v>50</v>
      </c>
      <c r="T229" s="117"/>
      <c r="U229" s="117"/>
      <c r="V229" s="117"/>
      <c r="W229" s="117"/>
      <c r="X229" s="117"/>
      <c r="Y229" s="117"/>
      <c r="Z229" s="117"/>
      <c r="AA229" s="117"/>
      <c r="AB229" s="117">
        <v>2</v>
      </c>
      <c r="AC229" s="117"/>
      <c r="AD229" s="117">
        <v>11</v>
      </c>
      <c r="AE229" s="117"/>
      <c r="AF229" s="117"/>
      <c r="AG229" s="117"/>
      <c r="AH229" s="117"/>
      <c r="AI229" s="117">
        <v>47</v>
      </c>
      <c r="AJ229" s="117"/>
      <c r="AK229" s="117"/>
      <c r="AL229" s="20" t="s">
        <v>502</v>
      </c>
      <c r="AM229" s="38">
        <v>2</v>
      </c>
      <c r="AN229" s="20" t="s">
        <v>117</v>
      </c>
      <c r="AO229" s="20" t="s">
        <v>20</v>
      </c>
      <c r="AP229" s="20" t="s">
        <v>119</v>
      </c>
      <c r="AQ229" s="20" t="s">
        <v>118</v>
      </c>
      <c r="AR229" s="20" t="s">
        <v>121</v>
      </c>
      <c r="AS229" s="20" t="s">
        <v>503</v>
      </c>
      <c r="AT229" s="38">
        <v>2018</v>
      </c>
      <c r="AU229" s="20" t="s">
        <v>504</v>
      </c>
      <c r="AV229" s="20" t="s">
        <v>253</v>
      </c>
      <c r="AW229" s="20" t="s">
        <v>125</v>
      </c>
      <c r="AX229" s="20" t="s">
        <v>505</v>
      </c>
      <c r="AY229" s="20" t="str">
        <f>"https://doi.org/"&amp;Table1[[#This Row],[DOI]]</f>
        <v>https://doi.org/10.1016/j.resconrec.2017.11.022</v>
      </c>
      <c r="AZ229" s="20" t="s">
        <v>119</v>
      </c>
      <c r="BA229" s="20" t="s">
        <v>119</v>
      </c>
      <c r="BB229" s="20" t="s">
        <v>506</v>
      </c>
      <c r="BC229" s="20" t="s">
        <v>1066</v>
      </c>
      <c r="BD229" s="20" t="s">
        <v>218</v>
      </c>
      <c r="BE229" s="20" t="s">
        <v>130</v>
      </c>
      <c r="BF229" s="20" t="s">
        <v>131</v>
      </c>
      <c r="BG229" s="20" t="s">
        <v>507</v>
      </c>
      <c r="BH229" s="20">
        <v>6896</v>
      </c>
      <c r="BI229" s="20">
        <v>3938.7424999999998</v>
      </c>
      <c r="BJ229" s="20">
        <v>4048.0875000000001</v>
      </c>
      <c r="BK229" s="20">
        <v>50.544997500000001</v>
      </c>
      <c r="BL229" s="20">
        <v>82.224997500000001</v>
      </c>
      <c r="BM229" s="20">
        <v>410335</v>
      </c>
      <c r="BN229" s="20">
        <v>8872</v>
      </c>
      <c r="BO229" s="20" t="s">
        <v>118</v>
      </c>
      <c r="BP229" s="20">
        <v>9449</v>
      </c>
      <c r="BQ229" s="20">
        <v>0.84</v>
      </c>
      <c r="BR229" s="20">
        <v>0.85099999999999998</v>
      </c>
      <c r="BS229" s="20">
        <v>36374</v>
      </c>
      <c r="BT229" s="20">
        <v>42079</v>
      </c>
      <c r="BU229" s="20" t="s">
        <v>119</v>
      </c>
      <c r="BV229" s="20" t="s">
        <v>119</v>
      </c>
      <c r="BW229" s="21" t="s">
        <v>134</v>
      </c>
      <c r="BX229" s="22" t="str">
        <f>_xlfn.XLOOKUP(BW229,dimensions_items!$B$4:$B$35,dimensions_items!$C$4:$C$35,"NULL",0)</f>
        <v>R5.2OECD</v>
      </c>
      <c r="BY229" s="22" t="s">
        <v>25</v>
      </c>
      <c r="BZ229" s="21" t="s">
        <v>1576</v>
      </c>
      <c r="CA229" s="21" t="s">
        <v>18</v>
      </c>
      <c r="CB229" s="27" t="s">
        <v>19</v>
      </c>
      <c r="CC229" s="20" t="str">
        <f t="shared" si="9"/>
        <v>RS</v>
      </c>
      <c r="CD229" s="20" t="str">
        <f t="shared" si="10"/>
        <v>T</v>
      </c>
      <c r="CE229" s="20" t="str">
        <f t="shared" si="11"/>
        <v>OECD_EU15</v>
      </c>
      <c r="CF229" s="20">
        <f>IF(ISNUMBER(Table1[[#This Row],[concrete]]),Table1[[#This Row],[concrete]],IF(AND(ISNUMBER(Table1[[#This Row],[cement]]),ISNUMBER(Table1[[#This Row],[aggregates]])),Table1[[#This Row],[cement]]+Table1[[#This Row],[aggregates]],""))</f>
        <v>176</v>
      </c>
      <c r="CG229" s="20">
        <f>COUNT(Table1[[#This Row],[steel]:[other_unspecified_material]])</f>
        <v>9</v>
      </c>
    </row>
    <row r="230" spans="1:85" s="8" customFormat="1">
      <c r="A230" s="9">
        <v>228</v>
      </c>
      <c r="B230" s="20" t="s">
        <v>501</v>
      </c>
      <c r="C230" s="20" t="s">
        <v>118</v>
      </c>
      <c r="D230" s="38">
        <v>1880</v>
      </c>
      <c r="E230" s="9">
        <v>1901</v>
      </c>
      <c r="F230" s="38">
        <v>14</v>
      </c>
      <c r="G230" s="38"/>
      <c r="H230" s="38"/>
      <c r="I230" s="38"/>
      <c r="J230" s="117">
        <v>204</v>
      </c>
      <c r="K230" s="117"/>
      <c r="L230" s="117"/>
      <c r="M230" s="117"/>
      <c r="N230" s="117"/>
      <c r="O230" s="117">
        <v>312</v>
      </c>
      <c r="P230" s="117">
        <v>0</v>
      </c>
      <c r="Q230" s="117"/>
      <c r="R230" s="117"/>
      <c r="S230" s="117"/>
      <c r="T230" s="117"/>
      <c r="U230" s="117"/>
      <c r="V230" s="117"/>
      <c r="W230" s="117"/>
      <c r="X230" s="117"/>
      <c r="Y230" s="117"/>
      <c r="Z230" s="117"/>
      <c r="AA230" s="117"/>
      <c r="AB230" s="117">
        <v>4</v>
      </c>
      <c r="AC230" s="117"/>
      <c r="AD230" s="117"/>
      <c r="AE230" s="117"/>
      <c r="AF230" s="117"/>
      <c r="AG230" s="117"/>
      <c r="AH230" s="117"/>
      <c r="AI230" s="117">
        <v>0</v>
      </c>
      <c r="AJ230" s="117"/>
      <c r="AK230" s="117"/>
      <c r="AL230" s="20" t="s">
        <v>509</v>
      </c>
      <c r="AM230" s="38">
        <v>2</v>
      </c>
      <c r="AN230" s="20" t="s">
        <v>117</v>
      </c>
      <c r="AO230" s="20" t="s">
        <v>24</v>
      </c>
      <c r="AP230" s="20" t="s">
        <v>119</v>
      </c>
      <c r="AQ230" s="20" t="s">
        <v>118</v>
      </c>
      <c r="AR230" s="20" t="s">
        <v>121</v>
      </c>
      <c r="AS230" s="20" t="s">
        <v>503</v>
      </c>
      <c r="AT230" s="38">
        <v>2018</v>
      </c>
      <c r="AU230" s="20" t="s">
        <v>504</v>
      </c>
      <c r="AV230" s="20" t="s">
        <v>253</v>
      </c>
      <c r="AW230" s="20" t="s">
        <v>125</v>
      </c>
      <c r="AX230" s="20" t="s">
        <v>505</v>
      </c>
      <c r="AY230" s="20" t="str">
        <f>"https://doi.org/"&amp;Table1[[#This Row],[DOI]]</f>
        <v>https://doi.org/10.1016/j.resconrec.2017.11.022</v>
      </c>
      <c r="AZ230" s="20" t="s">
        <v>119</v>
      </c>
      <c r="BA230" s="20" t="s">
        <v>119</v>
      </c>
      <c r="BB230" s="20" t="s">
        <v>506</v>
      </c>
      <c r="BC230" s="20" t="s">
        <v>1066</v>
      </c>
      <c r="BD230" s="20" t="s">
        <v>148</v>
      </c>
      <c r="BE230" s="20" t="s">
        <v>130</v>
      </c>
      <c r="BF230" s="20" t="s">
        <v>131</v>
      </c>
      <c r="BG230" s="20" t="s">
        <v>507</v>
      </c>
      <c r="BH230" s="20">
        <v>6896</v>
      </c>
      <c r="BI230" s="20" t="s">
        <v>118</v>
      </c>
      <c r="BJ230" s="20">
        <v>4100.4502499999999</v>
      </c>
      <c r="BK230" s="20" t="s">
        <v>118</v>
      </c>
      <c r="BL230" s="20">
        <v>71.175002500000005</v>
      </c>
      <c r="BM230" s="20">
        <v>410335</v>
      </c>
      <c r="BN230" s="20">
        <v>4572</v>
      </c>
      <c r="BO230" s="20" t="s">
        <v>118</v>
      </c>
      <c r="BP230" s="20">
        <v>5156</v>
      </c>
      <c r="BQ230" s="20" t="s">
        <v>118</v>
      </c>
      <c r="BR230" s="20">
        <v>0.65700000000000003</v>
      </c>
      <c r="BS230" s="20">
        <v>2118</v>
      </c>
      <c r="BT230" s="20">
        <v>3550</v>
      </c>
      <c r="BU230" s="20" t="s">
        <v>119</v>
      </c>
      <c r="BV230" s="20" t="s">
        <v>119</v>
      </c>
      <c r="BW230" s="21" t="s">
        <v>134</v>
      </c>
      <c r="BX230" s="22" t="str">
        <f>_xlfn.XLOOKUP(BW230,dimensions_items!$B$4:$B$35,dimensions_items!$C$4:$C$35,"NULL",0)</f>
        <v>R5.2OECD</v>
      </c>
      <c r="BY230" s="20" t="s">
        <v>29</v>
      </c>
      <c r="BZ230" s="21" t="s">
        <v>1576</v>
      </c>
      <c r="CA230" s="21" t="s">
        <v>18</v>
      </c>
      <c r="CB230" s="27" t="s">
        <v>19</v>
      </c>
      <c r="CC230" s="20" t="str">
        <f t="shared" si="9"/>
        <v>RM</v>
      </c>
      <c r="CD230" s="20" t="str">
        <f t="shared" si="10"/>
        <v>T</v>
      </c>
      <c r="CE230" s="20" t="str">
        <f t="shared" si="11"/>
        <v>OECD_EU15</v>
      </c>
      <c r="CF230" s="20" t="str">
        <f>IF(ISNUMBER(Table1[[#This Row],[concrete]]),Table1[[#This Row],[concrete]],IF(AND(ISNUMBER(Table1[[#This Row],[cement]]),ISNUMBER(Table1[[#This Row],[aggregates]])),Table1[[#This Row],[cement]]+Table1[[#This Row],[aggregates]],""))</f>
        <v/>
      </c>
      <c r="CG230" s="20">
        <f>COUNT(Table1[[#This Row],[steel]:[other_unspecified_material]])</f>
        <v>6</v>
      </c>
    </row>
    <row r="231" spans="1:85" s="8" customFormat="1">
      <c r="A231" s="9">
        <v>229</v>
      </c>
      <c r="B231" s="20" t="s">
        <v>501</v>
      </c>
      <c r="C231" s="20" t="s">
        <v>118</v>
      </c>
      <c r="D231" s="38">
        <v>1880</v>
      </c>
      <c r="E231" s="9">
        <v>1901</v>
      </c>
      <c r="F231" s="38">
        <v>17</v>
      </c>
      <c r="G231" s="38"/>
      <c r="H231" s="38"/>
      <c r="I231" s="38"/>
      <c r="J231" s="117">
        <v>192</v>
      </c>
      <c r="K231" s="117"/>
      <c r="L231" s="117"/>
      <c r="M231" s="117">
        <v>63</v>
      </c>
      <c r="N231" s="117"/>
      <c r="O231" s="117">
        <v>277</v>
      </c>
      <c r="P231" s="117">
        <v>38</v>
      </c>
      <c r="Q231" s="117"/>
      <c r="R231" s="117">
        <v>320</v>
      </c>
      <c r="S231" s="117"/>
      <c r="T231" s="117"/>
      <c r="U231" s="117"/>
      <c r="V231" s="117"/>
      <c r="W231" s="117"/>
      <c r="X231" s="117"/>
      <c r="Y231" s="117"/>
      <c r="Z231" s="117"/>
      <c r="AA231" s="117"/>
      <c r="AB231" s="117">
        <v>6</v>
      </c>
      <c r="AC231" s="117"/>
      <c r="AD231" s="117"/>
      <c r="AE231" s="117"/>
      <c r="AF231" s="117"/>
      <c r="AG231" s="117"/>
      <c r="AH231" s="117"/>
      <c r="AI231" s="117">
        <v>0</v>
      </c>
      <c r="AJ231" s="117"/>
      <c r="AK231" s="117"/>
      <c r="AL231" s="20" t="s">
        <v>509</v>
      </c>
      <c r="AM231" s="38">
        <v>2</v>
      </c>
      <c r="AN231" s="20" t="s">
        <v>117</v>
      </c>
      <c r="AO231" s="20" t="s">
        <v>24</v>
      </c>
      <c r="AP231" s="20" t="s">
        <v>119</v>
      </c>
      <c r="AQ231" s="20" t="s">
        <v>118</v>
      </c>
      <c r="AR231" s="20" t="s">
        <v>121</v>
      </c>
      <c r="AS231" s="20" t="s">
        <v>503</v>
      </c>
      <c r="AT231" s="38">
        <v>2018</v>
      </c>
      <c r="AU231" s="20" t="s">
        <v>504</v>
      </c>
      <c r="AV231" s="20" t="s">
        <v>253</v>
      </c>
      <c r="AW231" s="20" t="s">
        <v>125</v>
      </c>
      <c r="AX231" s="20" t="s">
        <v>505</v>
      </c>
      <c r="AY231" s="20" t="str">
        <f>"https://doi.org/"&amp;Table1[[#This Row],[DOI]]</f>
        <v>https://doi.org/10.1016/j.resconrec.2017.11.022</v>
      </c>
      <c r="AZ231" s="20" t="s">
        <v>119</v>
      </c>
      <c r="BA231" s="20" t="s">
        <v>119</v>
      </c>
      <c r="BB231" s="20" t="s">
        <v>506</v>
      </c>
      <c r="BC231" s="20" t="s">
        <v>1066</v>
      </c>
      <c r="BD231" s="20" t="s">
        <v>148</v>
      </c>
      <c r="BE231" s="20" t="s">
        <v>130</v>
      </c>
      <c r="BF231" s="20" t="s">
        <v>131</v>
      </c>
      <c r="BG231" s="20" t="s">
        <v>507</v>
      </c>
      <c r="BH231" s="20">
        <v>6896</v>
      </c>
      <c r="BI231" s="20" t="s">
        <v>118</v>
      </c>
      <c r="BJ231" s="20">
        <v>4100.4502499999999</v>
      </c>
      <c r="BK231" s="20" t="s">
        <v>118</v>
      </c>
      <c r="BL231" s="20">
        <v>71.175002500000005</v>
      </c>
      <c r="BM231" s="20">
        <v>410335</v>
      </c>
      <c r="BN231" s="20">
        <v>4572</v>
      </c>
      <c r="BO231" s="20" t="s">
        <v>118</v>
      </c>
      <c r="BP231" s="20">
        <v>5156</v>
      </c>
      <c r="BQ231" s="20" t="s">
        <v>118</v>
      </c>
      <c r="BR231" s="20">
        <v>0.65700000000000003</v>
      </c>
      <c r="BS231" s="20">
        <v>2118</v>
      </c>
      <c r="BT231" s="20">
        <v>3550</v>
      </c>
      <c r="BU231" s="20" t="s">
        <v>119</v>
      </c>
      <c r="BV231" s="20" t="s">
        <v>119</v>
      </c>
      <c r="BW231" s="21" t="s">
        <v>134</v>
      </c>
      <c r="BX231" s="22" t="str">
        <f>_xlfn.XLOOKUP(BW231,dimensions_items!$B$4:$B$35,dimensions_items!$C$4:$C$35,"NULL",0)</f>
        <v>R5.2OECD</v>
      </c>
      <c r="BY231" s="20" t="s">
        <v>29</v>
      </c>
      <c r="BZ231" s="21" t="s">
        <v>1576</v>
      </c>
      <c r="CA231" s="21" t="s">
        <v>18</v>
      </c>
      <c r="CB231" s="27" t="s">
        <v>19</v>
      </c>
      <c r="CC231" s="20" t="str">
        <f t="shared" si="9"/>
        <v>RM</v>
      </c>
      <c r="CD231" s="20" t="str">
        <f t="shared" si="10"/>
        <v>T</v>
      </c>
      <c r="CE231" s="20" t="str">
        <f t="shared" si="11"/>
        <v>OECD_EU15</v>
      </c>
      <c r="CF231" s="20">
        <f>IF(ISNUMBER(Table1[[#This Row],[concrete]]),Table1[[#This Row],[concrete]],IF(AND(ISNUMBER(Table1[[#This Row],[cement]]),ISNUMBER(Table1[[#This Row],[aggregates]])),Table1[[#This Row],[cement]]+Table1[[#This Row],[aggregates]],""))</f>
        <v>63</v>
      </c>
      <c r="CG231" s="20">
        <f>COUNT(Table1[[#This Row],[steel]:[other_unspecified_material]])</f>
        <v>8</v>
      </c>
    </row>
    <row r="232" spans="1:85" s="8" customFormat="1">
      <c r="A232" s="9">
        <v>230</v>
      </c>
      <c r="B232" s="20" t="s">
        <v>501</v>
      </c>
      <c r="C232" s="20" t="s">
        <v>118</v>
      </c>
      <c r="D232" s="38">
        <v>1890</v>
      </c>
      <c r="E232" s="9">
        <v>1911</v>
      </c>
      <c r="F232" s="38">
        <v>0</v>
      </c>
      <c r="G232" s="38"/>
      <c r="H232" s="38"/>
      <c r="I232" s="38"/>
      <c r="J232" s="117">
        <v>280</v>
      </c>
      <c r="K232" s="117"/>
      <c r="L232" s="117"/>
      <c r="M232" s="117"/>
      <c r="N232" s="117"/>
      <c r="O232" s="117">
        <v>0</v>
      </c>
      <c r="P232" s="117">
        <v>89</v>
      </c>
      <c r="Q232" s="117"/>
      <c r="R232" s="117">
        <v>116</v>
      </c>
      <c r="S232" s="117"/>
      <c r="T232" s="117"/>
      <c r="U232" s="117"/>
      <c r="V232" s="117">
        <v>3</v>
      </c>
      <c r="W232" s="117"/>
      <c r="X232" s="117"/>
      <c r="Y232" s="117"/>
      <c r="Z232" s="117"/>
      <c r="AA232" s="117"/>
      <c r="AB232" s="117">
        <v>4</v>
      </c>
      <c r="AC232" s="117"/>
      <c r="AD232" s="117"/>
      <c r="AE232" s="117"/>
      <c r="AF232" s="117"/>
      <c r="AG232" s="117"/>
      <c r="AH232" s="117"/>
      <c r="AI232" s="117">
        <v>0</v>
      </c>
      <c r="AJ232" s="117"/>
      <c r="AK232" s="117"/>
      <c r="AL232" s="20" t="s">
        <v>509</v>
      </c>
      <c r="AM232" s="38">
        <v>2</v>
      </c>
      <c r="AN232" s="20" t="s">
        <v>117</v>
      </c>
      <c r="AO232" s="20" t="s">
        <v>24</v>
      </c>
      <c r="AP232" s="20" t="s">
        <v>119</v>
      </c>
      <c r="AQ232" s="20" t="s">
        <v>118</v>
      </c>
      <c r="AR232" s="20" t="s">
        <v>121</v>
      </c>
      <c r="AS232" s="20" t="s">
        <v>503</v>
      </c>
      <c r="AT232" s="38">
        <v>2018</v>
      </c>
      <c r="AU232" s="20" t="s">
        <v>504</v>
      </c>
      <c r="AV232" s="20" t="s">
        <v>253</v>
      </c>
      <c r="AW232" s="20" t="s">
        <v>125</v>
      </c>
      <c r="AX232" s="20" t="s">
        <v>505</v>
      </c>
      <c r="AY232" s="20" t="str">
        <f>"https://doi.org/"&amp;Table1[[#This Row],[DOI]]</f>
        <v>https://doi.org/10.1016/j.resconrec.2017.11.022</v>
      </c>
      <c r="AZ232" s="20" t="s">
        <v>119</v>
      </c>
      <c r="BA232" s="20" t="s">
        <v>119</v>
      </c>
      <c r="BB232" s="20" t="s">
        <v>506</v>
      </c>
      <c r="BC232" s="20" t="s">
        <v>1066</v>
      </c>
      <c r="BD232" s="20" t="s">
        <v>148</v>
      </c>
      <c r="BE232" s="20" t="s">
        <v>130</v>
      </c>
      <c r="BF232" s="20" t="s">
        <v>131</v>
      </c>
      <c r="BG232" s="20" t="s">
        <v>507</v>
      </c>
      <c r="BH232" s="20">
        <v>6896</v>
      </c>
      <c r="BI232" s="20" t="s">
        <v>118</v>
      </c>
      <c r="BJ232" s="20">
        <v>4100.4502499999999</v>
      </c>
      <c r="BK232" s="20" t="s">
        <v>118</v>
      </c>
      <c r="BL232" s="20">
        <v>71.175002500000005</v>
      </c>
      <c r="BM232" s="20">
        <v>410335</v>
      </c>
      <c r="BN232" s="20">
        <v>4780</v>
      </c>
      <c r="BO232" s="20" t="s">
        <v>118</v>
      </c>
      <c r="BP232" s="20">
        <v>5542</v>
      </c>
      <c r="BQ232" s="20" t="s">
        <v>118</v>
      </c>
      <c r="BR232" s="20">
        <v>0.65700000000000003</v>
      </c>
      <c r="BS232" s="20">
        <v>2520</v>
      </c>
      <c r="BT232" s="20">
        <v>4516</v>
      </c>
      <c r="BU232" s="20" t="s">
        <v>119</v>
      </c>
      <c r="BV232" s="20" t="s">
        <v>119</v>
      </c>
      <c r="BW232" s="21" t="s">
        <v>134</v>
      </c>
      <c r="BX232" s="22" t="str">
        <f>_xlfn.XLOOKUP(BW232,dimensions_items!$B$4:$B$35,dimensions_items!$C$4:$C$35,"NULL",0)</f>
        <v>R5.2OECD</v>
      </c>
      <c r="BY232" s="20" t="s">
        <v>29</v>
      </c>
      <c r="BZ232" s="21" t="s">
        <v>1576</v>
      </c>
      <c r="CA232" s="21" t="s">
        <v>18</v>
      </c>
      <c r="CB232" s="27" t="s">
        <v>19</v>
      </c>
      <c r="CC232" s="20" t="str">
        <f t="shared" si="9"/>
        <v>RM</v>
      </c>
      <c r="CD232" s="20" t="str">
        <f t="shared" si="10"/>
        <v>T</v>
      </c>
      <c r="CE232" s="20" t="str">
        <f t="shared" si="11"/>
        <v>OECD_EU15</v>
      </c>
      <c r="CF232" s="20" t="str">
        <f>IF(ISNUMBER(Table1[[#This Row],[concrete]]),Table1[[#This Row],[concrete]],IF(AND(ISNUMBER(Table1[[#This Row],[cement]]),ISNUMBER(Table1[[#This Row],[aggregates]])),Table1[[#This Row],[cement]]+Table1[[#This Row],[aggregates]],""))</f>
        <v/>
      </c>
      <c r="CG232" s="20">
        <f>COUNT(Table1[[#This Row],[steel]:[other_unspecified_material]])</f>
        <v>8</v>
      </c>
    </row>
    <row r="233" spans="1:85" s="8" customFormat="1">
      <c r="A233" s="9">
        <v>231</v>
      </c>
      <c r="B233" s="20" t="s">
        <v>501</v>
      </c>
      <c r="C233" s="20" t="s">
        <v>118</v>
      </c>
      <c r="D233" s="38">
        <v>1920</v>
      </c>
      <c r="E233" s="9">
        <v>1931</v>
      </c>
      <c r="F233" s="38">
        <v>63</v>
      </c>
      <c r="G233" s="38"/>
      <c r="H233" s="38"/>
      <c r="I233" s="38"/>
      <c r="J233" s="117">
        <v>167</v>
      </c>
      <c r="K233" s="117"/>
      <c r="L233" s="117"/>
      <c r="M233" s="117">
        <v>399</v>
      </c>
      <c r="N233" s="117"/>
      <c r="O233" s="117">
        <v>118</v>
      </c>
      <c r="P233" s="117">
        <v>19</v>
      </c>
      <c r="Q233" s="117"/>
      <c r="R233" s="117"/>
      <c r="S233" s="117"/>
      <c r="T233" s="117"/>
      <c r="U233" s="117"/>
      <c r="V233" s="117"/>
      <c r="W233" s="117"/>
      <c r="X233" s="117"/>
      <c r="Y233" s="117"/>
      <c r="Z233" s="117"/>
      <c r="AA233" s="117"/>
      <c r="AB233" s="117">
        <v>3</v>
      </c>
      <c r="AC233" s="117"/>
      <c r="AD233" s="117"/>
      <c r="AE233" s="117"/>
      <c r="AF233" s="117"/>
      <c r="AG233" s="117"/>
      <c r="AH233" s="117"/>
      <c r="AI233" s="117">
        <v>0</v>
      </c>
      <c r="AJ233" s="117"/>
      <c r="AK233" s="117"/>
      <c r="AL233" s="20" t="s">
        <v>509</v>
      </c>
      <c r="AM233" s="38">
        <v>3</v>
      </c>
      <c r="AN233" s="20" t="s">
        <v>117</v>
      </c>
      <c r="AO233" s="20" t="s">
        <v>24</v>
      </c>
      <c r="AP233" s="20" t="s">
        <v>119</v>
      </c>
      <c r="AQ233" s="20" t="s">
        <v>118</v>
      </c>
      <c r="AR233" s="20" t="s">
        <v>121</v>
      </c>
      <c r="AS233" s="20" t="s">
        <v>503</v>
      </c>
      <c r="AT233" s="38">
        <v>2018</v>
      </c>
      <c r="AU233" s="20" t="s">
        <v>504</v>
      </c>
      <c r="AV233" s="20" t="s">
        <v>253</v>
      </c>
      <c r="AW233" s="20" t="s">
        <v>125</v>
      </c>
      <c r="AX233" s="20" t="s">
        <v>505</v>
      </c>
      <c r="AY233" s="20" t="str">
        <f>"https://doi.org/"&amp;Table1[[#This Row],[DOI]]</f>
        <v>https://doi.org/10.1016/j.resconrec.2017.11.022</v>
      </c>
      <c r="AZ233" s="20" t="s">
        <v>119</v>
      </c>
      <c r="BA233" s="20" t="s">
        <v>119</v>
      </c>
      <c r="BB233" s="20" t="s">
        <v>506</v>
      </c>
      <c r="BC233" s="20" t="s">
        <v>1066</v>
      </c>
      <c r="BD233" s="20" t="s">
        <v>148</v>
      </c>
      <c r="BE233" s="20" t="s">
        <v>130</v>
      </c>
      <c r="BF233" s="20" t="s">
        <v>131</v>
      </c>
      <c r="BG233" s="20" t="s">
        <v>507</v>
      </c>
      <c r="BH233" s="20">
        <v>6896</v>
      </c>
      <c r="BI233" s="20" t="s">
        <v>118</v>
      </c>
      <c r="BJ233" s="20">
        <v>4100.4502499999999</v>
      </c>
      <c r="BK233" s="20" t="s">
        <v>118</v>
      </c>
      <c r="BL233" s="20">
        <v>71.175002500000005</v>
      </c>
      <c r="BM233" s="20">
        <v>410335</v>
      </c>
      <c r="BN233" s="20">
        <v>5876</v>
      </c>
      <c r="BO233" s="20" t="s">
        <v>118</v>
      </c>
      <c r="BP233" s="20">
        <v>6152</v>
      </c>
      <c r="BQ233" s="20" t="s">
        <v>118</v>
      </c>
      <c r="BR233" s="20">
        <v>0.65700000000000003</v>
      </c>
      <c r="BS233" s="20">
        <v>4474</v>
      </c>
      <c r="BT233" s="20">
        <v>5168</v>
      </c>
      <c r="BU233" s="20" t="s">
        <v>119</v>
      </c>
      <c r="BV233" s="20" t="s">
        <v>119</v>
      </c>
      <c r="BW233" s="21" t="s">
        <v>134</v>
      </c>
      <c r="BX233" s="22" t="str">
        <f>_xlfn.XLOOKUP(BW233,dimensions_items!$B$4:$B$35,dimensions_items!$C$4:$C$35,"NULL",0)</f>
        <v>R5.2OECD</v>
      </c>
      <c r="BY233" s="20" t="s">
        <v>29</v>
      </c>
      <c r="BZ233" s="21" t="s">
        <v>1576</v>
      </c>
      <c r="CA233" s="21" t="s">
        <v>18</v>
      </c>
      <c r="CB233" s="27" t="s">
        <v>19</v>
      </c>
      <c r="CC233" s="20" t="str">
        <f t="shared" si="9"/>
        <v>RM</v>
      </c>
      <c r="CD233" s="20" t="str">
        <f t="shared" si="10"/>
        <v>T</v>
      </c>
      <c r="CE233" s="20" t="str">
        <f t="shared" si="11"/>
        <v>OECD_EU15</v>
      </c>
      <c r="CF233" s="20">
        <f>IF(ISNUMBER(Table1[[#This Row],[concrete]]),Table1[[#This Row],[concrete]],IF(AND(ISNUMBER(Table1[[#This Row],[cement]]),ISNUMBER(Table1[[#This Row],[aggregates]])),Table1[[#This Row],[cement]]+Table1[[#This Row],[aggregates]],""))</f>
        <v>399</v>
      </c>
      <c r="CG233" s="20">
        <f>COUNT(Table1[[#This Row],[steel]:[other_unspecified_material]])</f>
        <v>7</v>
      </c>
    </row>
    <row r="234" spans="1:85" s="8" customFormat="1">
      <c r="A234" s="9">
        <v>232</v>
      </c>
      <c r="B234" s="20" t="s">
        <v>501</v>
      </c>
      <c r="C234" s="20" t="s">
        <v>118</v>
      </c>
      <c r="D234" s="38">
        <v>1930</v>
      </c>
      <c r="E234" s="9">
        <v>1951</v>
      </c>
      <c r="F234" s="38">
        <v>68</v>
      </c>
      <c r="G234" s="38"/>
      <c r="H234" s="38"/>
      <c r="I234" s="38"/>
      <c r="J234" s="117">
        <v>187</v>
      </c>
      <c r="K234" s="117"/>
      <c r="L234" s="117"/>
      <c r="M234" s="117">
        <v>303</v>
      </c>
      <c r="N234" s="117"/>
      <c r="O234" s="117">
        <v>81</v>
      </c>
      <c r="P234" s="117">
        <v>16</v>
      </c>
      <c r="Q234" s="117"/>
      <c r="R234" s="117"/>
      <c r="S234" s="117"/>
      <c r="T234" s="117"/>
      <c r="U234" s="117"/>
      <c r="V234" s="117">
        <v>5</v>
      </c>
      <c r="W234" s="117"/>
      <c r="X234" s="117"/>
      <c r="Y234" s="117"/>
      <c r="Z234" s="117"/>
      <c r="AA234" s="117"/>
      <c r="AB234" s="117">
        <v>5</v>
      </c>
      <c r="AC234" s="117"/>
      <c r="AD234" s="117"/>
      <c r="AE234" s="117"/>
      <c r="AF234" s="117"/>
      <c r="AG234" s="117"/>
      <c r="AH234" s="117"/>
      <c r="AI234" s="117">
        <v>0</v>
      </c>
      <c r="AJ234" s="117"/>
      <c r="AK234" s="117"/>
      <c r="AL234" s="20" t="s">
        <v>509</v>
      </c>
      <c r="AM234" s="38">
        <v>3</v>
      </c>
      <c r="AN234" s="20" t="s">
        <v>117</v>
      </c>
      <c r="AO234" s="20" t="s">
        <v>24</v>
      </c>
      <c r="AP234" s="20" t="s">
        <v>119</v>
      </c>
      <c r="AQ234" s="20" t="s">
        <v>118</v>
      </c>
      <c r="AR234" s="20" t="s">
        <v>121</v>
      </c>
      <c r="AS234" s="20" t="s">
        <v>503</v>
      </c>
      <c r="AT234" s="38">
        <v>2018</v>
      </c>
      <c r="AU234" s="20" t="s">
        <v>504</v>
      </c>
      <c r="AV234" s="20" t="s">
        <v>253</v>
      </c>
      <c r="AW234" s="20" t="s">
        <v>125</v>
      </c>
      <c r="AX234" s="20" t="s">
        <v>505</v>
      </c>
      <c r="AY234" s="20" t="str">
        <f>"https://doi.org/"&amp;Table1[[#This Row],[DOI]]</f>
        <v>https://doi.org/10.1016/j.resconrec.2017.11.022</v>
      </c>
      <c r="AZ234" s="20" t="s">
        <v>119</v>
      </c>
      <c r="BA234" s="20" t="s">
        <v>119</v>
      </c>
      <c r="BB234" s="20" t="s">
        <v>506</v>
      </c>
      <c r="BC234" s="20" t="s">
        <v>1066</v>
      </c>
      <c r="BD234" s="20" t="s">
        <v>508</v>
      </c>
      <c r="BE234" s="20" t="s">
        <v>130</v>
      </c>
      <c r="BF234" s="20" t="s">
        <v>131</v>
      </c>
      <c r="BG234" s="20" t="s">
        <v>507</v>
      </c>
      <c r="BH234" s="20">
        <v>6896</v>
      </c>
      <c r="BI234" s="20">
        <v>4100.4502499999999</v>
      </c>
      <c r="BJ234" s="20">
        <v>4297.6499999999996</v>
      </c>
      <c r="BK234" s="20">
        <v>71.175002500000005</v>
      </c>
      <c r="BL234" s="20">
        <v>48.747502500000003</v>
      </c>
      <c r="BM234" s="20">
        <v>410335</v>
      </c>
      <c r="BN234" s="20">
        <v>6131</v>
      </c>
      <c r="BO234" s="20" t="s">
        <v>118</v>
      </c>
      <c r="BP234" s="20">
        <v>7070</v>
      </c>
      <c r="BQ234" s="20" t="s">
        <v>118</v>
      </c>
      <c r="BR234" s="20">
        <v>0.65700000000000003</v>
      </c>
      <c r="BS234" s="20">
        <v>5291</v>
      </c>
      <c r="BT234" s="20">
        <v>9078</v>
      </c>
      <c r="BU234" s="20" t="s">
        <v>119</v>
      </c>
      <c r="BV234" s="20" t="s">
        <v>119</v>
      </c>
      <c r="BW234" s="21" t="s">
        <v>134</v>
      </c>
      <c r="BX234" s="22" t="str">
        <f>_xlfn.XLOOKUP(BW234,dimensions_items!$B$4:$B$35,dimensions_items!$C$4:$C$35,"NULL",0)</f>
        <v>R5.2OECD</v>
      </c>
      <c r="BY234" s="20" t="s">
        <v>29</v>
      </c>
      <c r="BZ234" s="21" t="s">
        <v>1576</v>
      </c>
      <c r="CA234" s="21" t="s">
        <v>18</v>
      </c>
      <c r="CB234" s="27" t="s">
        <v>19</v>
      </c>
      <c r="CC234" s="20" t="str">
        <f t="shared" si="9"/>
        <v>RM</v>
      </c>
      <c r="CD234" s="20" t="str">
        <f t="shared" si="10"/>
        <v>T</v>
      </c>
      <c r="CE234" s="20" t="str">
        <f t="shared" si="11"/>
        <v>OECD_EU15</v>
      </c>
      <c r="CF234" s="20">
        <f>IF(ISNUMBER(Table1[[#This Row],[concrete]]),Table1[[#This Row],[concrete]],IF(AND(ISNUMBER(Table1[[#This Row],[cement]]),ISNUMBER(Table1[[#This Row],[aggregates]])),Table1[[#This Row],[cement]]+Table1[[#This Row],[aggregates]],""))</f>
        <v>303</v>
      </c>
      <c r="CG234" s="20">
        <f>COUNT(Table1[[#This Row],[steel]:[other_unspecified_material]])</f>
        <v>8</v>
      </c>
    </row>
    <row r="235" spans="1:85" s="8" customFormat="1">
      <c r="A235" s="9">
        <v>233</v>
      </c>
      <c r="B235" s="20" t="s">
        <v>501</v>
      </c>
      <c r="C235" s="20" t="s">
        <v>118</v>
      </c>
      <c r="D235" s="38">
        <v>1990</v>
      </c>
      <c r="E235" s="9">
        <v>2001</v>
      </c>
      <c r="F235" s="38">
        <v>428</v>
      </c>
      <c r="G235" s="38"/>
      <c r="H235" s="38"/>
      <c r="I235" s="38"/>
      <c r="J235" s="117">
        <v>44</v>
      </c>
      <c r="K235" s="117"/>
      <c r="L235" s="117"/>
      <c r="M235" s="117">
        <v>295</v>
      </c>
      <c r="N235" s="117"/>
      <c r="O235" s="117">
        <v>0</v>
      </c>
      <c r="P235" s="117">
        <v>0</v>
      </c>
      <c r="Q235" s="117"/>
      <c r="R235" s="117"/>
      <c r="S235" s="117">
        <v>35</v>
      </c>
      <c r="T235" s="117"/>
      <c r="U235" s="117"/>
      <c r="V235" s="117"/>
      <c r="W235" s="117"/>
      <c r="X235" s="117"/>
      <c r="Y235" s="117"/>
      <c r="Z235" s="117"/>
      <c r="AA235" s="117"/>
      <c r="AB235" s="117">
        <v>5</v>
      </c>
      <c r="AC235" s="117"/>
      <c r="AD235" s="117">
        <v>0.4</v>
      </c>
      <c r="AE235" s="117"/>
      <c r="AF235" s="117"/>
      <c r="AG235" s="117"/>
      <c r="AH235" s="117"/>
      <c r="AI235" s="117">
        <v>90</v>
      </c>
      <c r="AJ235" s="117"/>
      <c r="AK235" s="117"/>
      <c r="AL235" s="20" t="s">
        <v>509</v>
      </c>
      <c r="AM235" s="38">
        <v>5</v>
      </c>
      <c r="AN235" s="20" t="s">
        <v>117</v>
      </c>
      <c r="AO235" s="20" t="s">
        <v>24</v>
      </c>
      <c r="AP235" s="20" t="s">
        <v>119</v>
      </c>
      <c r="AQ235" s="20" t="s">
        <v>118</v>
      </c>
      <c r="AR235" s="20" t="s">
        <v>121</v>
      </c>
      <c r="AS235" s="20" t="s">
        <v>503</v>
      </c>
      <c r="AT235" s="38">
        <v>2018</v>
      </c>
      <c r="AU235" s="20" t="s">
        <v>504</v>
      </c>
      <c r="AV235" s="20" t="s">
        <v>253</v>
      </c>
      <c r="AW235" s="20" t="s">
        <v>125</v>
      </c>
      <c r="AX235" s="20" t="s">
        <v>505</v>
      </c>
      <c r="AY235" s="20" t="str">
        <f>"https://doi.org/"&amp;Table1[[#This Row],[DOI]]</f>
        <v>https://doi.org/10.1016/j.resconrec.2017.11.022</v>
      </c>
      <c r="AZ235" s="20" t="s">
        <v>119</v>
      </c>
      <c r="BA235" s="20" t="s">
        <v>119</v>
      </c>
      <c r="BB235" s="20" t="s">
        <v>506</v>
      </c>
      <c r="BC235" s="20" t="s">
        <v>1066</v>
      </c>
      <c r="BD235" s="20" t="s">
        <v>488</v>
      </c>
      <c r="BE235" s="20" t="s">
        <v>130</v>
      </c>
      <c r="BF235" s="20" t="s">
        <v>131</v>
      </c>
      <c r="BG235" s="20" t="s">
        <v>507</v>
      </c>
      <c r="BH235" s="20">
        <v>6896</v>
      </c>
      <c r="BI235" s="20">
        <v>3984.7224999999999</v>
      </c>
      <c r="BJ235" s="20">
        <v>4347.2250000000004</v>
      </c>
      <c r="BK235" s="20">
        <v>75.084999999999994</v>
      </c>
      <c r="BL235" s="20">
        <v>94.957497500000002</v>
      </c>
      <c r="BM235" s="20">
        <v>410335</v>
      </c>
      <c r="BN235" s="20">
        <v>8559</v>
      </c>
      <c r="BO235" s="20" t="s">
        <v>118</v>
      </c>
      <c r="BP235" s="20">
        <v>8896</v>
      </c>
      <c r="BQ235" s="20">
        <v>0.83099999999999996</v>
      </c>
      <c r="BR235" s="20">
        <v>0.84</v>
      </c>
      <c r="BS235" s="20">
        <v>26364</v>
      </c>
      <c r="BT235" s="20">
        <v>35603</v>
      </c>
      <c r="BU235" s="20" t="s">
        <v>119</v>
      </c>
      <c r="BV235" s="20" t="s">
        <v>119</v>
      </c>
      <c r="BW235" s="21" t="s">
        <v>134</v>
      </c>
      <c r="BX235" s="22" t="str">
        <f>_xlfn.XLOOKUP(BW235,dimensions_items!$B$4:$B$35,dimensions_items!$C$4:$C$35,"NULL",0)</f>
        <v>R5.2OECD</v>
      </c>
      <c r="BY235" s="112" t="s">
        <v>29</v>
      </c>
      <c r="BZ235" s="21" t="s">
        <v>1576</v>
      </c>
      <c r="CA235" s="28" t="s">
        <v>18</v>
      </c>
      <c r="CB235" s="27" t="s">
        <v>19</v>
      </c>
      <c r="CC235" s="20" t="str">
        <f t="shared" si="9"/>
        <v>RM</v>
      </c>
      <c r="CD235" s="20" t="str">
        <f t="shared" si="10"/>
        <v>T</v>
      </c>
      <c r="CE235" s="20" t="str">
        <f t="shared" si="11"/>
        <v>OECD_EU15</v>
      </c>
      <c r="CF235" s="20">
        <f>IF(ISNUMBER(Table1[[#This Row],[concrete]]),Table1[[#This Row],[concrete]],IF(AND(ISNUMBER(Table1[[#This Row],[cement]]),ISNUMBER(Table1[[#This Row],[aggregates]])),Table1[[#This Row],[cement]]+Table1[[#This Row],[aggregates]],""))</f>
        <v>295</v>
      </c>
      <c r="CG235" s="20">
        <f>COUNT(Table1[[#This Row],[steel]:[other_unspecified_material]])</f>
        <v>9</v>
      </c>
    </row>
    <row r="236" spans="1:85" s="8" customFormat="1">
      <c r="A236" s="9">
        <v>234</v>
      </c>
      <c r="B236" s="20" t="s">
        <v>501</v>
      </c>
      <c r="C236" s="20" t="s">
        <v>118</v>
      </c>
      <c r="D236" s="38">
        <v>1880</v>
      </c>
      <c r="E236" s="9">
        <v>1901</v>
      </c>
      <c r="F236" s="38">
        <v>14</v>
      </c>
      <c r="G236" s="38"/>
      <c r="H236" s="38"/>
      <c r="I236" s="38"/>
      <c r="J236" s="117">
        <v>203</v>
      </c>
      <c r="K236" s="117"/>
      <c r="L236" s="117"/>
      <c r="M236" s="117">
        <v>18</v>
      </c>
      <c r="N236" s="117"/>
      <c r="O236" s="117">
        <v>233</v>
      </c>
      <c r="P236" s="117">
        <v>280</v>
      </c>
      <c r="Q236" s="117"/>
      <c r="R236" s="117">
        <v>0.3</v>
      </c>
      <c r="S236" s="117"/>
      <c r="T236" s="117"/>
      <c r="U236" s="117"/>
      <c r="V236" s="117"/>
      <c r="W236" s="117"/>
      <c r="X236" s="117"/>
      <c r="Y236" s="117"/>
      <c r="Z236" s="117"/>
      <c r="AA236" s="117"/>
      <c r="AB236" s="117">
        <v>4</v>
      </c>
      <c r="AC236" s="117"/>
      <c r="AD236" s="117"/>
      <c r="AE236" s="117"/>
      <c r="AF236" s="117"/>
      <c r="AG236" s="117"/>
      <c r="AH236" s="117"/>
      <c r="AI236" s="117">
        <v>0</v>
      </c>
      <c r="AJ236" s="117"/>
      <c r="AK236" s="117"/>
      <c r="AL236" s="23" t="s">
        <v>510</v>
      </c>
      <c r="AM236" s="38">
        <v>3</v>
      </c>
      <c r="AN236" s="20" t="s">
        <v>117</v>
      </c>
      <c r="AO236" s="20" t="s">
        <v>24</v>
      </c>
      <c r="AP236" s="20" t="s">
        <v>119</v>
      </c>
      <c r="AQ236" s="20" t="s">
        <v>118</v>
      </c>
      <c r="AR236" s="20" t="s">
        <v>121</v>
      </c>
      <c r="AS236" s="20" t="s">
        <v>503</v>
      </c>
      <c r="AT236" s="38">
        <v>2018</v>
      </c>
      <c r="AU236" s="20" t="s">
        <v>504</v>
      </c>
      <c r="AV236" s="20" t="s">
        <v>253</v>
      </c>
      <c r="AW236" s="20" t="s">
        <v>125</v>
      </c>
      <c r="AX236" s="20" t="s">
        <v>505</v>
      </c>
      <c r="AY236" s="20" t="str">
        <f>"https://doi.org/"&amp;Table1[[#This Row],[DOI]]</f>
        <v>https://doi.org/10.1016/j.resconrec.2017.11.022</v>
      </c>
      <c r="AZ236" s="20" t="s">
        <v>119</v>
      </c>
      <c r="BA236" s="20" t="s">
        <v>119</v>
      </c>
      <c r="BB236" s="20" t="s">
        <v>506</v>
      </c>
      <c r="BC236" s="20" t="s">
        <v>1066</v>
      </c>
      <c r="BD236" s="20" t="s">
        <v>148</v>
      </c>
      <c r="BE236" s="20" t="s">
        <v>130</v>
      </c>
      <c r="BF236" s="20" t="s">
        <v>131</v>
      </c>
      <c r="BG236" s="20" t="s">
        <v>507</v>
      </c>
      <c r="BH236" s="20">
        <v>6896</v>
      </c>
      <c r="BI236" s="20" t="s">
        <v>118</v>
      </c>
      <c r="BJ236" s="20">
        <v>4100.4502499999999</v>
      </c>
      <c r="BK236" s="20" t="s">
        <v>118</v>
      </c>
      <c r="BL236" s="20">
        <v>71.175002500000005</v>
      </c>
      <c r="BM236" s="20">
        <v>410335</v>
      </c>
      <c r="BN236" s="20">
        <v>4572</v>
      </c>
      <c r="BO236" s="20" t="s">
        <v>118</v>
      </c>
      <c r="BP236" s="20">
        <v>5156</v>
      </c>
      <c r="BQ236" s="20" t="s">
        <v>118</v>
      </c>
      <c r="BR236" s="20">
        <v>0.65700000000000003</v>
      </c>
      <c r="BS236" s="20">
        <v>2118</v>
      </c>
      <c r="BT236" s="20">
        <v>3550</v>
      </c>
      <c r="BU236" s="20" t="s">
        <v>119</v>
      </c>
      <c r="BV236" s="20" t="s">
        <v>119</v>
      </c>
      <c r="BW236" s="21" t="s">
        <v>134</v>
      </c>
      <c r="BX236" s="22" t="str">
        <f>_xlfn.XLOOKUP(BW236,dimensions_items!$B$4:$B$35,dimensions_items!$C$4:$C$35,"NULL",0)</f>
        <v>R5.2OECD</v>
      </c>
      <c r="BY236" s="20" t="s">
        <v>29</v>
      </c>
      <c r="BZ236" s="27" t="s">
        <v>1578</v>
      </c>
      <c r="CA236" s="21" t="s">
        <v>18</v>
      </c>
      <c r="CB236" s="27" t="s">
        <v>19</v>
      </c>
      <c r="CC236" s="20" t="str">
        <f t="shared" si="9"/>
        <v>RM</v>
      </c>
      <c r="CD236" s="20" t="str">
        <f t="shared" si="10"/>
        <v>T</v>
      </c>
      <c r="CE236" s="20" t="str">
        <f t="shared" si="11"/>
        <v>OECD_EU15</v>
      </c>
      <c r="CF236" s="20">
        <f>IF(ISNUMBER(Table1[[#This Row],[concrete]]),Table1[[#This Row],[concrete]],IF(AND(ISNUMBER(Table1[[#This Row],[cement]]),ISNUMBER(Table1[[#This Row],[aggregates]])),Table1[[#This Row],[cement]]+Table1[[#This Row],[aggregates]],""))</f>
        <v>18</v>
      </c>
      <c r="CG236" s="20">
        <f>COUNT(Table1[[#This Row],[steel]:[other_unspecified_material]])</f>
        <v>8</v>
      </c>
    </row>
    <row r="237" spans="1:85" s="8" customFormat="1">
      <c r="A237" s="9">
        <v>235</v>
      </c>
      <c r="B237" s="20" t="s">
        <v>501</v>
      </c>
      <c r="C237" s="20" t="s">
        <v>118</v>
      </c>
      <c r="D237" s="38">
        <v>1900</v>
      </c>
      <c r="E237" s="9">
        <v>1911</v>
      </c>
      <c r="F237" s="38">
        <v>107</v>
      </c>
      <c r="G237" s="38"/>
      <c r="H237" s="38"/>
      <c r="I237" s="38"/>
      <c r="J237" s="117">
        <v>137</v>
      </c>
      <c r="K237" s="117"/>
      <c r="L237" s="117"/>
      <c r="M237" s="117">
        <v>172</v>
      </c>
      <c r="N237" s="117"/>
      <c r="O237" s="117">
        <v>201</v>
      </c>
      <c r="P237" s="117">
        <v>240</v>
      </c>
      <c r="Q237" s="117"/>
      <c r="R237" s="117"/>
      <c r="S237" s="117"/>
      <c r="T237" s="117"/>
      <c r="U237" s="117"/>
      <c r="V237" s="117"/>
      <c r="W237" s="117"/>
      <c r="X237" s="117"/>
      <c r="Y237" s="117"/>
      <c r="Z237" s="117"/>
      <c r="AA237" s="117"/>
      <c r="AB237" s="117">
        <v>4</v>
      </c>
      <c r="AC237" s="117"/>
      <c r="AD237" s="117"/>
      <c r="AE237" s="117"/>
      <c r="AF237" s="117"/>
      <c r="AG237" s="117"/>
      <c r="AH237" s="117"/>
      <c r="AI237" s="117">
        <v>0</v>
      </c>
      <c r="AJ237" s="117"/>
      <c r="AK237" s="117"/>
      <c r="AL237" s="20" t="s">
        <v>510</v>
      </c>
      <c r="AM237" s="38">
        <v>3</v>
      </c>
      <c r="AN237" s="20" t="s">
        <v>117</v>
      </c>
      <c r="AO237" s="20" t="s">
        <v>24</v>
      </c>
      <c r="AP237" s="20" t="s">
        <v>119</v>
      </c>
      <c r="AQ237" s="20" t="s">
        <v>118</v>
      </c>
      <c r="AR237" s="20" t="s">
        <v>121</v>
      </c>
      <c r="AS237" s="20" t="s">
        <v>503</v>
      </c>
      <c r="AT237" s="38">
        <v>2018</v>
      </c>
      <c r="AU237" s="20" t="s">
        <v>504</v>
      </c>
      <c r="AV237" s="20" t="s">
        <v>253</v>
      </c>
      <c r="AW237" s="20" t="s">
        <v>125</v>
      </c>
      <c r="AX237" s="20" t="s">
        <v>505</v>
      </c>
      <c r="AY237" s="20" t="str">
        <f>"https://doi.org/"&amp;Table1[[#This Row],[DOI]]</f>
        <v>https://doi.org/10.1016/j.resconrec.2017.11.022</v>
      </c>
      <c r="AZ237" s="20" t="s">
        <v>119</v>
      </c>
      <c r="BA237" s="20" t="s">
        <v>119</v>
      </c>
      <c r="BB237" s="20" t="s">
        <v>506</v>
      </c>
      <c r="BC237" s="20" t="s">
        <v>1066</v>
      </c>
      <c r="BD237" s="20" t="s">
        <v>148</v>
      </c>
      <c r="BE237" s="20" t="s">
        <v>130</v>
      </c>
      <c r="BF237" s="20" t="s">
        <v>131</v>
      </c>
      <c r="BG237" s="20" t="s">
        <v>507</v>
      </c>
      <c r="BH237" s="20">
        <v>6896</v>
      </c>
      <c r="BI237" s="20" t="s">
        <v>118</v>
      </c>
      <c r="BJ237" s="20">
        <v>4100.4502499999999</v>
      </c>
      <c r="BK237" s="20" t="s">
        <v>118</v>
      </c>
      <c r="BL237" s="20">
        <v>71.175002500000005</v>
      </c>
      <c r="BM237" s="20">
        <v>410335</v>
      </c>
      <c r="BN237" s="20">
        <v>5117</v>
      </c>
      <c r="BO237" s="20" t="s">
        <v>118</v>
      </c>
      <c r="BP237" s="20">
        <v>5542</v>
      </c>
      <c r="BQ237" s="20" t="s">
        <v>118</v>
      </c>
      <c r="BR237" s="20">
        <v>0.65700000000000003</v>
      </c>
      <c r="BS237" s="20">
        <v>3438</v>
      </c>
      <c r="BT237" s="20">
        <v>4516</v>
      </c>
      <c r="BU237" s="20" t="s">
        <v>119</v>
      </c>
      <c r="BV237" s="20" t="s">
        <v>119</v>
      </c>
      <c r="BW237" s="21" t="s">
        <v>134</v>
      </c>
      <c r="BX237" s="22" t="str">
        <f>_xlfn.XLOOKUP(BW237,dimensions_items!$B$4:$B$35,dimensions_items!$C$4:$C$35,"NULL",0)</f>
        <v>R5.2OECD</v>
      </c>
      <c r="BY237" s="20" t="s">
        <v>29</v>
      </c>
      <c r="BZ237" s="27" t="s">
        <v>1578</v>
      </c>
      <c r="CA237" s="21" t="s">
        <v>18</v>
      </c>
      <c r="CB237" s="27" t="s">
        <v>19</v>
      </c>
      <c r="CC237" s="20" t="str">
        <f t="shared" si="9"/>
        <v>RM</v>
      </c>
      <c r="CD237" s="20" t="str">
        <f t="shared" si="10"/>
        <v>T</v>
      </c>
      <c r="CE237" s="20" t="str">
        <f t="shared" si="11"/>
        <v>OECD_EU15</v>
      </c>
      <c r="CF237" s="20">
        <f>IF(ISNUMBER(Table1[[#This Row],[concrete]]),Table1[[#This Row],[concrete]],IF(AND(ISNUMBER(Table1[[#This Row],[cement]]),ISNUMBER(Table1[[#This Row],[aggregates]])),Table1[[#This Row],[cement]]+Table1[[#This Row],[aggregates]],""))</f>
        <v>172</v>
      </c>
      <c r="CG237" s="20">
        <f>COUNT(Table1[[#This Row],[steel]:[other_unspecified_material]])</f>
        <v>7</v>
      </c>
    </row>
    <row r="238" spans="1:85" s="8" customFormat="1">
      <c r="A238" s="9">
        <v>236</v>
      </c>
      <c r="B238" s="20" t="s">
        <v>501</v>
      </c>
      <c r="C238" s="20" t="s">
        <v>118</v>
      </c>
      <c r="D238" s="38">
        <v>1920</v>
      </c>
      <c r="E238" s="9">
        <v>1931</v>
      </c>
      <c r="F238" s="38">
        <v>48</v>
      </c>
      <c r="G238" s="38"/>
      <c r="H238" s="38"/>
      <c r="I238" s="38"/>
      <c r="J238" s="117">
        <v>149</v>
      </c>
      <c r="K238" s="117"/>
      <c r="L238" s="117"/>
      <c r="M238" s="117">
        <v>306</v>
      </c>
      <c r="N238" s="117"/>
      <c r="O238" s="117">
        <v>52</v>
      </c>
      <c r="P238" s="117">
        <v>269</v>
      </c>
      <c r="Q238" s="117"/>
      <c r="R238" s="117"/>
      <c r="S238" s="117"/>
      <c r="T238" s="117"/>
      <c r="U238" s="117"/>
      <c r="V238" s="117">
        <v>6</v>
      </c>
      <c r="W238" s="117"/>
      <c r="X238" s="117"/>
      <c r="Y238" s="117"/>
      <c r="Z238" s="117"/>
      <c r="AA238" s="117"/>
      <c r="AB238" s="117">
        <v>4</v>
      </c>
      <c r="AC238" s="117"/>
      <c r="AD238" s="117"/>
      <c r="AE238" s="117"/>
      <c r="AF238" s="117"/>
      <c r="AG238" s="117"/>
      <c r="AH238" s="117"/>
      <c r="AI238" s="117">
        <v>0</v>
      </c>
      <c r="AJ238" s="117"/>
      <c r="AK238" s="117"/>
      <c r="AL238" s="20" t="s">
        <v>510</v>
      </c>
      <c r="AM238" s="38">
        <v>4</v>
      </c>
      <c r="AN238" s="20" t="s">
        <v>117</v>
      </c>
      <c r="AO238" s="20" t="s">
        <v>24</v>
      </c>
      <c r="AP238" s="20" t="s">
        <v>119</v>
      </c>
      <c r="AQ238" s="20" t="s">
        <v>118</v>
      </c>
      <c r="AR238" s="20" t="s">
        <v>121</v>
      </c>
      <c r="AS238" s="20" t="s">
        <v>503</v>
      </c>
      <c r="AT238" s="38">
        <v>2018</v>
      </c>
      <c r="AU238" s="20" t="s">
        <v>504</v>
      </c>
      <c r="AV238" s="20" t="s">
        <v>253</v>
      </c>
      <c r="AW238" s="20" t="s">
        <v>125</v>
      </c>
      <c r="AX238" s="20" t="s">
        <v>505</v>
      </c>
      <c r="AY238" s="20" t="str">
        <f>"https://doi.org/"&amp;Table1[[#This Row],[DOI]]</f>
        <v>https://doi.org/10.1016/j.resconrec.2017.11.022</v>
      </c>
      <c r="AZ238" s="20" t="s">
        <v>119</v>
      </c>
      <c r="BA238" s="20" t="s">
        <v>119</v>
      </c>
      <c r="BB238" s="20" t="s">
        <v>506</v>
      </c>
      <c r="BC238" s="20" t="s">
        <v>1066</v>
      </c>
      <c r="BD238" s="20" t="s">
        <v>148</v>
      </c>
      <c r="BE238" s="20" t="s">
        <v>130</v>
      </c>
      <c r="BF238" s="20" t="s">
        <v>131</v>
      </c>
      <c r="BG238" s="20" t="s">
        <v>507</v>
      </c>
      <c r="BH238" s="20">
        <v>6896</v>
      </c>
      <c r="BI238" s="20" t="s">
        <v>118</v>
      </c>
      <c r="BJ238" s="20">
        <v>4100.4502499999999</v>
      </c>
      <c r="BK238" s="20" t="s">
        <v>118</v>
      </c>
      <c r="BL238" s="20">
        <v>71.175002500000005</v>
      </c>
      <c r="BM238" s="20">
        <v>410335</v>
      </c>
      <c r="BN238" s="20">
        <v>5876</v>
      </c>
      <c r="BO238" s="20" t="s">
        <v>118</v>
      </c>
      <c r="BP238" s="20">
        <v>6152</v>
      </c>
      <c r="BQ238" s="20" t="s">
        <v>118</v>
      </c>
      <c r="BR238" s="20">
        <v>0.65700000000000003</v>
      </c>
      <c r="BS238" s="20">
        <v>4474</v>
      </c>
      <c r="BT238" s="20">
        <v>5168</v>
      </c>
      <c r="BU238" s="20" t="s">
        <v>119</v>
      </c>
      <c r="BV238" s="20" t="s">
        <v>119</v>
      </c>
      <c r="BW238" s="21" t="s">
        <v>134</v>
      </c>
      <c r="BX238" s="22" t="str">
        <f>_xlfn.XLOOKUP(BW238,dimensions_items!$B$4:$B$35,dimensions_items!$C$4:$C$35,"NULL",0)</f>
        <v>R5.2OECD</v>
      </c>
      <c r="BY238" s="20" t="s">
        <v>29</v>
      </c>
      <c r="BZ238" s="27" t="s">
        <v>1578</v>
      </c>
      <c r="CA238" s="21" t="s">
        <v>18</v>
      </c>
      <c r="CB238" s="27" t="s">
        <v>19</v>
      </c>
      <c r="CC238" s="20" t="str">
        <f t="shared" si="9"/>
        <v>RM</v>
      </c>
      <c r="CD238" s="20" t="str">
        <f t="shared" si="10"/>
        <v>T</v>
      </c>
      <c r="CE238" s="20" t="str">
        <f t="shared" si="11"/>
        <v>OECD_EU15</v>
      </c>
      <c r="CF238" s="20">
        <f>IF(ISNUMBER(Table1[[#This Row],[concrete]]),Table1[[#This Row],[concrete]],IF(AND(ISNUMBER(Table1[[#This Row],[cement]]),ISNUMBER(Table1[[#This Row],[aggregates]])),Table1[[#This Row],[cement]]+Table1[[#This Row],[aggregates]],""))</f>
        <v>306</v>
      </c>
      <c r="CG238" s="20">
        <f>COUNT(Table1[[#This Row],[steel]:[other_unspecified_material]])</f>
        <v>8</v>
      </c>
    </row>
    <row r="239" spans="1:85" s="8" customFormat="1">
      <c r="A239" s="9">
        <v>237</v>
      </c>
      <c r="B239" s="20" t="s">
        <v>501</v>
      </c>
      <c r="C239" s="20" t="s">
        <v>118</v>
      </c>
      <c r="D239" s="38">
        <v>1880</v>
      </c>
      <c r="E239" s="9">
        <v>1891</v>
      </c>
      <c r="F239" s="38">
        <v>6</v>
      </c>
      <c r="G239" s="38"/>
      <c r="H239" s="38"/>
      <c r="I239" s="38"/>
      <c r="J239" s="117">
        <v>76</v>
      </c>
      <c r="K239" s="117"/>
      <c r="L239" s="117"/>
      <c r="M239" s="117">
        <v>17</v>
      </c>
      <c r="N239" s="117"/>
      <c r="O239" s="117">
        <v>434</v>
      </c>
      <c r="P239" s="117">
        <v>912</v>
      </c>
      <c r="Q239" s="117"/>
      <c r="R239" s="117"/>
      <c r="S239" s="117"/>
      <c r="T239" s="117"/>
      <c r="U239" s="117"/>
      <c r="V239" s="117"/>
      <c r="W239" s="117"/>
      <c r="X239" s="117"/>
      <c r="Y239" s="117"/>
      <c r="Z239" s="117"/>
      <c r="AA239" s="117"/>
      <c r="AB239" s="117">
        <v>3</v>
      </c>
      <c r="AC239" s="117"/>
      <c r="AD239" s="117"/>
      <c r="AE239" s="117"/>
      <c r="AF239" s="117"/>
      <c r="AG239" s="117"/>
      <c r="AH239" s="117"/>
      <c r="AI239" s="117">
        <v>0</v>
      </c>
      <c r="AJ239" s="117"/>
      <c r="AK239" s="117"/>
      <c r="AL239" s="20" t="s">
        <v>511</v>
      </c>
      <c r="AM239" s="38">
        <v>4</v>
      </c>
      <c r="AN239" s="20" t="s">
        <v>117</v>
      </c>
      <c r="AO239" s="20" t="s">
        <v>24</v>
      </c>
      <c r="AP239" s="20" t="s">
        <v>119</v>
      </c>
      <c r="AQ239" s="20" t="s">
        <v>118</v>
      </c>
      <c r="AR239" s="20" t="s">
        <v>121</v>
      </c>
      <c r="AS239" s="20" t="s">
        <v>503</v>
      </c>
      <c r="AT239" s="38">
        <v>2018</v>
      </c>
      <c r="AU239" s="20" t="s">
        <v>504</v>
      </c>
      <c r="AV239" s="20" t="s">
        <v>253</v>
      </c>
      <c r="AW239" s="20" t="s">
        <v>125</v>
      </c>
      <c r="AX239" s="20" t="s">
        <v>505</v>
      </c>
      <c r="AY239" s="20" t="str">
        <f>"https://doi.org/"&amp;Table1[[#This Row],[DOI]]</f>
        <v>https://doi.org/10.1016/j.resconrec.2017.11.022</v>
      </c>
      <c r="AZ239" s="20" t="s">
        <v>119</v>
      </c>
      <c r="BA239" s="20" t="s">
        <v>119</v>
      </c>
      <c r="BB239" s="20" t="s">
        <v>506</v>
      </c>
      <c r="BC239" s="20" t="s">
        <v>1066</v>
      </c>
      <c r="BD239" s="20" t="s">
        <v>148</v>
      </c>
      <c r="BE239" s="20" t="s">
        <v>130</v>
      </c>
      <c r="BF239" s="20" t="s">
        <v>131</v>
      </c>
      <c r="BG239" s="20" t="s">
        <v>507</v>
      </c>
      <c r="BH239" s="20">
        <v>6896</v>
      </c>
      <c r="BI239" s="20" t="s">
        <v>118</v>
      </c>
      <c r="BJ239" s="20">
        <v>4100.4502499999999</v>
      </c>
      <c r="BK239" s="20" t="s">
        <v>118</v>
      </c>
      <c r="BL239" s="20">
        <v>71.175002500000005</v>
      </c>
      <c r="BM239" s="20">
        <v>410335</v>
      </c>
      <c r="BN239" s="20">
        <v>4572</v>
      </c>
      <c r="BO239" s="20" t="s">
        <v>118</v>
      </c>
      <c r="BP239" s="20">
        <v>4794</v>
      </c>
      <c r="BQ239" s="20" t="s">
        <v>118</v>
      </c>
      <c r="BR239" s="20">
        <v>0.65700000000000003</v>
      </c>
      <c r="BS239" s="20">
        <v>2118</v>
      </c>
      <c r="BT239" s="20">
        <v>2676</v>
      </c>
      <c r="BU239" s="20" t="s">
        <v>119</v>
      </c>
      <c r="BV239" s="20" t="s">
        <v>119</v>
      </c>
      <c r="BW239" s="21" t="s">
        <v>134</v>
      </c>
      <c r="BX239" s="22" t="str">
        <f>_xlfn.XLOOKUP(BW239,dimensions_items!$B$4:$B$35,dimensions_items!$C$4:$C$35,"NULL",0)</f>
        <v>R5.2OECD</v>
      </c>
      <c r="BY239" s="20" t="s">
        <v>29</v>
      </c>
      <c r="BZ239" s="21" t="s">
        <v>1470</v>
      </c>
      <c r="CA239" s="21" t="s">
        <v>18</v>
      </c>
      <c r="CB239" s="27" t="s">
        <v>19</v>
      </c>
      <c r="CC239" s="20" t="str">
        <f t="shared" si="9"/>
        <v>RM</v>
      </c>
      <c r="CD239" s="20" t="str">
        <f t="shared" si="10"/>
        <v>M</v>
      </c>
      <c r="CE239" s="20" t="str">
        <f t="shared" si="11"/>
        <v>OECD_EU15</v>
      </c>
      <c r="CF239" s="20">
        <f>IF(ISNUMBER(Table1[[#This Row],[concrete]]),Table1[[#This Row],[concrete]],IF(AND(ISNUMBER(Table1[[#This Row],[cement]]),ISNUMBER(Table1[[#This Row],[aggregates]])),Table1[[#This Row],[cement]]+Table1[[#This Row],[aggregates]],""))</f>
        <v>17</v>
      </c>
      <c r="CG239" s="20">
        <f>COUNT(Table1[[#This Row],[steel]:[other_unspecified_material]])</f>
        <v>7</v>
      </c>
    </row>
    <row r="240" spans="1:85" s="8" customFormat="1">
      <c r="A240" s="9">
        <v>238</v>
      </c>
      <c r="B240" s="20" t="s">
        <v>501</v>
      </c>
      <c r="C240" s="20" t="s">
        <v>118</v>
      </c>
      <c r="D240" s="38">
        <v>1890</v>
      </c>
      <c r="E240" s="9">
        <v>1911</v>
      </c>
      <c r="F240" s="38">
        <v>0</v>
      </c>
      <c r="G240" s="38"/>
      <c r="H240" s="38"/>
      <c r="I240" s="38"/>
      <c r="J240" s="117">
        <v>79</v>
      </c>
      <c r="K240" s="117"/>
      <c r="L240" s="117"/>
      <c r="M240" s="117">
        <v>17</v>
      </c>
      <c r="N240" s="117"/>
      <c r="O240" s="117">
        <v>108</v>
      </c>
      <c r="P240" s="117">
        <v>1114</v>
      </c>
      <c r="Q240" s="117"/>
      <c r="R240" s="117"/>
      <c r="S240" s="117"/>
      <c r="T240" s="117"/>
      <c r="U240" s="117"/>
      <c r="V240" s="117"/>
      <c r="W240" s="117"/>
      <c r="X240" s="117"/>
      <c r="Y240" s="117"/>
      <c r="Z240" s="117"/>
      <c r="AA240" s="117"/>
      <c r="AB240" s="117">
        <v>5</v>
      </c>
      <c r="AC240" s="117"/>
      <c r="AD240" s="117"/>
      <c r="AE240" s="117"/>
      <c r="AF240" s="117"/>
      <c r="AG240" s="117"/>
      <c r="AH240" s="117"/>
      <c r="AI240" s="117">
        <v>0</v>
      </c>
      <c r="AJ240" s="117"/>
      <c r="AK240" s="117"/>
      <c r="AL240" s="20" t="s">
        <v>511</v>
      </c>
      <c r="AM240" s="38">
        <v>5</v>
      </c>
      <c r="AN240" s="20" t="s">
        <v>117</v>
      </c>
      <c r="AO240" s="20" t="s">
        <v>24</v>
      </c>
      <c r="AP240" s="20" t="s">
        <v>119</v>
      </c>
      <c r="AQ240" s="20" t="s">
        <v>118</v>
      </c>
      <c r="AR240" s="20" t="s">
        <v>121</v>
      </c>
      <c r="AS240" s="20" t="s">
        <v>503</v>
      </c>
      <c r="AT240" s="38">
        <v>2018</v>
      </c>
      <c r="AU240" s="20" t="s">
        <v>504</v>
      </c>
      <c r="AV240" s="20" t="s">
        <v>253</v>
      </c>
      <c r="AW240" s="20" t="s">
        <v>125</v>
      </c>
      <c r="AX240" s="20" t="s">
        <v>505</v>
      </c>
      <c r="AY240" s="20" t="str">
        <f>"https://doi.org/"&amp;Table1[[#This Row],[DOI]]</f>
        <v>https://doi.org/10.1016/j.resconrec.2017.11.022</v>
      </c>
      <c r="AZ240" s="20" t="s">
        <v>119</v>
      </c>
      <c r="BA240" s="20" t="s">
        <v>119</v>
      </c>
      <c r="BB240" s="20" t="s">
        <v>506</v>
      </c>
      <c r="BC240" s="20" t="s">
        <v>1066</v>
      </c>
      <c r="BD240" s="20" t="s">
        <v>148</v>
      </c>
      <c r="BE240" s="20" t="s">
        <v>130</v>
      </c>
      <c r="BF240" s="20" t="s">
        <v>131</v>
      </c>
      <c r="BG240" s="20" t="s">
        <v>507</v>
      </c>
      <c r="BH240" s="20">
        <v>6896</v>
      </c>
      <c r="BI240" s="20" t="s">
        <v>118</v>
      </c>
      <c r="BJ240" s="20">
        <v>4100.4502499999999</v>
      </c>
      <c r="BK240" s="20" t="s">
        <v>118</v>
      </c>
      <c r="BL240" s="20">
        <v>71.175002500000005</v>
      </c>
      <c r="BM240" s="20">
        <v>410335</v>
      </c>
      <c r="BN240" s="20">
        <v>4780</v>
      </c>
      <c r="BO240" s="20" t="s">
        <v>118</v>
      </c>
      <c r="BP240" s="20">
        <v>5542</v>
      </c>
      <c r="BQ240" s="20" t="s">
        <v>118</v>
      </c>
      <c r="BR240" s="20">
        <v>0.65700000000000003</v>
      </c>
      <c r="BS240" s="20">
        <v>2520</v>
      </c>
      <c r="BT240" s="20">
        <v>4516</v>
      </c>
      <c r="BU240" s="20" t="s">
        <v>119</v>
      </c>
      <c r="BV240" s="20" t="s">
        <v>119</v>
      </c>
      <c r="BW240" s="21" t="s">
        <v>134</v>
      </c>
      <c r="BX240" s="22" t="str">
        <f>_xlfn.XLOOKUP(BW240,dimensions_items!$B$4:$B$35,dimensions_items!$C$4:$C$35,"NULL",0)</f>
        <v>R5.2OECD</v>
      </c>
      <c r="BY240" s="112" t="s">
        <v>29</v>
      </c>
      <c r="BZ240" s="21" t="s">
        <v>1470</v>
      </c>
      <c r="CA240" s="28" t="s">
        <v>18</v>
      </c>
      <c r="CB240" s="27" t="s">
        <v>19</v>
      </c>
      <c r="CC240" s="20" t="str">
        <f t="shared" si="9"/>
        <v>RM</v>
      </c>
      <c r="CD240" s="20" t="str">
        <f t="shared" si="10"/>
        <v>M</v>
      </c>
      <c r="CE240" s="20" t="str">
        <f t="shared" si="11"/>
        <v>OECD_EU15</v>
      </c>
      <c r="CF240" s="20">
        <f>IF(ISNUMBER(Table1[[#This Row],[concrete]]),Table1[[#This Row],[concrete]],IF(AND(ISNUMBER(Table1[[#This Row],[cement]]),ISNUMBER(Table1[[#This Row],[aggregates]])),Table1[[#This Row],[cement]]+Table1[[#This Row],[aggregates]],""))</f>
        <v>17</v>
      </c>
      <c r="CG240" s="20">
        <f>COUNT(Table1[[#This Row],[steel]:[other_unspecified_material]])</f>
        <v>7</v>
      </c>
    </row>
    <row r="241" spans="1:85" s="8" customFormat="1">
      <c r="A241" s="9">
        <v>239</v>
      </c>
      <c r="B241" s="20" t="s">
        <v>501</v>
      </c>
      <c r="C241" s="20" t="s">
        <v>118</v>
      </c>
      <c r="D241" s="38">
        <v>1890</v>
      </c>
      <c r="E241" s="9">
        <v>1901</v>
      </c>
      <c r="F241" s="38">
        <v>36</v>
      </c>
      <c r="G241" s="38"/>
      <c r="H241" s="38"/>
      <c r="I241" s="38"/>
      <c r="J241" s="117">
        <v>70</v>
      </c>
      <c r="K241" s="117"/>
      <c r="L241" s="117"/>
      <c r="M241" s="117">
        <v>126</v>
      </c>
      <c r="N241" s="117"/>
      <c r="O241" s="117">
        <v>468</v>
      </c>
      <c r="P241" s="117">
        <v>845</v>
      </c>
      <c r="Q241" s="117"/>
      <c r="R241" s="117"/>
      <c r="S241" s="117"/>
      <c r="T241" s="117"/>
      <c r="U241" s="117"/>
      <c r="V241" s="117"/>
      <c r="W241" s="117"/>
      <c r="X241" s="117"/>
      <c r="Y241" s="117"/>
      <c r="Z241" s="117"/>
      <c r="AA241" s="117"/>
      <c r="AB241" s="117">
        <v>3</v>
      </c>
      <c r="AC241" s="117"/>
      <c r="AD241" s="117"/>
      <c r="AE241" s="117"/>
      <c r="AF241" s="117"/>
      <c r="AG241" s="117"/>
      <c r="AH241" s="117"/>
      <c r="AI241" s="117">
        <v>0</v>
      </c>
      <c r="AJ241" s="117"/>
      <c r="AK241" s="117"/>
      <c r="AL241" s="20" t="s">
        <v>511</v>
      </c>
      <c r="AM241" s="38">
        <v>6</v>
      </c>
      <c r="AN241" s="20" t="s">
        <v>117</v>
      </c>
      <c r="AO241" s="20" t="s">
        <v>24</v>
      </c>
      <c r="AP241" s="20" t="s">
        <v>119</v>
      </c>
      <c r="AQ241" s="20" t="s">
        <v>118</v>
      </c>
      <c r="AR241" s="20" t="s">
        <v>121</v>
      </c>
      <c r="AS241" s="20" t="s">
        <v>503</v>
      </c>
      <c r="AT241" s="38">
        <v>2018</v>
      </c>
      <c r="AU241" s="20" t="s">
        <v>504</v>
      </c>
      <c r="AV241" s="20" t="s">
        <v>253</v>
      </c>
      <c r="AW241" s="20" t="s">
        <v>125</v>
      </c>
      <c r="AX241" s="20" t="s">
        <v>505</v>
      </c>
      <c r="AY241" s="20" t="str">
        <f>"https://doi.org/"&amp;Table1[[#This Row],[DOI]]</f>
        <v>https://doi.org/10.1016/j.resconrec.2017.11.022</v>
      </c>
      <c r="AZ241" s="20" t="s">
        <v>119</v>
      </c>
      <c r="BA241" s="20" t="s">
        <v>119</v>
      </c>
      <c r="BB241" s="20" t="s">
        <v>506</v>
      </c>
      <c r="BC241" s="20" t="s">
        <v>1066</v>
      </c>
      <c r="BD241" s="20" t="s">
        <v>148</v>
      </c>
      <c r="BE241" s="20" t="s">
        <v>130</v>
      </c>
      <c r="BF241" s="20" t="s">
        <v>131</v>
      </c>
      <c r="BG241" s="20" t="s">
        <v>507</v>
      </c>
      <c r="BH241" s="20">
        <v>6896</v>
      </c>
      <c r="BI241" s="20" t="s">
        <v>118</v>
      </c>
      <c r="BJ241" s="20">
        <v>4100.4502499999999</v>
      </c>
      <c r="BK241" s="20" t="s">
        <v>118</v>
      </c>
      <c r="BL241" s="20">
        <v>71.175002500000005</v>
      </c>
      <c r="BM241" s="20">
        <v>410335</v>
      </c>
      <c r="BN241" s="20">
        <v>4780</v>
      </c>
      <c r="BO241" s="20" t="s">
        <v>118</v>
      </c>
      <c r="BP241" s="20">
        <v>5156</v>
      </c>
      <c r="BQ241" s="20" t="s">
        <v>118</v>
      </c>
      <c r="BR241" s="20">
        <v>0.65700000000000003</v>
      </c>
      <c r="BS241" s="20">
        <v>2520</v>
      </c>
      <c r="BT241" s="20">
        <v>3550</v>
      </c>
      <c r="BU241" s="20" t="s">
        <v>119</v>
      </c>
      <c r="BV241" s="20" t="s">
        <v>119</v>
      </c>
      <c r="BW241" s="21" t="s">
        <v>134</v>
      </c>
      <c r="BX241" s="22" t="str">
        <f>_xlfn.XLOOKUP(BW241,dimensions_items!$B$4:$B$35,dimensions_items!$C$4:$C$35,"NULL",0)</f>
        <v>R5.2OECD</v>
      </c>
      <c r="BY241" s="20" t="s">
        <v>33</v>
      </c>
      <c r="BZ241" s="21" t="s">
        <v>1470</v>
      </c>
      <c r="CA241" s="21" t="s">
        <v>18</v>
      </c>
      <c r="CB241" s="27" t="s">
        <v>19</v>
      </c>
      <c r="CC241" s="20" t="str">
        <f t="shared" si="9"/>
        <v>RM</v>
      </c>
      <c r="CD241" s="20" t="str">
        <f t="shared" si="10"/>
        <v>M</v>
      </c>
      <c r="CE241" s="20" t="str">
        <f t="shared" si="11"/>
        <v>OECD_EU15</v>
      </c>
      <c r="CF241" s="20">
        <f>IF(ISNUMBER(Table1[[#This Row],[concrete]]),Table1[[#This Row],[concrete]],IF(AND(ISNUMBER(Table1[[#This Row],[cement]]),ISNUMBER(Table1[[#This Row],[aggregates]])),Table1[[#This Row],[cement]]+Table1[[#This Row],[aggregates]],""))</f>
        <v>126</v>
      </c>
      <c r="CG241" s="20">
        <f>COUNT(Table1[[#This Row],[steel]:[other_unspecified_material]])</f>
        <v>7</v>
      </c>
    </row>
    <row r="242" spans="1:85" s="8" customFormat="1">
      <c r="A242" s="9">
        <v>240</v>
      </c>
      <c r="B242" s="20" t="s">
        <v>501</v>
      </c>
      <c r="C242" s="20" t="s">
        <v>118</v>
      </c>
      <c r="D242" s="38">
        <v>1890</v>
      </c>
      <c r="E242" s="9">
        <v>1901</v>
      </c>
      <c r="F242" s="38">
        <v>23</v>
      </c>
      <c r="G242" s="38"/>
      <c r="H242" s="38"/>
      <c r="I242" s="38"/>
      <c r="J242" s="117">
        <v>79</v>
      </c>
      <c r="K242" s="117"/>
      <c r="L242" s="117"/>
      <c r="M242" s="117">
        <v>56</v>
      </c>
      <c r="N242" s="117"/>
      <c r="O242" s="117">
        <v>416</v>
      </c>
      <c r="P242" s="117">
        <v>936</v>
      </c>
      <c r="Q242" s="117"/>
      <c r="R242" s="117"/>
      <c r="S242" s="117"/>
      <c r="T242" s="117"/>
      <c r="U242" s="117"/>
      <c r="V242" s="117"/>
      <c r="W242" s="117"/>
      <c r="X242" s="117"/>
      <c r="Y242" s="117"/>
      <c r="Z242" s="117"/>
      <c r="AA242" s="117"/>
      <c r="AB242" s="117">
        <v>2</v>
      </c>
      <c r="AC242" s="117"/>
      <c r="AD242" s="117"/>
      <c r="AE242" s="117"/>
      <c r="AF242" s="117"/>
      <c r="AG242" s="117"/>
      <c r="AH242" s="117"/>
      <c r="AI242" s="117">
        <v>0</v>
      </c>
      <c r="AJ242" s="117"/>
      <c r="AK242" s="117"/>
      <c r="AL242" s="20" t="s">
        <v>511</v>
      </c>
      <c r="AM242" s="38">
        <v>5</v>
      </c>
      <c r="AN242" s="20" t="s">
        <v>117</v>
      </c>
      <c r="AO242" s="20" t="s">
        <v>24</v>
      </c>
      <c r="AP242" s="20" t="s">
        <v>119</v>
      </c>
      <c r="AQ242" s="20" t="s">
        <v>118</v>
      </c>
      <c r="AR242" s="20" t="s">
        <v>121</v>
      </c>
      <c r="AS242" s="20" t="s">
        <v>503</v>
      </c>
      <c r="AT242" s="38">
        <v>2018</v>
      </c>
      <c r="AU242" s="20" t="s">
        <v>504</v>
      </c>
      <c r="AV242" s="20" t="s">
        <v>253</v>
      </c>
      <c r="AW242" s="20" t="s">
        <v>125</v>
      </c>
      <c r="AX242" s="20" t="s">
        <v>505</v>
      </c>
      <c r="AY242" s="20" t="str">
        <f>"https://doi.org/"&amp;Table1[[#This Row],[DOI]]</f>
        <v>https://doi.org/10.1016/j.resconrec.2017.11.022</v>
      </c>
      <c r="AZ242" s="20" t="s">
        <v>119</v>
      </c>
      <c r="BA242" s="20" t="s">
        <v>119</v>
      </c>
      <c r="BB242" s="20" t="s">
        <v>506</v>
      </c>
      <c r="BC242" s="20" t="s">
        <v>1066</v>
      </c>
      <c r="BD242" s="20" t="s">
        <v>148</v>
      </c>
      <c r="BE242" s="20" t="s">
        <v>130</v>
      </c>
      <c r="BF242" s="20" t="s">
        <v>131</v>
      </c>
      <c r="BG242" s="20" t="s">
        <v>507</v>
      </c>
      <c r="BH242" s="20">
        <v>6896</v>
      </c>
      <c r="BI242" s="20" t="s">
        <v>118</v>
      </c>
      <c r="BJ242" s="20">
        <v>4100.4502499999999</v>
      </c>
      <c r="BK242" s="20" t="s">
        <v>118</v>
      </c>
      <c r="BL242" s="20">
        <v>71.175002500000005</v>
      </c>
      <c r="BM242" s="20">
        <v>410335</v>
      </c>
      <c r="BN242" s="20">
        <v>4780</v>
      </c>
      <c r="BO242" s="20" t="s">
        <v>118</v>
      </c>
      <c r="BP242" s="20">
        <v>5156</v>
      </c>
      <c r="BQ242" s="20" t="s">
        <v>118</v>
      </c>
      <c r="BR242" s="20">
        <v>0.65700000000000003</v>
      </c>
      <c r="BS242" s="20">
        <v>2520</v>
      </c>
      <c r="BT242" s="20">
        <v>3550</v>
      </c>
      <c r="BU242" s="20" t="s">
        <v>119</v>
      </c>
      <c r="BV242" s="20" t="s">
        <v>119</v>
      </c>
      <c r="BW242" s="21" t="s">
        <v>134</v>
      </c>
      <c r="BX242" s="22" t="str">
        <f>_xlfn.XLOOKUP(BW242,dimensions_items!$B$4:$B$35,dimensions_items!$C$4:$C$35,"NULL",0)</f>
        <v>R5.2OECD</v>
      </c>
      <c r="BY242" s="112" t="s">
        <v>29</v>
      </c>
      <c r="BZ242" s="21" t="s">
        <v>1470</v>
      </c>
      <c r="CA242" s="21" t="s">
        <v>18</v>
      </c>
      <c r="CB242" s="27" t="s">
        <v>19</v>
      </c>
      <c r="CC242" s="20" t="str">
        <f t="shared" si="9"/>
        <v>RM</v>
      </c>
      <c r="CD242" s="20" t="str">
        <f t="shared" si="10"/>
        <v>M</v>
      </c>
      <c r="CE242" s="20" t="str">
        <f t="shared" si="11"/>
        <v>OECD_EU15</v>
      </c>
      <c r="CF242" s="20">
        <f>IF(ISNUMBER(Table1[[#This Row],[concrete]]),Table1[[#This Row],[concrete]],IF(AND(ISNUMBER(Table1[[#This Row],[cement]]),ISNUMBER(Table1[[#This Row],[aggregates]])),Table1[[#This Row],[cement]]+Table1[[#This Row],[aggregates]],""))</f>
        <v>56</v>
      </c>
      <c r="CG242" s="20">
        <f>COUNT(Table1[[#This Row],[steel]:[other_unspecified_material]])</f>
        <v>7</v>
      </c>
    </row>
    <row r="243" spans="1:85" s="8" customFormat="1">
      <c r="A243" s="9">
        <v>241</v>
      </c>
      <c r="B243" s="20" t="s">
        <v>501</v>
      </c>
      <c r="C243" s="20" t="s">
        <v>118</v>
      </c>
      <c r="D243" s="38">
        <v>1900</v>
      </c>
      <c r="E243" s="9">
        <v>1911</v>
      </c>
      <c r="F243" s="38">
        <v>38</v>
      </c>
      <c r="G243" s="38"/>
      <c r="H243" s="38"/>
      <c r="I243" s="38"/>
      <c r="J243" s="117">
        <v>61</v>
      </c>
      <c r="K243" s="117"/>
      <c r="L243" s="117"/>
      <c r="M243" s="117">
        <v>238</v>
      </c>
      <c r="N243" s="117"/>
      <c r="O243" s="117">
        <v>297</v>
      </c>
      <c r="P243" s="117">
        <v>993</v>
      </c>
      <c r="Q243" s="117"/>
      <c r="R243" s="117"/>
      <c r="S243" s="117"/>
      <c r="T243" s="117"/>
      <c r="U243" s="117"/>
      <c r="V243" s="117"/>
      <c r="W243" s="117"/>
      <c r="X243" s="117"/>
      <c r="Y243" s="117"/>
      <c r="Z243" s="117"/>
      <c r="AA243" s="117"/>
      <c r="AB243" s="117">
        <v>3</v>
      </c>
      <c r="AC243" s="117"/>
      <c r="AD243" s="117"/>
      <c r="AE243" s="117"/>
      <c r="AF243" s="117"/>
      <c r="AG243" s="117"/>
      <c r="AH243" s="117"/>
      <c r="AI243" s="117">
        <v>0</v>
      </c>
      <c r="AJ243" s="117"/>
      <c r="AK243" s="117"/>
      <c r="AL243" s="20" t="s">
        <v>511</v>
      </c>
      <c r="AM243" s="38">
        <v>5</v>
      </c>
      <c r="AN243" s="20" t="s">
        <v>117</v>
      </c>
      <c r="AO243" s="20" t="s">
        <v>24</v>
      </c>
      <c r="AP243" s="20" t="s">
        <v>119</v>
      </c>
      <c r="AQ243" s="20" t="s">
        <v>118</v>
      </c>
      <c r="AR243" s="20" t="s">
        <v>121</v>
      </c>
      <c r="AS243" s="20" t="s">
        <v>503</v>
      </c>
      <c r="AT243" s="38">
        <v>2018</v>
      </c>
      <c r="AU243" s="20" t="s">
        <v>504</v>
      </c>
      <c r="AV243" s="20" t="s">
        <v>253</v>
      </c>
      <c r="AW243" s="20" t="s">
        <v>125</v>
      </c>
      <c r="AX243" s="20" t="s">
        <v>505</v>
      </c>
      <c r="AY243" s="20" t="str">
        <f>"https://doi.org/"&amp;Table1[[#This Row],[DOI]]</f>
        <v>https://doi.org/10.1016/j.resconrec.2017.11.022</v>
      </c>
      <c r="AZ243" s="20" t="s">
        <v>119</v>
      </c>
      <c r="BA243" s="20" t="s">
        <v>119</v>
      </c>
      <c r="BB243" s="20" t="s">
        <v>506</v>
      </c>
      <c r="BC243" s="20" t="s">
        <v>1066</v>
      </c>
      <c r="BD243" s="20" t="s">
        <v>148</v>
      </c>
      <c r="BE243" s="20" t="s">
        <v>130</v>
      </c>
      <c r="BF243" s="20" t="s">
        <v>131</v>
      </c>
      <c r="BG243" s="20" t="s">
        <v>507</v>
      </c>
      <c r="BH243" s="20">
        <v>6896</v>
      </c>
      <c r="BI243" s="20" t="s">
        <v>118</v>
      </c>
      <c r="BJ243" s="20">
        <v>4100.4502499999999</v>
      </c>
      <c r="BK243" s="20" t="s">
        <v>118</v>
      </c>
      <c r="BL243" s="20">
        <v>71.175002500000005</v>
      </c>
      <c r="BM243" s="20">
        <v>410335</v>
      </c>
      <c r="BN243" s="20">
        <v>5117</v>
      </c>
      <c r="BO243" s="20" t="s">
        <v>118</v>
      </c>
      <c r="BP243" s="20">
        <v>5542</v>
      </c>
      <c r="BQ243" s="20" t="s">
        <v>118</v>
      </c>
      <c r="BR243" s="20">
        <v>0.65700000000000003</v>
      </c>
      <c r="BS243" s="20">
        <v>3438</v>
      </c>
      <c r="BT243" s="20">
        <v>4516</v>
      </c>
      <c r="BU243" s="20" t="s">
        <v>119</v>
      </c>
      <c r="BV243" s="20" t="s">
        <v>119</v>
      </c>
      <c r="BW243" s="21" t="s">
        <v>134</v>
      </c>
      <c r="BX243" s="22" t="str">
        <f>_xlfn.XLOOKUP(BW243,dimensions_items!$B$4:$B$35,dimensions_items!$C$4:$C$35,"NULL",0)</f>
        <v>R5.2OECD</v>
      </c>
      <c r="BY243" s="112" t="s">
        <v>29</v>
      </c>
      <c r="BZ243" s="21" t="s">
        <v>1470</v>
      </c>
      <c r="CA243" s="21" t="s">
        <v>18</v>
      </c>
      <c r="CB243" s="27" t="s">
        <v>19</v>
      </c>
      <c r="CC243" s="20" t="str">
        <f t="shared" si="9"/>
        <v>RM</v>
      </c>
      <c r="CD243" s="20" t="str">
        <f t="shared" si="10"/>
        <v>M</v>
      </c>
      <c r="CE243" s="20" t="str">
        <f t="shared" si="11"/>
        <v>OECD_EU15</v>
      </c>
      <c r="CF243" s="20">
        <f>IF(ISNUMBER(Table1[[#This Row],[concrete]]),Table1[[#This Row],[concrete]],IF(AND(ISNUMBER(Table1[[#This Row],[cement]]),ISNUMBER(Table1[[#This Row],[aggregates]])),Table1[[#This Row],[cement]]+Table1[[#This Row],[aggregates]],""))</f>
        <v>238</v>
      </c>
      <c r="CG243" s="20">
        <f>COUNT(Table1[[#This Row],[steel]:[other_unspecified_material]])</f>
        <v>7</v>
      </c>
    </row>
    <row r="244" spans="1:85" s="8" customFormat="1">
      <c r="A244" s="9">
        <v>242</v>
      </c>
      <c r="B244" s="20" t="s">
        <v>501</v>
      </c>
      <c r="C244" s="20" t="s">
        <v>118</v>
      </c>
      <c r="D244" s="38">
        <v>1910</v>
      </c>
      <c r="E244" s="9">
        <v>1921</v>
      </c>
      <c r="F244" s="38">
        <v>30</v>
      </c>
      <c r="G244" s="38"/>
      <c r="H244" s="38"/>
      <c r="I244" s="38"/>
      <c r="J244" s="117">
        <v>72</v>
      </c>
      <c r="K244" s="117"/>
      <c r="L244" s="117"/>
      <c r="M244" s="117">
        <v>154</v>
      </c>
      <c r="N244" s="117"/>
      <c r="O244" s="117">
        <v>375</v>
      </c>
      <c r="P244" s="117">
        <v>836</v>
      </c>
      <c r="Q244" s="117"/>
      <c r="R244" s="117"/>
      <c r="S244" s="117"/>
      <c r="T244" s="117"/>
      <c r="U244" s="117"/>
      <c r="V244" s="117"/>
      <c r="W244" s="117"/>
      <c r="X244" s="117"/>
      <c r="Y244" s="117"/>
      <c r="Z244" s="117"/>
      <c r="AA244" s="117"/>
      <c r="AB244" s="117">
        <v>3</v>
      </c>
      <c r="AC244" s="117"/>
      <c r="AD244" s="117"/>
      <c r="AE244" s="117"/>
      <c r="AF244" s="117"/>
      <c r="AG244" s="117"/>
      <c r="AH244" s="117"/>
      <c r="AI244" s="117">
        <v>0</v>
      </c>
      <c r="AJ244" s="117"/>
      <c r="AK244" s="117"/>
      <c r="AL244" s="20" t="s">
        <v>511</v>
      </c>
      <c r="AM244" s="38">
        <v>7</v>
      </c>
      <c r="AN244" s="20" t="s">
        <v>117</v>
      </c>
      <c r="AO244" s="20" t="s">
        <v>24</v>
      </c>
      <c r="AP244" s="20" t="s">
        <v>119</v>
      </c>
      <c r="AQ244" s="20" t="s">
        <v>118</v>
      </c>
      <c r="AR244" s="20" t="s">
        <v>121</v>
      </c>
      <c r="AS244" s="20" t="s">
        <v>503</v>
      </c>
      <c r="AT244" s="38">
        <v>2018</v>
      </c>
      <c r="AU244" s="20" t="s">
        <v>504</v>
      </c>
      <c r="AV244" s="20" t="s">
        <v>253</v>
      </c>
      <c r="AW244" s="20" t="s">
        <v>125</v>
      </c>
      <c r="AX244" s="20" t="s">
        <v>505</v>
      </c>
      <c r="AY244" s="20" t="str">
        <f>"https://doi.org/"&amp;Table1[[#This Row],[DOI]]</f>
        <v>https://doi.org/10.1016/j.resconrec.2017.11.022</v>
      </c>
      <c r="AZ244" s="20" t="s">
        <v>119</v>
      </c>
      <c r="BA244" s="20" t="s">
        <v>119</v>
      </c>
      <c r="BB244" s="20" t="s">
        <v>506</v>
      </c>
      <c r="BC244" s="20" t="s">
        <v>1066</v>
      </c>
      <c r="BD244" s="20" t="s">
        <v>148</v>
      </c>
      <c r="BE244" s="20" t="s">
        <v>130</v>
      </c>
      <c r="BF244" s="20" t="s">
        <v>131</v>
      </c>
      <c r="BG244" s="20" t="s">
        <v>507</v>
      </c>
      <c r="BH244" s="20">
        <v>6896</v>
      </c>
      <c r="BI244" s="20" t="s">
        <v>118</v>
      </c>
      <c r="BJ244" s="20">
        <v>4100.4502499999999</v>
      </c>
      <c r="BK244" s="20" t="s">
        <v>118</v>
      </c>
      <c r="BL244" s="20">
        <v>71.175002500000005</v>
      </c>
      <c r="BM244" s="20">
        <v>410335</v>
      </c>
      <c r="BN244" s="20">
        <v>5499</v>
      </c>
      <c r="BO244" s="20" t="s">
        <v>118</v>
      </c>
      <c r="BP244" s="20">
        <v>5929</v>
      </c>
      <c r="BQ244" s="20" t="s">
        <v>118</v>
      </c>
      <c r="BR244" s="20">
        <v>0.65700000000000003</v>
      </c>
      <c r="BS244" s="20">
        <v>4476</v>
      </c>
      <c r="BT244" s="20">
        <v>4166</v>
      </c>
      <c r="BU244" s="20" t="s">
        <v>119</v>
      </c>
      <c r="BV244" s="20" t="s">
        <v>119</v>
      </c>
      <c r="BW244" s="21" t="s">
        <v>134</v>
      </c>
      <c r="BX244" s="22" t="str">
        <f>_xlfn.XLOOKUP(BW244,dimensions_items!$B$4:$B$35,dimensions_items!$C$4:$C$35,"NULL",0)</f>
        <v>R5.2OECD</v>
      </c>
      <c r="BY244" s="20" t="s">
        <v>33</v>
      </c>
      <c r="BZ244" s="21" t="s">
        <v>1470</v>
      </c>
      <c r="CA244" s="21" t="s">
        <v>18</v>
      </c>
      <c r="CB244" s="27" t="s">
        <v>19</v>
      </c>
      <c r="CC244" s="20" t="str">
        <f t="shared" si="9"/>
        <v>RM</v>
      </c>
      <c r="CD244" s="20" t="str">
        <f t="shared" si="10"/>
        <v>M</v>
      </c>
      <c r="CE244" s="20" t="str">
        <f t="shared" si="11"/>
        <v>OECD_EU15</v>
      </c>
      <c r="CF244" s="20">
        <f>IF(ISNUMBER(Table1[[#This Row],[concrete]]),Table1[[#This Row],[concrete]],IF(AND(ISNUMBER(Table1[[#This Row],[cement]]),ISNUMBER(Table1[[#This Row],[aggregates]])),Table1[[#This Row],[cement]]+Table1[[#This Row],[aggregates]],""))</f>
        <v>154</v>
      </c>
      <c r="CG244" s="20">
        <f>COUNT(Table1[[#This Row],[steel]:[other_unspecified_material]])</f>
        <v>7</v>
      </c>
    </row>
    <row r="245" spans="1:85" s="8" customFormat="1">
      <c r="A245" s="9">
        <v>243</v>
      </c>
      <c r="B245" s="20" t="s">
        <v>501</v>
      </c>
      <c r="C245" s="20" t="s">
        <v>118</v>
      </c>
      <c r="D245" s="38">
        <v>1920</v>
      </c>
      <c r="E245" s="9">
        <v>1931</v>
      </c>
      <c r="F245" s="38">
        <v>24</v>
      </c>
      <c r="G245" s="38"/>
      <c r="H245" s="38"/>
      <c r="I245" s="38"/>
      <c r="J245" s="117">
        <v>55.5</v>
      </c>
      <c r="K245" s="117"/>
      <c r="L245" s="117"/>
      <c r="M245" s="117">
        <v>174</v>
      </c>
      <c r="N245" s="117"/>
      <c r="O245" s="117">
        <v>205</v>
      </c>
      <c r="P245" s="117">
        <v>605</v>
      </c>
      <c r="Q245" s="117"/>
      <c r="R245" s="117">
        <v>0.3</v>
      </c>
      <c r="S245" s="117"/>
      <c r="T245" s="117"/>
      <c r="U245" s="117"/>
      <c r="V245" s="117"/>
      <c r="W245" s="117"/>
      <c r="X245" s="117"/>
      <c r="Y245" s="117"/>
      <c r="Z245" s="117"/>
      <c r="AA245" s="117"/>
      <c r="AB245" s="117">
        <v>3</v>
      </c>
      <c r="AC245" s="117"/>
      <c r="AD245" s="117"/>
      <c r="AE245" s="117"/>
      <c r="AF245" s="117"/>
      <c r="AG245" s="117"/>
      <c r="AH245" s="117"/>
      <c r="AI245" s="117">
        <v>0</v>
      </c>
      <c r="AJ245" s="117"/>
      <c r="AK245" s="117"/>
      <c r="AL245" s="20" t="s">
        <v>511</v>
      </c>
      <c r="AM245" s="38">
        <v>5</v>
      </c>
      <c r="AN245" s="20" t="s">
        <v>117</v>
      </c>
      <c r="AO245" s="20" t="s">
        <v>24</v>
      </c>
      <c r="AP245" s="20" t="s">
        <v>119</v>
      </c>
      <c r="AQ245" s="20" t="s">
        <v>118</v>
      </c>
      <c r="AR245" s="20" t="s">
        <v>121</v>
      </c>
      <c r="AS245" s="20" t="s">
        <v>503</v>
      </c>
      <c r="AT245" s="38">
        <v>2018</v>
      </c>
      <c r="AU245" s="20" t="s">
        <v>504</v>
      </c>
      <c r="AV245" s="20" t="s">
        <v>253</v>
      </c>
      <c r="AW245" s="20" t="s">
        <v>125</v>
      </c>
      <c r="AX245" s="20" t="s">
        <v>505</v>
      </c>
      <c r="AY245" s="20" t="str">
        <f>"https://doi.org/"&amp;Table1[[#This Row],[DOI]]</f>
        <v>https://doi.org/10.1016/j.resconrec.2017.11.022</v>
      </c>
      <c r="AZ245" s="20" t="s">
        <v>119</v>
      </c>
      <c r="BA245" s="20" t="s">
        <v>119</v>
      </c>
      <c r="BB245" s="20" t="s">
        <v>506</v>
      </c>
      <c r="BC245" s="20" t="s">
        <v>1066</v>
      </c>
      <c r="BD245" s="20" t="s">
        <v>148</v>
      </c>
      <c r="BE245" s="20" t="s">
        <v>130</v>
      </c>
      <c r="BF245" s="20" t="s">
        <v>131</v>
      </c>
      <c r="BG245" s="20" t="s">
        <v>507</v>
      </c>
      <c r="BH245" s="20">
        <v>6896</v>
      </c>
      <c r="BI245" s="20" t="s">
        <v>118</v>
      </c>
      <c r="BJ245" s="20">
        <v>4100.4502499999999</v>
      </c>
      <c r="BK245" s="20" t="s">
        <v>118</v>
      </c>
      <c r="BL245" s="20">
        <v>71.175002500000005</v>
      </c>
      <c r="BM245" s="20">
        <v>410335</v>
      </c>
      <c r="BN245" s="20">
        <v>5876</v>
      </c>
      <c r="BO245" s="20" t="s">
        <v>118</v>
      </c>
      <c r="BP245" s="20">
        <v>6152</v>
      </c>
      <c r="BQ245" s="20" t="s">
        <v>118</v>
      </c>
      <c r="BR245" s="20">
        <v>0.65700000000000003</v>
      </c>
      <c r="BS245" s="20">
        <v>4474</v>
      </c>
      <c r="BT245" s="20">
        <v>5168</v>
      </c>
      <c r="BU245" s="20" t="s">
        <v>119</v>
      </c>
      <c r="BV245" s="20" t="s">
        <v>119</v>
      </c>
      <c r="BW245" s="21" t="s">
        <v>134</v>
      </c>
      <c r="BX245" s="22" t="str">
        <f>_xlfn.XLOOKUP(BW245,dimensions_items!$B$4:$B$35,dimensions_items!$C$4:$C$35,"NULL",0)</f>
        <v>R5.2OECD</v>
      </c>
      <c r="BY245" s="112" t="s">
        <v>29</v>
      </c>
      <c r="BZ245" s="21" t="s">
        <v>1470</v>
      </c>
      <c r="CA245" s="21" t="s">
        <v>18</v>
      </c>
      <c r="CB245" s="27" t="s">
        <v>19</v>
      </c>
      <c r="CC245" s="20" t="str">
        <f t="shared" si="9"/>
        <v>RM</v>
      </c>
      <c r="CD245" s="20" t="str">
        <f t="shared" si="10"/>
        <v>M</v>
      </c>
      <c r="CE245" s="20" t="str">
        <f t="shared" si="11"/>
        <v>OECD_EU15</v>
      </c>
      <c r="CF245" s="20">
        <f>IF(ISNUMBER(Table1[[#This Row],[concrete]]),Table1[[#This Row],[concrete]],IF(AND(ISNUMBER(Table1[[#This Row],[cement]]),ISNUMBER(Table1[[#This Row],[aggregates]])),Table1[[#This Row],[cement]]+Table1[[#This Row],[aggregates]],""))</f>
        <v>174</v>
      </c>
      <c r="CG245" s="20">
        <f>COUNT(Table1[[#This Row],[steel]:[other_unspecified_material]])</f>
        <v>8</v>
      </c>
    </row>
    <row r="246" spans="1:85" s="8" customFormat="1">
      <c r="A246" s="9">
        <v>244</v>
      </c>
      <c r="B246" s="20" t="s">
        <v>501</v>
      </c>
      <c r="C246" s="20" t="s">
        <v>118</v>
      </c>
      <c r="D246" s="38">
        <v>1920</v>
      </c>
      <c r="E246" s="9">
        <v>1931</v>
      </c>
      <c r="F246" s="38">
        <v>102</v>
      </c>
      <c r="G246" s="38"/>
      <c r="H246" s="38"/>
      <c r="I246" s="38"/>
      <c r="J246" s="117">
        <v>49</v>
      </c>
      <c r="K246" s="117"/>
      <c r="L246" s="117"/>
      <c r="M246" s="117">
        <v>328</v>
      </c>
      <c r="N246" s="117"/>
      <c r="O246" s="117">
        <v>73</v>
      </c>
      <c r="P246" s="117">
        <v>682</v>
      </c>
      <c r="Q246" s="117"/>
      <c r="R246" s="117">
        <v>165</v>
      </c>
      <c r="S246" s="117"/>
      <c r="T246" s="117"/>
      <c r="U246" s="117"/>
      <c r="V246" s="117"/>
      <c r="W246" s="117"/>
      <c r="X246" s="117"/>
      <c r="Y246" s="117"/>
      <c r="Z246" s="117"/>
      <c r="AA246" s="117"/>
      <c r="AB246" s="117">
        <v>2</v>
      </c>
      <c r="AC246" s="117"/>
      <c r="AD246" s="117"/>
      <c r="AE246" s="117"/>
      <c r="AF246" s="117"/>
      <c r="AG246" s="117"/>
      <c r="AH246" s="117"/>
      <c r="AI246" s="117">
        <v>0</v>
      </c>
      <c r="AJ246" s="117"/>
      <c r="AK246" s="117"/>
      <c r="AL246" s="20" t="s">
        <v>511</v>
      </c>
      <c r="AM246" s="38">
        <v>5</v>
      </c>
      <c r="AN246" s="20" t="s">
        <v>117</v>
      </c>
      <c r="AO246" s="20" t="s">
        <v>24</v>
      </c>
      <c r="AP246" s="20" t="s">
        <v>119</v>
      </c>
      <c r="AQ246" s="20" t="s">
        <v>118</v>
      </c>
      <c r="AR246" s="20" t="s">
        <v>121</v>
      </c>
      <c r="AS246" s="20" t="s">
        <v>503</v>
      </c>
      <c r="AT246" s="38">
        <v>2018</v>
      </c>
      <c r="AU246" s="20" t="s">
        <v>504</v>
      </c>
      <c r="AV246" s="20" t="s">
        <v>253</v>
      </c>
      <c r="AW246" s="20" t="s">
        <v>125</v>
      </c>
      <c r="AX246" s="20" t="s">
        <v>505</v>
      </c>
      <c r="AY246" s="20" t="str">
        <f>"https://doi.org/"&amp;Table1[[#This Row],[DOI]]</f>
        <v>https://doi.org/10.1016/j.resconrec.2017.11.022</v>
      </c>
      <c r="AZ246" s="20" t="s">
        <v>119</v>
      </c>
      <c r="BA246" s="20" t="s">
        <v>119</v>
      </c>
      <c r="BB246" s="20" t="s">
        <v>506</v>
      </c>
      <c r="BC246" s="20" t="s">
        <v>1066</v>
      </c>
      <c r="BD246" s="20" t="s">
        <v>148</v>
      </c>
      <c r="BE246" s="20" t="s">
        <v>130</v>
      </c>
      <c r="BF246" s="20" t="s">
        <v>131</v>
      </c>
      <c r="BG246" s="20" t="s">
        <v>507</v>
      </c>
      <c r="BH246" s="20">
        <v>6896</v>
      </c>
      <c r="BI246" s="20" t="s">
        <v>118</v>
      </c>
      <c r="BJ246" s="20">
        <v>4100.4502499999999</v>
      </c>
      <c r="BK246" s="20" t="s">
        <v>118</v>
      </c>
      <c r="BL246" s="20">
        <v>71.175002500000005</v>
      </c>
      <c r="BM246" s="20">
        <v>410335</v>
      </c>
      <c r="BN246" s="20">
        <v>5876</v>
      </c>
      <c r="BO246" s="20" t="s">
        <v>118</v>
      </c>
      <c r="BP246" s="20">
        <v>6152</v>
      </c>
      <c r="BQ246" s="20" t="s">
        <v>118</v>
      </c>
      <c r="BR246" s="20">
        <v>0.65700000000000003</v>
      </c>
      <c r="BS246" s="20">
        <v>4474</v>
      </c>
      <c r="BT246" s="20">
        <v>5168</v>
      </c>
      <c r="BU246" s="20" t="s">
        <v>119</v>
      </c>
      <c r="BV246" s="20" t="s">
        <v>119</v>
      </c>
      <c r="BW246" s="21" t="s">
        <v>134</v>
      </c>
      <c r="BX246" s="22" t="str">
        <f>_xlfn.XLOOKUP(BW246,dimensions_items!$B$4:$B$35,dimensions_items!$C$4:$C$35,"NULL",0)</f>
        <v>R5.2OECD</v>
      </c>
      <c r="BY246" s="112" t="s">
        <v>29</v>
      </c>
      <c r="BZ246" s="21" t="s">
        <v>1470</v>
      </c>
      <c r="CA246" s="21" t="s">
        <v>18</v>
      </c>
      <c r="CB246" s="27" t="s">
        <v>19</v>
      </c>
      <c r="CC246" s="20" t="str">
        <f t="shared" si="9"/>
        <v>RM</v>
      </c>
      <c r="CD246" s="20" t="str">
        <f t="shared" si="10"/>
        <v>M</v>
      </c>
      <c r="CE246" s="20" t="str">
        <f t="shared" si="11"/>
        <v>OECD_EU15</v>
      </c>
      <c r="CF246" s="20">
        <f>IF(ISNUMBER(Table1[[#This Row],[concrete]]),Table1[[#This Row],[concrete]],IF(AND(ISNUMBER(Table1[[#This Row],[cement]]),ISNUMBER(Table1[[#This Row],[aggregates]])),Table1[[#This Row],[cement]]+Table1[[#This Row],[aggregates]],""))</f>
        <v>328</v>
      </c>
      <c r="CG246" s="20">
        <f>COUNT(Table1[[#This Row],[steel]:[other_unspecified_material]])</f>
        <v>8</v>
      </c>
    </row>
    <row r="247" spans="1:85" s="8" customFormat="1">
      <c r="A247" s="9">
        <v>245</v>
      </c>
      <c r="B247" s="20" t="s">
        <v>501</v>
      </c>
      <c r="C247" s="20" t="s">
        <v>118</v>
      </c>
      <c r="D247" s="38">
        <v>1930</v>
      </c>
      <c r="E247" s="9">
        <v>1941</v>
      </c>
      <c r="F247" s="38">
        <v>57</v>
      </c>
      <c r="G247" s="38"/>
      <c r="H247" s="38"/>
      <c r="I247" s="38"/>
      <c r="J247" s="117">
        <v>57</v>
      </c>
      <c r="K247" s="117"/>
      <c r="L247" s="117"/>
      <c r="M247" s="117">
        <v>220</v>
      </c>
      <c r="N247" s="117"/>
      <c r="O247" s="117"/>
      <c r="P247" s="117">
        <v>433</v>
      </c>
      <c r="Q247" s="117"/>
      <c r="R247" s="117">
        <v>123</v>
      </c>
      <c r="S247" s="117"/>
      <c r="T247" s="117"/>
      <c r="U247" s="117"/>
      <c r="V247" s="117"/>
      <c r="W247" s="117"/>
      <c r="X247" s="117"/>
      <c r="Y247" s="117"/>
      <c r="Z247" s="117"/>
      <c r="AA247" s="117"/>
      <c r="AB247" s="117">
        <v>4</v>
      </c>
      <c r="AC247" s="117"/>
      <c r="AD247" s="117"/>
      <c r="AE247" s="117"/>
      <c r="AF247" s="117"/>
      <c r="AG247" s="117"/>
      <c r="AH247" s="117"/>
      <c r="AI247" s="117">
        <v>0</v>
      </c>
      <c r="AJ247" s="117"/>
      <c r="AK247" s="117"/>
      <c r="AL247" s="20" t="s">
        <v>511</v>
      </c>
      <c r="AM247" s="38">
        <v>5</v>
      </c>
      <c r="AN247" s="20" t="s">
        <v>117</v>
      </c>
      <c r="AO247" s="20" t="s">
        <v>24</v>
      </c>
      <c r="AP247" s="20" t="s">
        <v>119</v>
      </c>
      <c r="AQ247" s="20" t="s">
        <v>118</v>
      </c>
      <c r="AR247" s="20" t="s">
        <v>121</v>
      </c>
      <c r="AS247" s="20" t="s">
        <v>503</v>
      </c>
      <c r="AT247" s="38">
        <v>2018</v>
      </c>
      <c r="AU247" s="20" t="s">
        <v>504</v>
      </c>
      <c r="AV247" s="20" t="s">
        <v>253</v>
      </c>
      <c r="AW247" s="20" t="s">
        <v>125</v>
      </c>
      <c r="AX247" s="20" t="s">
        <v>505</v>
      </c>
      <c r="AY247" s="20" t="str">
        <f>"https://doi.org/"&amp;Table1[[#This Row],[DOI]]</f>
        <v>https://doi.org/10.1016/j.resconrec.2017.11.022</v>
      </c>
      <c r="AZ247" s="20" t="s">
        <v>119</v>
      </c>
      <c r="BA247" s="20" t="s">
        <v>119</v>
      </c>
      <c r="BB247" s="20" t="s">
        <v>506</v>
      </c>
      <c r="BC247" s="20" t="s">
        <v>1066</v>
      </c>
      <c r="BD247" s="20" t="s">
        <v>148</v>
      </c>
      <c r="BE247" s="20" t="s">
        <v>130</v>
      </c>
      <c r="BF247" s="20" t="s">
        <v>131</v>
      </c>
      <c r="BG247" s="20" t="s">
        <v>507</v>
      </c>
      <c r="BH247" s="20">
        <v>6896</v>
      </c>
      <c r="BI247" s="20" t="s">
        <v>118</v>
      </c>
      <c r="BJ247" s="20">
        <v>4100.4502499999999</v>
      </c>
      <c r="BK247" s="20" t="s">
        <v>118</v>
      </c>
      <c r="BL247" s="20">
        <v>71.175002500000005</v>
      </c>
      <c r="BM247" s="20">
        <v>410335</v>
      </c>
      <c r="BN247" s="20">
        <v>6131</v>
      </c>
      <c r="BO247" s="20" t="s">
        <v>118</v>
      </c>
      <c r="BP247" s="20">
        <v>6389</v>
      </c>
      <c r="BQ247" s="20" t="s">
        <v>118</v>
      </c>
      <c r="BR247" s="20">
        <v>0.65700000000000003</v>
      </c>
      <c r="BS247" s="20">
        <v>5291</v>
      </c>
      <c r="BT247" s="20">
        <v>6037</v>
      </c>
      <c r="BU247" s="20" t="s">
        <v>119</v>
      </c>
      <c r="BV247" s="20" t="s">
        <v>119</v>
      </c>
      <c r="BW247" s="21" t="s">
        <v>134</v>
      </c>
      <c r="BX247" s="22" t="str">
        <f>_xlfn.XLOOKUP(BW247,dimensions_items!$B$4:$B$35,dimensions_items!$C$4:$C$35,"NULL",0)</f>
        <v>R5.2OECD</v>
      </c>
      <c r="BY247" s="112" t="s">
        <v>29</v>
      </c>
      <c r="BZ247" s="21" t="s">
        <v>1470</v>
      </c>
      <c r="CA247" s="21" t="s">
        <v>18</v>
      </c>
      <c r="CB247" s="27" t="s">
        <v>19</v>
      </c>
      <c r="CC247" s="20" t="str">
        <f t="shared" si="9"/>
        <v>RM</v>
      </c>
      <c r="CD247" s="20" t="str">
        <f t="shared" si="10"/>
        <v>M</v>
      </c>
      <c r="CE247" s="20" t="str">
        <f t="shared" si="11"/>
        <v>OECD_EU15</v>
      </c>
      <c r="CF247" s="20">
        <f>IF(ISNUMBER(Table1[[#This Row],[concrete]]),Table1[[#This Row],[concrete]],IF(AND(ISNUMBER(Table1[[#This Row],[cement]]),ISNUMBER(Table1[[#This Row],[aggregates]])),Table1[[#This Row],[cement]]+Table1[[#This Row],[aggregates]],""))</f>
        <v>220</v>
      </c>
      <c r="CG247" s="20">
        <f>COUNT(Table1[[#This Row],[steel]:[other_unspecified_material]])</f>
        <v>7</v>
      </c>
    </row>
    <row r="248" spans="1:85" s="8" customFormat="1">
      <c r="A248" s="9">
        <v>246</v>
      </c>
      <c r="B248" s="20" t="s">
        <v>501</v>
      </c>
      <c r="C248" s="20" t="s">
        <v>118</v>
      </c>
      <c r="D248" s="38">
        <v>1930</v>
      </c>
      <c r="E248" s="9">
        <v>1941</v>
      </c>
      <c r="F248" s="38">
        <v>79</v>
      </c>
      <c r="G248" s="38"/>
      <c r="H248" s="38"/>
      <c r="I248" s="38"/>
      <c r="J248" s="117">
        <v>58</v>
      </c>
      <c r="K248" s="117"/>
      <c r="L248" s="117"/>
      <c r="M248" s="117">
        <v>319</v>
      </c>
      <c r="N248" s="117"/>
      <c r="O248" s="117">
        <v>42</v>
      </c>
      <c r="P248" s="117">
        <v>606</v>
      </c>
      <c r="Q248" s="117"/>
      <c r="R248" s="117">
        <v>131</v>
      </c>
      <c r="S248" s="117"/>
      <c r="T248" s="117"/>
      <c r="U248" s="117"/>
      <c r="V248" s="117"/>
      <c r="W248" s="117"/>
      <c r="X248" s="117"/>
      <c r="Y248" s="117"/>
      <c r="Z248" s="117"/>
      <c r="AA248" s="117"/>
      <c r="AB248" s="117">
        <v>5</v>
      </c>
      <c r="AC248" s="117"/>
      <c r="AD248" s="117"/>
      <c r="AE248" s="117"/>
      <c r="AF248" s="117"/>
      <c r="AG248" s="117"/>
      <c r="AH248" s="117"/>
      <c r="AI248" s="117">
        <v>0</v>
      </c>
      <c r="AJ248" s="117"/>
      <c r="AK248" s="117"/>
      <c r="AL248" s="20" t="s">
        <v>511</v>
      </c>
      <c r="AM248" s="38">
        <v>4</v>
      </c>
      <c r="AN248" s="20" t="s">
        <v>117</v>
      </c>
      <c r="AO248" s="20" t="s">
        <v>24</v>
      </c>
      <c r="AP248" s="20" t="s">
        <v>119</v>
      </c>
      <c r="AQ248" s="20" t="s">
        <v>118</v>
      </c>
      <c r="AR248" s="20" t="s">
        <v>121</v>
      </c>
      <c r="AS248" s="20" t="s">
        <v>503</v>
      </c>
      <c r="AT248" s="38">
        <v>2018</v>
      </c>
      <c r="AU248" s="20" t="s">
        <v>504</v>
      </c>
      <c r="AV248" s="20" t="s">
        <v>253</v>
      </c>
      <c r="AW248" s="20" t="s">
        <v>125</v>
      </c>
      <c r="AX248" s="20" t="s">
        <v>505</v>
      </c>
      <c r="AY248" s="20" t="str">
        <f>"https://doi.org/"&amp;Table1[[#This Row],[DOI]]</f>
        <v>https://doi.org/10.1016/j.resconrec.2017.11.022</v>
      </c>
      <c r="AZ248" s="20" t="s">
        <v>119</v>
      </c>
      <c r="BA248" s="20" t="s">
        <v>119</v>
      </c>
      <c r="BB248" s="20" t="s">
        <v>506</v>
      </c>
      <c r="BC248" s="20" t="s">
        <v>1066</v>
      </c>
      <c r="BD248" s="20" t="s">
        <v>148</v>
      </c>
      <c r="BE248" s="20" t="s">
        <v>130</v>
      </c>
      <c r="BF248" s="20" t="s">
        <v>131</v>
      </c>
      <c r="BG248" s="20" t="s">
        <v>507</v>
      </c>
      <c r="BH248" s="20">
        <v>6896</v>
      </c>
      <c r="BI248" s="20" t="s">
        <v>118</v>
      </c>
      <c r="BJ248" s="20">
        <v>4100.4502499999999</v>
      </c>
      <c r="BK248" s="20" t="s">
        <v>118</v>
      </c>
      <c r="BL248" s="20">
        <v>71.175002500000005</v>
      </c>
      <c r="BM248" s="20">
        <v>410335</v>
      </c>
      <c r="BN248" s="20">
        <v>6131</v>
      </c>
      <c r="BO248" s="20" t="s">
        <v>118</v>
      </c>
      <c r="BP248" s="20">
        <v>6389</v>
      </c>
      <c r="BQ248" s="20" t="s">
        <v>118</v>
      </c>
      <c r="BR248" s="20">
        <v>0.65700000000000003</v>
      </c>
      <c r="BS248" s="20">
        <v>5291</v>
      </c>
      <c r="BT248" s="20">
        <v>6037</v>
      </c>
      <c r="BU248" s="20" t="s">
        <v>119</v>
      </c>
      <c r="BV248" s="20" t="s">
        <v>119</v>
      </c>
      <c r="BW248" s="21" t="s">
        <v>134</v>
      </c>
      <c r="BX248" s="22" t="str">
        <f>_xlfn.XLOOKUP(BW248,dimensions_items!$B$4:$B$35,dimensions_items!$C$4:$C$35,"NULL",0)</f>
        <v>R5.2OECD</v>
      </c>
      <c r="BY248" s="20" t="s">
        <v>29</v>
      </c>
      <c r="BZ248" s="21" t="s">
        <v>1470</v>
      </c>
      <c r="CA248" s="21" t="s">
        <v>18</v>
      </c>
      <c r="CB248" s="27" t="s">
        <v>19</v>
      </c>
      <c r="CC248" s="20" t="str">
        <f t="shared" si="9"/>
        <v>RM</v>
      </c>
      <c r="CD248" s="20" t="str">
        <f t="shared" si="10"/>
        <v>M</v>
      </c>
      <c r="CE248" s="20" t="str">
        <f t="shared" si="11"/>
        <v>OECD_EU15</v>
      </c>
      <c r="CF248" s="20">
        <f>IF(ISNUMBER(Table1[[#This Row],[concrete]]),Table1[[#This Row],[concrete]],IF(AND(ISNUMBER(Table1[[#This Row],[cement]]),ISNUMBER(Table1[[#This Row],[aggregates]])),Table1[[#This Row],[cement]]+Table1[[#This Row],[aggregates]],""))</f>
        <v>319</v>
      </c>
      <c r="CG248" s="20">
        <f>COUNT(Table1[[#This Row],[steel]:[other_unspecified_material]])</f>
        <v>8</v>
      </c>
    </row>
    <row r="249" spans="1:85" s="8" customFormat="1">
      <c r="A249" s="9">
        <v>247</v>
      </c>
      <c r="B249" s="20" t="s">
        <v>501</v>
      </c>
      <c r="C249" s="20" t="s">
        <v>118</v>
      </c>
      <c r="D249" s="38">
        <v>1940</v>
      </c>
      <c r="E249" s="9">
        <v>1950</v>
      </c>
      <c r="F249" s="38">
        <v>198</v>
      </c>
      <c r="G249" s="38"/>
      <c r="H249" s="38"/>
      <c r="I249" s="38"/>
      <c r="J249" s="117">
        <v>42</v>
      </c>
      <c r="K249" s="117"/>
      <c r="L249" s="117"/>
      <c r="M249" s="117">
        <v>567</v>
      </c>
      <c r="N249" s="117"/>
      <c r="O249" s="117">
        <v>29</v>
      </c>
      <c r="P249" s="117">
        <v>456</v>
      </c>
      <c r="Q249" s="117"/>
      <c r="R249" s="117">
        <v>69</v>
      </c>
      <c r="S249" s="117"/>
      <c r="T249" s="117"/>
      <c r="U249" s="117"/>
      <c r="V249" s="117"/>
      <c r="W249" s="117"/>
      <c r="X249" s="117"/>
      <c r="Y249" s="117"/>
      <c r="Z249" s="117"/>
      <c r="AA249" s="117"/>
      <c r="AB249" s="117">
        <v>4</v>
      </c>
      <c r="AC249" s="117"/>
      <c r="AD249" s="117"/>
      <c r="AE249" s="117"/>
      <c r="AF249" s="117"/>
      <c r="AG249" s="117"/>
      <c r="AH249" s="117"/>
      <c r="AI249" s="117">
        <v>0</v>
      </c>
      <c r="AJ249" s="117"/>
      <c r="AK249" s="117"/>
      <c r="AL249" s="20" t="s">
        <v>511</v>
      </c>
      <c r="AM249" s="38">
        <v>4</v>
      </c>
      <c r="AN249" s="20" t="s">
        <v>117</v>
      </c>
      <c r="AO249" s="20" t="s">
        <v>24</v>
      </c>
      <c r="AP249" s="20" t="s">
        <v>119</v>
      </c>
      <c r="AQ249" s="20" t="s">
        <v>118</v>
      </c>
      <c r="AR249" s="20" t="s">
        <v>121</v>
      </c>
      <c r="AS249" s="20" t="s">
        <v>503</v>
      </c>
      <c r="AT249" s="38">
        <v>2018</v>
      </c>
      <c r="AU249" s="20" t="s">
        <v>504</v>
      </c>
      <c r="AV249" s="20" t="s">
        <v>253</v>
      </c>
      <c r="AW249" s="20" t="s">
        <v>125</v>
      </c>
      <c r="AX249" s="20" t="s">
        <v>505</v>
      </c>
      <c r="AY249" s="20" t="str">
        <f>"https://doi.org/"&amp;Table1[[#This Row],[DOI]]</f>
        <v>https://doi.org/10.1016/j.resconrec.2017.11.022</v>
      </c>
      <c r="AZ249" s="20" t="s">
        <v>119</v>
      </c>
      <c r="BA249" s="20" t="s">
        <v>119</v>
      </c>
      <c r="BB249" s="20" t="s">
        <v>506</v>
      </c>
      <c r="BC249" s="20" t="s">
        <v>1066</v>
      </c>
      <c r="BD249" s="20" t="s">
        <v>508</v>
      </c>
      <c r="BE249" s="20" t="s">
        <v>130</v>
      </c>
      <c r="BF249" s="20" t="s">
        <v>131</v>
      </c>
      <c r="BG249" s="20" t="s">
        <v>507</v>
      </c>
      <c r="BH249" s="20">
        <v>6896</v>
      </c>
      <c r="BI249" s="20">
        <v>4100.4502499999999</v>
      </c>
      <c r="BJ249" s="20">
        <v>4278.8877499999999</v>
      </c>
      <c r="BK249" s="20">
        <v>71.175002500000005</v>
      </c>
      <c r="BL249" s="20">
        <v>44.634997499999997</v>
      </c>
      <c r="BM249" s="20">
        <v>410335</v>
      </c>
      <c r="BN249" s="20">
        <v>6356</v>
      </c>
      <c r="BO249" s="20" t="s">
        <v>118</v>
      </c>
      <c r="BP249" s="20">
        <v>7014</v>
      </c>
      <c r="BQ249" s="20" t="s">
        <v>118</v>
      </c>
      <c r="BR249" s="20">
        <v>0.65700000000000003</v>
      </c>
      <c r="BS249" s="20">
        <v>6206</v>
      </c>
      <c r="BT249" s="20">
        <v>8816</v>
      </c>
      <c r="BU249" s="20" t="s">
        <v>119</v>
      </c>
      <c r="BV249" s="20" t="s">
        <v>119</v>
      </c>
      <c r="BW249" s="21" t="s">
        <v>134</v>
      </c>
      <c r="BX249" s="22" t="str">
        <f>_xlfn.XLOOKUP(BW249,dimensions_items!$B$4:$B$35,dimensions_items!$C$4:$C$35,"NULL",0)</f>
        <v>R5.2OECD</v>
      </c>
      <c r="BY249" s="20" t="s">
        <v>29</v>
      </c>
      <c r="BZ249" s="21" t="s">
        <v>1470</v>
      </c>
      <c r="CA249" s="21" t="s">
        <v>18</v>
      </c>
      <c r="CB249" s="27" t="s">
        <v>19</v>
      </c>
      <c r="CC249" s="20" t="str">
        <f t="shared" si="9"/>
        <v>RM</v>
      </c>
      <c r="CD249" s="20" t="str">
        <f t="shared" si="10"/>
        <v>M</v>
      </c>
      <c r="CE249" s="20" t="str">
        <f t="shared" si="11"/>
        <v>OECD_EU15</v>
      </c>
      <c r="CF249" s="20">
        <f>IF(ISNUMBER(Table1[[#This Row],[concrete]]),Table1[[#This Row],[concrete]],IF(AND(ISNUMBER(Table1[[#This Row],[cement]]),ISNUMBER(Table1[[#This Row],[aggregates]])),Table1[[#This Row],[cement]]+Table1[[#This Row],[aggregates]],""))</f>
        <v>567</v>
      </c>
      <c r="CG249" s="20">
        <f>COUNT(Table1[[#This Row],[steel]:[other_unspecified_material]])</f>
        <v>8</v>
      </c>
    </row>
    <row r="250" spans="1:85" s="8" customFormat="1">
      <c r="A250" s="9">
        <v>248</v>
      </c>
      <c r="B250" s="20" t="s">
        <v>501</v>
      </c>
      <c r="C250" s="20" t="s">
        <v>118</v>
      </c>
      <c r="D250" s="38">
        <v>1940</v>
      </c>
      <c r="E250" s="9">
        <v>1950</v>
      </c>
      <c r="F250" s="38">
        <v>135</v>
      </c>
      <c r="G250" s="38"/>
      <c r="H250" s="38"/>
      <c r="I250" s="38"/>
      <c r="J250" s="117">
        <v>22</v>
      </c>
      <c r="K250" s="117"/>
      <c r="L250" s="117"/>
      <c r="M250" s="117">
        <v>434</v>
      </c>
      <c r="N250" s="117"/>
      <c r="O250" s="117">
        <v>0</v>
      </c>
      <c r="P250" s="117">
        <v>527</v>
      </c>
      <c r="Q250" s="117"/>
      <c r="R250" s="117">
        <v>109</v>
      </c>
      <c r="S250" s="117"/>
      <c r="T250" s="117"/>
      <c r="U250" s="117"/>
      <c r="V250" s="117"/>
      <c r="W250" s="117"/>
      <c r="X250" s="117"/>
      <c r="Y250" s="117"/>
      <c r="Z250" s="117"/>
      <c r="AA250" s="117"/>
      <c r="AB250" s="117">
        <v>4</v>
      </c>
      <c r="AC250" s="117"/>
      <c r="AD250" s="117"/>
      <c r="AE250" s="117"/>
      <c r="AF250" s="117"/>
      <c r="AG250" s="117"/>
      <c r="AH250" s="117"/>
      <c r="AI250" s="117">
        <v>0</v>
      </c>
      <c r="AJ250" s="117"/>
      <c r="AK250" s="117"/>
      <c r="AL250" s="20" t="s">
        <v>511</v>
      </c>
      <c r="AM250" s="38">
        <v>7</v>
      </c>
      <c r="AN250" s="20" t="s">
        <v>117</v>
      </c>
      <c r="AO250" s="20" t="s">
        <v>24</v>
      </c>
      <c r="AP250" s="20" t="s">
        <v>119</v>
      </c>
      <c r="AQ250" s="20" t="s">
        <v>118</v>
      </c>
      <c r="AR250" s="20" t="s">
        <v>121</v>
      </c>
      <c r="AS250" s="20" t="s">
        <v>503</v>
      </c>
      <c r="AT250" s="38">
        <v>2018</v>
      </c>
      <c r="AU250" s="20" t="s">
        <v>504</v>
      </c>
      <c r="AV250" s="20" t="s">
        <v>253</v>
      </c>
      <c r="AW250" s="20" t="s">
        <v>125</v>
      </c>
      <c r="AX250" s="20" t="s">
        <v>505</v>
      </c>
      <c r="AY250" s="20" t="str">
        <f>"https://doi.org/"&amp;Table1[[#This Row],[DOI]]</f>
        <v>https://doi.org/10.1016/j.resconrec.2017.11.022</v>
      </c>
      <c r="AZ250" s="20" t="s">
        <v>119</v>
      </c>
      <c r="BA250" s="20" t="s">
        <v>119</v>
      </c>
      <c r="BB250" s="20" t="s">
        <v>506</v>
      </c>
      <c r="BC250" s="20" t="s">
        <v>1066</v>
      </c>
      <c r="BD250" s="20" t="s">
        <v>508</v>
      </c>
      <c r="BE250" s="20" t="s">
        <v>130</v>
      </c>
      <c r="BF250" s="20" t="s">
        <v>131</v>
      </c>
      <c r="BG250" s="20" t="s">
        <v>507</v>
      </c>
      <c r="BH250" s="20">
        <v>6896</v>
      </c>
      <c r="BI250" s="20">
        <v>4100.4502499999999</v>
      </c>
      <c r="BJ250" s="20">
        <v>4278.8877499999999</v>
      </c>
      <c r="BK250" s="20">
        <v>71.175002500000005</v>
      </c>
      <c r="BL250" s="20">
        <v>44.634997499999997</v>
      </c>
      <c r="BM250" s="20">
        <v>410335</v>
      </c>
      <c r="BN250" s="20">
        <v>6356</v>
      </c>
      <c r="BO250" s="20" t="s">
        <v>118</v>
      </c>
      <c r="BP250" s="20">
        <v>7014</v>
      </c>
      <c r="BQ250" s="20" t="s">
        <v>118</v>
      </c>
      <c r="BR250" s="20">
        <v>0.65700000000000003</v>
      </c>
      <c r="BS250" s="20">
        <v>6206</v>
      </c>
      <c r="BT250" s="20">
        <v>8816</v>
      </c>
      <c r="BU250" s="20" t="s">
        <v>119</v>
      </c>
      <c r="BV250" s="20" t="s">
        <v>119</v>
      </c>
      <c r="BW250" s="21" t="s">
        <v>134</v>
      </c>
      <c r="BX250" s="22" t="str">
        <f>_xlfn.XLOOKUP(BW250,dimensions_items!$B$4:$B$35,dimensions_items!$C$4:$C$35,"NULL",0)</f>
        <v>R5.2OECD</v>
      </c>
      <c r="BY250" s="20" t="s">
        <v>33</v>
      </c>
      <c r="BZ250" s="21" t="s">
        <v>1470</v>
      </c>
      <c r="CA250" s="21" t="s">
        <v>18</v>
      </c>
      <c r="CB250" s="27" t="s">
        <v>19</v>
      </c>
      <c r="CC250" s="20" t="str">
        <f t="shared" si="9"/>
        <v>RM</v>
      </c>
      <c r="CD250" s="20" t="str">
        <f t="shared" si="10"/>
        <v>M</v>
      </c>
      <c r="CE250" s="20" t="str">
        <f t="shared" si="11"/>
        <v>OECD_EU15</v>
      </c>
      <c r="CF250" s="20">
        <f>IF(ISNUMBER(Table1[[#This Row],[concrete]]),Table1[[#This Row],[concrete]],IF(AND(ISNUMBER(Table1[[#This Row],[cement]]),ISNUMBER(Table1[[#This Row],[aggregates]])),Table1[[#This Row],[cement]]+Table1[[#This Row],[aggregates]],""))</f>
        <v>434</v>
      </c>
      <c r="CG250" s="20">
        <f>COUNT(Table1[[#This Row],[steel]:[other_unspecified_material]])</f>
        <v>8</v>
      </c>
    </row>
    <row r="251" spans="1:85" s="8" customFormat="1">
      <c r="A251" s="9">
        <v>249</v>
      </c>
      <c r="B251" s="20" t="s">
        <v>501</v>
      </c>
      <c r="C251" s="20" t="s">
        <v>118</v>
      </c>
      <c r="D251" s="38">
        <v>1940</v>
      </c>
      <c r="E251" s="9">
        <v>1961</v>
      </c>
      <c r="F251" s="38">
        <v>132</v>
      </c>
      <c r="G251" s="38"/>
      <c r="H251" s="38"/>
      <c r="I251" s="38"/>
      <c r="J251" s="117">
        <v>33</v>
      </c>
      <c r="K251" s="117"/>
      <c r="L251" s="117"/>
      <c r="M251" s="117">
        <v>775</v>
      </c>
      <c r="N251" s="117"/>
      <c r="O251" s="117">
        <v>23</v>
      </c>
      <c r="P251" s="117">
        <v>12</v>
      </c>
      <c r="Q251" s="117"/>
      <c r="R251" s="117">
        <v>69</v>
      </c>
      <c r="S251" s="117"/>
      <c r="T251" s="117"/>
      <c r="U251" s="117"/>
      <c r="V251" s="117"/>
      <c r="W251" s="117"/>
      <c r="X251" s="117"/>
      <c r="Y251" s="117"/>
      <c r="Z251" s="117"/>
      <c r="AA251" s="117"/>
      <c r="AB251" s="117">
        <v>2</v>
      </c>
      <c r="AC251" s="117"/>
      <c r="AD251" s="117"/>
      <c r="AE251" s="117"/>
      <c r="AF251" s="117"/>
      <c r="AG251" s="117"/>
      <c r="AH251" s="117"/>
      <c r="AI251" s="117">
        <v>0</v>
      </c>
      <c r="AJ251" s="117"/>
      <c r="AK251" s="117"/>
      <c r="AL251" s="20" t="s">
        <v>512</v>
      </c>
      <c r="AM251" s="38">
        <v>4</v>
      </c>
      <c r="AN251" s="20" t="s">
        <v>117</v>
      </c>
      <c r="AO251" s="20" t="s">
        <v>24</v>
      </c>
      <c r="AP251" s="20" t="s">
        <v>119</v>
      </c>
      <c r="AQ251" s="20" t="s">
        <v>118</v>
      </c>
      <c r="AR251" s="20" t="s">
        <v>121</v>
      </c>
      <c r="AS251" s="20" t="s">
        <v>503</v>
      </c>
      <c r="AT251" s="38">
        <v>2018</v>
      </c>
      <c r="AU251" s="20" t="s">
        <v>504</v>
      </c>
      <c r="AV251" s="20" t="s">
        <v>253</v>
      </c>
      <c r="AW251" s="20" t="s">
        <v>125</v>
      </c>
      <c r="AX251" s="20" t="s">
        <v>505</v>
      </c>
      <c r="AY251" s="20" t="str">
        <f>"https://doi.org/"&amp;Table1[[#This Row],[DOI]]</f>
        <v>https://doi.org/10.1016/j.resconrec.2017.11.022</v>
      </c>
      <c r="AZ251" s="20" t="s">
        <v>119</v>
      </c>
      <c r="BA251" s="20" t="s">
        <v>119</v>
      </c>
      <c r="BB251" s="20" t="s">
        <v>506</v>
      </c>
      <c r="BC251" s="20" t="s">
        <v>1066</v>
      </c>
      <c r="BD251" s="20" t="s">
        <v>513</v>
      </c>
      <c r="BE251" s="20" t="s">
        <v>130</v>
      </c>
      <c r="BF251" s="20" t="s">
        <v>131</v>
      </c>
      <c r="BG251" s="20" t="s">
        <v>507</v>
      </c>
      <c r="BH251" s="20">
        <v>6896</v>
      </c>
      <c r="BI251" s="20">
        <v>4100.4502499999999</v>
      </c>
      <c r="BJ251" s="20">
        <v>4166.3575000000001</v>
      </c>
      <c r="BK251" s="20">
        <v>71.175002500000005</v>
      </c>
      <c r="BL251" s="20">
        <v>31.112500000000001</v>
      </c>
      <c r="BM251" s="20">
        <v>410335</v>
      </c>
      <c r="BN251" s="20">
        <v>6356</v>
      </c>
      <c r="BO251" s="20" t="s">
        <v>118</v>
      </c>
      <c r="BP251" s="20">
        <v>7520</v>
      </c>
      <c r="BQ251" s="20">
        <v>0.65700000000000003</v>
      </c>
      <c r="BR251" s="20">
        <v>0.72499999999999998</v>
      </c>
      <c r="BS251" s="20">
        <v>6206</v>
      </c>
      <c r="BT251" s="20">
        <v>12106</v>
      </c>
      <c r="BU251" s="20" t="s">
        <v>119</v>
      </c>
      <c r="BV251" s="20" t="s">
        <v>119</v>
      </c>
      <c r="BW251" s="21" t="s">
        <v>134</v>
      </c>
      <c r="BX251" s="22" t="str">
        <f>_xlfn.XLOOKUP(BW251,dimensions_items!$B$4:$B$35,dimensions_items!$C$4:$C$35,"NULL",0)</f>
        <v>R5.2OECD</v>
      </c>
      <c r="BY251" s="20" t="s">
        <v>29</v>
      </c>
      <c r="BZ251" s="21" t="s">
        <v>26</v>
      </c>
      <c r="CA251" s="21" t="s">
        <v>18</v>
      </c>
      <c r="CB251" s="27" t="s">
        <v>19</v>
      </c>
      <c r="CC251" s="20" t="str">
        <f t="shared" si="9"/>
        <v>RM</v>
      </c>
      <c r="CD251" s="20" t="str">
        <f t="shared" si="10"/>
        <v>C</v>
      </c>
      <c r="CE251" s="20" t="str">
        <f t="shared" si="11"/>
        <v>OECD_EU15</v>
      </c>
      <c r="CF251" s="20">
        <f>IF(ISNUMBER(Table1[[#This Row],[concrete]]),Table1[[#This Row],[concrete]],IF(AND(ISNUMBER(Table1[[#This Row],[cement]]),ISNUMBER(Table1[[#This Row],[aggregates]])),Table1[[#This Row],[cement]]+Table1[[#This Row],[aggregates]],""))</f>
        <v>775</v>
      </c>
      <c r="CG251" s="20">
        <f>COUNT(Table1[[#This Row],[steel]:[other_unspecified_material]])</f>
        <v>8</v>
      </c>
    </row>
    <row r="252" spans="1:85" s="8" customFormat="1">
      <c r="A252" s="9">
        <v>250</v>
      </c>
      <c r="B252" s="20" t="s">
        <v>501</v>
      </c>
      <c r="C252" s="20" t="s">
        <v>118</v>
      </c>
      <c r="D252" s="38">
        <v>1940</v>
      </c>
      <c r="E252" s="9">
        <v>1961</v>
      </c>
      <c r="F252" s="38">
        <v>80</v>
      </c>
      <c r="G252" s="38"/>
      <c r="H252" s="38"/>
      <c r="I252" s="38"/>
      <c r="J252" s="117">
        <v>22</v>
      </c>
      <c r="K252" s="117"/>
      <c r="L252" s="117"/>
      <c r="M252" s="117">
        <v>568</v>
      </c>
      <c r="N252" s="117"/>
      <c r="O252" s="117">
        <v>0</v>
      </c>
      <c r="P252" s="117">
        <v>246</v>
      </c>
      <c r="Q252" s="117"/>
      <c r="R252" s="117">
        <v>104</v>
      </c>
      <c r="S252" s="117"/>
      <c r="T252" s="117"/>
      <c r="U252" s="117"/>
      <c r="V252" s="117"/>
      <c r="W252" s="117"/>
      <c r="X252" s="117"/>
      <c r="Y252" s="117"/>
      <c r="Z252" s="117"/>
      <c r="AA252" s="117"/>
      <c r="AB252" s="117">
        <v>5</v>
      </c>
      <c r="AC252" s="117"/>
      <c r="AD252" s="117"/>
      <c r="AE252" s="117"/>
      <c r="AF252" s="117"/>
      <c r="AG252" s="117"/>
      <c r="AH252" s="117"/>
      <c r="AI252" s="117">
        <v>0</v>
      </c>
      <c r="AJ252" s="117"/>
      <c r="AK252" s="117"/>
      <c r="AL252" s="20" t="s">
        <v>512</v>
      </c>
      <c r="AM252" s="38">
        <v>3</v>
      </c>
      <c r="AN252" s="20" t="s">
        <v>117</v>
      </c>
      <c r="AO252" s="20" t="s">
        <v>24</v>
      </c>
      <c r="AP252" s="20" t="s">
        <v>119</v>
      </c>
      <c r="AQ252" s="20" t="s">
        <v>118</v>
      </c>
      <c r="AR252" s="20" t="s">
        <v>121</v>
      </c>
      <c r="AS252" s="20" t="s">
        <v>503</v>
      </c>
      <c r="AT252" s="38">
        <v>2018</v>
      </c>
      <c r="AU252" s="20" t="s">
        <v>504</v>
      </c>
      <c r="AV252" s="20" t="s">
        <v>253</v>
      </c>
      <c r="AW252" s="20" t="s">
        <v>125</v>
      </c>
      <c r="AX252" s="20" t="s">
        <v>505</v>
      </c>
      <c r="AY252" s="20" t="str">
        <f>"https://doi.org/"&amp;Table1[[#This Row],[DOI]]</f>
        <v>https://doi.org/10.1016/j.resconrec.2017.11.022</v>
      </c>
      <c r="AZ252" s="20" t="s">
        <v>119</v>
      </c>
      <c r="BA252" s="20" t="s">
        <v>119</v>
      </c>
      <c r="BB252" s="20" t="s">
        <v>506</v>
      </c>
      <c r="BC252" s="20" t="s">
        <v>1066</v>
      </c>
      <c r="BD252" s="20" t="s">
        <v>513</v>
      </c>
      <c r="BE252" s="20" t="s">
        <v>130</v>
      </c>
      <c r="BF252" s="20" t="s">
        <v>131</v>
      </c>
      <c r="BG252" s="20" t="s">
        <v>507</v>
      </c>
      <c r="BH252" s="20">
        <v>6896</v>
      </c>
      <c r="BI252" s="20">
        <v>4100.4502499999999</v>
      </c>
      <c r="BJ252" s="20">
        <v>4166.3575000000001</v>
      </c>
      <c r="BK252" s="20">
        <v>71.175002500000005</v>
      </c>
      <c r="BL252" s="20">
        <v>31.112500000000001</v>
      </c>
      <c r="BM252" s="20">
        <v>410335</v>
      </c>
      <c r="BN252" s="20">
        <v>6356</v>
      </c>
      <c r="BO252" s="20" t="s">
        <v>118</v>
      </c>
      <c r="BP252" s="20">
        <v>7520</v>
      </c>
      <c r="BQ252" s="20">
        <v>0.65700000000000003</v>
      </c>
      <c r="BR252" s="20">
        <v>0.72499999999999998</v>
      </c>
      <c r="BS252" s="20">
        <v>6206</v>
      </c>
      <c r="BT252" s="20">
        <v>12106</v>
      </c>
      <c r="BU252" s="20" t="s">
        <v>119</v>
      </c>
      <c r="BV252" s="20" t="s">
        <v>119</v>
      </c>
      <c r="BW252" s="21" t="s">
        <v>134</v>
      </c>
      <c r="BX252" s="22" t="str">
        <f>_xlfn.XLOOKUP(BW252,dimensions_items!$B$4:$B$35,dimensions_items!$C$4:$C$35,"NULL",0)</f>
        <v>R5.2OECD</v>
      </c>
      <c r="BY252" s="20" t="s">
        <v>29</v>
      </c>
      <c r="BZ252" s="21" t="s">
        <v>26</v>
      </c>
      <c r="CA252" s="21" t="s">
        <v>18</v>
      </c>
      <c r="CB252" s="27" t="s">
        <v>19</v>
      </c>
      <c r="CC252" s="20" t="str">
        <f t="shared" si="9"/>
        <v>RM</v>
      </c>
      <c r="CD252" s="20" t="str">
        <f t="shared" si="10"/>
        <v>C</v>
      </c>
      <c r="CE252" s="20" t="str">
        <f t="shared" si="11"/>
        <v>OECD_EU15</v>
      </c>
      <c r="CF252" s="20">
        <f>IF(ISNUMBER(Table1[[#This Row],[concrete]]),Table1[[#This Row],[concrete]],IF(AND(ISNUMBER(Table1[[#This Row],[cement]]),ISNUMBER(Table1[[#This Row],[aggregates]])),Table1[[#This Row],[cement]]+Table1[[#This Row],[aggregates]],""))</f>
        <v>568</v>
      </c>
      <c r="CG252" s="20">
        <f>COUNT(Table1[[#This Row],[steel]:[other_unspecified_material]])</f>
        <v>8</v>
      </c>
    </row>
    <row r="253" spans="1:85" s="8" customFormat="1">
      <c r="A253" s="9">
        <v>251</v>
      </c>
      <c r="B253" s="20" t="s">
        <v>501</v>
      </c>
      <c r="C253" s="20" t="s">
        <v>118</v>
      </c>
      <c r="D253" s="38">
        <v>1950</v>
      </c>
      <c r="E253" s="9">
        <v>1961</v>
      </c>
      <c r="F253" s="38">
        <v>14</v>
      </c>
      <c r="G253" s="38"/>
      <c r="H253" s="38"/>
      <c r="I253" s="38"/>
      <c r="J253" s="117">
        <v>10</v>
      </c>
      <c r="K253" s="117"/>
      <c r="L253" s="117"/>
      <c r="M253" s="117">
        <v>719</v>
      </c>
      <c r="N253" s="117"/>
      <c r="O253" s="117"/>
      <c r="P253" s="117"/>
      <c r="Q253" s="117"/>
      <c r="R253" s="117">
        <v>77</v>
      </c>
      <c r="S253" s="117">
        <v>9</v>
      </c>
      <c r="T253" s="117"/>
      <c r="U253" s="117"/>
      <c r="V253" s="117"/>
      <c r="W253" s="117"/>
      <c r="X253" s="117"/>
      <c r="Y253" s="117"/>
      <c r="Z253" s="117"/>
      <c r="AA253" s="117"/>
      <c r="AB253" s="117">
        <v>4</v>
      </c>
      <c r="AC253" s="117"/>
      <c r="AD253" s="117"/>
      <c r="AE253" s="117"/>
      <c r="AF253" s="117"/>
      <c r="AG253" s="117"/>
      <c r="AH253" s="117"/>
      <c r="AI253" s="117">
        <v>5</v>
      </c>
      <c r="AJ253" s="117"/>
      <c r="AK253" s="117"/>
      <c r="AL253" s="20" t="s">
        <v>512</v>
      </c>
      <c r="AM253" s="38">
        <v>5</v>
      </c>
      <c r="AN253" s="20" t="s">
        <v>117</v>
      </c>
      <c r="AO253" s="20" t="s">
        <v>24</v>
      </c>
      <c r="AP253" s="20" t="s">
        <v>119</v>
      </c>
      <c r="AQ253" s="20" t="s">
        <v>118</v>
      </c>
      <c r="AR253" s="20" t="s">
        <v>121</v>
      </c>
      <c r="AS253" s="20" t="s">
        <v>503</v>
      </c>
      <c r="AT253" s="38">
        <v>2018</v>
      </c>
      <c r="AU253" s="20" t="s">
        <v>504</v>
      </c>
      <c r="AV253" s="20" t="s">
        <v>253</v>
      </c>
      <c r="AW253" s="20" t="s">
        <v>125</v>
      </c>
      <c r="AX253" s="20" t="s">
        <v>505</v>
      </c>
      <c r="AY253" s="20" t="str">
        <f>"https://doi.org/"&amp;Table1[[#This Row],[DOI]]</f>
        <v>https://doi.org/10.1016/j.resconrec.2017.11.022</v>
      </c>
      <c r="AZ253" s="20" t="s">
        <v>119</v>
      </c>
      <c r="BA253" s="20" t="s">
        <v>119</v>
      </c>
      <c r="BB253" s="20" t="s">
        <v>506</v>
      </c>
      <c r="BC253" s="20" t="s">
        <v>1066</v>
      </c>
      <c r="BD253" s="20" t="s">
        <v>417</v>
      </c>
      <c r="BE253" s="20" t="s">
        <v>130</v>
      </c>
      <c r="BF253" s="20" t="s">
        <v>131</v>
      </c>
      <c r="BG253" s="20" t="s">
        <v>507</v>
      </c>
      <c r="BH253" s="20">
        <v>6896</v>
      </c>
      <c r="BI253" s="20">
        <v>4278.8877499999999</v>
      </c>
      <c r="BJ253" s="20">
        <v>4166.3575000000001</v>
      </c>
      <c r="BK253" s="20">
        <v>44.634997499999997</v>
      </c>
      <c r="BL253" s="20">
        <v>31.112500000000001</v>
      </c>
      <c r="BM253" s="20">
        <v>410335</v>
      </c>
      <c r="BN253" s="20">
        <v>7014</v>
      </c>
      <c r="BO253" s="20" t="s">
        <v>118</v>
      </c>
      <c r="BP253" s="20">
        <v>7520</v>
      </c>
      <c r="BQ253" s="20">
        <v>0.65700000000000003</v>
      </c>
      <c r="BR253" s="20">
        <v>0.72499999999999998</v>
      </c>
      <c r="BS253" s="20">
        <v>8816</v>
      </c>
      <c r="BT253" s="20">
        <v>12106</v>
      </c>
      <c r="BU253" s="20" t="s">
        <v>119</v>
      </c>
      <c r="BV253" s="20" t="s">
        <v>119</v>
      </c>
      <c r="BW253" s="21" t="s">
        <v>134</v>
      </c>
      <c r="BX253" s="22" t="str">
        <f>_xlfn.XLOOKUP(BW253,dimensions_items!$B$4:$B$35,dimensions_items!$C$4:$C$35,"NULL",0)</f>
        <v>R5.2OECD</v>
      </c>
      <c r="BY253" s="112" t="s">
        <v>29</v>
      </c>
      <c r="BZ253" s="21" t="s">
        <v>26</v>
      </c>
      <c r="CA253" s="21" t="s">
        <v>18</v>
      </c>
      <c r="CB253" s="27" t="s">
        <v>19</v>
      </c>
      <c r="CC253" s="20" t="str">
        <f t="shared" si="9"/>
        <v>RM</v>
      </c>
      <c r="CD253" s="20" t="str">
        <f t="shared" si="10"/>
        <v>C</v>
      </c>
      <c r="CE253" s="20" t="str">
        <f t="shared" si="11"/>
        <v>OECD_EU15</v>
      </c>
      <c r="CF253" s="20">
        <f>IF(ISNUMBER(Table1[[#This Row],[concrete]]),Table1[[#This Row],[concrete]],IF(AND(ISNUMBER(Table1[[#This Row],[cement]]),ISNUMBER(Table1[[#This Row],[aggregates]])),Table1[[#This Row],[cement]]+Table1[[#This Row],[aggregates]],""))</f>
        <v>719</v>
      </c>
      <c r="CG253" s="20">
        <f>COUNT(Table1[[#This Row],[steel]:[other_unspecified_material]])</f>
        <v>7</v>
      </c>
    </row>
    <row r="254" spans="1:85" s="8" customFormat="1">
      <c r="A254" s="9">
        <v>252</v>
      </c>
      <c r="B254" s="20" t="s">
        <v>501</v>
      </c>
      <c r="C254" s="20" t="s">
        <v>118</v>
      </c>
      <c r="D254" s="38">
        <v>1960</v>
      </c>
      <c r="E254" s="9">
        <v>1971</v>
      </c>
      <c r="F254" s="38">
        <v>133</v>
      </c>
      <c r="G254" s="38"/>
      <c r="H254" s="38"/>
      <c r="I254" s="38"/>
      <c r="J254" s="117">
        <v>23</v>
      </c>
      <c r="K254" s="117"/>
      <c r="L254" s="117"/>
      <c r="M254" s="117">
        <v>589</v>
      </c>
      <c r="N254" s="117"/>
      <c r="O254" s="117"/>
      <c r="P254" s="117">
        <v>126</v>
      </c>
      <c r="Q254" s="117"/>
      <c r="R254" s="117"/>
      <c r="S254" s="117">
        <v>10</v>
      </c>
      <c r="T254" s="117"/>
      <c r="U254" s="117"/>
      <c r="V254" s="117"/>
      <c r="W254" s="117"/>
      <c r="X254" s="117"/>
      <c r="Y254" s="117"/>
      <c r="Z254" s="117"/>
      <c r="AA254" s="117"/>
      <c r="AB254" s="117">
        <v>2</v>
      </c>
      <c r="AC254" s="117"/>
      <c r="AD254" s="117"/>
      <c r="AE254" s="117"/>
      <c r="AF254" s="117"/>
      <c r="AG254" s="117"/>
      <c r="AH254" s="117"/>
      <c r="AI254" s="117">
        <v>15</v>
      </c>
      <c r="AJ254" s="117"/>
      <c r="AK254" s="117"/>
      <c r="AL254" s="20" t="s">
        <v>512</v>
      </c>
      <c r="AM254" s="38">
        <v>3</v>
      </c>
      <c r="AN254" s="20" t="s">
        <v>117</v>
      </c>
      <c r="AO254" s="20" t="s">
        <v>24</v>
      </c>
      <c r="AP254" s="20" t="s">
        <v>119</v>
      </c>
      <c r="AQ254" s="20" t="s">
        <v>118</v>
      </c>
      <c r="AR254" s="20" t="s">
        <v>121</v>
      </c>
      <c r="AS254" s="20" t="s">
        <v>503</v>
      </c>
      <c r="AT254" s="38">
        <v>2018</v>
      </c>
      <c r="AU254" s="20" t="s">
        <v>504</v>
      </c>
      <c r="AV254" s="20" t="s">
        <v>253</v>
      </c>
      <c r="AW254" s="20" t="s">
        <v>125</v>
      </c>
      <c r="AX254" s="20" t="s">
        <v>505</v>
      </c>
      <c r="AY254" s="20" t="str">
        <f>"https://doi.org/"&amp;Table1[[#This Row],[DOI]]</f>
        <v>https://doi.org/10.1016/j.resconrec.2017.11.022</v>
      </c>
      <c r="AZ254" s="20" t="s">
        <v>119</v>
      </c>
      <c r="BA254" s="20" t="s">
        <v>119</v>
      </c>
      <c r="BB254" s="20" t="s">
        <v>506</v>
      </c>
      <c r="BC254" s="20" t="s">
        <v>1066</v>
      </c>
      <c r="BD254" s="20" t="s">
        <v>418</v>
      </c>
      <c r="BE254" s="20" t="s">
        <v>130</v>
      </c>
      <c r="BF254" s="20" t="s">
        <v>131</v>
      </c>
      <c r="BG254" s="20" t="s">
        <v>507</v>
      </c>
      <c r="BH254" s="20">
        <v>6896</v>
      </c>
      <c r="BI254" s="20">
        <v>4484.4077500000003</v>
      </c>
      <c r="BJ254" s="20">
        <v>4416.1899999999996</v>
      </c>
      <c r="BK254" s="20">
        <v>38.380000000000003</v>
      </c>
      <c r="BL254" s="20">
        <v>80.532499999999999</v>
      </c>
      <c r="BM254" s="20">
        <v>410335</v>
      </c>
      <c r="BN254" s="20">
        <v>7480</v>
      </c>
      <c r="BO254" s="20" t="s">
        <v>118</v>
      </c>
      <c r="BP254" s="20">
        <v>8098</v>
      </c>
      <c r="BQ254" s="20">
        <v>0.72499999999999998</v>
      </c>
      <c r="BR254" s="20">
        <v>0.81</v>
      </c>
      <c r="BS254" s="20">
        <v>11391</v>
      </c>
      <c r="BT254" s="20">
        <v>18313</v>
      </c>
      <c r="BU254" s="20" t="s">
        <v>119</v>
      </c>
      <c r="BV254" s="20" t="s">
        <v>119</v>
      </c>
      <c r="BW254" s="21" t="s">
        <v>134</v>
      </c>
      <c r="BX254" s="22" t="str">
        <f>_xlfn.XLOOKUP(BW254,dimensions_items!$B$4:$B$35,dimensions_items!$C$4:$C$35,"NULL",0)</f>
        <v>R5.2OECD</v>
      </c>
      <c r="BY254" s="20" t="s">
        <v>29</v>
      </c>
      <c r="BZ254" s="21" t="s">
        <v>26</v>
      </c>
      <c r="CA254" s="21" t="s">
        <v>18</v>
      </c>
      <c r="CB254" s="27" t="s">
        <v>19</v>
      </c>
      <c r="CC254" s="20" t="str">
        <f t="shared" si="9"/>
        <v>RM</v>
      </c>
      <c r="CD254" s="20" t="str">
        <f t="shared" si="10"/>
        <v>C</v>
      </c>
      <c r="CE254" s="20" t="str">
        <f t="shared" si="11"/>
        <v>OECD_EU15</v>
      </c>
      <c r="CF254" s="20">
        <f>IF(ISNUMBER(Table1[[#This Row],[concrete]]),Table1[[#This Row],[concrete]],IF(AND(ISNUMBER(Table1[[#This Row],[cement]]),ISNUMBER(Table1[[#This Row],[aggregates]])),Table1[[#This Row],[cement]]+Table1[[#This Row],[aggregates]],""))</f>
        <v>589</v>
      </c>
      <c r="CG254" s="20">
        <f>COUNT(Table1[[#This Row],[steel]:[other_unspecified_material]])</f>
        <v>7</v>
      </c>
    </row>
    <row r="255" spans="1:85" s="8" customFormat="1">
      <c r="A255" s="9">
        <v>253</v>
      </c>
      <c r="B255" s="20" t="s">
        <v>501</v>
      </c>
      <c r="C255" s="20" t="s">
        <v>118</v>
      </c>
      <c r="D255" s="38">
        <v>1960</v>
      </c>
      <c r="E255" s="9">
        <v>1971</v>
      </c>
      <c r="F255" s="38">
        <v>130</v>
      </c>
      <c r="G255" s="38"/>
      <c r="H255" s="38"/>
      <c r="I255" s="38"/>
      <c r="J255" s="117">
        <v>7.9</v>
      </c>
      <c r="K255" s="117"/>
      <c r="L255" s="117"/>
      <c r="M255" s="117">
        <v>940</v>
      </c>
      <c r="N255" s="117"/>
      <c r="O255" s="117">
        <v>59</v>
      </c>
      <c r="P255" s="117"/>
      <c r="Q255" s="117"/>
      <c r="R255" s="117"/>
      <c r="S255" s="117">
        <v>1</v>
      </c>
      <c r="T255" s="117"/>
      <c r="U255" s="117"/>
      <c r="V255" s="117"/>
      <c r="W255" s="117"/>
      <c r="X255" s="117"/>
      <c r="Y255" s="117"/>
      <c r="Z255" s="117"/>
      <c r="AA255" s="117"/>
      <c r="AB255" s="117">
        <v>3</v>
      </c>
      <c r="AC255" s="117"/>
      <c r="AD255" s="117">
        <v>1</v>
      </c>
      <c r="AE255" s="117"/>
      <c r="AF255" s="117"/>
      <c r="AG255" s="117"/>
      <c r="AH255" s="117"/>
      <c r="AI255" s="117">
        <v>8</v>
      </c>
      <c r="AJ255" s="117"/>
      <c r="AK255" s="117"/>
      <c r="AL255" s="20" t="s">
        <v>512</v>
      </c>
      <c r="AM255" s="38">
        <v>3</v>
      </c>
      <c r="AN255" s="20" t="s">
        <v>117</v>
      </c>
      <c r="AO255" s="20" t="s">
        <v>24</v>
      </c>
      <c r="AP255" s="20" t="s">
        <v>119</v>
      </c>
      <c r="AQ255" s="20" t="s">
        <v>118</v>
      </c>
      <c r="AR255" s="20" t="s">
        <v>121</v>
      </c>
      <c r="AS255" s="20" t="s">
        <v>503</v>
      </c>
      <c r="AT255" s="38">
        <v>2018</v>
      </c>
      <c r="AU255" s="20" t="s">
        <v>504</v>
      </c>
      <c r="AV255" s="20" t="s">
        <v>253</v>
      </c>
      <c r="AW255" s="20" t="s">
        <v>125</v>
      </c>
      <c r="AX255" s="20" t="s">
        <v>505</v>
      </c>
      <c r="AY255" s="20" t="str">
        <f>"https://doi.org/"&amp;Table1[[#This Row],[DOI]]</f>
        <v>https://doi.org/10.1016/j.resconrec.2017.11.022</v>
      </c>
      <c r="AZ255" s="20" t="s">
        <v>119</v>
      </c>
      <c r="BA255" s="20" t="s">
        <v>119</v>
      </c>
      <c r="BB255" s="20" t="s">
        <v>506</v>
      </c>
      <c r="BC255" s="20" t="s">
        <v>1066</v>
      </c>
      <c r="BD255" s="20" t="s">
        <v>418</v>
      </c>
      <c r="BE255" s="20" t="s">
        <v>130</v>
      </c>
      <c r="BF255" s="20" t="s">
        <v>131</v>
      </c>
      <c r="BG255" s="20" t="s">
        <v>507</v>
      </c>
      <c r="BH255" s="20">
        <v>6896</v>
      </c>
      <c r="BI255" s="20">
        <v>4484.4077500000003</v>
      </c>
      <c r="BJ255" s="20">
        <v>4416.1899999999996</v>
      </c>
      <c r="BK255" s="20">
        <v>38.380000000000003</v>
      </c>
      <c r="BL255" s="20">
        <v>80.532499999999999</v>
      </c>
      <c r="BM255" s="20">
        <v>410335</v>
      </c>
      <c r="BN255" s="20">
        <v>7480</v>
      </c>
      <c r="BO255" s="20" t="s">
        <v>118</v>
      </c>
      <c r="BP255" s="20">
        <v>8098</v>
      </c>
      <c r="BQ255" s="20">
        <v>0.72499999999999998</v>
      </c>
      <c r="BR255" s="20">
        <v>0.81</v>
      </c>
      <c r="BS255" s="20">
        <v>11391</v>
      </c>
      <c r="BT255" s="20">
        <v>18313</v>
      </c>
      <c r="BU255" s="20" t="s">
        <v>119</v>
      </c>
      <c r="BV255" s="20" t="s">
        <v>119</v>
      </c>
      <c r="BW255" s="21" t="s">
        <v>134</v>
      </c>
      <c r="BX255" s="22" t="str">
        <f>_xlfn.XLOOKUP(BW255,dimensions_items!$B$4:$B$35,dimensions_items!$C$4:$C$35,"NULL",0)</f>
        <v>R5.2OECD</v>
      </c>
      <c r="BY255" s="20" t="s">
        <v>29</v>
      </c>
      <c r="BZ255" s="21" t="s">
        <v>26</v>
      </c>
      <c r="CA255" s="21" t="s">
        <v>18</v>
      </c>
      <c r="CB255" s="27" t="s">
        <v>19</v>
      </c>
      <c r="CC255" s="20" t="str">
        <f t="shared" si="9"/>
        <v>RM</v>
      </c>
      <c r="CD255" s="20" t="str">
        <f t="shared" si="10"/>
        <v>C</v>
      </c>
      <c r="CE255" s="20" t="str">
        <f t="shared" si="11"/>
        <v>OECD_EU15</v>
      </c>
      <c r="CF255" s="20">
        <f>IF(ISNUMBER(Table1[[#This Row],[concrete]]),Table1[[#This Row],[concrete]],IF(AND(ISNUMBER(Table1[[#This Row],[cement]]),ISNUMBER(Table1[[#This Row],[aggregates]])),Table1[[#This Row],[cement]]+Table1[[#This Row],[aggregates]],""))</f>
        <v>940</v>
      </c>
      <c r="CG255" s="20">
        <f>COUNT(Table1[[#This Row],[steel]:[other_unspecified_material]])</f>
        <v>8</v>
      </c>
    </row>
    <row r="256" spans="1:85" s="8" customFormat="1">
      <c r="A256" s="9">
        <v>254</v>
      </c>
      <c r="B256" s="20" t="s">
        <v>501</v>
      </c>
      <c r="C256" s="20" t="s">
        <v>118</v>
      </c>
      <c r="D256" s="38">
        <v>1960</v>
      </c>
      <c r="E256" s="9">
        <v>1971</v>
      </c>
      <c r="F256" s="38">
        <v>180</v>
      </c>
      <c r="G256" s="38"/>
      <c r="H256" s="38"/>
      <c r="I256" s="38"/>
      <c r="J256" s="117">
        <v>22</v>
      </c>
      <c r="K256" s="117"/>
      <c r="L256" s="117"/>
      <c r="M256" s="117">
        <v>746</v>
      </c>
      <c r="N256" s="117"/>
      <c r="O256" s="117">
        <v>7</v>
      </c>
      <c r="P256" s="117"/>
      <c r="Q256" s="117"/>
      <c r="R256" s="117"/>
      <c r="S256" s="117">
        <v>8</v>
      </c>
      <c r="T256" s="117"/>
      <c r="U256" s="117"/>
      <c r="V256" s="117"/>
      <c r="W256" s="117"/>
      <c r="X256" s="117"/>
      <c r="Y256" s="117"/>
      <c r="Z256" s="117"/>
      <c r="AA256" s="117"/>
      <c r="AB256" s="117">
        <v>3</v>
      </c>
      <c r="AC256" s="117"/>
      <c r="AD256" s="117">
        <v>0.5</v>
      </c>
      <c r="AE256" s="117"/>
      <c r="AF256" s="117"/>
      <c r="AG256" s="117"/>
      <c r="AH256" s="117"/>
      <c r="AI256" s="117">
        <v>7</v>
      </c>
      <c r="AJ256" s="117"/>
      <c r="AK256" s="117"/>
      <c r="AL256" s="20" t="s">
        <v>512</v>
      </c>
      <c r="AM256" s="38">
        <v>4</v>
      </c>
      <c r="AN256" s="20" t="s">
        <v>117</v>
      </c>
      <c r="AO256" s="20" t="s">
        <v>24</v>
      </c>
      <c r="AP256" s="20" t="s">
        <v>119</v>
      </c>
      <c r="AQ256" s="20" t="s">
        <v>118</v>
      </c>
      <c r="AR256" s="20" t="s">
        <v>121</v>
      </c>
      <c r="AS256" s="20" t="s">
        <v>503</v>
      </c>
      <c r="AT256" s="38">
        <v>2018</v>
      </c>
      <c r="AU256" s="20" t="s">
        <v>504</v>
      </c>
      <c r="AV256" s="20" t="s">
        <v>253</v>
      </c>
      <c r="AW256" s="20" t="s">
        <v>125</v>
      </c>
      <c r="AX256" s="20" t="s">
        <v>505</v>
      </c>
      <c r="AY256" s="20" t="str">
        <f>"https://doi.org/"&amp;Table1[[#This Row],[DOI]]</f>
        <v>https://doi.org/10.1016/j.resconrec.2017.11.022</v>
      </c>
      <c r="AZ256" s="20" t="s">
        <v>119</v>
      </c>
      <c r="BA256" s="20" t="s">
        <v>119</v>
      </c>
      <c r="BB256" s="20" t="s">
        <v>506</v>
      </c>
      <c r="BC256" s="20" t="s">
        <v>1066</v>
      </c>
      <c r="BD256" s="20" t="s">
        <v>418</v>
      </c>
      <c r="BE256" s="20" t="s">
        <v>130</v>
      </c>
      <c r="BF256" s="20" t="s">
        <v>131</v>
      </c>
      <c r="BG256" s="20" t="s">
        <v>507</v>
      </c>
      <c r="BH256" s="20">
        <v>6896</v>
      </c>
      <c r="BI256" s="20">
        <v>4484.4077500000003</v>
      </c>
      <c r="BJ256" s="20">
        <v>4416.1899999999996</v>
      </c>
      <c r="BK256" s="20">
        <v>38.380000000000003</v>
      </c>
      <c r="BL256" s="20">
        <v>80.532499999999999</v>
      </c>
      <c r="BM256" s="20">
        <v>410335</v>
      </c>
      <c r="BN256" s="20">
        <v>7480</v>
      </c>
      <c r="BO256" s="20" t="s">
        <v>118</v>
      </c>
      <c r="BP256" s="20">
        <v>8098</v>
      </c>
      <c r="BQ256" s="20">
        <v>0.72499999999999998</v>
      </c>
      <c r="BR256" s="20">
        <v>0.81</v>
      </c>
      <c r="BS256" s="20">
        <v>11391</v>
      </c>
      <c r="BT256" s="20">
        <v>18313</v>
      </c>
      <c r="BU256" s="20" t="s">
        <v>119</v>
      </c>
      <c r="BV256" s="20" t="s">
        <v>119</v>
      </c>
      <c r="BW256" s="21" t="s">
        <v>134</v>
      </c>
      <c r="BX256" s="22" t="str">
        <f>_xlfn.XLOOKUP(BW256,dimensions_items!$B$4:$B$35,dimensions_items!$C$4:$C$35,"NULL",0)</f>
        <v>R5.2OECD</v>
      </c>
      <c r="BY256" s="20" t="s">
        <v>29</v>
      </c>
      <c r="BZ256" s="21" t="s">
        <v>26</v>
      </c>
      <c r="CA256" s="21" t="s">
        <v>18</v>
      </c>
      <c r="CB256" s="27" t="s">
        <v>19</v>
      </c>
      <c r="CC256" s="20" t="str">
        <f t="shared" si="9"/>
        <v>RM</v>
      </c>
      <c r="CD256" s="20" t="str">
        <f t="shared" si="10"/>
        <v>C</v>
      </c>
      <c r="CE256" s="20" t="str">
        <f t="shared" si="11"/>
        <v>OECD_EU15</v>
      </c>
      <c r="CF256" s="20">
        <f>IF(ISNUMBER(Table1[[#This Row],[concrete]]),Table1[[#This Row],[concrete]],IF(AND(ISNUMBER(Table1[[#This Row],[cement]]),ISNUMBER(Table1[[#This Row],[aggregates]])),Table1[[#This Row],[cement]]+Table1[[#This Row],[aggregates]],""))</f>
        <v>746</v>
      </c>
      <c r="CG256" s="20">
        <f>COUNT(Table1[[#This Row],[steel]:[other_unspecified_material]])</f>
        <v>8</v>
      </c>
    </row>
    <row r="257" spans="1:85" s="8" customFormat="1">
      <c r="A257" s="9">
        <v>255</v>
      </c>
      <c r="B257" s="20" t="s">
        <v>501</v>
      </c>
      <c r="C257" s="20" t="s">
        <v>118</v>
      </c>
      <c r="D257" s="38">
        <v>1960</v>
      </c>
      <c r="E257" s="9">
        <v>1981</v>
      </c>
      <c r="F257" s="38">
        <v>70</v>
      </c>
      <c r="G257" s="38"/>
      <c r="H257" s="38"/>
      <c r="I257" s="38"/>
      <c r="J257" s="117">
        <v>14.2</v>
      </c>
      <c r="K257" s="117"/>
      <c r="L257" s="117"/>
      <c r="M257" s="117">
        <v>689</v>
      </c>
      <c r="N257" s="117"/>
      <c r="O257" s="117"/>
      <c r="P257" s="117">
        <v>84</v>
      </c>
      <c r="Q257" s="117"/>
      <c r="R257" s="117"/>
      <c r="S257" s="117">
        <v>102</v>
      </c>
      <c r="T257" s="117"/>
      <c r="U257" s="117"/>
      <c r="V257" s="117"/>
      <c r="W257" s="117"/>
      <c r="X257" s="117"/>
      <c r="Y257" s="117"/>
      <c r="Z257" s="117"/>
      <c r="AA257" s="117"/>
      <c r="AB257" s="117">
        <v>2</v>
      </c>
      <c r="AC257" s="117"/>
      <c r="AD257" s="117">
        <v>2</v>
      </c>
      <c r="AE257" s="117"/>
      <c r="AF257" s="117"/>
      <c r="AG257" s="117"/>
      <c r="AH257" s="117"/>
      <c r="AI257" s="117">
        <v>6</v>
      </c>
      <c r="AJ257" s="117"/>
      <c r="AK257" s="117"/>
      <c r="AL257" s="20" t="s">
        <v>512</v>
      </c>
      <c r="AM257" s="38">
        <v>11</v>
      </c>
      <c r="AN257" s="20" t="s">
        <v>117</v>
      </c>
      <c r="AO257" s="20" t="s">
        <v>24</v>
      </c>
      <c r="AP257" s="20" t="s">
        <v>119</v>
      </c>
      <c r="AQ257" s="20" t="s">
        <v>118</v>
      </c>
      <c r="AR257" s="20" t="s">
        <v>121</v>
      </c>
      <c r="AS257" s="20" t="s">
        <v>503</v>
      </c>
      <c r="AT257" s="38">
        <v>2018</v>
      </c>
      <c r="AU257" s="20" t="s">
        <v>504</v>
      </c>
      <c r="AV257" s="20" t="s">
        <v>253</v>
      </c>
      <c r="AW257" s="20" t="s">
        <v>125</v>
      </c>
      <c r="AX257" s="20" t="s">
        <v>505</v>
      </c>
      <c r="AY257" s="20" t="str">
        <f>"https://doi.org/"&amp;Table1[[#This Row],[DOI]]</f>
        <v>https://doi.org/10.1016/j.resconrec.2017.11.022</v>
      </c>
      <c r="AZ257" s="20" t="s">
        <v>119</v>
      </c>
      <c r="BA257" s="20" t="s">
        <v>119</v>
      </c>
      <c r="BB257" s="20" t="s">
        <v>506</v>
      </c>
      <c r="BC257" s="20" t="s">
        <v>1066</v>
      </c>
      <c r="BD257" s="20" t="s">
        <v>424</v>
      </c>
      <c r="BE257" s="20" t="s">
        <v>130</v>
      </c>
      <c r="BF257" s="20" t="s">
        <v>131</v>
      </c>
      <c r="BG257" s="20" t="s">
        <v>507</v>
      </c>
      <c r="BH257" s="20">
        <v>6896</v>
      </c>
      <c r="BI257" s="20">
        <v>4484.4077500000003</v>
      </c>
      <c r="BJ257" s="20">
        <v>4701.2950000000001</v>
      </c>
      <c r="BK257" s="20">
        <v>38.380000000000003</v>
      </c>
      <c r="BL257" s="20">
        <v>61.07</v>
      </c>
      <c r="BM257" s="20">
        <v>410335</v>
      </c>
      <c r="BN257" s="20">
        <v>7480</v>
      </c>
      <c r="BO257" s="20" t="s">
        <v>118</v>
      </c>
      <c r="BP257" s="20">
        <v>8320</v>
      </c>
      <c r="BQ257" s="20">
        <v>0.72499999999999998</v>
      </c>
      <c r="BR257" s="20">
        <v>0.83099999999999996</v>
      </c>
      <c r="BS257" s="20">
        <v>11391</v>
      </c>
      <c r="BT257" s="20">
        <v>20617</v>
      </c>
      <c r="BU257" s="20" t="s">
        <v>119</v>
      </c>
      <c r="BV257" s="20" t="s">
        <v>119</v>
      </c>
      <c r="BW257" s="21" t="s">
        <v>134</v>
      </c>
      <c r="BX257" s="22" t="str">
        <f>_xlfn.XLOOKUP(BW257,dimensions_items!$B$4:$B$35,dimensions_items!$C$4:$C$35,"NULL",0)</f>
        <v>R5.2OECD</v>
      </c>
      <c r="BY257" s="20" t="s">
        <v>33</v>
      </c>
      <c r="BZ257" s="21" t="s">
        <v>26</v>
      </c>
      <c r="CA257" s="21" t="s">
        <v>18</v>
      </c>
      <c r="CB257" s="27" t="s">
        <v>19</v>
      </c>
      <c r="CC257" s="20" t="str">
        <f t="shared" si="9"/>
        <v>RM</v>
      </c>
      <c r="CD257" s="20" t="str">
        <f t="shared" si="10"/>
        <v>C</v>
      </c>
      <c r="CE257" s="20" t="str">
        <f t="shared" si="11"/>
        <v>OECD_EU15</v>
      </c>
      <c r="CF257" s="20">
        <f>IF(ISNUMBER(Table1[[#This Row],[concrete]]),Table1[[#This Row],[concrete]],IF(AND(ISNUMBER(Table1[[#This Row],[cement]]),ISNUMBER(Table1[[#This Row],[aggregates]])),Table1[[#This Row],[cement]]+Table1[[#This Row],[aggregates]],""))</f>
        <v>689</v>
      </c>
      <c r="CG257" s="20">
        <f>COUNT(Table1[[#This Row],[steel]:[other_unspecified_material]])</f>
        <v>8</v>
      </c>
    </row>
    <row r="258" spans="1:85" s="8" customFormat="1">
      <c r="A258" s="9">
        <v>256</v>
      </c>
      <c r="B258" s="20" t="s">
        <v>501</v>
      </c>
      <c r="C258" s="20" t="s">
        <v>118</v>
      </c>
      <c r="D258" s="38">
        <v>1970</v>
      </c>
      <c r="E258" s="9">
        <v>1981</v>
      </c>
      <c r="F258" s="38">
        <v>143</v>
      </c>
      <c r="G258" s="38"/>
      <c r="H258" s="38"/>
      <c r="I258" s="38"/>
      <c r="J258" s="117">
        <v>27</v>
      </c>
      <c r="K258" s="117"/>
      <c r="L258" s="117"/>
      <c r="M258" s="117">
        <v>613</v>
      </c>
      <c r="N258" s="117"/>
      <c r="O258" s="117"/>
      <c r="P258" s="117"/>
      <c r="Q258" s="117"/>
      <c r="R258" s="117"/>
      <c r="S258" s="117">
        <v>10</v>
      </c>
      <c r="T258" s="117"/>
      <c r="U258" s="117"/>
      <c r="V258" s="117"/>
      <c r="W258" s="117"/>
      <c r="X258" s="117"/>
      <c r="Y258" s="117"/>
      <c r="Z258" s="117"/>
      <c r="AA258" s="117"/>
      <c r="AB258" s="117">
        <v>4</v>
      </c>
      <c r="AC258" s="117"/>
      <c r="AD258" s="117">
        <v>1</v>
      </c>
      <c r="AE258" s="117"/>
      <c r="AF258" s="117"/>
      <c r="AG258" s="117"/>
      <c r="AH258" s="117"/>
      <c r="AI258" s="117">
        <v>24</v>
      </c>
      <c r="AJ258" s="117"/>
      <c r="AK258" s="117"/>
      <c r="AL258" s="20" t="s">
        <v>512</v>
      </c>
      <c r="AM258" s="38">
        <v>10</v>
      </c>
      <c r="AN258" s="20" t="s">
        <v>117</v>
      </c>
      <c r="AO258" s="20" t="s">
        <v>24</v>
      </c>
      <c r="AP258" s="20" t="s">
        <v>119</v>
      </c>
      <c r="AQ258" s="20" t="s">
        <v>118</v>
      </c>
      <c r="AR258" s="20" t="s">
        <v>121</v>
      </c>
      <c r="AS258" s="20" t="s">
        <v>503</v>
      </c>
      <c r="AT258" s="38">
        <v>2018</v>
      </c>
      <c r="AU258" s="20" t="s">
        <v>504</v>
      </c>
      <c r="AV258" s="20" t="s">
        <v>253</v>
      </c>
      <c r="AW258" s="20" t="s">
        <v>125</v>
      </c>
      <c r="AX258" s="20" t="s">
        <v>505</v>
      </c>
      <c r="AY258" s="20" t="str">
        <f>"https://doi.org/"&amp;Table1[[#This Row],[DOI]]</f>
        <v>https://doi.org/10.1016/j.resconrec.2017.11.022</v>
      </c>
      <c r="AZ258" s="20" t="s">
        <v>119</v>
      </c>
      <c r="BA258" s="20" t="s">
        <v>119</v>
      </c>
      <c r="BB258" s="20" t="s">
        <v>506</v>
      </c>
      <c r="BC258" s="20" t="s">
        <v>1066</v>
      </c>
      <c r="BD258" s="20" t="s">
        <v>419</v>
      </c>
      <c r="BE258" s="20" t="s">
        <v>130</v>
      </c>
      <c r="BF258" s="20" t="s">
        <v>131</v>
      </c>
      <c r="BG258" s="20" t="s">
        <v>507</v>
      </c>
      <c r="BH258" s="20">
        <v>6896</v>
      </c>
      <c r="BI258" s="20">
        <v>4720.8924999999999</v>
      </c>
      <c r="BJ258" s="20">
        <v>4701.2950000000001</v>
      </c>
      <c r="BK258" s="20">
        <v>72.5</v>
      </c>
      <c r="BL258" s="20">
        <v>61.07</v>
      </c>
      <c r="BM258" s="20">
        <v>410335</v>
      </c>
      <c r="BN258" s="20">
        <v>8043</v>
      </c>
      <c r="BO258" s="20" t="s">
        <v>118</v>
      </c>
      <c r="BP258" s="20">
        <v>8320</v>
      </c>
      <c r="BQ258" s="20">
        <v>0.81</v>
      </c>
      <c r="BR258" s="20">
        <v>0.83099999999999996</v>
      </c>
      <c r="BS258" s="20">
        <v>18133</v>
      </c>
      <c r="BT258" s="20">
        <v>20617</v>
      </c>
      <c r="BU258" s="20" t="s">
        <v>119</v>
      </c>
      <c r="BV258" s="20" t="s">
        <v>119</v>
      </c>
      <c r="BW258" s="21" t="s">
        <v>134</v>
      </c>
      <c r="BX258" s="22" t="str">
        <f>_xlfn.XLOOKUP(BW258,dimensions_items!$B$4:$B$35,dimensions_items!$C$4:$C$35,"NULL",0)</f>
        <v>R5.2OECD</v>
      </c>
      <c r="BY258" s="20" t="s">
        <v>33</v>
      </c>
      <c r="BZ258" s="21" t="s">
        <v>26</v>
      </c>
      <c r="CA258" s="21" t="s">
        <v>18</v>
      </c>
      <c r="CB258" s="27" t="s">
        <v>19</v>
      </c>
      <c r="CC258" s="20" t="str">
        <f t="shared" ref="CC258:CC321" si="12">IF(LEFT(BY258,1)="N","NR",IF(LEFT(BY258,1)="I","IN",IF(LEFT(BY258,1)="U","UN",IF(LEFT(BY258,3)="R_u","RU",IF(LEFT(BY258,3)="R_M","RM",IF(LEFT(BY258,3)="R_S","RS",""))))))</f>
        <v>RM</v>
      </c>
      <c r="CD258" s="20" t="str">
        <f t="shared" ref="CD258:CD321" si="13">IF(LEFT(BZ258,1)="R","C",(LEFT(BZ258,1)))</f>
        <v>C</v>
      </c>
      <c r="CE258" s="20" t="str">
        <f t="shared" ref="CE258:CE321" si="14">RIGHT(BX258,LEN(BX258)-4)&amp;"_"&amp;RIGHT(BW258,LEN(BW258)-3)</f>
        <v>OECD_EU15</v>
      </c>
      <c r="CF258" s="20">
        <f>IF(ISNUMBER(Table1[[#This Row],[concrete]]),Table1[[#This Row],[concrete]],IF(AND(ISNUMBER(Table1[[#This Row],[cement]]),ISNUMBER(Table1[[#This Row],[aggregates]])),Table1[[#This Row],[cement]]+Table1[[#This Row],[aggregates]],""))</f>
        <v>613</v>
      </c>
      <c r="CG258" s="20">
        <f>COUNT(Table1[[#This Row],[steel]:[other_unspecified_material]])</f>
        <v>7</v>
      </c>
    </row>
    <row r="259" spans="1:85" s="8" customFormat="1">
      <c r="A259" s="9">
        <v>257</v>
      </c>
      <c r="B259" s="20" t="s">
        <v>501</v>
      </c>
      <c r="C259" s="20" t="s">
        <v>118</v>
      </c>
      <c r="D259" s="38">
        <v>1970</v>
      </c>
      <c r="E259" s="9">
        <v>1981</v>
      </c>
      <c r="F259" s="38">
        <v>259</v>
      </c>
      <c r="G259" s="38"/>
      <c r="H259" s="38"/>
      <c r="I259" s="38"/>
      <c r="J259" s="117">
        <v>7.5</v>
      </c>
      <c r="K259" s="117"/>
      <c r="L259" s="117"/>
      <c r="M259" s="117">
        <v>731</v>
      </c>
      <c r="N259" s="117"/>
      <c r="O259" s="117"/>
      <c r="P259" s="117">
        <v>26</v>
      </c>
      <c r="Q259" s="117"/>
      <c r="R259" s="117"/>
      <c r="S259" s="117">
        <v>13</v>
      </c>
      <c r="T259" s="117"/>
      <c r="U259" s="117"/>
      <c r="V259" s="117"/>
      <c r="W259" s="117"/>
      <c r="X259" s="117"/>
      <c r="Y259" s="117"/>
      <c r="Z259" s="117"/>
      <c r="AA259" s="117"/>
      <c r="AB259" s="117">
        <v>5</v>
      </c>
      <c r="AC259" s="117"/>
      <c r="AD259" s="117">
        <v>3</v>
      </c>
      <c r="AE259" s="117"/>
      <c r="AF259" s="117"/>
      <c r="AG259" s="117"/>
      <c r="AH259" s="117"/>
      <c r="AI259" s="117">
        <v>18</v>
      </c>
      <c r="AJ259" s="117"/>
      <c r="AK259" s="117"/>
      <c r="AL259" s="23" t="s">
        <v>512</v>
      </c>
      <c r="AM259" s="38">
        <v>10</v>
      </c>
      <c r="AN259" s="20" t="s">
        <v>117</v>
      </c>
      <c r="AO259" s="20" t="s">
        <v>24</v>
      </c>
      <c r="AP259" s="20" t="s">
        <v>119</v>
      </c>
      <c r="AQ259" s="20" t="s">
        <v>118</v>
      </c>
      <c r="AR259" s="20" t="s">
        <v>121</v>
      </c>
      <c r="AS259" s="20" t="s">
        <v>503</v>
      </c>
      <c r="AT259" s="38">
        <v>2018</v>
      </c>
      <c r="AU259" s="20" t="s">
        <v>504</v>
      </c>
      <c r="AV259" s="20" t="s">
        <v>253</v>
      </c>
      <c r="AW259" s="20" t="s">
        <v>125</v>
      </c>
      <c r="AX259" s="20" t="s">
        <v>505</v>
      </c>
      <c r="AY259" s="20" t="str">
        <f>"https://doi.org/"&amp;Table1[[#This Row],[DOI]]</f>
        <v>https://doi.org/10.1016/j.resconrec.2017.11.022</v>
      </c>
      <c r="AZ259" s="20" t="s">
        <v>119</v>
      </c>
      <c r="BA259" s="20" t="s">
        <v>119</v>
      </c>
      <c r="BB259" s="20" t="s">
        <v>506</v>
      </c>
      <c r="BC259" s="20" t="s">
        <v>1066</v>
      </c>
      <c r="BD259" s="20" t="s">
        <v>419</v>
      </c>
      <c r="BE259" s="20" t="s">
        <v>130</v>
      </c>
      <c r="BF259" s="20" t="s">
        <v>131</v>
      </c>
      <c r="BG259" s="20" t="s">
        <v>507</v>
      </c>
      <c r="BH259" s="20">
        <v>6896</v>
      </c>
      <c r="BI259" s="20">
        <v>4720.8924999999999</v>
      </c>
      <c r="BJ259" s="20">
        <v>4701.2950000000001</v>
      </c>
      <c r="BK259" s="20">
        <v>72.5</v>
      </c>
      <c r="BL259" s="20">
        <v>61.07</v>
      </c>
      <c r="BM259" s="20">
        <v>410335</v>
      </c>
      <c r="BN259" s="20">
        <v>8043</v>
      </c>
      <c r="BO259" s="20" t="s">
        <v>118</v>
      </c>
      <c r="BP259" s="20">
        <v>8320</v>
      </c>
      <c r="BQ259" s="20">
        <v>0.81</v>
      </c>
      <c r="BR259" s="20">
        <v>0.83099999999999996</v>
      </c>
      <c r="BS259" s="20">
        <v>18133</v>
      </c>
      <c r="BT259" s="20">
        <v>20617</v>
      </c>
      <c r="BU259" s="20" t="s">
        <v>119</v>
      </c>
      <c r="BV259" s="20" t="s">
        <v>119</v>
      </c>
      <c r="BW259" s="21" t="s">
        <v>134</v>
      </c>
      <c r="BX259" s="22" t="str">
        <f>_xlfn.XLOOKUP(BW259,dimensions_items!$B$4:$B$35,dimensions_items!$C$4:$C$35,"NULL",0)</f>
        <v>R5.2OECD</v>
      </c>
      <c r="BY259" s="20" t="s">
        <v>33</v>
      </c>
      <c r="BZ259" s="21" t="s">
        <v>26</v>
      </c>
      <c r="CA259" s="21" t="s">
        <v>18</v>
      </c>
      <c r="CB259" s="27" t="s">
        <v>19</v>
      </c>
      <c r="CC259" s="20" t="str">
        <f t="shared" si="12"/>
        <v>RM</v>
      </c>
      <c r="CD259" s="20" t="str">
        <f t="shared" si="13"/>
        <v>C</v>
      </c>
      <c r="CE259" s="20" t="str">
        <f t="shared" si="14"/>
        <v>OECD_EU15</v>
      </c>
      <c r="CF259" s="20">
        <f>IF(ISNUMBER(Table1[[#This Row],[concrete]]),Table1[[#This Row],[concrete]],IF(AND(ISNUMBER(Table1[[#This Row],[cement]]),ISNUMBER(Table1[[#This Row],[aggregates]])),Table1[[#This Row],[cement]]+Table1[[#This Row],[aggregates]],""))</f>
        <v>731</v>
      </c>
      <c r="CG259" s="20">
        <f>COUNT(Table1[[#This Row],[steel]:[other_unspecified_material]])</f>
        <v>8</v>
      </c>
    </row>
    <row r="260" spans="1:85" s="8" customFormat="1">
      <c r="A260" s="9">
        <v>258</v>
      </c>
      <c r="B260" s="20" t="s">
        <v>501</v>
      </c>
      <c r="C260" s="20" t="s">
        <v>118</v>
      </c>
      <c r="D260" s="38">
        <v>1970</v>
      </c>
      <c r="E260" s="9">
        <v>1981</v>
      </c>
      <c r="F260" s="38">
        <v>34</v>
      </c>
      <c r="G260" s="38"/>
      <c r="H260" s="38"/>
      <c r="I260" s="38"/>
      <c r="J260" s="117">
        <v>8.3000000000000007</v>
      </c>
      <c r="K260" s="117"/>
      <c r="L260" s="117"/>
      <c r="M260" s="117">
        <v>901</v>
      </c>
      <c r="N260" s="117"/>
      <c r="O260" s="117"/>
      <c r="P260" s="117"/>
      <c r="Q260" s="117"/>
      <c r="R260" s="117"/>
      <c r="S260" s="117">
        <v>8</v>
      </c>
      <c r="T260" s="117"/>
      <c r="U260" s="117"/>
      <c r="V260" s="117"/>
      <c r="W260" s="117"/>
      <c r="X260" s="117"/>
      <c r="Y260" s="117"/>
      <c r="Z260" s="117"/>
      <c r="AA260" s="117"/>
      <c r="AB260" s="117">
        <v>3</v>
      </c>
      <c r="AC260" s="117"/>
      <c r="AD260" s="117">
        <v>1</v>
      </c>
      <c r="AE260" s="117"/>
      <c r="AF260" s="117"/>
      <c r="AG260" s="117"/>
      <c r="AH260" s="117"/>
      <c r="AI260" s="117">
        <v>9</v>
      </c>
      <c r="AJ260" s="117"/>
      <c r="AK260" s="117"/>
      <c r="AL260" s="20" t="s">
        <v>512</v>
      </c>
      <c r="AM260" s="38">
        <v>6</v>
      </c>
      <c r="AN260" s="20" t="s">
        <v>117</v>
      </c>
      <c r="AO260" s="20" t="s">
        <v>24</v>
      </c>
      <c r="AP260" s="20" t="s">
        <v>119</v>
      </c>
      <c r="AQ260" s="20" t="s">
        <v>118</v>
      </c>
      <c r="AR260" s="20" t="s">
        <v>121</v>
      </c>
      <c r="AS260" s="20" t="s">
        <v>503</v>
      </c>
      <c r="AT260" s="38">
        <v>2018</v>
      </c>
      <c r="AU260" s="20" t="s">
        <v>504</v>
      </c>
      <c r="AV260" s="20" t="s">
        <v>253</v>
      </c>
      <c r="AW260" s="20" t="s">
        <v>125</v>
      </c>
      <c r="AX260" s="20" t="s">
        <v>505</v>
      </c>
      <c r="AY260" s="20" t="str">
        <f>"https://doi.org/"&amp;Table1[[#This Row],[DOI]]</f>
        <v>https://doi.org/10.1016/j.resconrec.2017.11.022</v>
      </c>
      <c r="AZ260" s="20" t="s">
        <v>119</v>
      </c>
      <c r="BA260" s="20" t="s">
        <v>119</v>
      </c>
      <c r="BB260" s="20" t="s">
        <v>506</v>
      </c>
      <c r="BC260" s="20" t="s">
        <v>1066</v>
      </c>
      <c r="BD260" s="20" t="s">
        <v>419</v>
      </c>
      <c r="BE260" s="20" t="s">
        <v>130</v>
      </c>
      <c r="BF260" s="20" t="s">
        <v>131</v>
      </c>
      <c r="BG260" s="20" t="s">
        <v>507</v>
      </c>
      <c r="BH260" s="20">
        <v>6896</v>
      </c>
      <c r="BI260" s="20">
        <v>4720.8924999999999</v>
      </c>
      <c r="BJ260" s="20">
        <v>4701.2950000000001</v>
      </c>
      <c r="BK260" s="20">
        <v>72.5</v>
      </c>
      <c r="BL260" s="20">
        <v>61.07</v>
      </c>
      <c r="BM260" s="20">
        <v>410335</v>
      </c>
      <c r="BN260" s="20">
        <v>8043</v>
      </c>
      <c r="BO260" s="20" t="s">
        <v>118</v>
      </c>
      <c r="BP260" s="20">
        <v>8320</v>
      </c>
      <c r="BQ260" s="20">
        <v>0.81</v>
      </c>
      <c r="BR260" s="20">
        <v>0.83099999999999996</v>
      </c>
      <c r="BS260" s="20">
        <v>18133</v>
      </c>
      <c r="BT260" s="20">
        <v>20617</v>
      </c>
      <c r="BU260" s="20" t="s">
        <v>119</v>
      </c>
      <c r="BV260" s="20" t="s">
        <v>119</v>
      </c>
      <c r="BW260" s="21" t="s">
        <v>134</v>
      </c>
      <c r="BX260" s="22" t="str">
        <f>_xlfn.XLOOKUP(BW260,dimensions_items!$B$4:$B$35,dimensions_items!$C$4:$C$35,"NULL",0)</f>
        <v>R5.2OECD</v>
      </c>
      <c r="BY260" s="20" t="s">
        <v>33</v>
      </c>
      <c r="BZ260" s="21" t="s">
        <v>26</v>
      </c>
      <c r="CA260" s="21" t="s">
        <v>18</v>
      </c>
      <c r="CB260" s="27" t="s">
        <v>19</v>
      </c>
      <c r="CC260" s="20" t="str">
        <f t="shared" si="12"/>
        <v>RM</v>
      </c>
      <c r="CD260" s="20" t="str">
        <f t="shared" si="13"/>
        <v>C</v>
      </c>
      <c r="CE260" s="20" t="str">
        <f t="shared" si="14"/>
        <v>OECD_EU15</v>
      </c>
      <c r="CF260" s="20">
        <f>IF(ISNUMBER(Table1[[#This Row],[concrete]]),Table1[[#This Row],[concrete]],IF(AND(ISNUMBER(Table1[[#This Row],[cement]]),ISNUMBER(Table1[[#This Row],[aggregates]])),Table1[[#This Row],[cement]]+Table1[[#This Row],[aggregates]],""))</f>
        <v>901</v>
      </c>
      <c r="CG260" s="20">
        <f>COUNT(Table1[[#This Row],[steel]:[other_unspecified_material]])</f>
        <v>7</v>
      </c>
    </row>
    <row r="261" spans="1:85" s="8" customFormat="1">
      <c r="A261" s="9">
        <v>259</v>
      </c>
      <c r="B261" s="20" t="s">
        <v>501</v>
      </c>
      <c r="C261" s="20" t="s">
        <v>118</v>
      </c>
      <c r="D261" s="38">
        <v>1980</v>
      </c>
      <c r="E261" s="9">
        <v>1991</v>
      </c>
      <c r="F261" s="38">
        <v>188</v>
      </c>
      <c r="G261" s="38"/>
      <c r="H261" s="38"/>
      <c r="I261" s="38"/>
      <c r="J261" s="117">
        <v>15</v>
      </c>
      <c r="K261" s="117"/>
      <c r="L261" s="117"/>
      <c r="M261" s="117">
        <v>588</v>
      </c>
      <c r="N261" s="117"/>
      <c r="O261" s="117"/>
      <c r="P261" s="117"/>
      <c r="Q261" s="117"/>
      <c r="R261" s="117"/>
      <c r="S261" s="117">
        <v>5</v>
      </c>
      <c r="T261" s="117"/>
      <c r="U261" s="117"/>
      <c r="V261" s="117"/>
      <c r="W261" s="117"/>
      <c r="X261" s="117"/>
      <c r="Y261" s="117"/>
      <c r="Z261" s="117"/>
      <c r="AA261" s="117"/>
      <c r="AB261" s="117">
        <v>3</v>
      </c>
      <c r="AC261" s="117"/>
      <c r="AD261" s="117"/>
      <c r="AE261" s="117"/>
      <c r="AF261" s="117"/>
      <c r="AG261" s="117"/>
      <c r="AH261" s="117"/>
      <c r="AI261" s="117">
        <v>12</v>
      </c>
      <c r="AJ261" s="117"/>
      <c r="AK261" s="117"/>
      <c r="AL261" s="20" t="s">
        <v>512</v>
      </c>
      <c r="AM261" s="38">
        <v>6</v>
      </c>
      <c r="AN261" s="20" t="s">
        <v>117</v>
      </c>
      <c r="AO261" s="20" t="s">
        <v>24</v>
      </c>
      <c r="AP261" s="20" t="s">
        <v>119</v>
      </c>
      <c r="AQ261" s="20" t="s">
        <v>118</v>
      </c>
      <c r="AR261" s="20" t="s">
        <v>121</v>
      </c>
      <c r="AS261" s="20" t="s">
        <v>503</v>
      </c>
      <c r="AT261" s="38">
        <v>2018</v>
      </c>
      <c r="AU261" s="20" t="s">
        <v>504</v>
      </c>
      <c r="AV261" s="20" t="s">
        <v>253</v>
      </c>
      <c r="AW261" s="20" t="s">
        <v>125</v>
      </c>
      <c r="AX261" s="20" t="s">
        <v>505</v>
      </c>
      <c r="AY261" s="20" t="str">
        <f>"https://doi.org/"&amp;Table1[[#This Row],[DOI]]</f>
        <v>https://doi.org/10.1016/j.resconrec.2017.11.022</v>
      </c>
      <c r="AZ261" s="20" t="s">
        <v>119</v>
      </c>
      <c r="BA261" s="20" t="s">
        <v>119</v>
      </c>
      <c r="BB261" s="20" t="s">
        <v>506</v>
      </c>
      <c r="BC261" s="20" t="s">
        <v>1066</v>
      </c>
      <c r="BD261" s="20" t="s">
        <v>240</v>
      </c>
      <c r="BE261" s="20" t="s">
        <v>130</v>
      </c>
      <c r="BF261" s="20" t="s">
        <v>131</v>
      </c>
      <c r="BG261" s="20" t="s">
        <v>507</v>
      </c>
      <c r="BH261" s="20">
        <v>6896</v>
      </c>
      <c r="BI261" s="20">
        <v>4741.3975</v>
      </c>
      <c r="BJ261" s="20">
        <v>4332.125</v>
      </c>
      <c r="BK261" s="20">
        <v>62.127497499999997</v>
      </c>
      <c r="BL261" s="20">
        <v>76.347502500000004</v>
      </c>
      <c r="BM261" s="20">
        <v>410335</v>
      </c>
      <c r="BN261" s="20">
        <v>8310</v>
      </c>
      <c r="BO261" s="20" t="s">
        <v>118</v>
      </c>
      <c r="BP261" s="20">
        <v>8618</v>
      </c>
      <c r="BQ261" s="20">
        <v>0.83099999999999996</v>
      </c>
      <c r="BR261" s="20">
        <v>0.83099999999999996</v>
      </c>
      <c r="BS261" s="20">
        <v>20491</v>
      </c>
      <c r="BT261" s="20">
        <v>26114</v>
      </c>
      <c r="BU261" s="20" t="s">
        <v>119</v>
      </c>
      <c r="BV261" s="20" t="s">
        <v>119</v>
      </c>
      <c r="BW261" s="21" t="s">
        <v>134</v>
      </c>
      <c r="BX261" s="22" t="str">
        <f>_xlfn.XLOOKUP(BW261,dimensions_items!$B$4:$B$35,dimensions_items!$C$4:$C$35,"NULL",0)</f>
        <v>R5.2OECD</v>
      </c>
      <c r="BY261" s="20" t="s">
        <v>33</v>
      </c>
      <c r="BZ261" s="21" t="s">
        <v>26</v>
      </c>
      <c r="CA261" s="21" t="s">
        <v>18</v>
      </c>
      <c r="CB261" s="27" t="s">
        <v>19</v>
      </c>
      <c r="CC261" s="20" t="str">
        <f t="shared" si="12"/>
        <v>RM</v>
      </c>
      <c r="CD261" s="20" t="str">
        <f t="shared" si="13"/>
        <v>C</v>
      </c>
      <c r="CE261" s="20" t="str">
        <f t="shared" si="14"/>
        <v>OECD_EU15</v>
      </c>
      <c r="CF261" s="20">
        <f>IF(ISNUMBER(Table1[[#This Row],[concrete]]),Table1[[#This Row],[concrete]],IF(AND(ISNUMBER(Table1[[#This Row],[cement]]),ISNUMBER(Table1[[#This Row],[aggregates]])),Table1[[#This Row],[cement]]+Table1[[#This Row],[aggregates]],""))</f>
        <v>588</v>
      </c>
      <c r="CG261" s="20">
        <f>COUNT(Table1[[#This Row],[steel]:[other_unspecified_material]])</f>
        <v>6</v>
      </c>
    </row>
    <row r="262" spans="1:85" s="8" customFormat="1">
      <c r="A262" s="9">
        <v>260</v>
      </c>
      <c r="B262" s="20" t="s">
        <v>501</v>
      </c>
      <c r="C262" s="20" t="s">
        <v>118</v>
      </c>
      <c r="D262" s="38">
        <v>1980</v>
      </c>
      <c r="E262" s="9">
        <v>2001</v>
      </c>
      <c r="F262" s="38">
        <v>192</v>
      </c>
      <c r="G262" s="38"/>
      <c r="H262" s="38"/>
      <c r="I262" s="38"/>
      <c r="J262" s="117">
        <v>22</v>
      </c>
      <c r="K262" s="117"/>
      <c r="L262" s="117"/>
      <c r="M262" s="117">
        <v>893</v>
      </c>
      <c r="N262" s="117"/>
      <c r="O262" s="117"/>
      <c r="P262" s="117"/>
      <c r="Q262" s="117"/>
      <c r="R262" s="117"/>
      <c r="S262" s="117">
        <v>14</v>
      </c>
      <c r="T262" s="117"/>
      <c r="U262" s="117"/>
      <c r="V262" s="117"/>
      <c r="W262" s="117"/>
      <c r="X262" s="117"/>
      <c r="Y262" s="117"/>
      <c r="Z262" s="117"/>
      <c r="AA262" s="117"/>
      <c r="AB262" s="117">
        <v>4</v>
      </c>
      <c r="AC262" s="117"/>
      <c r="AD262" s="117">
        <v>1</v>
      </c>
      <c r="AE262" s="117"/>
      <c r="AF262" s="117"/>
      <c r="AG262" s="117"/>
      <c r="AH262" s="117"/>
      <c r="AI262" s="117">
        <v>34</v>
      </c>
      <c r="AJ262" s="117"/>
      <c r="AK262" s="117"/>
      <c r="AL262" s="20" t="s">
        <v>512</v>
      </c>
      <c r="AM262" s="38">
        <v>5</v>
      </c>
      <c r="AN262" s="20" t="s">
        <v>117</v>
      </c>
      <c r="AO262" s="20" t="s">
        <v>24</v>
      </c>
      <c r="AP262" s="20" t="s">
        <v>119</v>
      </c>
      <c r="AQ262" s="20" t="s">
        <v>118</v>
      </c>
      <c r="AR262" s="20" t="s">
        <v>121</v>
      </c>
      <c r="AS262" s="20" t="s">
        <v>503</v>
      </c>
      <c r="AT262" s="38">
        <v>2018</v>
      </c>
      <c r="AU262" s="20" t="s">
        <v>504</v>
      </c>
      <c r="AV262" s="20" t="s">
        <v>253</v>
      </c>
      <c r="AW262" s="20" t="s">
        <v>125</v>
      </c>
      <c r="AX262" s="20" t="s">
        <v>505</v>
      </c>
      <c r="AY262" s="20" t="str">
        <f>"https://doi.org/"&amp;Table1[[#This Row],[DOI]]</f>
        <v>https://doi.org/10.1016/j.resconrec.2017.11.022</v>
      </c>
      <c r="AZ262" s="20" t="s">
        <v>119</v>
      </c>
      <c r="BA262" s="20" t="s">
        <v>119</v>
      </c>
      <c r="BB262" s="20" t="s">
        <v>506</v>
      </c>
      <c r="BC262" s="20" t="s">
        <v>1066</v>
      </c>
      <c r="BD262" s="20" t="s">
        <v>420</v>
      </c>
      <c r="BE262" s="20" t="s">
        <v>130</v>
      </c>
      <c r="BF262" s="20" t="s">
        <v>131</v>
      </c>
      <c r="BG262" s="20" t="s">
        <v>507</v>
      </c>
      <c r="BH262" s="20">
        <v>6896</v>
      </c>
      <c r="BI262" s="20">
        <v>4741.3975</v>
      </c>
      <c r="BJ262" s="20">
        <v>4347.2250000000004</v>
      </c>
      <c r="BK262" s="20">
        <v>62.127497499999997</v>
      </c>
      <c r="BL262" s="20">
        <v>94.957497500000002</v>
      </c>
      <c r="BM262" s="20">
        <v>410335</v>
      </c>
      <c r="BN262" s="20">
        <v>8310</v>
      </c>
      <c r="BO262" s="20" t="s">
        <v>118</v>
      </c>
      <c r="BP262" s="20">
        <v>8896</v>
      </c>
      <c r="BQ262" s="20">
        <v>0.83099999999999996</v>
      </c>
      <c r="BR262" s="20">
        <v>0.84</v>
      </c>
      <c r="BS262" s="20">
        <v>20491</v>
      </c>
      <c r="BT262" s="20">
        <v>35603</v>
      </c>
      <c r="BU262" s="20" t="s">
        <v>119</v>
      </c>
      <c r="BV262" s="20" t="s">
        <v>119</v>
      </c>
      <c r="BW262" s="21" t="s">
        <v>134</v>
      </c>
      <c r="BX262" s="22" t="str">
        <f>_xlfn.XLOOKUP(BW262,dimensions_items!$B$4:$B$35,dimensions_items!$C$4:$C$35,"NULL",0)</f>
        <v>R5.2OECD</v>
      </c>
      <c r="BY262" s="112" t="s">
        <v>29</v>
      </c>
      <c r="BZ262" s="21" t="s">
        <v>26</v>
      </c>
      <c r="CA262" s="21" t="s">
        <v>18</v>
      </c>
      <c r="CB262" s="27" t="s">
        <v>19</v>
      </c>
      <c r="CC262" s="20" t="str">
        <f t="shared" si="12"/>
        <v>RM</v>
      </c>
      <c r="CD262" s="20" t="str">
        <f t="shared" si="13"/>
        <v>C</v>
      </c>
      <c r="CE262" s="20" t="str">
        <f t="shared" si="14"/>
        <v>OECD_EU15</v>
      </c>
      <c r="CF262" s="20">
        <f>IF(ISNUMBER(Table1[[#This Row],[concrete]]),Table1[[#This Row],[concrete]],IF(AND(ISNUMBER(Table1[[#This Row],[cement]]),ISNUMBER(Table1[[#This Row],[aggregates]])),Table1[[#This Row],[cement]]+Table1[[#This Row],[aggregates]],""))</f>
        <v>893</v>
      </c>
      <c r="CG262" s="20">
        <f>COUNT(Table1[[#This Row],[steel]:[other_unspecified_material]])</f>
        <v>7</v>
      </c>
    </row>
    <row r="263" spans="1:85" s="8" customFormat="1">
      <c r="A263" s="9">
        <v>261</v>
      </c>
      <c r="B263" s="20" t="s">
        <v>501</v>
      </c>
      <c r="C263" s="20" t="s">
        <v>118</v>
      </c>
      <c r="D263" s="38">
        <v>2000</v>
      </c>
      <c r="E263" s="9">
        <v>2011</v>
      </c>
      <c r="F263" s="38">
        <v>197</v>
      </c>
      <c r="G263" s="38"/>
      <c r="H263" s="38"/>
      <c r="I263" s="38"/>
      <c r="J263" s="117">
        <v>27.4</v>
      </c>
      <c r="K263" s="117"/>
      <c r="L263" s="117"/>
      <c r="M263" s="117">
        <v>654</v>
      </c>
      <c r="N263" s="117"/>
      <c r="O263" s="117"/>
      <c r="P263" s="117"/>
      <c r="Q263" s="117"/>
      <c r="R263" s="117"/>
      <c r="S263" s="117">
        <v>18</v>
      </c>
      <c r="T263" s="117"/>
      <c r="U263" s="117"/>
      <c r="V263" s="117"/>
      <c r="W263" s="117"/>
      <c r="X263" s="117"/>
      <c r="Y263" s="117"/>
      <c r="Z263" s="117"/>
      <c r="AA263" s="117"/>
      <c r="AB263" s="117">
        <v>2</v>
      </c>
      <c r="AC263" s="117"/>
      <c r="AD263" s="117">
        <v>1</v>
      </c>
      <c r="AE263" s="117"/>
      <c r="AF263" s="117"/>
      <c r="AG263" s="117"/>
      <c r="AH263" s="117"/>
      <c r="AI263" s="117">
        <v>44</v>
      </c>
      <c r="AJ263" s="117"/>
      <c r="AK263" s="117"/>
      <c r="AL263" s="20" t="s">
        <v>512</v>
      </c>
      <c r="AM263" s="38">
        <v>8</v>
      </c>
      <c r="AN263" s="20" t="s">
        <v>117</v>
      </c>
      <c r="AO263" s="20" t="s">
        <v>24</v>
      </c>
      <c r="AP263" s="20" t="s">
        <v>119</v>
      </c>
      <c r="AQ263" s="20" t="s">
        <v>118</v>
      </c>
      <c r="AR263" s="20" t="s">
        <v>121</v>
      </c>
      <c r="AS263" s="20" t="s">
        <v>503</v>
      </c>
      <c r="AT263" s="38">
        <v>2018</v>
      </c>
      <c r="AU263" s="20" t="s">
        <v>504</v>
      </c>
      <c r="AV263" s="20" t="s">
        <v>253</v>
      </c>
      <c r="AW263" s="20" t="s">
        <v>125</v>
      </c>
      <c r="AX263" s="20" t="s">
        <v>505</v>
      </c>
      <c r="AY263" s="20" t="str">
        <f>"https://doi.org/"&amp;Table1[[#This Row],[DOI]]</f>
        <v>https://doi.org/10.1016/j.resconrec.2017.11.022</v>
      </c>
      <c r="AZ263" s="20" t="s">
        <v>119</v>
      </c>
      <c r="BA263" s="20" t="s">
        <v>119</v>
      </c>
      <c r="BB263" s="20" t="s">
        <v>506</v>
      </c>
      <c r="BC263" s="20" t="s">
        <v>1066</v>
      </c>
      <c r="BD263" s="20" t="s">
        <v>218</v>
      </c>
      <c r="BE263" s="20" t="s">
        <v>130</v>
      </c>
      <c r="BF263" s="20" t="s">
        <v>131</v>
      </c>
      <c r="BG263" s="20" t="s">
        <v>507</v>
      </c>
      <c r="BH263" s="20">
        <v>6896</v>
      </c>
      <c r="BI263" s="20">
        <v>3938.7424999999998</v>
      </c>
      <c r="BJ263" s="20">
        <v>4048.0875000000001</v>
      </c>
      <c r="BK263" s="20">
        <v>50.544997500000001</v>
      </c>
      <c r="BL263" s="20">
        <v>82.224997500000001</v>
      </c>
      <c r="BM263" s="20">
        <v>410335</v>
      </c>
      <c r="BN263" s="20">
        <v>8872</v>
      </c>
      <c r="BO263" s="20" t="s">
        <v>118</v>
      </c>
      <c r="BP263" s="20">
        <v>9449</v>
      </c>
      <c r="BQ263" s="20">
        <v>0.84</v>
      </c>
      <c r="BR263" s="20">
        <v>0.85099999999999998</v>
      </c>
      <c r="BS263" s="20">
        <v>36374</v>
      </c>
      <c r="BT263" s="20">
        <v>42079</v>
      </c>
      <c r="BU263" s="20" t="s">
        <v>119</v>
      </c>
      <c r="BV263" s="20" t="s">
        <v>119</v>
      </c>
      <c r="BW263" s="21" t="s">
        <v>134</v>
      </c>
      <c r="BX263" s="22" t="str">
        <f>_xlfn.XLOOKUP(BW263,dimensions_items!$B$4:$B$35,dimensions_items!$C$4:$C$35,"NULL",0)</f>
        <v>R5.2OECD</v>
      </c>
      <c r="BY263" s="20" t="s">
        <v>33</v>
      </c>
      <c r="BZ263" s="21" t="s">
        <v>26</v>
      </c>
      <c r="CA263" s="21" t="s">
        <v>18</v>
      </c>
      <c r="CB263" s="27" t="s">
        <v>19</v>
      </c>
      <c r="CC263" s="20" t="str">
        <f t="shared" si="12"/>
        <v>RM</v>
      </c>
      <c r="CD263" s="20" t="str">
        <f t="shared" si="13"/>
        <v>C</v>
      </c>
      <c r="CE263" s="20" t="str">
        <f t="shared" si="14"/>
        <v>OECD_EU15</v>
      </c>
      <c r="CF263" s="20">
        <f>IF(ISNUMBER(Table1[[#This Row],[concrete]]),Table1[[#This Row],[concrete]],IF(AND(ISNUMBER(Table1[[#This Row],[cement]]),ISNUMBER(Table1[[#This Row],[aggregates]])),Table1[[#This Row],[cement]]+Table1[[#This Row],[aggregates]],""))</f>
        <v>654</v>
      </c>
      <c r="CG263" s="20">
        <f>COUNT(Table1[[#This Row],[steel]:[other_unspecified_material]])</f>
        <v>7</v>
      </c>
    </row>
    <row r="264" spans="1:85" s="8" customFormat="1">
      <c r="A264" s="9">
        <v>262</v>
      </c>
      <c r="B264" s="20" t="s">
        <v>514</v>
      </c>
      <c r="C264" s="20" t="s">
        <v>118</v>
      </c>
      <c r="D264" s="38"/>
      <c r="E264" s="9"/>
      <c r="F264" s="38"/>
      <c r="G264" s="38"/>
      <c r="H264" s="38"/>
      <c r="I264" s="38">
        <v>0.78000297699999999</v>
      </c>
      <c r="J264" s="117">
        <v>36.729217499999997</v>
      </c>
      <c r="K264" s="117"/>
      <c r="L264" s="117"/>
      <c r="M264" s="117">
        <v>636.2282672</v>
      </c>
      <c r="N264" s="117"/>
      <c r="O264" s="117"/>
      <c r="P264" s="117">
        <v>237.5075143</v>
      </c>
      <c r="Q264" s="117">
        <v>323.17360619999999</v>
      </c>
      <c r="R264" s="117"/>
      <c r="S264" s="117"/>
      <c r="T264" s="117"/>
      <c r="U264" s="117"/>
      <c r="V264" s="117"/>
      <c r="W264" s="117"/>
      <c r="X264" s="117"/>
      <c r="Y264" s="117"/>
      <c r="Z264" s="117"/>
      <c r="AA264" s="117"/>
      <c r="AB264" s="117">
        <v>3.7074708319999998</v>
      </c>
      <c r="AC264" s="117"/>
      <c r="AD264" s="117"/>
      <c r="AE264" s="117"/>
      <c r="AF264" s="117"/>
      <c r="AG264" s="117"/>
      <c r="AH264" s="117"/>
      <c r="AI264" s="117"/>
      <c r="AJ264" s="117">
        <v>19.35873235</v>
      </c>
      <c r="AK264" s="117">
        <v>1.786867032</v>
      </c>
      <c r="AL264" s="20" t="s">
        <v>118</v>
      </c>
      <c r="AM264" s="38" t="s">
        <v>118</v>
      </c>
      <c r="AN264" s="20" t="s">
        <v>118</v>
      </c>
      <c r="AO264" s="20" t="s">
        <v>118</v>
      </c>
      <c r="AP264" s="20" t="s">
        <v>406</v>
      </c>
      <c r="AQ264" s="20" t="s">
        <v>118</v>
      </c>
      <c r="AR264" s="20" t="s">
        <v>118</v>
      </c>
      <c r="AS264" s="20" t="s">
        <v>515</v>
      </c>
      <c r="AT264" s="38">
        <v>2018</v>
      </c>
      <c r="AU264" s="20" t="s">
        <v>516</v>
      </c>
      <c r="AV264" s="20" t="s">
        <v>124</v>
      </c>
      <c r="AW264" s="20" t="s">
        <v>125</v>
      </c>
      <c r="AX264" s="20" t="s">
        <v>517</v>
      </c>
      <c r="AY264" s="20" t="str">
        <f>"https://doi.org/"&amp;Table1[[#This Row],[DOI]]</f>
        <v>https://doi.org/10.1111/jiec.12739</v>
      </c>
      <c r="AZ264" s="20" t="s">
        <v>1535</v>
      </c>
      <c r="BA264" s="20" t="s">
        <v>118</v>
      </c>
      <c r="BB264" s="20" t="s">
        <v>518</v>
      </c>
      <c r="BC264" s="20" t="s">
        <v>519</v>
      </c>
      <c r="BD264" s="20" t="s">
        <v>520</v>
      </c>
      <c r="BE264" s="20" t="s">
        <v>130</v>
      </c>
      <c r="BF264" s="20" t="s">
        <v>131</v>
      </c>
      <c r="BG264" s="20" t="s">
        <v>521</v>
      </c>
      <c r="BH264" s="20">
        <v>5228</v>
      </c>
      <c r="BI264" s="20" t="s">
        <v>118</v>
      </c>
      <c r="BJ264" s="20">
        <v>5305.4825000000001</v>
      </c>
      <c r="BK264" s="20" t="s">
        <v>118</v>
      </c>
      <c r="BL264" s="20">
        <v>72.765000000000001</v>
      </c>
      <c r="BM264" s="20">
        <v>39997</v>
      </c>
      <c r="BN264" s="20" t="s">
        <v>118</v>
      </c>
      <c r="BO264" s="20" t="s">
        <v>118</v>
      </c>
      <c r="BP264" s="20">
        <v>8432</v>
      </c>
      <c r="BQ264" s="20" t="s">
        <v>118</v>
      </c>
      <c r="BR264" s="20">
        <v>0.73699999999999999</v>
      </c>
      <c r="BS264" s="20" t="s">
        <v>118</v>
      </c>
      <c r="BT264" s="20">
        <v>61476</v>
      </c>
      <c r="BU264" s="20" t="s">
        <v>119</v>
      </c>
      <c r="BV264" s="20" t="s">
        <v>119</v>
      </c>
      <c r="BW264" s="21" t="s">
        <v>476</v>
      </c>
      <c r="BX264" s="22" t="str">
        <f>_xlfn.XLOOKUP(BW264,dimensions_items!$B$4:$B$35,dimensions_items!$C$4:$C$35,"NULL",0)</f>
        <v>R5.2OECD</v>
      </c>
      <c r="BY264" s="22" t="s">
        <v>41</v>
      </c>
      <c r="BZ264" s="27" t="s">
        <v>1470</v>
      </c>
      <c r="CA264" s="21" t="s">
        <v>18</v>
      </c>
      <c r="CB264" s="21" t="s">
        <v>28</v>
      </c>
      <c r="CC264" s="20" t="str">
        <f t="shared" si="12"/>
        <v>RU</v>
      </c>
      <c r="CD264" s="20" t="str">
        <f t="shared" si="13"/>
        <v>M</v>
      </c>
      <c r="CE264" s="20" t="str">
        <f t="shared" si="14"/>
        <v>OECD_EFTA</v>
      </c>
      <c r="CF264" s="20">
        <f>IF(ISNUMBER(Table1[[#This Row],[concrete]]),Table1[[#This Row],[concrete]],IF(AND(ISNUMBER(Table1[[#This Row],[cement]]),ISNUMBER(Table1[[#This Row],[aggregates]])),Table1[[#This Row],[cement]]+Table1[[#This Row],[aggregates]],""))</f>
        <v>636.2282672</v>
      </c>
      <c r="CG264" s="20">
        <f>COUNT(Table1[[#This Row],[steel]:[other_unspecified_material]])</f>
        <v>8</v>
      </c>
    </row>
    <row r="265" spans="1:85" s="8" customFormat="1">
      <c r="A265" s="9">
        <v>263</v>
      </c>
      <c r="B265" s="20" t="s">
        <v>522</v>
      </c>
      <c r="C265" s="20" t="s">
        <v>523</v>
      </c>
      <c r="D265" s="38">
        <v>1965</v>
      </c>
      <c r="E265" s="9">
        <v>2014</v>
      </c>
      <c r="F265" s="38">
        <v>92</v>
      </c>
      <c r="G265" s="38"/>
      <c r="H265" s="38">
        <v>0.65</v>
      </c>
      <c r="I265" s="38"/>
      <c r="J265" s="117">
        <v>18</v>
      </c>
      <c r="K265" s="117"/>
      <c r="L265" s="117"/>
      <c r="M265" s="117">
        <v>1442</v>
      </c>
      <c r="N265" s="117"/>
      <c r="O265" s="117"/>
      <c r="P265" s="117">
        <v>141</v>
      </c>
      <c r="Q265" s="117"/>
      <c r="R265" s="117"/>
      <c r="S265" s="117"/>
      <c r="T265" s="117"/>
      <c r="U265" s="117"/>
      <c r="V265" s="117"/>
      <c r="W265" s="117"/>
      <c r="X265" s="117"/>
      <c r="Y265" s="117"/>
      <c r="Z265" s="117"/>
      <c r="AA265" s="117"/>
      <c r="AB265" s="117">
        <v>2</v>
      </c>
      <c r="AC265" s="117"/>
      <c r="AD265" s="117"/>
      <c r="AE265" s="117"/>
      <c r="AF265" s="117"/>
      <c r="AG265" s="117"/>
      <c r="AH265" s="117"/>
      <c r="AI265" s="117"/>
      <c r="AJ265" s="117"/>
      <c r="AK265" s="117"/>
      <c r="AL265" s="20" t="s">
        <v>435</v>
      </c>
      <c r="AM265" s="38" t="s">
        <v>118</v>
      </c>
      <c r="AN265" s="20" t="s">
        <v>117</v>
      </c>
      <c r="AO265" s="20" t="s">
        <v>118</v>
      </c>
      <c r="AP265" s="20" t="s">
        <v>119</v>
      </c>
      <c r="AQ265" s="20" t="s">
        <v>118</v>
      </c>
      <c r="AR265" s="20" t="s">
        <v>121</v>
      </c>
      <c r="AS265" s="20" t="s">
        <v>524</v>
      </c>
      <c r="AT265" s="38">
        <v>2018</v>
      </c>
      <c r="AU265" s="20" t="s">
        <v>525</v>
      </c>
      <c r="AV265" s="20" t="s">
        <v>253</v>
      </c>
      <c r="AW265" s="20" t="s">
        <v>125</v>
      </c>
      <c r="AX265" s="20" t="s">
        <v>526</v>
      </c>
      <c r="AY265" s="20" t="str">
        <f>"https://doi.org/"&amp;Table1[[#This Row],[DOI]]</f>
        <v>https://doi.org/10.1016/j.resconrec.2018.02.003</v>
      </c>
      <c r="AZ265" s="20" t="s">
        <v>119</v>
      </c>
      <c r="BA265" s="20" t="s">
        <v>527</v>
      </c>
      <c r="BB265" s="20" t="s">
        <v>119</v>
      </c>
      <c r="BC265" s="20" t="s">
        <v>1067</v>
      </c>
      <c r="BD265" s="20" t="s">
        <v>528</v>
      </c>
      <c r="BE265" s="20" t="s">
        <v>130</v>
      </c>
      <c r="BF265" s="20" t="s">
        <v>232</v>
      </c>
      <c r="BG265" s="20" t="s">
        <v>403</v>
      </c>
      <c r="BH265" s="20">
        <v>2790</v>
      </c>
      <c r="BI265" s="20" t="s">
        <v>118</v>
      </c>
      <c r="BJ265" s="20" t="s">
        <v>118</v>
      </c>
      <c r="BK265" s="20" t="s">
        <v>118</v>
      </c>
      <c r="BL265" s="20" t="s">
        <v>118</v>
      </c>
      <c r="BM265" s="20">
        <v>32260</v>
      </c>
      <c r="BN265" s="20">
        <v>12766</v>
      </c>
      <c r="BO265" s="20" t="s">
        <v>118</v>
      </c>
      <c r="BP265" s="20">
        <v>23171</v>
      </c>
      <c r="BQ265" s="20">
        <v>0.33900000000000002</v>
      </c>
      <c r="BR265" s="20">
        <v>0.76900000000000002</v>
      </c>
      <c r="BS265" s="20">
        <v>2949</v>
      </c>
      <c r="BT265" s="20">
        <v>41609</v>
      </c>
      <c r="BU265" s="20" t="s">
        <v>119</v>
      </c>
      <c r="BV265" s="20" t="s">
        <v>119</v>
      </c>
      <c r="BW265" s="21" t="s">
        <v>529</v>
      </c>
      <c r="BX265" s="22" t="str">
        <f>_xlfn.XLOOKUP(BW265,dimensions_items!$B$4:$B$35,dimensions_items!$C$4:$C$35,"NULL",0)</f>
        <v>R5.2ASIA</v>
      </c>
      <c r="BY265" s="22" t="s">
        <v>41</v>
      </c>
      <c r="BZ265" s="21" t="s">
        <v>26</v>
      </c>
      <c r="CA265" s="28" t="s">
        <v>18</v>
      </c>
      <c r="CB265" s="21" t="s">
        <v>23</v>
      </c>
      <c r="CC265" s="20" t="str">
        <f t="shared" si="12"/>
        <v>RU</v>
      </c>
      <c r="CD265" s="20" t="str">
        <f t="shared" si="13"/>
        <v>C</v>
      </c>
      <c r="CE265" s="20" t="str">
        <f t="shared" si="14"/>
        <v>ASIA_TWN</v>
      </c>
      <c r="CF265" s="20">
        <f>IF(ISNUMBER(Table1[[#This Row],[concrete]]),Table1[[#This Row],[concrete]],IF(AND(ISNUMBER(Table1[[#This Row],[cement]]),ISNUMBER(Table1[[#This Row],[aggregates]])),Table1[[#This Row],[cement]]+Table1[[#This Row],[aggregates]],""))</f>
        <v>1442</v>
      </c>
      <c r="CG265" s="20">
        <f>COUNT(Table1[[#This Row],[steel]:[other_unspecified_material]])</f>
        <v>6</v>
      </c>
    </row>
    <row r="266" spans="1:85" s="8" customFormat="1">
      <c r="A266" s="9">
        <v>264</v>
      </c>
      <c r="B266" s="20" t="s">
        <v>522</v>
      </c>
      <c r="C266" s="20" t="s">
        <v>523</v>
      </c>
      <c r="D266" s="38">
        <v>1965</v>
      </c>
      <c r="E266" s="9">
        <v>2014</v>
      </c>
      <c r="F266" s="38">
        <v>90</v>
      </c>
      <c r="G266" s="38"/>
      <c r="H266" s="38">
        <v>0.59</v>
      </c>
      <c r="I266" s="38"/>
      <c r="J266" s="117">
        <v>18</v>
      </c>
      <c r="K266" s="117"/>
      <c r="L266" s="117"/>
      <c r="M266" s="117">
        <v>1286</v>
      </c>
      <c r="N266" s="117"/>
      <c r="O266" s="117"/>
      <c r="P266" s="117">
        <v>117</v>
      </c>
      <c r="Q266" s="117"/>
      <c r="R266" s="117"/>
      <c r="S266" s="117"/>
      <c r="T266" s="117"/>
      <c r="U266" s="117"/>
      <c r="V266" s="117"/>
      <c r="W266" s="117"/>
      <c r="X266" s="117"/>
      <c r="Y266" s="117"/>
      <c r="Z266" s="117"/>
      <c r="AA266" s="117"/>
      <c r="AB266" s="117">
        <v>2.2999999999999998</v>
      </c>
      <c r="AC266" s="117"/>
      <c r="AD266" s="117"/>
      <c r="AE266" s="117"/>
      <c r="AF266" s="117"/>
      <c r="AG266" s="117"/>
      <c r="AH266" s="117"/>
      <c r="AI266" s="117"/>
      <c r="AJ266" s="117"/>
      <c r="AK266" s="117"/>
      <c r="AL266" s="20" t="s">
        <v>435</v>
      </c>
      <c r="AM266" s="38" t="s">
        <v>118</v>
      </c>
      <c r="AN266" s="20" t="s">
        <v>209</v>
      </c>
      <c r="AO266" s="20" t="s">
        <v>118</v>
      </c>
      <c r="AP266" s="20" t="s">
        <v>119</v>
      </c>
      <c r="AQ266" s="20" t="s">
        <v>118</v>
      </c>
      <c r="AR266" s="20" t="s">
        <v>121</v>
      </c>
      <c r="AS266" s="20" t="s">
        <v>524</v>
      </c>
      <c r="AT266" s="38">
        <v>2018</v>
      </c>
      <c r="AU266" s="20" t="s">
        <v>525</v>
      </c>
      <c r="AV266" s="20" t="s">
        <v>253</v>
      </c>
      <c r="AW266" s="20" t="s">
        <v>125</v>
      </c>
      <c r="AX266" s="20" t="s">
        <v>526</v>
      </c>
      <c r="AY266" s="20" t="str">
        <f>"https://doi.org/"&amp;Table1[[#This Row],[DOI]]</f>
        <v>https://doi.org/10.1016/j.resconrec.2018.02.003</v>
      </c>
      <c r="AZ266" s="152" t="s">
        <v>1820</v>
      </c>
      <c r="BA266" s="20" t="s">
        <v>527</v>
      </c>
      <c r="BB266" s="20" t="s">
        <v>119</v>
      </c>
      <c r="BC266" s="20" t="s">
        <v>1067</v>
      </c>
      <c r="BD266" s="20" t="s">
        <v>528</v>
      </c>
      <c r="BE266" s="20" t="s">
        <v>130</v>
      </c>
      <c r="BF266" s="20" t="s">
        <v>232</v>
      </c>
      <c r="BG266" s="20" t="s">
        <v>403</v>
      </c>
      <c r="BH266" s="20">
        <v>2790</v>
      </c>
      <c r="BI266" s="20" t="s">
        <v>118</v>
      </c>
      <c r="BJ266" s="20" t="s">
        <v>118</v>
      </c>
      <c r="BK266" s="20" t="s">
        <v>118</v>
      </c>
      <c r="BL266" s="20" t="s">
        <v>118</v>
      </c>
      <c r="BM266" s="20">
        <v>32260</v>
      </c>
      <c r="BN266" s="20">
        <v>12766</v>
      </c>
      <c r="BO266" s="20" t="s">
        <v>118</v>
      </c>
      <c r="BP266" s="20">
        <v>23171</v>
      </c>
      <c r="BQ266" s="20">
        <v>0.33900000000000002</v>
      </c>
      <c r="BR266" s="20">
        <v>0.76900000000000002</v>
      </c>
      <c r="BS266" s="20">
        <v>2949</v>
      </c>
      <c r="BT266" s="20">
        <v>41609</v>
      </c>
      <c r="BU266" s="20" t="s">
        <v>119</v>
      </c>
      <c r="BV266" s="20" t="s">
        <v>119</v>
      </c>
      <c r="BW266" s="21" t="s">
        <v>529</v>
      </c>
      <c r="BX266" s="22" t="str">
        <f>_xlfn.XLOOKUP(BW266,dimensions_items!$B$4:$B$35,dimensions_items!$C$4:$C$35,"NULL",0)</f>
        <v>R5.2ASIA</v>
      </c>
      <c r="BY266" s="22" t="s">
        <v>46</v>
      </c>
      <c r="BZ266" s="21" t="s">
        <v>26</v>
      </c>
      <c r="CA266" s="21" t="s">
        <v>18</v>
      </c>
      <c r="CB266" s="21" t="s">
        <v>23</v>
      </c>
      <c r="CC266" s="20" t="str">
        <f t="shared" si="12"/>
        <v>NR</v>
      </c>
      <c r="CD266" s="20" t="str">
        <f t="shared" si="13"/>
        <v>C</v>
      </c>
      <c r="CE266" s="20" t="str">
        <f t="shared" si="14"/>
        <v>ASIA_TWN</v>
      </c>
      <c r="CF266" s="20">
        <f>IF(ISNUMBER(Table1[[#This Row],[concrete]]),Table1[[#This Row],[concrete]],IF(AND(ISNUMBER(Table1[[#This Row],[cement]]),ISNUMBER(Table1[[#This Row],[aggregates]])),Table1[[#This Row],[cement]]+Table1[[#This Row],[aggregates]],""))</f>
        <v>1286</v>
      </c>
      <c r="CG266" s="20">
        <f>COUNT(Table1[[#This Row],[steel]:[other_unspecified_material]])</f>
        <v>6</v>
      </c>
    </row>
    <row r="267" spans="1:85" s="8" customFormat="1">
      <c r="A267" s="9">
        <v>265</v>
      </c>
      <c r="B267" s="20" t="s">
        <v>522</v>
      </c>
      <c r="C267" s="20" t="s">
        <v>523</v>
      </c>
      <c r="D267" s="38">
        <v>1965</v>
      </c>
      <c r="E267" s="9">
        <v>2014</v>
      </c>
      <c r="F267" s="38">
        <v>125</v>
      </c>
      <c r="G267" s="38"/>
      <c r="H267" s="38">
        <v>0.46</v>
      </c>
      <c r="I267" s="38"/>
      <c r="J267" s="117">
        <v>18</v>
      </c>
      <c r="K267" s="117"/>
      <c r="L267" s="117"/>
      <c r="M267" s="117">
        <v>1526</v>
      </c>
      <c r="N267" s="117"/>
      <c r="O267" s="117"/>
      <c r="P267" s="117">
        <v>114</v>
      </c>
      <c r="Q267" s="117"/>
      <c r="R267" s="117"/>
      <c r="S267" s="117"/>
      <c r="T267" s="117"/>
      <c r="U267" s="117"/>
      <c r="V267" s="117"/>
      <c r="W267" s="117"/>
      <c r="X267" s="117"/>
      <c r="Y267" s="117"/>
      <c r="Z267" s="117"/>
      <c r="AA267" s="117"/>
      <c r="AB267" s="117">
        <v>1.5</v>
      </c>
      <c r="AC267" s="117"/>
      <c r="AD267" s="117"/>
      <c r="AE267" s="117"/>
      <c r="AF267" s="117"/>
      <c r="AG267" s="117"/>
      <c r="AH267" s="117"/>
      <c r="AI267" s="117"/>
      <c r="AJ267" s="117"/>
      <c r="AK267" s="117"/>
      <c r="AL267" s="20" t="s">
        <v>435</v>
      </c>
      <c r="AM267" s="38" t="s">
        <v>118</v>
      </c>
      <c r="AN267" s="20" t="s">
        <v>191</v>
      </c>
      <c r="AO267" s="20" t="s">
        <v>118</v>
      </c>
      <c r="AP267" s="20" t="s">
        <v>119</v>
      </c>
      <c r="AQ267" s="20" t="s">
        <v>118</v>
      </c>
      <c r="AR267" s="20" t="s">
        <v>121</v>
      </c>
      <c r="AS267" s="20" t="s">
        <v>524</v>
      </c>
      <c r="AT267" s="38">
        <v>2018</v>
      </c>
      <c r="AU267" s="20" t="s">
        <v>525</v>
      </c>
      <c r="AV267" s="20" t="s">
        <v>253</v>
      </c>
      <c r="AW267" s="20" t="s">
        <v>125</v>
      </c>
      <c r="AX267" s="20" t="s">
        <v>526</v>
      </c>
      <c r="AY267" s="20" t="str">
        <f>"https://doi.org/"&amp;Table1[[#This Row],[DOI]]</f>
        <v>https://doi.org/10.1016/j.resconrec.2018.02.003</v>
      </c>
      <c r="AZ267" s="20" t="s">
        <v>119</v>
      </c>
      <c r="BA267" s="20" t="s">
        <v>527</v>
      </c>
      <c r="BB267" s="20" t="s">
        <v>119</v>
      </c>
      <c r="BC267" s="20" t="s">
        <v>1067</v>
      </c>
      <c r="BD267" s="20" t="s">
        <v>528</v>
      </c>
      <c r="BE267" s="20" t="s">
        <v>130</v>
      </c>
      <c r="BF267" s="20" t="s">
        <v>232</v>
      </c>
      <c r="BG267" s="20" t="s">
        <v>403</v>
      </c>
      <c r="BH267" s="20">
        <v>2790</v>
      </c>
      <c r="BI267" s="20" t="s">
        <v>118</v>
      </c>
      <c r="BJ267" s="20" t="s">
        <v>118</v>
      </c>
      <c r="BK267" s="20" t="s">
        <v>118</v>
      </c>
      <c r="BL267" s="20" t="s">
        <v>118</v>
      </c>
      <c r="BM267" s="20">
        <v>32260</v>
      </c>
      <c r="BN267" s="20">
        <v>12766</v>
      </c>
      <c r="BO267" s="20" t="s">
        <v>118</v>
      </c>
      <c r="BP267" s="20">
        <v>23171</v>
      </c>
      <c r="BQ267" s="20">
        <v>0.33900000000000002</v>
      </c>
      <c r="BR267" s="20">
        <v>0.76900000000000002</v>
      </c>
      <c r="BS267" s="20">
        <v>2949</v>
      </c>
      <c r="BT267" s="20">
        <v>41609</v>
      </c>
      <c r="BU267" s="20" t="s">
        <v>119</v>
      </c>
      <c r="BV267" s="20" t="s">
        <v>119</v>
      </c>
      <c r="BW267" s="21" t="s">
        <v>529</v>
      </c>
      <c r="BX267" s="22" t="str">
        <f>_xlfn.XLOOKUP(BW267,dimensions_items!$B$4:$B$35,dimensions_items!$C$4:$C$35,"NULL",0)</f>
        <v>R5.2ASIA</v>
      </c>
      <c r="BY267" s="22" t="s">
        <v>31</v>
      </c>
      <c r="BZ267" s="21" t="s">
        <v>26</v>
      </c>
      <c r="CA267" s="21" t="s">
        <v>18</v>
      </c>
      <c r="CB267" s="21" t="s">
        <v>23</v>
      </c>
      <c r="CC267" s="20" t="str">
        <f t="shared" si="12"/>
        <v>UN</v>
      </c>
      <c r="CD267" s="20" t="str">
        <f t="shared" si="13"/>
        <v>C</v>
      </c>
      <c r="CE267" s="20" t="str">
        <f t="shared" si="14"/>
        <v>ASIA_TWN</v>
      </c>
      <c r="CF267" s="20">
        <f>IF(ISNUMBER(Table1[[#This Row],[concrete]]),Table1[[#This Row],[concrete]],IF(AND(ISNUMBER(Table1[[#This Row],[cement]]),ISNUMBER(Table1[[#This Row],[aggregates]])),Table1[[#This Row],[cement]]+Table1[[#This Row],[aggregates]],""))</f>
        <v>1526</v>
      </c>
      <c r="CG267" s="20">
        <f>COUNT(Table1[[#This Row],[steel]:[other_unspecified_material]])</f>
        <v>6</v>
      </c>
    </row>
    <row r="268" spans="1:85" s="8" customFormat="1">
      <c r="A268" s="9">
        <v>266</v>
      </c>
      <c r="B268" s="20" t="s">
        <v>522</v>
      </c>
      <c r="C268" s="20" t="s">
        <v>523</v>
      </c>
      <c r="D268" s="38">
        <v>1965</v>
      </c>
      <c r="E268" s="9">
        <v>2014</v>
      </c>
      <c r="F268" s="38">
        <v>106</v>
      </c>
      <c r="G268" s="38"/>
      <c r="H268" s="38">
        <v>0.65</v>
      </c>
      <c r="I268" s="38"/>
      <c r="J268" s="117">
        <v>18</v>
      </c>
      <c r="K268" s="117"/>
      <c r="L268" s="117"/>
      <c r="M268" s="117">
        <v>1601</v>
      </c>
      <c r="N268" s="117"/>
      <c r="O268" s="117"/>
      <c r="P268" s="117">
        <v>206</v>
      </c>
      <c r="Q268" s="117"/>
      <c r="R268" s="117"/>
      <c r="S268" s="117"/>
      <c r="T268" s="117"/>
      <c r="U268" s="117"/>
      <c r="V268" s="117"/>
      <c r="W268" s="117"/>
      <c r="X268" s="117"/>
      <c r="Y268" s="117"/>
      <c r="Z268" s="117"/>
      <c r="AA268" s="117"/>
      <c r="AB268" s="117">
        <v>2</v>
      </c>
      <c r="AC268" s="117"/>
      <c r="AD268" s="117"/>
      <c r="AE268" s="117"/>
      <c r="AF268" s="117"/>
      <c r="AG268" s="117"/>
      <c r="AH268" s="117"/>
      <c r="AI268" s="117"/>
      <c r="AJ268" s="117"/>
      <c r="AK268" s="117"/>
      <c r="AL268" s="20" t="s">
        <v>435</v>
      </c>
      <c r="AM268" s="38" t="s">
        <v>118</v>
      </c>
      <c r="AN268" s="149" t="s">
        <v>569</v>
      </c>
      <c r="AO268" s="20" t="s">
        <v>118</v>
      </c>
      <c r="AP268" s="20" t="s">
        <v>119</v>
      </c>
      <c r="AQ268" s="20" t="s">
        <v>118</v>
      </c>
      <c r="AR268" s="20" t="s">
        <v>121</v>
      </c>
      <c r="AS268" s="20" t="s">
        <v>524</v>
      </c>
      <c r="AT268" s="38">
        <v>2018</v>
      </c>
      <c r="AU268" s="20" t="s">
        <v>525</v>
      </c>
      <c r="AV268" s="20" t="s">
        <v>253</v>
      </c>
      <c r="AW268" s="20" t="s">
        <v>125</v>
      </c>
      <c r="AX268" s="20" t="s">
        <v>526</v>
      </c>
      <c r="AY268" s="20" t="str">
        <f>"https://doi.org/"&amp;Table1[[#This Row],[DOI]]</f>
        <v>https://doi.org/10.1016/j.resconrec.2018.02.003</v>
      </c>
      <c r="AZ268" s="20" t="s">
        <v>119</v>
      </c>
      <c r="BA268" s="20" t="s">
        <v>527</v>
      </c>
      <c r="BB268" s="20" t="s">
        <v>119</v>
      </c>
      <c r="BC268" s="20" t="s">
        <v>1067</v>
      </c>
      <c r="BD268" s="20" t="s">
        <v>528</v>
      </c>
      <c r="BE268" s="20" t="s">
        <v>130</v>
      </c>
      <c r="BF268" s="20" t="s">
        <v>232</v>
      </c>
      <c r="BG268" s="20" t="s">
        <v>403</v>
      </c>
      <c r="BH268" s="20">
        <v>2790</v>
      </c>
      <c r="BI268" s="20" t="s">
        <v>118</v>
      </c>
      <c r="BJ268" s="20" t="s">
        <v>118</v>
      </c>
      <c r="BK268" s="20" t="s">
        <v>118</v>
      </c>
      <c r="BL268" s="20" t="s">
        <v>118</v>
      </c>
      <c r="BM268" s="20">
        <v>32260</v>
      </c>
      <c r="BN268" s="20">
        <v>12766</v>
      </c>
      <c r="BO268" s="20" t="s">
        <v>118</v>
      </c>
      <c r="BP268" s="20">
        <v>23171</v>
      </c>
      <c r="BQ268" s="20">
        <v>0.33900000000000002</v>
      </c>
      <c r="BR268" s="20">
        <v>0.76900000000000002</v>
      </c>
      <c r="BS268" s="20">
        <v>2949</v>
      </c>
      <c r="BT268" s="20">
        <v>41609</v>
      </c>
      <c r="BU268" s="20" t="s">
        <v>119</v>
      </c>
      <c r="BV268" s="20" t="s">
        <v>119</v>
      </c>
      <c r="BW268" s="21" t="s">
        <v>529</v>
      </c>
      <c r="BX268" s="22" t="str">
        <f>_xlfn.XLOOKUP(BW268,dimensions_items!$B$4:$B$35,dimensions_items!$C$4:$C$35,"NULL",0)</f>
        <v>R5.2ASIA</v>
      </c>
      <c r="BY268" s="22" t="s">
        <v>48</v>
      </c>
      <c r="BZ268" s="21" t="s">
        <v>26</v>
      </c>
      <c r="CA268" s="21" t="s">
        <v>18</v>
      </c>
      <c r="CB268" s="21" t="s">
        <v>23</v>
      </c>
      <c r="CC268" s="20" t="str">
        <f t="shared" si="12"/>
        <v>NR</v>
      </c>
      <c r="CD268" s="20" t="str">
        <f t="shared" si="13"/>
        <v>C</v>
      </c>
      <c r="CE268" s="20" t="str">
        <f t="shared" si="14"/>
        <v>ASIA_TWN</v>
      </c>
      <c r="CF268" s="20">
        <f>IF(ISNUMBER(Table1[[#This Row],[concrete]]),Table1[[#This Row],[concrete]],IF(AND(ISNUMBER(Table1[[#This Row],[cement]]),ISNUMBER(Table1[[#This Row],[aggregates]])),Table1[[#This Row],[cement]]+Table1[[#This Row],[aggregates]],""))</f>
        <v>1601</v>
      </c>
      <c r="CG268" s="20">
        <f>COUNT(Table1[[#This Row],[steel]:[other_unspecified_material]])</f>
        <v>6</v>
      </c>
    </row>
    <row r="269" spans="1:85" s="8" customFormat="1">
      <c r="A269" s="9">
        <v>267</v>
      </c>
      <c r="B269" s="20" t="s">
        <v>522</v>
      </c>
      <c r="C269" s="20" t="s">
        <v>523</v>
      </c>
      <c r="D269" s="43">
        <v>1965</v>
      </c>
      <c r="E269" s="44">
        <v>2014</v>
      </c>
      <c r="F269" s="38">
        <v>165</v>
      </c>
      <c r="G269" s="38"/>
      <c r="H269" s="38">
        <v>0.48</v>
      </c>
      <c r="I269" s="38"/>
      <c r="J269" s="117">
        <v>18</v>
      </c>
      <c r="K269" s="117"/>
      <c r="L269" s="117"/>
      <c r="M269" s="117">
        <v>506</v>
      </c>
      <c r="N269" s="117"/>
      <c r="O269" s="117"/>
      <c r="P269" s="117">
        <v>117</v>
      </c>
      <c r="Q269" s="117"/>
      <c r="R269" s="117"/>
      <c r="S269" s="117"/>
      <c r="T269" s="117"/>
      <c r="U269" s="117"/>
      <c r="V269" s="117"/>
      <c r="W269" s="117"/>
      <c r="X269" s="117"/>
      <c r="Y269" s="117"/>
      <c r="Z269" s="117"/>
      <c r="AA269" s="117"/>
      <c r="AB269" s="117">
        <v>2.2999999999999998</v>
      </c>
      <c r="AC269" s="117"/>
      <c r="AD269" s="117"/>
      <c r="AE269" s="117"/>
      <c r="AF269" s="117"/>
      <c r="AG269" s="117"/>
      <c r="AH269" s="117"/>
      <c r="AI269" s="117"/>
      <c r="AJ269" s="117"/>
      <c r="AK269" s="117"/>
      <c r="AL269" s="20" t="s">
        <v>56</v>
      </c>
      <c r="AM269" s="38" t="s">
        <v>118</v>
      </c>
      <c r="AN269" s="20" t="s">
        <v>118</v>
      </c>
      <c r="AO269" s="20" t="s">
        <v>118</v>
      </c>
      <c r="AP269" s="20" t="s">
        <v>119</v>
      </c>
      <c r="AQ269" s="20" t="s">
        <v>118</v>
      </c>
      <c r="AR269" s="20" t="s">
        <v>121</v>
      </c>
      <c r="AS269" s="20" t="s">
        <v>524</v>
      </c>
      <c r="AT269" s="38">
        <v>2018</v>
      </c>
      <c r="AU269" s="20" t="s">
        <v>525</v>
      </c>
      <c r="AV269" s="20" t="s">
        <v>253</v>
      </c>
      <c r="AW269" s="20" t="s">
        <v>125</v>
      </c>
      <c r="AX269" s="20" t="s">
        <v>526</v>
      </c>
      <c r="AY269" s="20" t="str">
        <f>"https://doi.org/"&amp;Table1[[#This Row],[DOI]]</f>
        <v>https://doi.org/10.1016/j.resconrec.2018.02.003</v>
      </c>
      <c r="AZ269" s="20" t="s">
        <v>119</v>
      </c>
      <c r="BA269" s="20" t="s">
        <v>527</v>
      </c>
      <c r="BB269" s="20" t="s">
        <v>119</v>
      </c>
      <c r="BC269" s="20" t="s">
        <v>1067</v>
      </c>
      <c r="BD269" s="20" t="s">
        <v>528</v>
      </c>
      <c r="BE269" s="20" t="s">
        <v>130</v>
      </c>
      <c r="BF269" s="20" t="s">
        <v>232</v>
      </c>
      <c r="BG269" s="20" t="s">
        <v>403</v>
      </c>
      <c r="BH269" s="20">
        <v>2790</v>
      </c>
      <c r="BI269" s="20" t="s">
        <v>118</v>
      </c>
      <c r="BJ269" s="20" t="s">
        <v>118</v>
      </c>
      <c r="BK269" s="20" t="s">
        <v>118</v>
      </c>
      <c r="BL269" s="20" t="s">
        <v>118</v>
      </c>
      <c r="BM269" s="20">
        <v>32260</v>
      </c>
      <c r="BN269" s="20">
        <v>12766</v>
      </c>
      <c r="BO269" s="20" t="s">
        <v>118</v>
      </c>
      <c r="BP269" s="20">
        <v>23171</v>
      </c>
      <c r="BQ269" s="20">
        <v>0.33900000000000002</v>
      </c>
      <c r="BR269" s="20">
        <v>0.76900000000000002</v>
      </c>
      <c r="BS269" s="20">
        <v>2949</v>
      </c>
      <c r="BT269" s="20">
        <v>41609</v>
      </c>
      <c r="BU269" s="20" t="s">
        <v>119</v>
      </c>
      <c r="BV269" s="20" t="s">
        <v>119</v>
      </c>
      <c r="BW269" s="21" t="s">
        <v>529</v>
      </c>
      <c r="BX269" s="22" t="str">
        <f>_xlfn.XLOOKUP(BW269,dimensions_items!$B$4:$B$35,dimensions_items!$C$4:$C$35,"NULL",0)</f>
        <v>R5.2ASIA</v>
      </c>
      <c r="BY269" s="22" t="s">
        <v>31</v>
      </c>
      <c r="BZ269" s="21" t="s">
        <v>38</v>
      </c>
      <c r="CA269" s="21" t="s">
        <v>18</v>
      </c>
      <c r="CB269" s="21" t="s">
        <v>23</v>
      </c>
      <c r="CC269" s="20" t="str">
        <f t="shared" si="12"/>
        <v>UN</v>
      </c>
      <c r="CD269" s="20" t="str">
        <f t="shared" si="13"/>
        <v>S</v>
      </c>
      <c r="CE269" s="20" t="str">
        <f t="shared" si="14"/>
        <v>ASIA_TWN</v>
      </c>
      <c r="CF269" s="20">
        <f>IF(ISNUMBER(Table1[[#This Row],[concrete]]),Table1[[#This Row],[concrete]],IF(AND(ISNUMBER(Table1[[#This Row],[cement]]),ISNUMBER(Table1[[#This Row],[aggregates]])),Table1[[#This Row],[cement]]+Table1[[#This Row],[aggregates]],""))</f>
        <v>506</v>
      </c>
      <c r="CG269" s="20">
        <f>COUNT(Table1[[#This Row],[steel]:[other_unspecified_material]])</f>
        <v>6</v>
      </c>
    </row>
    <row r="270" spans="1:85" s="8" customFormat="1">
      <c r="A270" s="9">
        <v>268</v>
      </c>
      <c r="B270" s="20" t="s">
        <v>522</v>
      </c>
      <c r="C270" s="20" t="s">
        <v>523</v>
      </c>
      <c r="D270" s="43">
        <v>1965</v>
      </c>
      <c r="E270" s="44">
        <v>2014</v>
      </c>
      <c r="F270" s="38">
        <v>195</v>
      </c>
      <c r="G270" s="38"/>
      <c r="H270" s="38">
        <v>0.48</v>
      </c>
      <c r="I270" s="38"/>
      <c r="J270" s="117">
        <v>18</v>
      </c>
      <c r="K270" s="117"/>
      <c r="L270" s="117"/>
      <c r="M270" s="117">
        <v>1416</v>
      </c>
      <c r="N270" s="117"/>
      <c r="O270" s="117"/>
      <c r="P270" s="117"/>
      <c r="Q270" s="117"/>
      <c r="R270" s="117"/>
      <c r="S270" s="117"/>
      <c r="T270" s="117"/>
      <c r="U270" s="117"/>
      <c r="V270" s="117"/>
      <c r="W270" s="117"/>
      <c r="X270" s="117"/>
      <c r="Y270" s="117"/>
      <c r="Z270" s="117"/>
      <c r="AA270" s="117"/>
      <c r="AB270" s="117"/>
      <c r="AC270" s="117"/>
      <c r="AD270" s="117"/>
      <c r="AE270" s="117"/>
      <c r="AF270" s="117"/>
      <c r="AG270" s="117"/>
      <c r="AH270" s="117"/>
      <c r="AI270" s="117"/>
      <c r="AJ270" s="117"/>
      <c r="AK270" s="117"/>
      <c r="AL270" s="23" t="s">
        <v>530</v>
      </c>
      <c r="AM270" s="38" t="s">
        <v>118</v>
      </c>
      <c r="AN270" s="20" t="s">
        <v>118</v>
      </c>
      <c r="AO270" s="20" t="s">
        <v>118</v>
      </c>
      <c r="AP270" s="20" t="s">
        <v>119</v>
      </c>
      <c r="AQ270" s="20" t="s">
        <v>118</v>
      </c>
      <c r="AR270" s="20" t="s">
        <v>121</v>
      </c>
      <c r="AS270" s="20" t="s">
        <v>524</v>
      </c>
      <c r="AT270" s="38">
        <v>2018</v>
      </c>
      <c r="AU270" s="20" t="s">
        <v>525</v>
      </c>
      <c r="AV270" s="20" t="s">
        <v>253</v>
      </c>
      <c r="AW270" s="20" t="s">
        <v>125</v>
      </c>
      <c r="AX270" s="20" t="s">
        <v>526</v>
      </c>
      <c r="AY270" s="20" t="str">
        <f>"https://doi.org/"&amp;Table1[[#This Row],[DOI]]</f>
        <v>https://doi.org/10.1016/j.resconrec.2018.02.003</v>
      </c>
      <c r="AZ270" s="20" t="s">
        <v>119</v>
      </c>
      <c r="BA270" s="20" t="s">
        <v>527</v>
      </c>
      <c r="BB270" s="20" t="s">
        <v>119</v>
      </c>
      <c r="BC270" s="20" t="s">
        <v>1067</v>
      </c>
      <c r="BD270" s="20" t="s">
        <v>528</v>
      </c>
      <c r="BE270" s="20" t="s">
        <v>130</v>
      </c>
      <c r="BF270" s="20" t="s">
        <v>232</v>
      </c>
      <c r="BG270" s="20" t="s">
        <v>403</v>
      </c>
      <c r="BH270" s="20">
        <v>2790</v>
      </c>
      <c r="BI270" s="20" t="s">
        <v>118</v>
      </c>
      <c r="BJ270" s="20" t="s">
        <v>118</v>
      </c>
      <c r="BK270" s="20" t="s">
        <v>118</v>
      </c>
      <c r="BL270" s="20" t="s">
        <v>118</v>
      </c>
      <c r="BM270" s="20">
        <v>32260</v>
      </c>
      <c r="BN270" s="20">
        <v>12766</v>
      </c>
      <c r="BO270" s="20" t="s">
        <v>118</v>
      </c>
      <c r="BP270" s="20">
        <v>23171</v>
      </c>
      <c r="BQ270" s="20">
        <v>0.33900000000000002</v>
      </c>
      <c r="BR270" s="20">
        <v>0.76900000000000002</v>
      </c>
      <c r="BS270" s="20">
        <v>2949</v>
      </c>
      <c r="BT270" s="20">
        <v>41609</v>
      </c>
      <c r="BU270" s="20" t="s">
        <v>119</v>
      </c>
      <c r="BV270" s="20" t="s">
        <v>119</v>
      </c>
      <c r="BW270" s="21" t="s">
        <v>529</v>
      </c>
      <c r="BX270" s="22" t="str">
        <f>_xlfn.XLOOKUP(BW270,dimensions_items!$B$4:$B$35,dimensions_items!$C$4:$C$35,"NULL",0)</f>
        <v>R5.2ASIA</v>
      </c>
      <c r="BY270" s="22" t="s">
        <v>31</v>
      </c>
      <c r="BZ270" s="21" t="s">
        <v>26</v>
      </c>
      <c r="CA270" s="21" t="s">
        <v>18</v>
      </c>
      <c r="CB270" s="21" t="s">
        <v>23</v>
      </c>
      <c r="CC270" s="20" t="str">
        <f t="shared" si="12"/>
        <v>UN</v>
      </c>
      <c r="CD270" s="20" t="str">
        <f t="shared" si="13"/>
        <v>C</v>
      </c>
      <c r="CE270" s="20" t="str">
        <f t="shared" si="14"/>
        <v>ASIA_TWN</v>
      </c>
      <c r="CF270" s="20">
        <f>IF(ISNUMBER(Table1[[#This Row],[concrete]]),Table1[[#This Row],[concrete]],IF(AND(ISNUMBER(Table1[[#This Row],[cement]]),ISNUMBER(Table1[[#This Row],[aggregates]])),Table1[[#This Row],[cement]]+Table1[[#This Row],[aggregates]],""))</f>
        <v>1416</v>
      </c>
      <c r="CG270" s="20">
        <f>COUNT(Table1[[#This Row],[steel]:[other_unspecified_material]])</f>
        <v>4</v>
      </c>
    </row>
    <row r="271" spans="1:85" s="8" customFormat="1">
      <c r="A271" s="9">
        <v>269</v>
      </c>
      <c r="B271" s="20" t="s">
        <v>522</v>
      </c>
      <c r="C271" s="20" t="s">
        <v>523</v>
      </c>
      <c r="D271" s="43">
        <v>1965</v>
      </c>
      <c r="E271" s="44">
        <v>2014</v>
      </c>
      <c r="F271" s="38"/>
      <c r="G271" s="38"/>
      <c r="H271" s="38"/>
      <c r="I271" s="38"/>
      <c r="J271" s="117">
        <v>120</v>
      </c>
      <c r="K271" s="117"/>
      <c r="L271" s="117"/>
      <c r="M271" s="117"/>
      <c r="N271" s="117"/>
      <c r="O271" s="117"/>
      <c r="P271" s="117">
        <v>960</v>
      </c>
      <c r="Q271" s="117"/>
      <c r="R271" s="117"/>
      <c r="S271" s="117"/>
      <c r="T271" s="117"/>
      <c r="U271" s="117"/>
      <c r="V271" s="117"/>
      <c r="W271" s="117"/>
      <c r="X271" s="117"/>
      <c r="Y271" s="117"/>
      <c r="Z271" s="117"/>
      <c r="AA271" s="117"/>
      <c r="AB271" s="117">
        <v>2</v>
      </c>
      <c r="AC271" s="117"/>
      <c r="AD271" s="117"/>
      <c r="AE271" s="117"/>
      <c r="AF271" s="117"/>
      <c r="AG271" s="117"/>
      <c r="AH271" s="117"/>
      <c r="AI271" s="117"/>
      <c r="AJ271" s="117"/>
      <c r="AK271" s="117"/>
      <c r="AL271" s="20" t="s">
        <v>66</v>
      </c>
      <c r="AM271" s="38" t="s">
        <v>118</v>
      </c>
      <c r="AN271" s="20" t="s">
        <v>118</v>
      </c>
      <c r="AO271" s="20" t="s">
        <v>118</v>
      </c>
      <c r="AP271" s="20" t="s">
        <v>119</v>
      </c>
      <c r="AQ271" s="20" t="s">
        <v>118</v>
      </c>
      <c r="AR271" s="20" t="s">
        <v>121</v>
      </c>
      <c r="AS271" s="20" t="s">
        <v>524</v>
      </c>
      <c r="AT271" s="38">
        <v>2018</v>
      </c>
      <c r="AU271" s="20" t="s">
        <v>525</v>
      </c>
      <c r="AV271" s="20" t="s">
        <v>253</v>
      </c>
      <c r="AW271" s="20" t="s">
        <v>125</v>
      </c>
      <c r="AX271" s="20" t="s">
        <v>526</v>
      </c>
      <c r="AY271" s="20" t="str">
        <f>"https://doi.org/"&amp;Table1[[#This Row],[DOI]]</f>
        <v>https://doi.org/10.1016/j.resconrec.2018.02.003</v>
      </c>
      <c r="AZ271" s="20" t="s">
        <v>119</v>
      </c>
      <c r="BA271" s="20" t="s">
        <v>527</v>
      </c>
      <c r="BB271" s="20" t="s">
        <v>119</v>
      </c>
      <c r="BC271" s="20" t="s">
        <v>1067</v>
      </c>
      <c r="BD271" s="20" t="s">
        <v>528</v>
      </c>
      <c r="BE271" s="20" t="s">
        <v>130</v>
      </c>
      <c r="BF271" s="20" t="s">
        <v>232</v>
      </c>
      <c r="BG271" s="20" t="s">
        <v>403</v>
      </c>
      <c r="BH271" s="20">
        <v>2790</v>
      </c>
      <c r="BI271" s="20" t="s">
        <v>118</v>
      </c>
      <c r="BJ271" s="20" t="s">
        <v>118</v>
      </c>
      <c r="BK271" s="20" t="s">
        <v>118</v>
      </c>
      <c r="BL271" s="20" t="s">
        <v>118</v>
      </c>
      <c r="BM271" s="20">
        <v>32260</v>
      </c>
      <c r="BN271" s="20">
        <v>12766</v>
      </c>
      <c r="BO271" s="20" t="s">
        <v>118</v>
      </c>
      <c r="BP271" s="20">
        <v>23171</v>
      </c>
      <c r="BQ271" s="20">
        <v>0.33900000000000002</v>
      </c>
      <c r="BR271" s="20">
        <v>0.76900000000000002</v>
      </c>
      <c r="BS271" s="20">
        <v>2949</v>
      </c>
      <c r="BT271" s="20">
        <v>41609</v>
      </c>
      <c r="BU271" s="20" t="s">
        <v>119</v>
      </c>
      <c r="BV271" s="20" t="s">
        <v>119</v>
      </c>
      <c r="BW271" s="21" t="s">
        <v>529</v>
      </c>
      <c r="BX271" s="22" t="str">
        <f>_xlfn.XLOOKUP(BW271,dimensions_items!$B$4:$B$35,dimensions_items!$C$4:$C$35,"NULL",0)</f>
        <v>R5.2ASIA</v>
      </c>
      <c r="BY271" s="22" t="s">
        <v>31</v>
      </c>
      <c r="BZ271" s="21" t="s">
        <v>1470</v>
      </c>
      <c r="CA271" s="21" t="s">
        <v>18</v>
      </c>
      <c r="CB271" s="21" t="s">
        <v>23</v>
      </c>
      <c r="CC271" s="20" t="str">
        <f t="shared" si="12"/>
        <v>UN</v>
      </c>
      <c r="CD271" s="20" t="str">
        <f t="shared" si="13"/>
        <v>M</v>
      </c>
      <c r="CE271" s="20" t="str">
        <f t="shared" si="14"/>
        <v>ASIA_TWN</v>
      </c>
      <c r="CF271" s="20" t="str">
        <f>IF(ISNUMBER(Table1[[#This Row],[concrete]]),Table1[[#This Row],[concrete]],IF(AND(ISNUMBER(Table1[[#This Row],[cement]]),ISNUMBER(Table1[[#This Row],[aggregates]])),Table1[[#This Row],[cement]]+Table1[[#This Row],[aggregates]],""))</f>
        <v/>
      </c>
      <c r="CG271" s="20">
        <f>COUNT(Table1[[#This Row],[steel]:[other_unspecified_material]])</f>
        <v>3</v>
      </c>
    </row>
    <row r="272" spans="1:85" s="8" customFormat="1">
      <c r="A272" s="9">
        <v>270</v>
      </c>
      <c r="B272" s="20" t="s">
        <v>522</v>
      </c>
      <c r="C272" s="20" t="s">
        <v>523</v>
      </c>
      <c r="D272" s="43">
        <v>1965</v>
      </c>
      <c r="E272" s="44">
        <v>2014</v>
      </c>
      <c r="F272" s="38">
        <v>21</v>
      </c>
      <c r="G272" s="38"/>
      <c r="H272" s="38"/>
      <c r="I272" s="38"/>
      <c r="J272" s="117">
        <v>192</v>
      </c>
      <c r="K272" s="117"/>
      <c r="L272" s="117"/>
      <c r="M272" s="117">
        <v>768</v>
      </c>
      <c r="N272" s="117"/>
      <c r="O272" s="117"/>
      <c r="P272" s="117">
        <v>800</v>
      </c>
      <c r="Q272" s="117"/>
      <c r="R272" s="117"/>
      <c r="S272" s="117"/>
      <c r="T272" s="117"/>
      <c r="U272" s="117"/>
      <c r="V272" s="117"/>
      <c r="W272" s="117"/>
      <c r="X272" s="117"/>
      <c r="Y272" s="117"/>
      <c r="Z272" s="117"/>
      <c r="AA272" s="117"/>
      <c r="AB272" s="117">
        <v>2</v>
      </c>
      <c r="AC272" s="117"/>
      <c r="AD272" s="117"/>
      <c r="AE272" s="117"/>
      <c r="AF272" s="117"/>
      <c r="AG272" s="117"/>
      <c r="AH272" s="117"/>
      <c r="AI272" s="117"/>
      <c r="AJ272" s="117"/>
      <c r="AK272" s="117"/>
      <c r="AL272" s="23" t="s">
        <v>531</v>
      </c>
      <c r="AM272" s="38" t="s">
        <v>118</v>
      </c>
      <c r="AN272" s="20" t="s">
        <v>118</v>
      </c>
      <c r="AO272" s="20" t="s">
        <v>118</v>
      </c>
      <c r="AP272" s="20" t="s">
        <v>119</v>
      </c>
      <c r="AQ272" s="20" t="s">
        <v>118</v>
      </c>
      <c r="AR272" s="20" t="s">
        <v>121</v>
      </c>
      <c r="AS272" s="20" t="s">
        <v>524</v>
      </c>
      <c r="AT272" s="38">
        <v>2018</v>
      </c>
      <c r="AU272" s="20" t="s">
        <v>525</v>
      </c>
      <c r="AV272" s="20" t="s">
        <v>253</v>
      </c>
      <c r="AW272" s="20" t="s">
        <v>125</v>
      </c>
      <c r="AX272" s="20" t="s">
        <v>526</v>
      </c>
      <c r="AY272" s="20" t="str">
        <f>"https://doi.org/"&amp;Table1[[#This Row],[DOI]]</f>
        <v>https://doi.org/10.1016/j.resconrec.2018.02.003</v>
      </c>
      <c r="AZ272" s="20" t="s">
        <v>119</v>
      </c>
      <c r="BA272" s="20" t="s">
        <v>527</v>
      </c>
      <c r="BB272" s="20" t="s">
        <v>119</v>
      </c>
      <c r="BC272" s="20" t="s">
        <v>1067</v>
      </c>
      <c r="BD272" s="20" t="s">
        <v>528</v>
      </c>
      <c r="BE272" s="20" t="s">
        <v>130</v>
      </c>
      <c r="BF272" s="20" t="s">
        <v>232</v>
      </c>
      <c r="BG272" s="20" t="s">
        <v>403</v>
      </c>
      <c r="BH272" s="20">
        <v>2790</v>
      </c>
      <c r="BI272" s="20" t="s">
        <v>118</v>
      </c>
      <c r="BJ272" s="20" t="s">
        <v>118</v>
      </c>
      <c r="BK272" s="20" t="s">
        <v>118</v>
      </c>
      <c r="BL272" s="20" t="s">
        <v>118</v>
      </c>
      <c r="BM272" s="20">
        <v>32260</v>
      </c>
      <c r="BN272" s="20">
        <v>12766</v>
      </c>
      <c r="BO272" s="20" t="s">
        <v>118</v>
      </c>
      <c r="BP272" s="20">
        <v>23171</v>
      </c>
      <c r="BQ272" s="20">
        <v>0.33900000000000002</v>
      </c>
      <c r="BR272" s="20">
        <v>0.76900000000000002</v>
      </c>
      <c r="BS272" s="20">
        <v>2949</v>
      </c>
      <c r="BT272" s="20">
        <v>41609</v>
      </c>
      <c r="BU272" s="20" t="s">
        <v>119</v>
      </c>
      <c r="BV272" s="20" t="s">
        <v>119</v>
      </c>
      <c r="BW272" s="21" t="s">
        <v>529</v>
      </c>
      <c r="BX272" s="22" t="str">
        <f>_xlfn.XLOOKUP(BW272,dimensions_items!$B$4:$B$35,dimensions_items!$C$4:$C$35,"NULL",0)</f>
        <v>R5.2ASIA</v>
      </c>
      <c r="BY272" s="22" t="s">
        <v>31</v>
      </c>
      <c r="BZ272" s="21" t="s">
        <v>1470</v>
      </c>
      <c r="CA272" s="21" t="s">
        <v>18</v>
      </c>
      <c r="CB272" s="21" t="s">
        <v>23</v>
      </c>
      <c r="CC272" s="20" t="str">
        <f t="shared" si="12"/>
        <v>UN</v>
      </c>
      <c r="CD272" s="20" t="str">
        <f t="shared" si="13"/>
        <v>M</v>
      </c>
      <c r="CE272" s="20" t="str">
        <f t="shared" si="14"/>
        <v>ASIA_TWN</v>
      </c>
      <c r="CF272" s="20">
        <f>IF(ISNUMBER(Table1[[#This Row],[concrete]]),Table1[[#This Row],[concrete]],IF(AND(ISNUMBER(Table1[[#This Row],[cement]]),ISNUMBER(Table1[[#This Row],[aggregates]])),Table1[[#This Row],[cement]]+Table1[[#This Row],[aggregates]],""))</f>
        <v>768</v>
      </c>
      <c r="CG272" s="20">
        <f>COUNT(Table1[[#This Row],[steel]:[other_unspecified_material]])</f>
        <v>5</v>
      </c>
    </row>
    <row r="273" spans="1:85" s="8" customFormat="1">
      <c r="A273" s="9">
        <v>271</v>
      </c>
      <c r="B273" s="20" t="s">
        <v>522</v>
      </c>
      <c r="C273" s="20" t="s">
        <v>523</v>
      </c>
      <c r="D273" s="38">
        <v>1965</v>
      </c>
      <c r="E273" s="9">
        <v>2014</v>
      </c>
      <c r="F273" s="38"/>
      <c r="G273" s="38"/>
      <c r="H273" s="38"/>
      <c r="I273" s="38"/>
      <c r="J273" s="117">
        <v>480</v>
      </c>
      <c r="K273" s="117"/>
      <c r="L273" s="117"/>
      <c r="M273" s="117"/>
      <c r="N273" s="117"/>
      <c r="O273" s="117"/>
      <c r="P273" s="117">
        <v>100</v>
      </c>
      <c r="Q273" s="117"/>
      <c r="R273" s="117"/>
      <c r="S273" s="117"/>
      <c r="T273" s="117"/>
      <c r="U273" s="117"/>
      <c r="V273" s="117"/>
      <c r="W273" s="117"/>
      <c r="X273" s="117"/>
      <c r="Y273" s="117"/>
      <c r="Z273" s="117"/>
      <c r="AA273" s="117"/>
      <c r="AB273" s="117">
        <v>2</v>
      </c>
      <c r="AC273" s="117"/>
      <c r="AD273" s="117"/>
      <c r="AE273" s="117"/>
      <c r="AF273" s="117"/>
      <c r="AG273" s="117"/>
      <c r="AH273" s="117"/>
      <c r="AI273" s="117"/>
      <c r="AJ273" s="117"/>
      <c r="AK273" s="117"/>
      <c r="AL273" s="20" t="s">
        <v>60</v>
      </c>
      <c r="AM273" s="38" t="s">
        <v>118</v>
      </c>
      <c r="AN273" s="20" t="s">
        <v>118</v>
      </c>
      <c r="AO273" s="20" t="s">
        <v>118</v>
      </c>
      <c r="AP273" s="20" t="s">
        <v>119</v>
      </c>
      <c r="AQ273" s="20" t="s">
        <v>118</v>
      </c>
      <c r="AR273" s="20" t="s">
        <v>121</v>
      </c>
      <c r="AS273" s="20" t="s">
        <v>524</v>
      </c>
      <c r="AT273" s="38">
        <v>2018</v>
      </c>
      <c r="AU273" s="20" t="s">
        <v>525</v>
      </c>
      <c r="AV273" s="20" t="s">
        <v>253</v>
      </c>
      <c r="AW273" s="20" t="s">
        <v>125</v>
      </c>
      <c r="AX273" s="20" t="s">
        <v>526</v>
      </c>
      <c r="AY273" s="20" t="str">
        <f>"https://doi.org/"&amp;Table1[[#This Row],[DOI]]</f>
        <v>https://doi.org/10.1016/j.resconrec.2018.02.003</v>
      </c>
      <c r="AZ273" s="20" t="s">
        <v>1821</v>
      </c>
      <c r="BA273" s="20" t="s">
        <v>527</v>
      </c>
      <c r="BB273" s="20" t="s">
        <v>119</v>
      </c>
      <c r="BC273" s="20" t="s">
        <v>1067</v>
      </c>
      <c r="BD273" s="20" t="s">
        <v>528</v>
      </c>
      <c r="BE273" s="20" t="s">
        <v>130</v>
      </c>
      <c r="BF273" s="20" t="s">
        <v>232</v>
      </c>
      <c r="BG273" s="20" t="s">
        <v>403</v>
      </c>
      <c r="BH273" s="20">
        <v>2790</v>
      </c>
      <c r="BI273" s="20" t="s">
        <v>118</v>
      </c>
      <c r="BJ273" s="20" t="s">
        <v>118</v>
      </c>
      <c r="BK273" s="20" t="s">
        <v>118</v>
      </c>
      <c r="BL273" s="20" t="s">
        <v>118</v>
      </c>
      <c r="BM273" s="20">
        <v>32260</v>
      </c>
      <c r="BN273" s="20">
        <v>12766</v>
      </c>
      <c r="BO273" s="20" t="s">
        <v>118</v>
      </c>
      <c r="BP273" s="20">
        <v>23171</v>
      </c>
      <c r="BQ273" s="20">
        <v>0.33900000000000002</v>
      </c>
      <c r="BR273" s="20">
        <v>0.76900000000000002</v>
      </c>
      <c r="BS273" s="20">
        <v>2949</v>
      </c>
      <c r="BT273" s="20">
        <v>41609</v>
      </c>
      <c r="BU273" s="20" t="s">
        <v>119</v>
      </c>
      <c r="BV273" s="20" t="s">
        <v>119</v>
      </c>
      <c r="BW273" s="21" t="s">
        <v>529</v>
      </c>
      <c r="BX273" s="22" t="str">
        <f>_xlfn.XLOOKUP(BW273,dimensions_items!$B$4:$B$35,dimensions_items!$C$4:$C$35,"NULL",0)</f>
        <v>R5.2ASIA</v>
      </c>
      <c r="BY273" s="22" t="s">
        <v>31</v>
      </c>
      <c r="BZ273" s="21" t="s">
        <v>1576</v>
      </c>
      <c r="CA273" s="21" t="s">
        <v>18</v>
      </c>
      <c r="CB273" s="21" t="s">
        <v>23</v>
      </c>
      <c r="CC273" s="20" t="str">
        <f t="shared" si="12"/>
        <v>UN</v>
      </c>
      <c r="CD273" s="20" t="str">
        <f t="shared" si="13"/>
        <v>T</v>
      </c>
      <c r="CE273" s="20" t="str">
        <f t="shared" si="14"/>
        <v>ASIA_TWN</v>
      </c>
      <c r="CF273" s="20" t="str">
        <f>IF(ISNUMBER(Table1[[#This Row],[concrete]]),Table1[[#This Row],[concrete]],IF(AND(ISNUMBER(Table1[[#This Row],[cement]]),ISNUMBER(Table1[[#This Row],[aggregates]])),Table1[[#This Row],[cement]]+Table1[[#This Row],[aggregates]],""))</f>
        <v/>
      </c>
      <c r="CG273" s="20">
        <f>COUNT(Table1[[#This Row],[steel]:[other_unspecified_material]])</f>
        <v>3</v>
      </c>
    </row>
    <row r="274" spans="1:85" s="8" customFormat="1">
      <c r="A274" s="9">
        <v>272</v>
      </c>
      <c r="B274" s="20" t="s">
        <v>522</v>
      </c>
      <c r="C274" s="20" t="s">
        <v>523</v>
      </c>
      <c r="D274" s="38">
        <v>1965</v>
      </c>
      <c r="E274" s="9">
        <v>2014</v>
      </c>
      <c r="F274" s="38">
        <v>58</v>
      </c>
      <c r="G274" s="38"/>
      <c r="H274" s="38"/>
      <c r="I274" s="38"/>
      <c r="J274" s="117">
        <v>166</v>
      </c>
      <c r="K274" s="117"/>
      <c r="L274" s="117"/>
      <c r="M274" s="117">
        <v>547</v>
      </c>
      <c r="N274" s="117"/>
      <c r="O274" s="117"/>
      <c r="P274" s="117">
        <v>424</v>
      </c>
      <c r="Q274" s="117"/>
      <c r="R274" s="117"/>
      <c r="S274" s="117"/>
      <c r="T274" s="117"/>
      <c r="U274" s="117"/>
      <c r="V274" s="117"/>
      <c r="W274" s="117"/>
      <c r="X274" s="117"/>
      <c r="Y274" s="117"/>
      <c r="Z274" s="117"/>
      <c r="AA274" s="117"/>
      <c r="AB274" s="117">
        <v>2</v>
      </c>
      <c r="AC274" s="117"/>
      <c r="AD274" s="117"/>
      <c r="AE274" s="117"/>
      <c r="AF274" s="117"/>
      <c r="AG274" s="117"/>
      <c r="AH274" s="117"/>
      <c r="AI274" s="117"/>
      <c r="AJ274" s="117"/>
      <c r="AK274" s="117"/>
      <c r="AL274" s="20" t="s">
        <v>532</v>
      </c>
      <c r="AM274" s="38" t="s">
        <v>118</v>
      </c>
      <c r="AN274" s="20" t="s">
        <v>118</v>
      </c>
      <c r="AO274" s="20" t="s">
        <v>118</v>
      </c>
      <c r="AP274" s="20" t="s">
        <v>119</v>
      </c>
      <c r="AQ274" s="20" t="s">
        <v>118</v>
      </c>
      <c r="AR274" s="20" t="s">
        <v>121</v>
      </c>
      <c r="AS274" s="20" t="s">
        <v>524</v>
      </c>
      <c r="AT274" s="38">
        <v>2018</v>
      </c>
      <c r="AU274" s="20" t="s">
        <v>525</v>
      </c>
      <c r="AV274" s="20" t="s">
        <v>253</v>
      </c>
      <c r="AW274" s="20" t="s">
        <v>125</v>
      </c>
      <c r="AX274" s="20" t="s">
        <v>526</v>
      </c>
      <c r="AY274" s="20" t="str">
        <f>"https://doi.org/"&amp;Table1[[#This Row],[DOI]]</f>
        <v>https://doi.org/10.1016/j.resconrec.2018.02.003</v>
      </c>
      <c r="AZ274" s="20" t="s">
        <v>119</v>
      </c>
      <c r="BA274" s="20" t="s">
        <v>527</v>
      </c>
      <c r="BB274" s="20" t="s">
        <v>119</v>
      </c>
      <c r="BC274" s="20" t="s">
        <v>1067</v>
      </c>
      <c r="BD274" s="20" t="s">
        <v>528</v>
      </c>
      <c r="BE274" s="20" t="s">
        <v>130</v>
      </c>
      <c r="BF274" s="20" t="s">
        <v>232</v>
      </c>
      <c r="BG274" s="20" t="s">
        <v>403</v>
      </c>
      <c r="BH274" s="20">
        <v>2790</v>
      </c>
      <c r="BI274" s="20" t="s">
        <v>118</v>
      </c>
      <c r="BJ274" s="20" t="s">
        <v>118</v>
      </c>
      <c r="BK274" s="20" t="s">
        <v>118</v>
      </c>
      <c r="BL274" s="20" t="s">
        <v>118</v>
      </c>
      <c r="BM274" s="20">
        <v>32260</v>
      </c>
      <c r="BN274" s="20">
        <v>12766</v>
      </c>
      <c r="BO274" s="20" t="s">
        <v>118</v>
      </c>
      <c r="BP274" s="20">
        <v>23171</v>
      </c>
      <c r="BQ274" s="20">
        <v>0.33900000000000002</v>
      </c>
      <c r="BR274" s="20">
        <v>0.76900000000000002</v>
      </c>
      <c r="BS274" s="20">
        <v>2949</v>
      </c>
      <c r="BT274" s="20">
        <v>41609</v>
      </c>
      <c r="BU274" s="20" t="s">
        <v>119</v>
      </c>
      <c r="BV274" s="20" t="s">
        <v>119</v>
      </c>
      <c r="BW274" s="21" t="s">
        <v>529</v>
      </c>
      <c r="BX274" s="22" t="str">
        <f>_xlfn.XLOOKUP(BW274,dimensions_items!$B$4:$B$35,dimensions_items!$C$4:$C$35,"NULL",0)</f>
        <v>R5.2ASIA</v>
      </c>
      <c r="BY274" s="22" t="s">
        <v>31</v>
      </c>
      <c r="BZ274" s="21" t="s">
        <v>31</v>
      </c>
      <c r="CA274" s="21" t="s">
        <v>18</v>
      </c>
      <c r="CB274" s="21" t="s">
        <v>23</v>
      </c>
      <c r="CC274" s="20" t="str">
        <f t="shared" si="12"/>
        <v>UN</v>
      </c>
      <c r="CD274" s="20" t="str">
        <f t="shared" si="13"/>
        <v>U</v>
      </c>
      <c r="CE274" s="20" t="str">
        <f t="shared" si="14"/>
        <v>ASIA_TWN</v>
      </c>
      <c r="CF274" s="20">
        <f>IF(ISNUMBER(Table1[[#This Row],[concrete]]),Table1[[#This Row],[concrete]],IF(AND(ISNUMBER(Table1[[#This Row],[cement]]),ISNUMBER(Table1[[#This Row],[aggregates]])),Table1[[#This Row],[cement]]+Table1[[#This Row],[aggregates]],""))</f>
        <v>547</v>
      </c>
      <c r="CG274" s="20">
        <f>COUNT(Table1[[#This Row],[steel]:[other_unspecified_material]])</f>
        <v>5</v>
      </c>
    </row>
    <row r="275" spans="1:85" s="8" customFormat="1">
      <c r="A275" s="9">
        <v>273</v>
      </c>
      <c r="B275" s="20" t="s">
        <v>533</v>
      </c>
      <c r="C275" s="20" t="s">
        <v>118</v>
      </c>
      <c r="D275" s="38">
        <v>2000</v>
      </c>
      <c r="E275" s="9">
        <v>2000</v>
      </c>
      <c r="F275" s="38">
        <v>2</v>
      </c>
      <c r="G275" s="38"/>
      <c r="H275" s="38"/>
      <c r="I275" s="38"/>
      <c r="J275" s="117">
        <v>46</v>
      </c>
      <c r="K275" s="117"/>
      <c r="L275" s="117"/>
      <c r="M275" s="117">
        <v>146</v>
      </c>
      <c r="N275" s="117"/>
      <c r="O275" s="117">
        <v>96</v>
      </c>
      <c r="P275" s="117">
        <v>338</v>
      </c>
      <c r="Q275" s="117">
        <v>141</v>
      </c>
      <c r="R275" s="117"/>
      <c r="S275" s="117"/>
      <c r="T275" s="117"/>
      <c r="U275" s="117"/>
      <c r="V275" s="117"/>
      <c r="W275" s="117"/>
      <c r="X275" s="117"/>
      <c r="Y275" s="117"/>
      <c r="Z275" s="117"/>
      <c r="AA275" s="117"/>
      <c r="AB275" s="117"/>
      <c r="AC275" s="117"/>
      <c r="AD275" s="117"/>
      <c r="AE275" s="117"/>
      <c r="AF275" s="117"/>
      <c r="AG275" s="117"/>
      <c r="AH275" s="117"/>
      <c r="AI275" s="117"/>
      <c r="AJ275" s="117"/>
      <c r="AK275" s="117">
        <v>14</v>
      </c>
      <c r="AL275" s="20" t="s">
        <v>534</v>
      </c>
      <c r="AM275" s="38" t="s">
        <v>118</v>
      </c>
      <c r="AN275" s="20" t="s">
        <v>117</v>
      </c>
      <c r="AO275" s="20" t="s">
        <v>258</v>
      </c>
      <c r="AP275" s="20" t="s">
        <v>119</v>
      </c>
      <c r="AQ275" s="20" t="s">
        <v>120</v>
      </c>
      <c r="AR275" s="20" t="s">
        <v>118</v>
      </c>
      <c r="AS275" s="20" t="s">
        <v>412</v>
      </c>
      <c r="AT275" s="38">
        <v>2009</v>
      </c>
      <c r="AU275" s="20" t="s">
        <v>413</v>
      </c>
      <c r="AV275" s="20" t="s">
        <v>342</v>
      </c>
      <c r="AW275" s="20" t="s">
        <v>125</v>
      </c>
      <c r="AX275" s="20" t="s">
        <v>414</v>
      </c>
      <c r="AY275" s="20" t="str">
        <f>"https://doi.org/"&amp;Table1[[#This Row],[DOI]]</f>
        <v>https://doi.org/10.1080/09613210903169394</v>
      </c>
      <c r="AZ275" s="20" t="s">
        <v>119</v>
      </c>
      <c r="BA275" s="20" t="s">
        <v>119</v>
      </c>
      <c r="BB275" s="20" t="s">
        <v>119</v>
      </c>
      <c r="BC275" s="20" t="s">
        <v>1068</v>
      </c>
      <c r="BD275" s="20" t="s">
        <v>535</v>
      </c>
      <c r="BE275" s="20" t="s">
        <v>130</v>
      </c>
      <c r="BF275" s="20" t="s">
        <v>131</v>
      </c>
      <c r="BG275" s="20" t="s">
        <v>132</v>
      </c>
      <c r="BH275" s="20">
        <v>6160</v>
      </c>
      <c r="BI275" s="20" t="s">
        <v>118</v>
      </c>
      <c r="BJ275" s="20">
        <v>2950.1075000000001</v>
      </c>
      <c r="BK275" s="20" t="s">
        <v>118</v>
      </c>
      <c r="BL275" s="20">
        <v>64.962502499999999</v>
      </c>
      <c r="BM275" s="20">
        <v>241930</v>
      </c>
      <c r="BN275" s="20" t="s">
        <v>118</v>
      </c>
      <c r="BO275" s="20" t="s">
        <v>118</v>
      </c>
      <c r="BP275" s="20">
        <v>59145</v>
      </c>
      <c r="BQ275" s="20" t="s">
        <v>118</v>
      </c>
      <c r="BR275" s="20">
        <v>0.78700000000000003</v>
      </c>
      <c r="BS275" s="20" t="s">
        <v>118</v>
      </c>
      <c r="BT275" s="20">
        <v>34390</v>
      </c>
      <c r="BU275" s="20" t="s">
        <v>119</v>
      </c>
      <c r="BV275" s="20" t="s">
        <v>119</v>
      </c>
      <c r="BW275" s="21" t="s">
        <v>134</v>
      </c>
      <c r="BX275" s="22" t="str">
        <f>_xlfn.XLOOKUP(BW275,dimensions_items!$B$4:$B$35,dimensions_items!$C$4:$C$35,"NULL",0)</f>
        <v>R5.2OECD</v>
      </c>
      <c r="BY275" s="22" t="s">
        <v>40</v>
      </c>
      <c r="BZ275" s="21" t="s">
        <v>1470</v>
      </c>
      <c r="CA275" s="21" t="s">
        <v>18</v>
      </c>
      <c r="CB275" s="21" t="s">
        <v>23</v>
      </c>
      <c r="CC275" s="20" t="str">
        <f t="shared" si="12"/>
        <v>RM</v>
      </c>
      <c r="CD275" s="20" t="str">
        <f t="shared" si="13"/>
        <v>M</v>
      </c>
      <c r="CE275" s="20" t="str">
        <f t="shared" si="14"/>
        <v>OECD_EU15</v>
      </c>
      <c r="CF275" s="20">
        <f>IF(ISNUMBER(Table1[[#This Row],[concrete]]),Table1[[#This Row],[concrete]],IF(AND(ISNUMBER(Table1[[#This Row],[cement]]),ISNUMBER(Table1[[#This Row],[aggregates]])),Table1[[#This Row],[cement]]+Table1[[#This Row],[aggregates]],""))</f>
        <v>146</v>
      </c>
      <c r="CG275" s="20">
        <f>COUNT(Table1[[#This Row],[steel]:[other_unspecified_material]])</f>
        <v>7</v>
      </c>
    </row>
    <row r="276" spans="1:85" s="8" customFormat="1">
      <c r="A276" s="9">
        <v>274</v>
      </c>
      <c r="B276" s="20" t="s">
        <v>533</v>
      </c>
      <c r="C276" s="20" t="s">
        <v>118</v>
      </c>
      <c r="D276" s="38">
        <v>2000</v>
      </c>
      <c r="E276" s="9">
        <v>2000</v>
      </c>
      <c r="F276" s="38">
        <v>2</v>
      </c>
      <c r="G276" s="38"/>
      <c r="H276" s="38"/>
      <c r="I276" s="38"/>
      <c r="J276" s="117">
        <v>46</v>
      </c>
      <c r="K276" s="117"/>
      <c r="L276" s="117"/>
      <c r="M276" s="117">
        <v>524</v>
      </c>
      <c r="N276" s="117"/>
      <c r="O276" s="117">
        <v>96</v>
      </c>
      <c r="P276" s="117">
        <v>122</v>
      </c>
      <c r="Q276" s="117">
        <v>160</v>
      </c>
      <c r="R276" s="117"/>
      <c r="S276" s="117"/>
      <c r="T276" s="117"/>
      <c r="U276" s="117"/>
      <c r="V276" s="117"/>
      <c r="W276" s="117"/>
      <c r="X276" s="117"/>
      <c r="Y276" s="117"/>
      <c r="Z276" s="117"/>
      <c r="AA276" s="117"/>
      <c r="AB276" s="117"/>
      <c r="AC276" s="117"/>
      <c r="AD276" s="117"/>
      <c r="AE276" s="117"/>
      <c r="AF276" s="117"/>
      <c r="AG276" s="117"/>
      <c r="AH276" s="117"/>
      <c r="AI276" s="117"/>
      <c r="AJ276" s="117"/>
      <c r="AK276" s="117">
        <v>15</v>
      </c>
      <c r="AL276" s="20" t="s">
        <v>536</v>
      </c>
      <c r="AM276" s="38" t="s">
        <v>118</v>
      </c>
      <c r="AN276" s="20" t="s">
        <v>117</v>
      </c>
      <c r="AO276" s="20" t="s">
        <v>258</v>
      </c>
      <c r="AP276" s="20" t="s">
        <v>119</v>
      </c>
      <c r="AQ276" s="20" t="s">
        <v>120</v>
      </c>
      <c r="AR276" s="20" t="s">
        <v>118</v>
      </c>
      <c r="AS276" s="20" t="s">
        <v>412</v>
      </c>
      <c r="AT276" s="38">
        <v>2009</v>
      </c>
      <c r="AU276" s="20" t="s">
        <v>413</v>
      </c>
      <c r="AV276" s="20" t="s">
        <v>342</v>
      </c>
      <c r="AW276" s="20" t="s">
        <v>125</v>
      </c>
      <c r="AX276" s="20" t="s">
        <v>414</v>
      </c>
      <c r="AY276" s="20" t="str">
        <f>"https://doi.org/"&amp;Table1[[#This Row],[DOI]]</f>
        <v>https://doi.org/10.1080/09613210903169394</v>
      </c>
      <c r="AZ276" s="20" t="s">
        <v>119</v>
      </c>
      <c r="BA276" s="20" t="s">
        <v>119</v>
      </c>
      <c r="BB276" s="20" t="s">
        <v>119</v>
      </c>
      <c r="BC276" s="20" t="s">
        <v>1068</v>
      </c>
      <c r="BD276" s="20" t="s">
        <v>535</v>
      </c>
      <c r="BE276" s="20" t="s">
        <v>130</v>
      </c>
      <c r="BF276" s="20" t="s">
        <v>131</v>
      </c>
      <c r="BG276" s="20" t="s">
        <v>132</v>
      </c>
      <c r="BH276" s="20">
        <v>6160</v>
      </c>
      <c r="BI276" s="20" t="s">
        <v>118</v>
      </c>
      <c r="BJ276" s="20">
        <v>2950.1075000000001</v>
      </c>
      <c r="BK276" s="20" t="s">
        <v>118</v>
      </c>
      <c r="BL276" s="20">
        <v>64.962502499999999</v>
      </c>
      <c r="BM276" s="20">
        <v>241930</v>
      </c>
      <c r="BN276" s="20" t="s">
        <v>118</v>
      </c>
      <c r="BO276" s="20" t="s">
        <v>118</v>
      </c>
      <c r="BP276" s="20">
        <v>59145</v>
      </c>
      <c r="BQ276" s="20" t="s">
        <v>118</v>
      </c>
      <c r="BR276" s="20">
        <v>0.78700000000000003</v>
      </c>
      <c r="BS276" s="20" t="s">
        <v>118</v>
      </c>
      <c r="BT276" s="20">
        <v>34390</v>
      </c>
      <c r="BU276" s="20" t="s">
        <v>119</v>
      </c>
      <c r="BV276" s="20" t="s">
        <v>119</v>
      </c>
      <c r="BW276" s="21" t="s">
        <v>134</v>
      </c>
      <c r="BX276" s="22" t="str">
        <f>_xlfn.XLOOKUP(BW276,dimensions_items!$B$4:$B$35,dimensions_items!$C$4:$C$35,"NULL",0)</f>
        <v>R5.2OECD</v>
      </c>
      <c r="BY276" s="22" t="s">
        <v>40</v>
      </c>
      <c r="BZ276" s="21" t="s">
        <v>1470</v>
      </c>
      <c r="CA276" s="21" t="s">
        <v>18</v>
      </c>
      <c r="CB276" s="21" t="s">
        <v>23</v>
      </c>
      <c r="CC276" s="20" t="str">
        <f t="shared" si="12"/>
        <v>RM</v>
      </c>
      <c r="CD276" s="20" t="str">
        <f t="shared" si="13"/>
        <v>M</v>
      </c>
      <c r="CE276" s="20" t="str">
        <f t="shared" si="14"/>
        <v>OECD_EU15</v>
      </c>
      <c r="CF276" s="20">
        <f>IF(ISNUMBER(Table1[[#This Row],[concrete]]),Table1[[#This Row],[concrete]],IF(AND(ISNUMBER(Table1[[#This Row],[cement]]),ISNUMBER(Table1[[#This Row],[aggregates]])),Table1[[#This Row],[cement]]+Table1[[#This Row],[aggregates]],""))</f>
        <v>524</v>
      </c>
      <c r="CG276" s="20">
        <f>COUNT(Table1[[#This Row],[steel]:[other_unspecified_material]])</f>
        <v>7</v>
      </c>
    </row>
    <row r="277" spans="1:85" s="8" customFormat="1">
      <c r="A277" s="9">
        <v>275</v>
      </c>
      <c r="B277" s="20" t="s">
        <v>533</v>
      </c>
      <c r="C277" s="20" t="s">
        <v>118</v>
      </c>
      <c r="D277" s="38">
        <v>2000</v>
      </c>
      <c r="E277" s="9">
        <v>2000</v>
      </c>
      <c r="F277" s="38">
        <v>22</v>
      </c>
      <c r="G277" s="38"/>
      <c r="H277" s="38"/>
      <c r="I277" s="38"/>
      <c r="J277" s="117">
        <v>16</v>
      </c>
      <c r="K277" s="117"/>
      <c r="L277" s="117"/>
      <c r="M277" s="117">
        <v>397</v>
      </c>
      <c r="N277" s="117"/>
      <c r="O277" s="117">
        <v>38</v>
      </c>
      <c r="P277" s="117">
        <v>61</v>
      </c>
      <c r="Q277" s="117">
        <v>116</v>
      </c>
      <c r="R277" s="117"/>
      <c r="S277" s="117"/>
      <c r="T277" s="117"/>
      <c r="U277" s="117"/>
      <c r="V277" s="117"/>
      <c r="W277" s="117"/>
      <c r="X277" s="117"/>
      <c r="Y277" s="117"/>
      <c r="Z277" s="117"/>
      <c r="AA277" s="117"/>
      <c r="AB277" s="117"/>
      <c r="AC277" s="117"/>
      <c r="AD277" s="117"/>
      <c r="AE277" s="117"/>
      <c r="AF277" s="117"/>
      <c r="AG277" s="117"/>
      <c r="AH277" s="117"/>
      <c r="AI277" s="117"/>
      <c r="AJ277" s="117"/>
      <c r="AK277" s="117">
        <v>84</v>
      </c>
      <c r="AL277" s="20" t="s">
        <v>537</v>
      </c>
      <c r="AM277" s="38" t="s">
        <v>118</v>
      </c>
      <c r="AN277" s="20" t="s">
        <v>538</v>
      </c>
      <c r="AO277" s="20" t="s">
        <v>24</v>
      </c>
      <c r="AP277" s="20" t="s">
        <v>119</v>
      </c>
      <c r="AQ277" s="20" t="s">
        <v>120</v>
      </c>
      <c r="AR277" s="20" t="s">
        <v>118</v>
      </c>
      <c r="AS277" s="20" t="s">
        <v>412</v>
      </c>
      <c r="AT277" s="38">
        <v>2009</v>
      </c>
      <c r="AU277" s="20" t="s">
        <v>413</v>
      </c>
      <c r="AV277" s="20" t="s">
        <v>342</v>
      </c>
      <c r="AW277" s="20" t="s">
        <v>125</v>
      </c>
      <c r="AX277" s="20" t="s">
        <v>414</v>
      </c>
      <c r="AY277" s="20" t="str">
        <f>"https://doi.org/"&amp;Table1[[#This Row],[DOI]]</f>
        <v>https://doi.org/10.1080/09613210903169394</v>
      </c>
      <c r="AZ277" s="20" t="s">
        <v>119</v>
      </c>
      <c r="BA277" s="20" t="s">
        <v>119</v>
      </c>
      <c r="BB277" s="20" t="s">
        <v>539</v>
      </c>
      <c r="BC277" s="20" t="s">
        <v>1068</v>
      </c>
      <c r="BD277" s="20" t="s">
        <v>535</v>
      </c>
      <c r="BE277" s="20" t="s">
        <v>130</v>
      </c>
      <c r="BF277" s="20" t="s">
        <v>131</v>
      </c>
      <c r="BG277" s="20" t="s">
        <v>132</v>
      </c>
      <c r="BH277" s="20">
        <v>6160</v>
      </c>
      <c r="BI277" s="20" t="s">
        <v>118</v>
      </c>
      <c r="BJ277" s="20">
        <v>2950.1075000000001</v>
      </c>
      <c r="BK277" s="20" t="s">
        <v>118</v>
      </c>
      <c r="BL277" s="20">
        <v>64.962502499999999</v>
      </c>
      <c r="BM277" s="20">
        <v>241930</v>
      </c>
      <c r="BN277" s="20" t="s">
        <v>118</v>
      </c>
      <c r="BO277" s="20" t="s">
        <v>118</v>
      </c>
      <c r="BP277" s="20">
        <v>59145</v>
      </c>
      <c r="BQ277" s="20" t="s">
        <v>118</v>
      </c>
      <c r="BR277" s="20">
        <v>0.78700000000000003</v>
      </c>
      <c r="BS277" s="20" t="s">
        <v>118</v>
      </c>
      <c r="BT277" s="20">
        <v>34390</v>
      </c>
      <c r="BU277" s="20" t="s">
        <v>119</v>
      </c>
      <c r="BV277" s="20" t="s">
        <v>119</v>
      </c>
      <c r="BW277" s="21" t="s">
        <v>134</v>
      </c>
      <c r="BX277" s="22" t="str">
        <f>_xlfn.XLOOKUP(BW277,dimensions_items!$B$4:$B$35,dimensions_items!$C$4:$C$35,"NULL",0)</f>
        <v>R5.2OECD</v>
      </c>
      <c r="BY277" s="22" t="s">
        <v>40</v>
      </c>
      <c r="BZ277" s="21" t="s">
        <v>26</v>
      </c>
      <c r="CA277" s="21" t="s">
        <v>18</v>
      </c>
      <c r="CB277" s="21" t="s">
        <v>23</v>
      </c>
      <c r="CC277" s="20" t="str">
        <f t="shared" si="12"/>
        <v>RM</v>
      </c>
      <c r="CD277" s="20" t="str">
        <f t="shared" si="13"/>
        <v>C</v>
      </c>
      <c r="CE277" s="20" t="str">
        <f t="shared" si="14"/>
        <v>OECD_EU15</v>
      </c>
      <c r="CF277" s="20">
        <f>IF(ISNUMBER(Table1[[#This Row],[concrete]]),Table1[[#This Row],[concrete]],IF(AND(ISNUMBER(Table1[[#This Row],[cement]]),ISNUMBER(Table1[[#This Row],[aggregates]])),Table1[[#This Row],[cement]]+Table1[[#This Row],[aggregates]],""))</f>
        <v>397</v>
      </c>
      <c r="CG277" s="20">
        <f>COUNT(Table1[[#This Row],[steel]:[other_unspecified_material]])</f>
        <v>7</v>
      </c>
    </row>
    <row r="278" spans="1:85" s="8" customFormat="1">
      <c r="A278" s="9">
        <v>276</v>
      </c>
      <c r="B278" s="20" t="s">
        <v>533</v>
      </c>
      <c r="C278" s="20" t="s">
        <v>118</v>
      </c>
      <c r="D278" s="38">
        <v>2000</v>
      </c>
      <c r="E278" s="9">
        <v>2000</v>
      </c>
      <c r="F278" s="38">
        <v>3</v>
      </c>
      <c r="G278" s="38"/>
      <c r="H278" s="38"/>
      <c r="I278" s="38"/>
      <c r="J278" s="117">
        <v>35</v>
      </c>
      <c r="K278" s="117"/>
      <c r="L278" s="117"/>
      <c r="M278" s="117">
        <v>219</v>
      </c>
      <c r="N278" s="117"/>
      <c r="O278" s="117">
        <v>192</v>
      </c>
      <c r="P278" s="117">
        <v>424</v>
      </c>
      <c r="Q278" s="117">
        <v>165</v>
      </c>
      <c r="R278" s="117"/>
      <c r="S278" s="117"/>
      <c r="T278" s="117"/>
      <c r="U278" s="117"/>
      <c r="V278" s="117"/>
      <c r="W278" s="117"/>
      <c r="X278" s="117"/>
      <c r="Y278" s="117"/>
      <c r="Z278" s="117"/>
      <c r="AA278" s="117"/>
      <c r="AB278" s="117"/>
      <c r="AC278" s="117"/>
      <c r="AD278" s="117"/>
      <c r="AE278" s="117"/>
      <c r="AF278" s="117"/>
      <c r="AG278" s="117"/>
      <c r="AH278" s="117"/>
      <c r="AI278" s="117"/>
      <c r="AJ278" s="117"/>
      <c r="AK278" s="117">
        <v>22</v>
      </c>
      <c r="AL278" s="20" t="s">
        <v>540</v>
      </c>
      <c r="AM278" s="38" t="s">
        <v>118</v>
      </c>
      <c r="AN278" s="20" t="s">
        <v>209</v>
      </c>
      <c r="AO278" s="20" t="s">
        <v>118</v>
      </c>
      <c r="AP278" s="20" t="s">
        <v>119</v>
      </c>
      <c r="AQ278" s="20" t="s">
        <v>120</v>
      </c>
      <c r="AR278" s="20" t="s">
        <v>118</v>
      </c>
      <c r="AS278" s="20" t="s">
        <v>412</v>
      </c>
      <c r="AT278" s="38">
        <v>2009</v>
      </c>
      <c r="AU278" s="20" t="s">
        <v>413</v>
      </c>
      <c r="AV278" s="20" t="s">
        <v>342</v>
      </c>
      <c r="AW278" s="20" t="s">
        <v>125</v>
      </c>
      <c r="AX278" s="20" t="s">
        <v>414</v>
      </c>
      <c r="AY278" s="20" t="str">
        <f>"https://doi.org/"&amp;Table1[[#This Row],[DOI]]</f>
        <v>https://doi.org/10.1080/09613210903169394</v>
      </c>
      <c r="AZ278" s="20" t="s">
        <v>119</v>
      </c>
      <c r="BA278" s="20" t="s">
        <v>119</v>
      </c>
      <c r="BB278" s="20" t="s">
        <v>119</v>
      </c>
      <c r="BC278" s="20" t="s">
        <v>1068</v>
      </c>
      <c r="BD278" s="20" t="s">
        <v>535</v>
      </c>
      <c r="BE278" s="20" t="s">
        <v>130</v>
      </c>
      <c r="BF278" s="20" t="s">
        <v>131</v>
      </c>
      <c r="BG278" s="20" t="s">
        <v>132</v>
      </c>
      <c r="BH278" s="20">
        <v>6160</v>
      </c>
      <c r="BI278" s="20" t="s">
        <v>118</v>
      </c>
      <c r="BJ278" s="20">
        <v>2950.1075000000001</v>
      </c>
      <c r="BK278" s="20" t="s">
        <v>118</v>
      </c>
      <c r="BL278" s="20">
        <v>64.962502499999999</v>
      </c>
      <c r="BM278" s="20">
        <v>241930</v>
      </c>
      <c r="BN278" s="20" t="s">
        <v>118</v>
      </c>
      <c r="BO278" s="20" t="s">
        <v>118</v>
      </c>
      <c r="BP278" s="20">
        <v>59145</v>
      </c>
      <c r="BQ278" s="20" t="s">
        <v>118</v>
      </c>
      <c r="BR278" s="20">
        <v>0.78700000000000003</v>
      </c>
      <c r="BS278" s="20" t="s">
        <v>118</v>
      </c>
      <c r="BT278" s="20">
        <v>34390</v>
      </c>
      <c r="BU278" s="20" t="s">
        <v>119</v>
      </c>
      <c r="BV278" s="20" t="s">
        <v>119</v>
      </c>
      <c r="BW278" s="21" t="s">
        <v>134</v>
      </c>
      <c r="BX278" s="22" t="str">
        <f>_xlfn.XLOOKUP(BW278,dimensions_items!$B$4:$B$35,dimensions_items!$C$4:$C$35,"NULL",0)</f>
        <v>R5.2OECD</v>
      </c>
      <c r="BY278" s="22" t="s">
        <v>46</v>
      </c>
      <c r="BZ278" s="21" t="s">
        <v>1470</v>
      </c>
      <c r="CA278" s="21" t="s">
        <v>18</v>
      </c>
      <c r="CB278" s="21" t="s">
        <v>23</v>
      </c>
      <c r="CC278" s="20" t="str">
        <f t="shared" si="12"/>
        <v>NR</v>
      </c>
      <c r="CD278" s="20" t="str">
        <f t="shared" si="13"/>
        <v>M</v>
      </c>
      <c r="CE278" s="20" t="str">
        <f t="shared" si="14"/>
        <v>OECD_EU15</v>
      </c>
      <c r="CF278" s="20">
        <f>IF(ISNUMBER(Table1[[#This Row],[concrete]]),Table1[[#This Row],[concrete]],IF(AND(ISNUMBER(Table1[[#This Row],[cement]]),ISNUMBER(Table1[[#This Row],[aggregates]])),Table1[[#This Row],[cement]]+Table1[[#This Row],[aggregates]],""))</f>
        <v>219</v>
      </c>
      <c r="CG278" s="20">
        <f>COUNT(Table1[[#This Row],[steel]:[other_unspecified_material]])</f>
        <v>7</v>
      </c>
    </row>
    <row r="279" spans="1:85" s="8" customFormat="1">
      <c r="A279" s="9">
        <v>277</v>
      </c>
      <c r="B279" s="20" t="s">
        <v>541</v>
      </c>
      <c r="C279" s="20" t="s">
        <v>542</v>
      </c>
      <c r="D279" s="38">
        <v>2004</v>
      </c>
      <c r="E279" s="9">
        <v>2012</v>
      </c>
      <c r="F279" s="38"/>
      <c r="G279" s="38"/>
      <c r="H279" s="38"/>
      <c r="I279" s="38">
        <v>187.12</v>
      </c>
      <c r="J279" s="117">
        <v>48.1</v>
      </c>
      <c r="K279" s="117"/>
      <c r="L279" s="117"/>
      <c r="M279" s="117">
        <v>236.34</v>
      </c>
      <c r="N279" s="117"/>
      <c r="O279" s="117">
        <v>30.8</v>
      </c>
      <c r="P279" s="117">
        <v>14.6</v>
      </c>
      <c r="Q279" s="117">
        <v>2.19</v>
      </c>
      <c r="R279" s="117"/>
      <c r="S279" s="117"/>
      <c r="T279" s="117"/>
      <c r="U279" s="117">
        <v>7.04</v>
      </c>
      <c r="V279" s="117"/>
      <c r="W279" s="117">
        <v>1.96</v>
      </c>
      <c r="X279" s="117"/>
      <c r="Y279" s="117"/>
      <c r="Z279" s="117">
        <v>51</v>
      </c>
      <c r="AA279" s="117"/>
      <c r="AB279" s="117"/>
      <c r="AC279" s="117"/>
      <c r="AD279" s="117"/>
      <c r="AE279" s="117"/>
      <c r="AF279" s="117"/>
      <c r="AG279" s="117"/>
      <c r="AH279" s="117"/>
      <c r="AI279" s="117"/>
      <c r="AJ279" s="117"/>
      <c r="AK279" s="117">
        <v>29.92</v>
      </c>
      <c r="AL279" s="27">
        <v>0.35</v>
      </c>
      <c r="AM279" s="38" t="s">
        <v>118</v>
      </c>
      <c r="AN279" s="20" t="s">
        <v>117</v>
      </c>
      <c r="AO279" s="20" t="s">
        <v>118</v>
      </c>
      <c r="AP279" s="20" t="s">
        <v>119</v>
      </c>
      <c r="AQ279" s="20" t="s">
        <v>120</v>
      </c>
      <c r="AR279" s="20" t="s">
        <v>121</v>
      </c>
      <c r="AS279" s="20" t="s">
        <v>543</v>
      </c>
      <c r="AT279" s="38">
        <v>2016</v>
      </c>
      <c r="AU279" s="20" t="s">
        <v>544</v>
      </c>
      <c r="AV279" s="20" t="s">
        <v>124</v>
      </c>
      <c r="AW279" s="20" t="s">
        <v>125</v>
      </c>
      <c r="AX279" s="20" t="s">
        <v>545</v>
      </c>
      <c r="AY279" s="20" t="str">
        <f>"https://doi.org/"&amp;Table1[[#This Row],[DOI]]</f>
        <v>https://doi.org/10.1111/jiec.12327</v>
      </c>
      <c r="AZ279" s="20" t="s">
        <v>1536</v>
      </c>
      <c r="BA279" s="20" t="s">
        <v>1070</v>
      </c>
      <c r="BB279" s="20" t="s">
        <v>1071</v>
      </c>
      <c r="BC279" s="20" t="s">
        <v>1069</v>
      </c>
      <c r="BD279" s="20" t="s">
        <v>286</v>
      </c>
      <c r="BE279" s="20" t="s">
        <v>130</v>
      </c>
      <c r="BF279" s="20" t="s">
        <v>546</v>
      </c>
      <c r="BG279" s="20" t="s">
        <v>403</v>
      </c>
      <c r="BH279" s="20">
        <v>4444</v>
      </c>
      <c r="BI279" s="20">
        <v>2799.4124999999999</v>
      </c>
      <c r="BJ279" s="20">
        <v>2499.9799750000002</v>
      </c>
      <c r="BK279" s="20">
        <v>719.96002499999997</v>
      </c>
      <c r="BL279" s="20">
        <v>866.95252500000004</v>
      </c>
      <c r="BM279" s="20">
        <v>9147593</v>
      </c>
      <c r="BN279" s="20">
        <v>293402</v>
      </c>
      <c r="BO279" s="20" t="s">
        <v>118</v>
      </c>
      <c r="BP279" s="20">
        <v>314743</v>
      </c>
      <c r="BQ279" s="20">
        <v>0.79900000000000004</v>
      </c>
      <c r="BR279" s="20">
        <v>0.80800000000000005</v>
      </c>
      <c r="BS279" s="20">
        <v>48493</v>
      </c>
      <c r="BT279" s="20">
        <v>50394</v>
      </c>
      <c r="BU279" s="20" t="s">
        <v>119</v>
      </c>
      <c r="BV279" s="20" t="s">
        <v>119</v>
      </c>
      <c r="BW279" s="21" t="s">
        <v>547</v>
      </c>
      <c r="BX279" s="22" t="str">
        <f>_xlfn.XLOOKUP(BW279,dimensions_items!$B$4:$B$35,dimensions_items!$C$4:$C$35,"NULL",0)</f>
        <v>R5.2OECD</v>
      </c>
      <c r="BY279" s="22" t="s">
        <v>41</v>
      </c>
      <c r="BZ279" s="27" t="s">
        <v>30</v>
      </c>
      <c r="CA279" s="21" t="s">
        <v>18</v>
      </c>
      <c r="CB279" s="27" t="s">
        <v>28</v>
      </c>
      <c r="CC279" s="20" t="str">
        <f t="shared" si="12"/>
        <v>RU</v>
      </c>
      <c r="CD279" s="20" t="str">
        <f t="shared" si="13"/>
        <v>S</v>
      </c>
      <c r="CE279" s="20" t="str">
        <f t="shared" si="14"/>
        <v>OECD_USA</v>
      </c>
      <c r="CF279" s="20">
        <f>IF(ISNUMBER(Table1[[#This Row],[concrete]]),Table1[[#This Row],[concrete]],IF(AND(ISNUMBER(Table1[[#This Row],[cement]]),ISNUMBER(Table1[[#This Row],[aggregates]])),Table1[[#This Row],[cement]]+Table1[[#This Row],[aggregates]],""))</f>
        <v>236.34</v>
      </c>
      <c r="CG279" s="20">
        <f>COUNT(Table1[[#This Row],[steel]:[other_unspecified_material]])</f>
        <v>10</v>
      </c>
    </row>
    <row r="280" spans="1:85" s="8" customFormat="1">
      <c r="A280" s="9">
        <v>278</v>
      </c>
      <c r="B280" s="20" t="s">
        <v>541</v>
      </c>
      <c r="C280" s="20" t="s">
        <v>542</v>
      </c>
      <c r="D280" s="38">
        <v>2004</v>
      </c>
      <c r="E280" s="9">
        <v>2012</v>
      </c>
      <c r="F280" s="38"/>
      <c r="G280" s="38"/>
      <c r="H280" s="38">
        <v>9.18</v>
      </c>
      <c r="I280" s="38">
        <v>196.86</v>
      </c>
      <c r="J280" s="117"/>
      <c r="K280" s="117"/>
      <c r="L280" s="117"/>
      <c r="M280" s="117">
        <v>300.69</v>
      </c>
      <c r="N280" s="117"/>
      <c r="O280" s="117">
        <v>88</v>
      </c>
      <c r="P280" s="117">
        <v>41.61</v>
      </c>
      <c r="Q280" s="117"/>
      <c r="R280" s="117"/>
      <c r="S280" s="117"/>
      <c r="T280" s="117"/>
      <c r="U280" s="117"/>
      <c r="V280" s="117">
        <v>16.66</v>
      </c>
      <c r="W280" s="117"/>
      <c r="X280" s="117"/>
      <c r="Y280" s="117"/>
      <c r="Z280" s="117">
        <v>1.76</v>
      </c>
      <c r="AA280" s="117">
        <v>3.92</v>
      </c>
      <c r="AB280" s="117">
        <v>1.55</v>
      </c>
      <c r="AC280" s="117">
        <v>17.64</v>
      </c>
      <c r="AD280" s="117"/>
      <c r="AE280" s="117"/>
      <c r="AF280" s="117"/>
      <c r="AG280" s="117"/>
      <c r="AH280" s="117"/>
      <c r="AI280" s="117"/>
      <c r="AJ280" s="117">
        <v>2.72</v>
      </c>
      <c r="AK280" s="117">
        <v>5.72</v>
      </c>
      <c r="AL280" s="27">
        <v>0.61</v>
      </c>
      <c r="AM280" s="38" t="s">
        <v>118</v>
      </c>
      <c r="AN280" s="20" t="s">
        <v>191</v>
      </c>
      <c r="AO280" s="20" t="s">
        <v>118</v>
      </c>
      <c r="AP280" s="20" t="s">
        <v>119</v>
      </c>
      <c r="AQ280" s="20" t="s">
        <v>120</v>
      </c>
      <c r="AR280" s="20" t="s">
        <v>121</v>
      </c>
      <c r="AS280" s="20" t="s">
        <v>543</v>
      </c>
      <c r="AT280" s="38">
        <v>2016</v>
      </c>
      <c r="AU280" s="20" t="s">
        <v>544</v>
      </c>
      <c r="AV280" s="20" t="s">
        <v>124</v>
      </c>
      <c r="AW280" s="20" t="s">
        <v>125</v>
      </c>
      <c r="AX280" s="20" t="s">
        <v>545</v>
      </c>
      <c r="AY280" s="20" t="str">
        <f>"https://doi.org/"&amp;Table1[[#This Row],[DOI]]</f>
        <v>https://doi.org/10.1111/jiec.12327</v>
      </c>
      <c r="AZ280" s="20" t="s">
        <v>119</v>
      </c>
      <c r="BA280" s="20" t="s">
        <v>1073</v>
      </c>
      <c r="BB280" s="20" t="s">
        <v>1071</v>
      </c>
      <c r="BC280" s="20" t="s">
        <v>1072</v>
      </c>
      <c r="BD280" s="20" t="s">
        <v>286</v>
      </c>
      <c r="BE280" s="20" t="s">
        <v>130</v>
      </c>
      <c r="BF280" s="20" t="s">
        <v>546</v>
      </c>
      <c r="BG280" s="20" t="s">
        <v>403</v>
      </c>
      <c r="BH280" s="20">
        <v>4444</v>
      </c>
      <c r="BI280" s="20">
        <v>2799.4124999999999</v>
      </c>
      <c r="BJ280" s="20">
        <v>2499.9799750000002</v>
      </c>
      <c r="BK280" s="20">
        <v>719.96002499999997</v>
      </c>
      <c r="BL280" s="20">
        <v>866.95252500000004</v>
      </c>
      <c r="BM280" s="20">
        <v>9147593</v>
      </c>
      <c r="BN280" s="20">
        <v>293402</v>
      </c>
      <c r="BO280" s="20" t="s">
        <v>118</v>
      </c>
      <c r="BP280" s="20">
        <v>314743</v>
      </c>
      <c r="BQ280" s="20">
        <v>0.79900000000000004</v>
      </c>
      <c r="BR280" s="20">
        <v>0.80800000000000005</v>
      </c>
      <c r="BS280" s="20">
        <v>48493</v>
      </c>
      <c r="BT280" s="20">
        <v>50394</v>
      </c>
      <c r="BU280" s="20" t="s">
        <v>119</v>
      </c>
      <c r="BV280" s="20" t="s">
        <v>119</v>
      </c>
      <c r="BW280" s="21" t="s">
        <v>547</v>
      </c>
      <c r="BX280" s="22" t="str">
        <f>_xlfn.XLOOKUP(BW280,dimensions_items!$B$4:$B$35,dimensions_items!$C$4:$C$35,"NULL",0)</f>
        <v>R5.2OECD</v>
      </c>
      <c r="BY280" s="22" t="s">
        <v>49</v>
      </c>
      <c r="BZ280" s="27" t="s">
        <v>30</v>
      </c>
      <c r="CA280" s="21" t="s">
        <v>18</v>
      </c>
      <c r="CB280" s="27" t="s">
        <v>28</v>
      </c>
      <c r="CC280" s="20" t="str">
        <f t="shared" si="12"/>
        <v>NR</v>
      </c>
      <c r="CD280" s="20" t="str">
        <f t="shared" si="13"/>
        <v>S</v>
      </c>
      <c r="CE280" s="20" t="str">
        <f t="shared" si="14"/>
        <v>OECD_USA</v>
      </c>
      <c r="CF280" s="20">
        <f>IF(ISNUMBER(Table1[[#This Row],[concrete]]),Table1[[#This Row],[concrete]],IF(AND(ISNUMBER(Table1[[#This Row],[cement]]),ISNUMBER(Table1[[#This Row],[aggregates]])),Table1[[#This Row],[cement]]+Table1[[#This Row],[aggregates]],""))</f>
        <v>300.69</v>
      </c>
      <c r="CG280" s="20">
        <f>COUNT(Table1[[#This Row],[steel]:[other_unspecified_material]])</f>
        <v>12</v>
      </c>
    </row>
    <row r="281" spans="1:85" s="8" customFormat="1">
      <c r="A281" s="9">
        <v>279</v>
      </c>
      <c r="B281" s="20" t="s">
        <v>541</v>
      </c>
      <c r="C281" s="20" t="s">
        <v>542</v>
      </c>
      <c r="D281" s="38">
        <v>2004</v>
      </c>
      <c r="E281" s="9">
        <v>2012</v>
      </c>
      <c r="F281" s="38"/>
      <c r="G281" s="38"/>
      <c r="H281" s="38"/>
      <c r="I281" s="38">
        <v>192</v>
      </c>
      <c r="J281" s="117"/>
      <c r="K281" s="117"/>
      <c r="L281" s="117"/>
      <c r="M281" s="117">
        <v>297.18</v>
      </c>
      <c r="N281" s="117"/>
      <c r="O281" s="117">
        <v>88</v>
      </c>
      <c r="P281" s="117">
        <v>32.85</v>
      </c>
      <c r="Q281" s="117"/>
      <c r="R281" s="117"/>
      <c r="S281" s="117"/>
      <c r="T281" s="117"/>
      <c r="U281" s="117"/>
      <c r="V281" s="117">
        <v>49</v>
      </c>
      <c r="W281" s="117"/>
      <c r="X281" s="117"/>
      <c r="Y281" s="117"/>
      <c r="Z281" s="117"/>
      <c r="AA281" s="117"/>
      <c r="AB281" s="117">
        <v>8.3699999999999992</v>
      </c>
      <c r="AC281" s="117"/>
      <c r="AD281" s="117"/>
      <c r="AE281" s="117"/>
      <c r="AF281" s="117"/>
      <c r="AG281" s="117"/>
      <c r="AH281" s="117"/>
      <c r="AI281" s="117"/>
      <c r="AJ281" s="117">
        <v>8</v>
      </c>
      <c r="AK281" s="117"/>
      <c r="AL281" s="27">
        <v>0.06</v>
      </c>
      <c r="AM281" s="38" t="s">
        <v>118</v>
      </c>
      <c r="AN281" s="20" t="s">
        <v>209</v>
      </c>
      <c r="AO281" s="20" t="s">
        <v>118</v>
      </c>
      <c r="AP281" s="20" t="s">
        <v>119</v>
      </c>
      <c r="AQ281" s="20" t="s">
        <v>120</v>
      </c>
      <c r="AR281" s="20" t="s">
        <v>121</v>
      </c>
      <c r="AS281" s="20" t="s">
        <v>543</v>
      </c>
      <c r="AT281" s="38">
        <v>2016</v>
      </c>
      <c r="AU281" s="20" t="s">
        <v>544</v>
      </c>
      <c r="AV281" s="20" t="s">
        <v>124</v>
      </c>
      <c r="AW281" s="20" t="s">
        <v>125</v>
      </c>
      <c r="AX281" s="20" t="s">
        <v>545</v>
      </c>
      <c r="AY281" s="20" t="str">
        <f>"https://doi.org/"&amp;Table1[[#This Row],[DOI]]</f>
        <v>https://doi.org/10.1111/jiec.12327</v>
      </c>
      <c r="AZ281" s="20" t="s">
        <v>119</v>
      </c>
      <c r="BA281" s="20" t="s">
        <v>1075</v>
      </c>
      <c r="BB281" s="20" t="s">
        <v>1071</v>
      </c>
      <c r="BC281" s="20" t="s">
        <v>1074</v>
      </c>
      <c r="BD281" s="20" t="s">
        <v>286</v>
      </c>
      <c r="BE281" s="20" t="s">
        <v>130</v>
      </c>
      <c r="BF281" s="20" t="s">
        <v>546</v>
      </c>
      <c r="BG281" s="20" t="s">
        <v>403</v>
      </c>
      <c r="BH281" s="20">
        <v>4444</v>
      </c>
      <c r="BI281" s="20">
        <v>2799.4124999999999</v>
      </c>
      <c r="BJ281" s="20">
        <v>2499.9799750000002</v>
      </c>
      <c r="BK281" s="20">
        <v>719.96002499999997</v>
      </c>
      <c r="BL281" s="20">
        <v>866.95252500000004</v>
      </c>
      <c r="BM281" s="20">
        <v>9147593</v>
      </c>
      <c r="BN281" s="20">
        <v>293402</v>
      </c>
      <c r="BO281" s="20" t="s">
        <v>118</v>
      </c>
      <c r="BP281" s="20">
        <v>314743</v>
      </c>
      <c r="BQ281" s="20">
        <v>0.79900000000000004</v>
      </c>
      <c r="BR281" s="20">
        <v>0.80800000000000005</v>
      </c>
      <c r="BS281" s="20">
        <v>48493</v>
      </c>
      <c r="BT281" s="20">
        <v>50394</v>
      </c>
      <c r="BU281" s="20" t="s">
        <v>119</v>
      </c>
      <c r="BV281" s="20" t="s">
        <v>119</v>
      </c>
      <c r="BW281" s="21" t="s">
        <v>547</v>
      </c>
      <c r="BX281" s="22" t="str">
        <f>_xlfn.XLOOKUP(BW281,dimensions_items!$B$4:$B$35,dimensions_items!$C$4:$C$35,"NULL",0)</f>
        <v>R5.2OECD</v>
      </c>
      <c r="BY281" s="22" t="s">
        <v>49</v>
      </c>
      <c r="BZ281" s="27" t="s">
        <v>30</v>
      </c>
      <c r="CA281" s="21" t="s">
        <v>18</v>
      </c>
      <c r="CB281" s="27" t="s">
        <v>28</v>
      </c>
      <c r="CC281" s="20" t="str">
        <f t="shared" si="12"/>
        <v>NR</v>
      </c>
      <c r="CD281" s="20" t="str">
        <f t="shared" si="13"/>
        <v>S</v>
      </c>
      <c r="CE281" s="20" t="str">
        <f t="shared" si="14"/>
        <v>OECD_USA</v>
      </c>
      <c r="CF281" s="20">
        <f>IF(ISNUMBER(Table1[[#This Row],[concrete]]),Table1[[#This Row],[concrete]],IF(AND(ISNUMBER(Table1[[#This Row],[cement]]),ISNUMBER(Table1[[#This Row],[aggregates]])),Table1[[#This Row],[cement]]+Table1[[#This Row],[aggregates]],""))</f>
        <v>297.18</v>
      </c>
      <c r="CG281" s="20">
        <f>COUNT(Table1[[#This Row],[steel]:[other_unspecified_material]])</f>
        <v>7</v>
      </c>
    </row>
    <row r="282" spans="1:85" s="8" customFormat="1">
      <c r="A282" s="9">
        <v>280</v>
      </c>
      <c r="B282" s="20" t="s">
        <v>541</v>
      </c>
      <c r="C282" s="20" t="s">
        <v>542</v>
      </c>
      <c r="D282" s="38">
        <v>2004</v>
      </c>
      <c r="E282" s="9">
        <v>2012</v>
      </c>
      <c r="F282" s="38"/>
      <c r="G282" s="38"/>
      <c r="H282" s="38"/>
      <c r="I282" s="38">
        <v>177.33333329999999</v>
      </c>
      <c r="J282" s="117">
        <v>7.5</v>
      </c>
      <c r="K282" s="117"/>
      <c r="L282" s="117"/>
      <c r="M282" s="117">
        <v>301.66666670000001</v>
      </c>
      <c r="N282" s="117"/>
      <c r="O282" s="117">
        <v>10.83333333</v>
      </c>
      <c r="P282" s="117">
        <v>32.666666669999998</v>
      </c>
      <c r="Q282" s="117">
        <v>0.5</v>
      </c>
      <c r="R282" s="117"/>
      <c r="S282" s="117"/>
      <c r="T282" s="117"/>
      <c r="U282" s="117">
        <v>0.16666666699999999</v>
      </c>
      <c r="V282" s="117">
        <v>5</v>
      </c>
      <c r="W282" s="117">
        <v>0.5</v>
      </c>
      <c r="X282" s="117"/>
      <c r="Y282" s="117"/>
      <c r="Z282" s="117">
        <v>9.8333333330000006</v>
      </c>
      <c r="AA282" s="117"/>
      <c r="AB282" s="117">
        <v>5.6666666670000003</v>
      </c>
      <c r="AC282" s="117">
        <v>0.5</v>
      </c>
      <c r="AD282" s="117"/>
      <c r="AE282" s="117"/>
      <c r="AF282" s="117"/>
      <c r="AG282" s="117"/>
      <c r="AH282" s="117"/>
      <c r="AI282" s="117"/>
      <c r="AJ282" s="117">
        <v>2</v>
      </c>
      <c r="AK282" s="117">
        <v>1.6666666670000001</v>
      </c>
      <c r="AL282" s="27" t="s">
        <v>405</v>
      </c>
      <c r="AM282" s="38" t="s">
        <v>118</v>
      </c>
      <c r="AN282" s="20" t="s">
        <v>118</v>
      </c>
      <c r="AO282" s="20" t="s">
        <v>118</v>
      </c>
      <c r="AP282" s="20" t="s">
        <v>119</v>
      </c>
      <c r="AQ282" s="20" t="s">
        <v>120</v>
      </c>
      <c r="AR282" s="20" t="s">
        <v>121</v>
      </c>
      <c r="AS282" s="20" t="s">
        <v>543</v>
      </c>
      <c r="AT282" s="38">
        <v>2016</v>
      </c>
      <c r="AU282" s="20" t="s">
        <v>544</v>
      </c>
      <c r="AV282" s="20" t="s">
        <v>124</v>
      </c>
      <c r="AW282" s="20" t="s">
        <v>125</v>
      </c>
      <c r="AX282" s="20" t="s">
        <v>545</v>
      </c>
      <c r="AY282" s="20" t="str">
        <f>"https://doi.org/"&amp;Table1[[#This Row],[DOI]]</f>
        <v>https://doi.org/10.1111/jiec.12327</v>
      </c>
      <c r="AZ282" s="20" t="s">
        <v>119</v>
      </c>
      <c r="BA282" s="20" t="s">
        <v>1077</v>
      </c>
      <c r="BB282" s="20" t="s">
        <v>1071</v>
      </c>
      <c r="BC282" s="20" t="s">
        <v>1076</v>
      </c>
      <c r="BD282" s="20" t="s">
        <v>286</v>
      </c>
      <c r="BE282" s="20" t="s">
        <v>130</v>
      </c>
      <c r="BF282" s="20" t="s">
        <v>546</v>
      </c>
      <c r="BG282" s="20" t="s">
        <v>403</v>
      </c>
      <c r="BH282" s="20">
        <v>4444</v>
      </c>
      <c r="BI282" s="20">
        <v>2799.4124999999999</v>
      </c>
      <c r="BJ282" s="20">
        <v>2499.9799750000002</v>
      </c>
      <c r="BK282" s="20">
        <v>719.96002499999997</v>
      </c>
      <c r="BL282" s="20">
        <v>866.95252500000004</v>
      </c>
      <c r="BM282" s="20">
        <v>9147593</v>
      </c>
      <c r="BN282" s="20">
        <v>293402</v>
      </c>
      <c r="BO282" s="20" t="s">
        <v>118</v>
      </c>
      <c r="BP282" s="20">
        <v>314743</v>
      </c>
      <c r="BQ282" s="20">
        <v>0.79900000000000004</v>
      </c>
      <c r="BR282" s="20">
        <v>0.80800000000000005</v>
      </c>
      <c r="BS282" s="20">
        <v>48493</v>
      </c>
      <c r="BT282" s="20">
        <v>50394</v>
      </c>
      <c r="BU282" s="20" t="s">
        <v>119</v>
      </c>
      <c r="BV282" s="20" t="s">
        <v>119</v>
      </c>
      <c r="BW282" s="21" t="s">
        <v>547</v>
      </c>
      <c r="BX282" s="22" t="str">
        <f>_xlfn.XLOOKUP(BW282,dimensions_items!$B$4:$B$35,dimensions_items!$C$4:$C$35,"NULL",0)</f>
        <v>R5.2OECD</v>
      </c>
      <c r="BY282" s="22" t="s">
        <v>31</v>
      </c>
      <c r="BZ282" s="27" t="s">
        <v>30</v>
      </c>
      <c r="CA282" s="21" t="s">
        <v>18</v>
      </c>
      <c r="CB282" s="27" t="s">
        <v>28</v>
      </c>
      <c r="CC282" s="20" t="str">
        <f t="shared" si="12"/>
        <v>UN</v>
      </c>
      <c r="CD282" s="20" t="str">
        <f t="shared" si="13"/>
        <v>S</v>
      </c>
      <c r="CE282" s="20" t="str">
        <f t="shared" si="14"/>
        <v>OECD_USA</v>
      </c>
      <c r="CF282" s="20">
        <f>IF(ISNUMBER(Table1[[#This Row],[concrete]]),Table1[[#This Row],[concrete]],IF(AND(ISNUMBER(Table1[[#This Row],[cement]]),ISNUMBER(Table1[[#This Row],[aggregates]])),Table1[[#This Row],[cement]]+Table1[[#This Row],[aggregates]],""))</f>
        <v>301.66666670000001</v>
      </c>
      <c r="CG282" s="20">
        <f>COUNT(Table1[[#This Row],[steel]:[other_unspecified_material]])</f>
        <v>14</v>
      </c>
    </row>
    <row r="283" spans="1:85" s="8" customFormat="1">
      <c r="A283" s="9">
        <v>281</v>
      </c>
      <c r="B283" s="20" t="s">
        <v>541</v>
      </c>
      <c r="C283" s="20" t="s">
        <v>548</v>
      </c>
      <c r="D283" s="38"/>
      <c r="E283" s="9">
        <v>1950</v>
      </c>
      <c r="F283" s="38">
        <v>8.6114101180000002</v>
      </c>
      <c r="G283" s="38"/>
      <c r="H283" s="38"/>
      <c r="I283" s="38"/>
      <c r="J283" s="117">
        <v>110.87190529999999</v>
      </c>
      <c r="K283" s="117"/>
      <c r="L283" s="117"/>
      <c r="M283" s="117">
        <v>360.60279869999999</v>
      </c>
      <c r="N283" s="117"/>
      <c r="O283" s="117"/>
      <c r="P283" s="117"/>
      <c r="Q283" s="117"/>
      <c r="R283" s="117"/>
      <c r="S283" s="117"/>
      <c r="T283" s="117"/>
      <c r="U283" s="117"/>
      <c r="V283" s="117"/>
      <c r="W283" s="117"/>
      <c r="X283" s="117"/>
      <c r="Y283" s="117"/>
      <c r="Z283" s="117"/>
      <c r="AA283" s="117"/>
      <c r="AB283" s="117"/>
      <c r="AC283" s="117"/>
      <c r="AD283" s="117"/>
      <c r="AE283" s="117"/>
      <c r="AF283" s="117"/>
      <c r="AG283" s="117"/>
      <c r="AH283" s="117"/>
      <c r="AI283" s="117"/>
      <c r="AJ283" s="117"/>
      <c r="AK283" s="117"/>
      <c r="AL283" s="20" t="s">
        <v>549</v>
      </c>
      <c r="AM283" s="38" t="s">
        <v>118</v>
      </c>
      <c r="AN283" s="20" t="s">
        <v>117</v>
      </c>
      <c r="AO283" s="20" t="s">
        <v>20</v>
      </c>
      <c r="AP283" s="20" t="s">
        <v>119</v>
      </c>
      <c r="AQ283" s="20" t="s">
        <v>120</v>
      </c>
      <c r="AR283" s="20" t="s">
        <v>118</v>
      </c>
      <c r="AS283" s="20" t="s">
        <v>550</v>
      </c>
      <c r="AT283" s="38">
        <v>2015</v>
      </c>
      <c r="AU283" s="20" t="s">
        <v>551</v>
      </c>
      <c r="AV283" s="20" t="s">
        <v>124</v>
      </c>
      <c r="AW283" s="20" t="s">
        <v>125</v>
      </c>
      <c r="AX283" s="20" t="s">
        <v>552</v>
      </c>
      <c r="AY283" s="20" t="str">
        <f>"https://doi.org/"&amp;Table1[[#This Row],[DOI]]</f>
        <v>https://doi.org/10.1111/jiec.12211</v>
      </c>
      <c r="AZ283" s="20" t="s">
        <v>1537</v>
      </c>
      <c r="BA283" s="20" t="s">
        <v>1079</v>
      </c>
      <c r="BB283" s="20" t="s">
        <v>119</v>
      </c>
      <c r="BC283" s="20" t="s">
        <v>1078</v>
      </c>
      <c r="BD283" s="20" t="s">
        <v>553</v>
      </c>
      <c r="BE283" s="20" t="s">
        <v>130</v>
      </c>
      <c r="BF283" s="20" t="s">
        <v>546</v>
      </c>
      <c r="BG283" s="20" t="s">
        <v>554</v>
      </c>
      <c r="BH283" s="20">
        <v>3787</v>
      </c>
      <c r="BI283" s="20">
        <v>2776.53</v>
      </c>
      <c r="BJ283" s="20">
        <v>2750</v>
      </c>
      <c r="BK283" s="20">
        <v>770.78747499999997</v>
      </c>
      <c r="BL283" s="20">
        <v>722.34497499999998</v>
      </c>
      <c r="BM283" s="20">
        <v>9147593</v>
      </c>
      <c r="BN283" s="20" t="s">
        <v>118</v>
      </c>
      <c r="BO283" s="20" t="s">
        <v>555</v>
      </c>
      <c r="BP283" s="20">
        <v>152271</v>
      </c>
      <c r="BQ283" s="20" t="s">
        <v>118</v>
      </c>
      <c r="BR283" s="20">
        <v>0.64200000000000002</v>
      </c>
      <c r="BS283" s="20" t="s">
        <v>118</v>
      </c>
      <c r="BT283" s="20">
        <v>15241</v>
      </c>
      <c r="BU283" s="20" t="s">
        <v>119</v>
      </c>
      <c r="BV283" s="20" t="s">
        <v>119</v>
      </c>
      <c r="BW283" s="21" t="s">
        <v>547</v>
      </c>
      <c r="BX283" s="22" t="str">
        <f>_xlfn.XLOOKUP(BW283,dimensions_items!$B$4:$B$35,dimensions_items!$C$4:$C$35,"NULL",0)</f>
        <v>R5.2OECD</v>
      </c>
      <c r="BY283" s="26" t="s">
        <v>25</v>
      </c>
      <c r="BZ283" s="27" t="s">
        <v>1578</v>
      </c>
      <c r="CA283" s="21" t="s">
        <v>18</v>
      </c>
      <c r="CB283" s="21" t="s">
        <v>23</v>
      </c>
      <c r="CC283" s="20" t="str">
        <f t="shared" si="12"/>
        <v>RS</v>
      </c>
      <c r="CD283" s="20" t="str">
        <f t="shared" si="13"/>
        <v>T</v>
      </c>
      <c r="CE283" s="20" t="str">
        <f t="shared" si="14"/>
        <v>OECD_USA</v>
      </c>
      <c r="CF283" s="20">
        <f>IF(ISNUMBER(Table1[[#This Row],[concrete]]),Table1[[#This Row],[concrete]],IF(AND(ISNUMBER(Table1[[#This Row],[cement]]),ISNUMBER(Table1[[#This Row],[aggregates]])),Table1[[#This Row],[cement]]+Table1[[#This Row],[aggregates]],""))</f>
        <v>360.60279869999999</v>
      </c>
      <c r="CG283" s="20">
        <f>COUNT(Table1[[#This Row],[steel]:[other_unspecified_material]])</f>
        <v>3</v>
      </c>
    </row>
    <row r="284" spans="1:85" s="8" customFormat="1">
      <c r="A284" s="9">
        <v>282</v>
      </c>
      <c r="B284" s="20" t="s">
        <v>541</v>
      </c>
      <c r="C284" s="20" t="s">
        <v>548</v>
      </c>
      <c r="D284" s="38">
        <v>1950</v>
      </c>
      <c r="E284" s="9">
        <v>1991</v>
      </c>
      <c r="F284" s="38">
        <v>10.764262649999999</v>
      </c>
      <c r="G284" s="38"/>
      <c r="H284" s="38"/>
      <c r="I284" s="38"/>
      <c r="J284" s="117">
        <v>115.1776103</v>
      </c>
      <c r="K284" s="117"/>
      <c r="L284" s="117"/>
      <c r="M284" s="117">
        <v>373.51991390000001</v>
      </c>
      <c r="N284" s="117"/>
      <c r="O284" s="117"/>
      <c r="P284" s="117"/>
      <c r="Q284" s="117"/>
      <c r="R284" s="117"/>
      <c r="S284" s="117"/>
      <c r="T284" s="117"/>
      <c r="U284" s="117"/>
      <c r="V284" s="117"/>
      <c r="W284" s="117"/>
      <c r="X284" s="117"/>
      <c r="Y284" s="117"/>
      <c r="Z284" s="117"/>
      <c r="AA284" s="117"/>
      <c r="AB284" s="117"/>
      <c r="AC284" s="117"/>
      <c r="AD284" s="117"/>
      <c r="AE284" s="117"/>
      <c r="AF284" s="117"/>
      <c r="AG284" s="117"/>
      <c r="AH284" s="117"/>
      <c r="AI284" s="117"/>
      <c r="AJ284" s="117"/>
      <c r="AK284" s="117"/>
      <c r="AL284" s="20" t="s">
        <v>549</v>
      </c>
      <c r="AM284" s="38" t="s">
        <v>118</v>
      </c>
      <c r="AN284" s="20" t="s">
        <v>117</v>
      </c>
      <c r="AO284" s="20" t="s">
        <v>20</v>
      </c>
      <c r="AP284" s="20" t="s">
        <v>119</v>
      </c>
      <c r="AQ284" s="20" t="s">
        <v>120</v>
      </c>
      <c r="AR284" s="20" t="s">
        <v>118</v>
      </c>
      <c r="AS284" s="20" t="s">
        <v>550</v>
      </c>
      <c r="AT284" s="38">
        <v>2015</v>
      </c>
      <c r="AU284" s="20" t="s">
        <v>551</v>
      </c>
      <c r="AV284" s="20" t="s">
        <v>124</v>
      </c>
      <c r="AW284" s="20" t="s">
        <v>125</v>
      </c>
      <c r="AX284" s="20" t="s">
        <v>552</v>
      </c>
      <c r="AY284" s="20" t="str">
        <f>"https://doi.org/"&amp;Table1[[#This Row],[DOI]]</f>
        <v>https://doi.org/10.1111/jiec.12211</v>
      </c>
      <c r="AZ284" s="20" t="s">
        <v>119</v>
      </c>
      <c r="BA284" s="20" t="s">
        <v>1079</v>
      </c>
      <c r="BB284" s="20" t="s">
        <v>119</v>
      </c>
      <c r="BC284" s="20" t="s">
        <v>1078</v>
      </c>
      <c r="BD284" s="20" t="s">
        <v>556</v>
      </c>
      <c r="BE284" s="20" t="s">
        <v>130</v>
      </c>
      <c r="BF284" s="20" t="s">
        <v>546</v>
      </c>
      <c r="BG284" s="20" t="s">
        <v>554</v>
      </c>
      <c r="BH284" s="20">
        <v>3787</v>
      </c>
      <c r="BI284" s="20">
        <v>2750</v>
      </c>
      <c r="BJ284" s="20">
        <v>2704.7975000000001</v>
      </c>
      <c r="BK284" s="20">
        <v>722.34497499999998</v>
      </c>
      <c r="BL284" s="20">
        <v>807.41247499999997</v>
      </c>
      <c r="BM284" s="20">
        <v>9147593</v>
      </c>
      <c r="BN284" s="20">
        <v>152271</v>
      </c>
      <c r="BO284" s="20" t="s">
        <v>118</v>
      </c>
      <c r="BP284" s="20">
        <v>253497</v>
      </c>
      <c r="BQ284" s="20">
        <v>0.64200000000000002</v>
      </c>
      <c r="BR284" s="20">
        <v>0.753</v>
      </c>
      <c r="BS284" s="20">
        <v>15241</v>
      </c>
      <c r="BT284" s="20">
        <v>36464</v>
      </c>
      <c r="BU284" s="20" t="s">
        <v>119</v>
      </c>
      <c r="BV284" s="20" t="s">
        <v>119</v>
      </c>
      <c r="BW284" s="21" t="s">
        <v>547</v>
      </c>
      <c r="BX284" s="22" t="str">
        <f>_xlfn.XLOOKUP(BW284,dimensions_items!$B$4:$B$35,dimensions_items!$C$4:$C$35,"NULL",0)</f>
        <v>R5.2OECD</v>
      </c>
      <c r="BY284" s="26" t="s">
        <v>25</v>
      </c>
      <c r="BZ284" s="27" t="s">
        <v>1578</v>
      </c>
      <c r="CA284" s="21" t="s">
        <v>18</v>
      </c>
      <c r="CB284" s="21" t="s">
        <v>23</v>
      </c>
      <c r="CC284" s="20" t="str">
        <f t="shared" si="12"/>
        <v>RS</v>
      </c>
      <c r="CD284" s="20" t="str">
        <f t="shared" si="13"/>
        <v>T</v>
      </c>
      <c r="CE284" s="20" t="str">
        <f t="shared" si="14"/>
        <v>OECD_USA</v>
      </c>
      <c r="CF284" s="20">
        <f>IF(ISNUMBER(Table1[[#This Row],[concrete]]),Table1[[#This Row],[concrete]],IF(AND(ISNUMBER(Table1[[#This Row],[cement]]),ISNUMBER(Table1[[#This Row],[aggregates]])),Table1[[#This Row],[cement]]+Table1[[#This Row],[aggregates]],""))</f>
        <v>373.51991390000001</v>
      </c>
      <c r="CG284" s="20">
        <f>COUNT(Table1[[#This Row],[steel]:[other_unspecified_material]])</f>
        <v>3</v>
      </c>
    </row>
    <row r="285" spans="1:85" s="8" customFormat="1">
      <c r="A285" s="9">
        <v>283</v>
      </c>
      <c r="B285" s="20" t="s">
        <v>541</v>
      </c>
      <c r="C285" s="20" t="s">
        <v>548</v>
      </c>
      <c r="D285" s="38">
        <v>1990</v>
      </c>
      <c r="E285" s="9"/>
      <c r="F285" s="38">
        <v>7.534983854</v>
      </c>
      <c r="G285" s="38"/>
      <c r="H285" s="38"/>
      <c r="I285" s="38"/>
      <c r="J285" s="117">
        <v>82.884822389999997</v>
      </c>
      <c r="K285" s="117"/>
      <c r="L285" s="117"/>
      <c r="M285" s="117">
        <v>510.22604949999999</v>
      </c>
      <c r="N285" s="117"/>
      <c r="O285" s="117"/>
      <c r="P285" s="117"/>
      <c r="Q285" s="117"/>
      <c r="R285" s="117"/>
      <c r="S285" s="117"/>
      <c r="T285" s="117"/>
      <c r="U285" s="117"/>
      <c r="V285" s="117"/>
      <c r="W285" s="117"/>
      <c r="X285" s="117"/>
      <c r="Y285" s="117"/>
      <c r="Z285" s="117"/>
      <c r="AA285" s="117"/>
      <c r="AB285" s="117"/>
      <c r="AC285" s="117"/>
      <c r="AD285" s="117"/>
      <c r="AE285" s="117"/>
      <c r="AF285" s="117"/>
      <c r="AG285" s="117"/>
      <c r="AH285" s="117"/>
      <c r="AI285" s="117"/>
      <c r="AJ285" s="117"/>
      <c r="AK285" s="117"/>
      <c r="AL285" s="20" t="s">
        <v>549</v>
      </c>
      <c r="AM285" s="38" t="s">
        <v>118</v>
      </c>
      <c r="AN285" s="20" t="s">
        <v>117</v>
      </c>
      <c r="AO285" s="20" t="s">
        <v>20</v>
      </c>
      <c r="AP285" s="20" t="s">
        <v>119</v>
      </c>
      <c r="AQ285" s="20" t="s">
        <v>120</v>
      </c>
      <c r="AR285" s="20" t="s">
        <v>118</v>
      </c>
      <c r="AS285" s="20" t="s">
        <v>550</v>
      </c>
      <c r="AT285" s="38">
        <v>2015</v>
      </c>
      <c r="AU285" s="20" t="s">
        <v>551</v>
      </c>
      <c r="AV285" s="20" t="s">
        <v>124</v>
      </c>
      <c r="AW285" s="20" t="s">
        <v>125</v>
      </c>
      <c r="AX285" s="20" t="s">
        <v>552</v>
      </c>
      <c r="AY285" s="20" t="str">
        <f>"https://doi.org/"&amp;Table1[[#This Row],[DOI]]</f>
        <v>https://doi.org/10.1111/jiec.12211</v>
      </c>
      <c r="AZ285" s="20" t="s">
        <v>119</v>
      </c>
      <c r="BA285" s="20" t="s">
        <v>1079</v>
      </c>
      <c r="BB285" s="20" t="s">
        <v>119</v>
      </c>
      <c r="BC285" s="20" t="s">
        <v>1078</v>
      </c>
      <c r="BD285" s="20" t="s">
        <v>557</v>
      </c>
      <c r="BE285" s="20" t="s">
        <v>130</v>
      </c>
      <c r="BF285" s="20" t="s">
        <v>546</v>
      </c>
      <c r="BG285" s="20" t="s">
        <v>554</v>
      </c>
      <c r="BH285" s="20">
        <v>3787</v>
      </c>
      <c r="BI285" s="20">
        <v>2607.9025000000001</v>
      </c>
      <c r="BJ285" s="20">
        <v>2941.3625000000002</v>
      </c>
      <c r="BK285" s="20">
        <v>797.12750000000005</v>
      </c>
      <c r="BL285" s="20">
        <v>758.10997499999996</v>
      </c>
      <c r="BM285" s="20">
        <v>9147593</v>
      </c>
      <c r="BN285" s="20">
        <v>250132</v>
      </c>
      <c r="BO285" s="20" t="s">
        <v>118</v>
      </c>
      <c r="BP285" s="20">
        <v>324656</v>
      </c>
      <c r="BQ285" s="20">
        <v>0.753</v>
      </c>
      <c r="BR285" s="20">
        <v>0.82699999999999996</v>
      </c>
      <c r="BS285" s="20">
        <v>36982</v>
      </c>
      <c r="BT285" s="20">
        <v>53015</v>
      </c>
      <c r="BU285" s="20" t="s">
        <v>119</v>
      </c>
      <c r="BV285" s="20" t="s">
        <v>119</v>
      </c>
      <c r="BW285" s="21" t="s">
        <v>547</v>
      </c>
      <c r="BX285" s="22" t="str">
        <f>_xlfn.XLOOKUP(BW285,dimensions_items!$B$4:$B$35,dimensions_items!$C$4:$C$35,"NULL",0)</f>
        <v>R5.2OECD</v>
      </c>
      <c r="BY285" s="26" t="s">
        <v>25</v>
      </c>
      <c r="BZ285" s="27" t="s">
        <v>1578</v>
      </c>
      <c r="CA285" s="21" t="s">
        <v>18</v>
      </c>
      <c r="CB285" s="21" t="s">
        <v>23</v>
      </c>
      <c r="CC285" s="20" t="str">
        <f t="shared" si="12"/>
        <v>RS</v>
      </c>
      <c r="CD285" s="20" t="str">
        <f t="shared" si="13"/>
        <v>T</v>
      </c>
      <c r="CE285" s="20" t="str">
        <f t="shared" si="14"/>
        <v>OECD_USA</v>
      </c>
      <c r="CF285" s="20">
        <f>IF(ISNUMBER(Table1[[#This Row],[concrete]]),Table1[[#This Row],[concrete]],IF(AND(ISNUMBER(Table1[[#This Row],[cement]]),ISNUMBER(Table1[[#This Row],[aggregates]])),Table1[[#This Row],[cement]]+Table1[[#This Row],[aggregates]],""))</f>
        <v>510.22604949999999</v>
      </c>
      <c r="CG285" s="20">
        <f>COUNT(Table1[[#This Row],[steel]:[other_unspecified_material]])</f>
        <v>3</v>
      </c>
    </row>
    <row r="286" spans="1:85" s="8" customFormat="1">
      <c r="A286" s="9">
        <v>284</v>
      </c>
      <c r="B286" s="20" t="s">
        <v>541</v>
      </c>
      <c r="C286" s="20" t="s">
        <v>548</v>
      </c>
      <c r="D286" s="38"/>
      <c r="E286" s="9"/>
      <c r="F286" s="38">
        <v>62.432723359999997</v>
      </c>
      <c r="G286" s="38"/>
      <c r="H286" s="38"/>
      <c r="I286" s="38"/>
      <c r="J286" s="117">
        <v>21.528525299999998</v>
      </c>
      <c r="K286" s="117"/>
      <c r="L286" s="117"/>
      <c r="M286" s="117">
        <v>534.98385359999997</v>
      </c>
      <c r="N286" s="117"/>
      <c r="O286" s="117"/>
      <c r="P286" s="117"/>
      <c r="Q286" s="117"/>
      <c r="R286" s="117"/>
      <c r="S286" s="117"/>
      <c r="T286" s="117"/>
      <c r="U286" s="117"/>
      <c r="V286" s="117"/>
      <c r="W286" s="117"/>
      <c r="X286" s="117"/>
      <c r="Y286" s="117"/>
      <c r="Z286" s="117"/>
      <c r="AA286" s="117"/>
      <c r="AB286" s="117"/>
      <c r="AC286" s="117"/>
      <c r="AD286" s="117"/>
      <c r="AE286" s="117"/>
      <c r="AF286" s="117"/>
      <c r="AG286" s="117"/>
      <c r="AH286" s="117"/>
      <c r="AI286" s="117"/>
      <c r="AJ286" s="117"/>
      <c r="AK286" s="117"/>
      <c r="AL286" s="20" t="s">
        <v>558</v>
      </c>
      <c r="AM286" s="38" t="s">
        <v>118</v>
      </c>
      <c r="AN286" s="20" t="s">
        <v>117</v>
      </c>
      <c r="AO286" s="20" t="s">
        <v>24</v>
      </c>
      <c r="AP286" s="20" t="s">
        <v>119</v>
      </c>
      <c r="AQ286" s="20" t="s">
        <v>120</v>
      </c>
      <c r="AR286" s="20" t="s">
        <v>118</v>
      </c>
      <c r="AS286" s="20" t="s">
        <v>550</v>
      </c>
      <c r="AT286" s="38">
        <v>2015</v>
      </c>
      <c r="AU286" s="20" t="s">
        <v>551</v>
      </c>
      <c r="AV286" s="20" t="s">
        <v>124</v>
      </c>
      <c r="AW286" s="20" t="s">
        <v>125</v>
      </c>
      <c r="AX286" s="20" t="s">
        <v>552</v>
      </c>
      <c r="AY286" s="20" t="str">
        <f>"https://doi.org/"&amp;Table1[[#This Row],[DOI]]</f>
        <v>https://doi.org/10.1111/jiec.12211</v>
      </c>
      <c r="AZ286" s="20" t="s">
        <v>119</v>
      </c>
      <c r="BA286" s="20" t="s">
        <v>1079</v>
      </c>
      <c r="BB286" s="20" t="s">
        <v>119</v>
      </c>
      <c r="BC286" s="20" t="s">
        <v>1078</v>
      </c>
      <c r="BD286" s="20" t="s">
        <v>559</v>
      </c>
      <c r="BE286" s="20" t="s">
        <v>130</v>
      </c>
      <c r="BF286" s="20" t="s">
        <v>546</v>
      </c>
      <c r="BG286" s="20" t="s">
        <v>554</v>
      </c>
      <c r="BH286" s="20">
        <v>3787</v>
      </c>
      <c r="BI286" s="20">
        <v>2776.53</v>
      </c>
      <c r="BJ286" s="20">
        <v>2941.3625000000002</v>
      </c>
      <c r="BK286" s="20">
        <v>770.78747499999997</v>
      </c>
      <c r="BL286" s="20">
        <v>758.10997499999996</v>
      </c>
      <c r="BM286" s="20">
        <v>9147593</v>
      </c>
      <c r="BN286" s="20" t="s">
        <v>118</v>
      </c>
      <c r="BO286" s="20" t="s">
        <v>555</v>
      </c>
      <c r="BP286" s="20">
        <v>324656</v>
      </c>
      <c r="BQ286" s="20">
        <v>0.64200000000000002</v>
      </c>
      <c r="BR286" s="20">
        <v>0.82699999999999996</v>
      </c>
      <c r="BS286" s="20" t="s">
        <v>118</v>
      </c>
      <c r="BT286" s="20">
        <v>53015</v>
      </c>
      <c r="BU286" s="20" t="s">
        <v>119</v>
      </c>
      <c r="BV286" s="20" t="s">
        <v>119</v>
      </c>
      <c r="BW286" s="21" t="s">
        <v>547</v>
      </c>
      <c r="BX286" s="22" t="str">
        <f>_xlfn.XLOOKUP(BW286,dimensions_items!$B$4:$B$35,dimensions_items!$C$4:$C$35,"NULL",0)</f>
        <v>R5.2OECD</v>
      </c>
      <c r="BY286" s="26" t="s">
        <v>40</v>
      </c>
      <c r="BZ286" s="27" t="s">
        <v>38</v>
      </c>
      <c r="CA286" s="21" t="s">
        <v>18</v>
      </c>
      <c r="CB286" s="21" t="s">
        <v>23</v>
      </c>
      <c r="CC286" s="20" t="str">
        <f t="shared" si="12"/>
        <v>RM</v>
      </c>
      <c r="CD286" s="20" t="str">
        <f t="shared" si="13"/>
        <v>S</v>
      </c>
      <c r="CE286" s="20" t="str">
        <f t="shared" si="14"/>
        <v>OECD_USA</v>
      </c>
      <c r="CF286" s="20">
        <f>IF(ISNUMBER(Table1[[#This Row],[concrete]]),Table1[[#This Row],[concrete]],IF(AND(ISNUMBER(Table1[[#This Row],[cement]]),ISNUMBER(Table1[[#This Row],[aggregates]])),Table1[[#This Row],[cement]]+Table1[[#This Row],[aggregates]],""))</f>
        <v>534.98385359999997</v>
      </c>
      <c r="CG286" s="20">
        <f>COUNT(Table1[[#This Row],[steel]:[other_unspecified_material]])</f>
        <v>3</v>
      </c>
    </row>
    <row r="287" spans="1:85" s="8" customFormat="1">
      <c r="A287" s="9">
        <v>285</v>
      </c>
      <c r="B287" s="20" t="s">
        <v>541</v>
      </c>
      <c r="C287" s="20" t="s">
        <v>548</v>
      </c>
      <c r="D287" s="38"/>
      <c r="E287" s="9"/>
      <c r="F287" s="38">
        <v>4.3057050590000001</v>
      </c>
      <c r="G287" s="38"/>
      <c r="H287" s="38"/>
      <c r="I287" s="38"/>
      <c r="J287" s="117">
        <v>37.674919269999997</v>
      </c>
      <c r="K287" s="117"/>
      <c r="L287" s="117"/>
      <c r="M287" s="117">
        <v>146.39397199999999</v>
      </c>
      <c r="N287" s="117"/>
      <c r="O287" s="117"/>
      <c r="P287" s="117"/>
      <c r="Q287" s="117"/>
      <c r="R287" s="117"/>
      <c r="S287" s="117"/>
      <c r="T287" s="117"/>
      <c r="U287" s="117"/>
      <c r="V287" s="117"/>
      <c r="W287" s="117"/>
      <c r="X287" s="117"/>
      <c r="Y287" s="117"/>
      <c r="Z287" s="117"/>
      <c r="AA287" s="117"/>
      <c r="AB287" s="117"/>
      <c r="AC287" s="117"/>
      <c r="AD287" s="117"/>
      <c r="AE287" s="117"/>
      <c r="AF287" s="117"/>
      <c r="AG287" s="117"/>
      <c r="AH287" s="117"/>
      <c r="AI287" s="117"/>
      <c r="AJ287" s="117"/>
      <c r="AK287" s="117"/>
      <c r="AL287" s="20" t="s">
        <v>560</v>
      </c>
      <c r="AM287" s="38" t="s">
        <v>118</v>
      </c>
      <c r="AN287" s="20" t="s">
        <v>117</v>
      </c>
      <c r="AO287" s="20" t="s">
        <v>24</v>
      </c>
      <c r="AP287" s="20" t="s">
        <v>119</v>
      </c>
      <c r="AQ287" s="20" t="s">
        <v>120</v>
      </c>
      <c r="AR287" s="20" t="s">
        <v>118</v>
      </c>
      <c r="AS287" s="20" t="s">
        <v>550</v>
      </c>
      <c r="AT287" s="38">
        <v>2015</v>
      </c>
      <c r="AU287" s="20" t="s">
        <v>551</v>
      </c>
      <c r="AV287" s="20" t="s">
        <v>124</v>
      </c>
      <c r="AW287" s="20" t="s">
        <v>125</v>
      </c>
      <c r="AX287" s="20" t="s">
        <v>552</v>
      </c>
      <c r="AY287" s="20" t="str">
        <f>"https://doi.org/"&amp;Table1[[#This Row],[DOI]]</f>
        <v>https://doi.org/10.1111/jiec.12211</v>
      </c>
      <c r="AZ287" s="20" t="s">
        <v>119</v>
      </c>
      <c r="BA287" s="20" t="s">
        <v>1079</v>
      </c>
      <c r="BB287" s="20" t="s">
        <v>119</v>
      </c>
      <c r="BC287" s="20" t="s">
        <v>1078</v>
      </c>
      <c r="BD287" s="20" t="s">
        <v>559</v>
      </c>
      <c r="BE287" s="20" t="s">
        <v>130</v>
      </c>
      <c r="BF287" s="20" t="s">
        <v>546</v>
      </c>
      <c r="BG287" s="20" t="s">
        <v>554</v>
      </c>
      <c r="BH287" s="20">
        <v>3787</v>
      </c>
      <c r="BI287" s="20">
        <v>2776.53</v>
      </c>
      <c r="BJ287" s="20">
        <v>2941.3625000000002</v>
      </c>
      <c r="BK287" s="20">
        <v>770.78747499999997</v>
      </c>
      <c r="BL287" s="20">
        <v>758.10997499999996</v>
      </c>
      <c r="BM287" s="20">
        <v>9147593</v>
      </c>
      <c r="BN287" s="20" t="s">
        <v>118</v>
      </c>
      <c r="BO287" s="20" t="s">
        <v>555</v>
      </c>
      <c r="BP287" s="20">
        <v>324656</v>
      </c>
      <c r="BQ287" s="20">
        <v>0.64200000000000002</v>
      </c>
      <c r="BR287" s="20">
        <v>0.82699999999999996</v>
      </c>
      <c r="BS287" s="20" t="s">
        <v>118</v>
      </c>
      <c r="BT287" s="20">
        <v>53015</v>
      </c>
      <c r="BU287" s="20" t="s">
        <v>119</v>
      </c>
      <c r="BV287" s="20" t="s">
        <v>119</v>
      </c>
      <c r="BW287" s="21" t="s">
        <v>547</v>
      </c>
      <c r="BX287" s="22" t="str">
        <f>_xlfn.XLOOKUP(BW287,dimensions_items!$B$4:$B$35,dimensions_items!$C$4:$C$35,"NULL",0)</f>
        <v>R5.2OECD</v>
      </c>
      <c r="BY287" s="26" t="s">
        <v>40</v>
      </c>
      <c r="BZ287" s="27" t="s">
        <v>1578</v>
      </c>
      <c r="CA287" s="21" t="s">
        <v>18</v>
      </c>
      <c r="CB287" s="21" t="s">
        <v>23</v>
      </c>
      <c r="CC287" s="20" t="str">
        <f t="shared" si="12"/>
        <v>RM</v>
      </c>
      <c r="CD287" s="20" t="str">
        <f t="shared" si="13"/>
        <v>T</v>
      </c>
      <c r="CE287" s="20" t="str">
        <f t="shared" si="14"/>
        <v>OECD_USA</v>
      </c>
      <c r="CF287" s="20">
        <f>IF(ISNUMBER(Table1[[#This Row],[concrete]]),Table1[[#This Row],[concrete]],IF(AND(ISNUMBER(Table1[[#This Row],[cement]]),ISNUMBER(Table1[[#This Row],[aggregates]])),Table1[[#This Row],[cement]]+Table1[[#This Row],[aggregates]],""))</f>
        <v>146.39397199999999</v>
      </c>
      <c r="CG287" s="20">
        <f>COUNT(Table1[[#This Row],[steel]:[other_unspecified_material]])</f>
        <v>3</v>
      </c>
    </row>
    <row r="288" spans="1:85" s="8" customFormat="1">
      <c r="A288" s="9">
        <v>286</v>
      </c>
      <c r="B288" s="20" t="s">
        <v>541</v>
      </c>
      <c r="C288" s="20" t="s">
        <v>548</v>
      </c>
      <c r="D288" s="38"/>
      <c r="E288" s="9"/>
      <c r="F288" s="38">
        <v>5.3821313240000004</v>
      </c>
      <c r="G288" s="38"/>
      <c r="H288" s="38"/>
      <c r="I288" s="38"/>
      <c r="J288" s="117">
        <v>82.884822389999997</v>
      </c>
      <c r="K288" s="117"/>
      <c r="L288" s="117"/>
      <c r="M288" s="117">
        <v>107.64262650000001</v>
      </c>
      <c r="N288" s="117"/>
      <c r="O288" s="117"/>
      <c r="P288" s="117"/>
      <c r="Q288" s="117"/>
      <c r="R288" s="117"/>
      <c r="S288" s="117"/>
      <c r="T288" s="117"/>
      <c r="U288" s="117"/>
      <c r="V288" s="117"/>
      <c r="W288" s="117"/>
      <c r="X288" s="117"/>
      <c r="Y288" s="117"/>
      <c r="Z288" s="117"/>
      <c r="AA288" s="117"/>
      <c r="AB288" s="117"/>
      <c r="AC288" s="117"/>
      <c r="AD288" s="117"/>
      <c r="AE288" s="117"/>
      <c r="AF288" s="117"/>
      <c r="AG288" s="117"/>
      <c r="AH288" s="117"/>
      <c r="AI288" s="117"/>
      <c r="AJ288" s="117"/>
      <c r="AK288" s="117"/>
      <c r="AL288" s="20" t="s">
        <v>561</v>
      </c>
      <c r="AM288" s="38" t="s">
        <v>118</v>
      </c>
      <c r="AN288" s="20" t="s">
        <v>117</v>
      </c>
      <c r="AO288" s="20" t="s">
        <v>24</v>
      </c>
      <c r="AP288" s="20" t="s">
        <v>119</v>
      </c>
      <c r="AQ288" s="20" t="s">
        <v>120</v>
      </c>
      <c r="AR288" s="20" t="s">
        <v>118</v>
      </c>
      <c r="AS288" s="20" t="s">
        <v>550</v>
      </c>
      <c r="AT288" s="38">
        <v>2015</v>
      </c>
      <c r="AU288" s="20" t="s">
        <v>551</v>
      </c>
      <c r="AV288" s="20" t="s">
        <v>124</v>
      </c>
      <c r="AW288" s="20" t="s">
        <v>125</v>
      </c>
      <c r="AX288" s="20" t="s">
        <v>552</v>
      </c>
      <c r="AY288" s="20" t="str">
        <f>"https://doi.org/"&amp;Table1[[#This Row],[DOI]]</f>
        <v>https://doi.org/10.1111/jiec.12211</v>
      </c>
      <c r="AZ288" s="20" t="s">
        <v>119</v>
      </c>
      <c r="BA288" s="20" t="s">
        <v>1079</v>
      </c>
      <c r="BB288" s="20" t="s">
        <v>119</v>
      </c>
      <c r="BC288" s="20" t="s">
        <v>1078</v>
      </c>
      <c r="BD288" s="20" t="s">
        <v>559</v>
      </c>
      <c r="BE288" s="20" t="s">
        <v>130</v>
      </c>
      <c r="BF288" s="20" t="s">
        <v>546</v>
      </c>
      <c r="BG288" s="20" t="s">
        <v>554</v>
      </c>
      <c r="BH288" s="20">
        <v>3787</v>
      </c>
      <c r="BI288" s="20">
        <v>2776.53</v>
      </c>
      <c r="BJ288" s="20">
        <v>2941.3625000000002</v>
      </c>
      <c r="BK288" s="20">
        <v>770.78747499999997</v>
      </c>
      <c r="BL288" s="20">
        <v>758.10997499999996</v>
      </c>
      <c r="BM288" s="20">
        <v>9147593</v>
      </c>
      <c r="BN288" s="20" t="s">
        <v>118</v>
      </c>
      <c r="BO288" s="20" t="s">
        <v>555</v>
      </c>
      <c r="BP288" s="20">
        <v>324656</v>
      </c>
      <c r="BQ288" s="20">
        <v>0.64200000000000002</v>
      </c>
      <c r="BR288" s="20">
        <v>0.82699999999999996</v>
      </c>
      <c r="BS288" s="20" t="s">
        <v>118</v>
      </c>
      <c r="BT288" s="20">
        <v>53015</v>
      </c>
      <c r="BU288" s="20" t="s">
        <v>119</v>
      </c>
      <c r="BV288" s="20" t="s">
        <v>119</v>
      </c>
      <c r="BW288" s="21" t="s">
        <v>547</v>
      </c>
      <c r="BX288" s="22" t="str">
        <f>_xlfn.XLOOKUP(BW288,dimensions_items!$B$4:$B$35,dimensions_items!$C$4:$C$35,"NULL",0)</f>
        <v>R5.2OECD</v>
      </c>
      <c r="BY288" s="26" t="s">
        <v>40</v>
      </c>
      <c r="BZ288" s="27" t="s">
        <v>26</v>
      </c>
      <c r="CA288" s="21" t="s">
        <v>18</v>
      </c>
      <c r="CB288" s="21" t="s">
        <v>23</v>
      </c>
      <c r="CC288" s="20" t="str">
        <f t="shared" si="12"/>
        <v>RM</v>
      </c>
      <c r="CD288" s="20" t="str">
        <f t="shared" si="13"/>
        <v>C</v>
      </c>
      <c r="CE288" s="20" t="str">
        <f t="shared" si="14"/>
        <v>OECD_USA</v>
      </c>
      <c r="CF288" s="20">
        <f>IF(ISNUMBER(Table1[[#This Row],[concrete]]),Table1[[#This Row],[concrete]],IF(AND(ISNUMBER(Table1[[#This Row],[cement]]),ISNUMBER(Table1[[#This Row],[aggregates]])),Table1[[#This Row],[cement]]+Table1[[#This Row],[aggregates]],""))</f>
        <v>107.64262650000001</v>
      </c>
      <c r="CG288" s="20">
        <f>COUNT(Table1[[#This Row],[steel]:[other_unspecified_material]])</f>
        <v>3</v>
      </c>
    </row>
    <row r="289" spans="1:85" s="8" customFormat="1">
      <c r="A289" s="9">
        <v>287</v>
      </c>
      <c r="B289" s="20" t="s">
        <v>541</v>
      </c>
      <c r="C289" s="20" t="s">
        <v>548</v>
      </c>
      <c r="D289" s="38"/>
      <c r="E289" s="9"/>
      <c r="F289" s="38">
        <v>82.884822389999997</v>
      </c>
      <c r="G289" s="38"/>
      <c r="H289" s="38"/>
      <c r="I289" s="38"/>
      <c r="J289" s="117">
        <v>27.987082879999999</v>
      </c>
      <c r="K289" s="117"/>
      <c r="L289" s="117"/>
      <c r="M289" s="117">
        <v>132.40043059999999</v>
      </c>
      <c r="N289" s="117"/>
      <c r="O289" s="117"/>
      <c r="P289" s="117"/>
      <c r="Q289" s="117"/>
      <c r="R289" s="117"/>
      <c r="S289" s="117"/>
      <c r="T289" s="117"/>
      <c r="U289" s="117"/>
      <c r="V289" s="117"/>
      <c r="W289" s="117"/>
      <c r="X289" s="117"/>
      <c r="Y289" s="117"/>
      <c r="Z289" s="117"/>
      <c r="AA289" s="117"/>
      <c r="AB289" s="117"/>
      <c r="AC289" s="117"/>
      <c r="AD289" s="117"/>
      <c r="AE289" s="117"/>
      <c r="AF289" s="117"/>
      <c r="AG289" s="117"/>
      <c r="AH289" s="117"/>
      <c r="AI289" s="117"/>
      <c r="AJ289" s="117"/>
      <c r="AK289" s="117"/>
      <c r="AL289" s="20" t="s">
        <v>562</v>
      </c>
      <c r="AM289" s="38" t="s">
        <v>118</v>
      </c>
      <c r="AN289" s="20" t="s">
        <v>191</v>
      </c>
      <c r="AO289" s="20" t="s">
        <v>118</v>
      </c>
      <c r="AP289" s="20" t="s">
        <v>119</v>
      </c>
      <c r="AQ289" s="20" t="s">
        <v>120</v>
      </c>
      <c r="AR289" s="20" t="s">
        <v>118</v>
      </c>
      <c r="AS289" s="20" t="s">
        <v>550</v>
      </c>
      <c r="AT289" s="38">
        <v>2015</v>
      </c>
      <c r="AU289" s="20" t="s">
        <v>551</v>
      </c>
      <c r="AV289" s="20" t="s">
        <v>124</v>
      </c>
      <c r="AW289" s="20" t="s">
        <v>125</v>
      </c>
      <c r="AX289" s="20" t="s">
        <v>552</v>
      </c>
      <c r="AY289" s="20" t="str">
        <f>"https://doi.org/"&amp;Table1[[#This Row],[DOI]]</f>
        <v>https://doi.org/10.1111/jiec.12211</v>
      </c>
      <c r="AZ289" s="20" t="s">
        <v>119</v>
      </c>
      <c r="BA289" s="20" t="s">
        <v>1079</v>
      </c>
      <c r="BB289" s="20" t="s">
        <v>119</v>
      </c>
      <c r="BC289" s="20" t="s">
        <v>1078</v>
      </c>
      <c r="BD289" s="20" t="s">
        <v>559</v>
      </c>
      <c r="BE289" s="20" t="s">
        <v>130</v>
      </c>
      <c r="BF289" s="20" t="s">
        <v>546</v>
      </c>
      <c r="BG289" s="20" t="s">
        <v>554</v>
      </c>
      <c r="BH289" s="20">
        <v>3787</v>
      </c>
      <c r="BI289" s="20">
        <v>2776.53</v>
      </c>
      <c r="BJ289" s="20">
        <v>2941.3625000000002</v>
      </c>
      <c r="BK289" s="20">
        <v>770.78747499999997</v>
      </c>
      <c r="BL289" s="20">
        <v>758.10997499999996</v>
      </c>
      <c r="BM289" s="20">
        <v>9147593</v>
      </c>
      <c r="BN289" s="20" t="s">
        <v>118</v>
      </c>
      <c r="BO289" s="20" t="s">
        <v>555</v>
      </c>
      <c r="BP289" s="20">
        <v>324656</v>
      </c>
      <c r="BQ289" s="20">
        <v>0.64200000000000002</v>
      </c>
      <c r="BR289" s="20">
        <v>0.82699999999999996</v>
      </c>
      <c r="BS289" s="20" t="s">
        <v>118</v>
      </c>
      <c r="BT289" s="20">
        <v>53015</v>
      </c>
      <c r="BU289" s="20" t="s">
        <v>119</v>
      </c>
      <c r="BV289" s="20" t="s">
        <v>119</v>
      </c>
      <c r="BW289" s="21" t="s">
        <v>547</v>
      </c>
      <c r="BX289" s="22" t="str">
        <f>_xlfn.XLOOKUP(BW289,dimensions_items!$B$4:$B$35,dimensions_items!$C$4:$C$35,"NULL",0)</f>
        <v>R5.2OECD</v>
      </c>
      <c r="BY289" s="26" t="s">
        <v>49</v>
      </c>
      <c r="BZ289" s="27" t="s">
        <v>26</v>
      </c>
      <c r="CA289" s="21" t="s">
        <v>18</v>
      </c>
      <c r="CB289" s="21" t="s">
        <v>23</v>
      </c>
      <c r="CC289" s="20" t="str">
        <f t="shared" si="12"/>
        <v>NR</v>
      </c>
      <c r="CD289" s="20" t="str">
        <f t="shared" si="13"/>
        <v>C</v>
      </c>
      <c r="CE289" s="20" t="str">
        <f t="shared" si="14"/>
        <v>OECD_USA</v>
      </c>
      <c r="CF289" s="20">
        <f>IF(ISNUMBER(Table1[[#This Row],[concrete]]),Table1[[#This Row],[concrete]],IF(AND(ISNUMBER(Table1[[#This Row],[cement]]),ISNUMBER(Table1[[#This Row],[aggregates]])),Table1[[#This Row],[cement]]+Table1[[#This Row],[aggregates]],""))</f>
        <v>132.40043059999999</v>
      </c>
      <c r="CG289" s="20">
        <f>COUNT(Table1[[#This Row],[steel]:[other_unspecified_material]])</f>
        <v>3</v>
      </c>
    </row>
    <row r="290" spans="1:85" s="8" customFormat="1">
      <c r="A290" s="9">
        <v>288</v>
      </c>
      <c r="B290" s="20" t="s">
        <v>541</v>
      </c>
      <c r="C290" s="20" t="s">
        <v>548</v>
      </c>
      <c r="D290" s="38"/>
      <c r="E290" s="9"/>
      <c r="F290" s="38">
        <v>1889.0670909999999</v>
      </c>
      <c r="G290" s="38"/>
      <c r="H290" s="38"/>
      <c r="I290" s="38"/>
      <c r="J290" s="117">
        <v>5.3819575259999999</v>
      </c>
      <c r="K290" s="117"/>
      <c r="L290" s="117"/>
      <c r="M290" s="117">
        <v>579.09862980000003</v>
      </c>
      <c r="N290" s="117"/>
      <c r="O290" s="117"/>
      <c r="P290" s="117"/>
      <c r="Q290" s="117"/>
      <c r="R290" s="117"/>
      <c r="S290" s="117"/>
      <c r="T290" s="117"/>
      <c r="U290" s="117"/>
      <c r="V290" s="117"/>
      <c r="W290" s="117"/>
      <c r="X290" s="117"/>
      <c r="Y290" s="117"/>
      <c r="Z290" s="117"/>
      <c r="AA290" s="117"/>
      <c r="AB290" s="117"/>
      <c r="AC290" s="117"/>
      <c r="AD290" s="117"/>
      <c r="AE290" s="117"/>
      <c r="AF290" s="117"/>
      <c r="AG290" s="117"/>
      <c r="AH290" s="117"/>
      <c r="AI290" s="117"/>
      <c r="AJ290" s="117"/>
      <c r="AK290" s="117"/>
      <c r="AL290" s="20" t="s">
        <v>563</v>
      </c>
      <c r="AM290" s="38" t="s">
        <v>118</v>
      </c>
      <c r="AN290" s="20" t="s">
        <v>191</v>
      </c>
      <c r="AO290" s="20" t="s">
        <v>118</v>
      </c>
      <c r="AP290" s="20" t="s">
        <v>119</v>
      </c>
      <c r="AQ290" s="20" t="s">
        <v>120</v>
      </c>
      <c r="AR290" s="20" t="s">
        <v>118</v>
      </c>
      <c r="AS290" s="20" t="s">
        <v>550</v>
      </c>
      <c r="AT290" s="38">
        <v>2015</v>
      </c>
      <c r="AU290" s="20" t="s">
        <v>551</v>
      </c>
      <c r="AV290" s="20" t="s">
        <v>124</v>
      </c>
      <c r="AW290" s="20" t="s">
        <v>125</v>
      </c>
      <c r="AX290" s="20" t="s">
        <v>552</v>
      </c>
      <c r="AY290" s="20" t="str">
        <f>"https://doi.org/"&amp;Table1[[#This Row],[DOI]]</f>
        <v>https://doi.org/10.1111/jiec.12211</v>
      </c>
      <c r="AZ290" s="20" t="s">
        <v>119</v>
      </c>
      <c r="BA290" s="20" t="s">
        <v>1082</v>
      </c>
      <c r="BB290" s="20" t="s">
        <v>119</v>
      </c>
      <c r="BC290" s="20" t="s">
        <v>1078</v>
      </c>
      <c r="BD290" s="20" t="s">
        <v>559</v>
      </c>
      <c r="BE290" s="20" t="s">
        <v>130</v>
      </c>
      <c r="BF290" s="20" t="s">
        <v>546</v>
      </c>
      <c r="BG290" s="20" t="s">
        <v>554</v>
      </c>
      <c r="BH290" s="20">
        <v>3787</v>
      </c>
      <c r="BI290" s="20">
        <v>2776.53</v>
      </c>
      <c r="BJ290" s="20">
        <v>2941.3625000000002</v>
      </c>
      <c r="BK290" s="20">
        <v>770.78747499999997</v>
      </c>
      <c r="BL290" s="20">
        <v>758.10997499999996</v>
      </c>
      <c r="BM290" s="20">
        <v>9147593</v>
      </c>
      <c r="BN290" s="20" t="s">
        <v>118</v>
      </c>
      <c r="BO290" s="20" t="s">
        <v>555</v>
      </c>
      <c r="BP290" s="20">
        <v>324656</v>
      </c>
      <c r="BQ290" s="20">
        <v>0.64200000000000002</v>
      </c>
      <c r="BR290" s="20">
        <v>0.82699999999999996</v>
      </c>
      <c r="BS290" s="20" t="s">
        <v>118</v>
      </c>
      <c r="BT290" s="20">
        <v>53015</v>
      </c>
      <c r="BU290" s="20" t="s">
        <v>119</v>
      </c>
      <c r="BV290" s="20" t="s">
        <v>119</v>
      </c>
      <c r="BW290" s="21" t="s">
        <v>547</v>
      </c>
      <c r="BX290" s="22" t="str">
        <f>_xlfn.XLOOKUP(BW290,dimensions_items!$B$4:$B$35,dimensions_items!$C$4:$C$35,"NULL",0)</f>
        <v>R5.2OECD</v>
      </c>
      <c r="BY290" s="22" t="s">
        <v>43</v>
      </c>
      <c r="BZ290" s="27" t="s">
        <v>26</v>
      </c>
      <c r="CA290" s="21" t="s">
        <v>18</v>
      </c>
      <c r="CB290" s="21" t="s">
        <v>23</v>
      </c>
      <c r="CC290" s="20" t="str">
        <f t="shared" si="12"/>
        <v>NR</v>
      </c>
      <c r="CD290" s="20" t="str">
        <f t="shared" si="13"/>
        <v>C</v>
      </c>
      <c r="CE290" s="20" t="str">
        <f t="shared" si="14"/>
        <v>OECD_USA</v>
      </c>
      <c r="CF290" s="20">
        <f>IF(ISNUMBER(Table1[[#This Row],[concrete]]),Table1[[#This Row],[concrete]],IF(AND(ISNUMBER(Table1[[#This Row],[cement]]),ISNUMBER(Table1[[#This Row],[aggregates]])),Table1[[#This Row],[cement]]+Table1[[#This Row],[aggregates]],""))</f>
        <v>579.09862980000003</v>
      </c>
      <c r="CG290" s="20">
        <f>COUNT(Table1[[#This Row],[steel]:[other_unspecified_material]])</f>
        <v>3</v>
      </c>
    </row>
    <row r="291" spans="1:85" s="8" customFormat="1">
      <c r="A291" s="9">
        <v>289</v>
      </c>
      <c r="B291" s="20" t="s">
        <v>541</v>
      </c>
      <c r="C291" s="20" t="s">
        <v>548</v>
      </c>
      <c r="D291" s="38"/>
      <c r="E291" s="9"/>
      <c r="F291" s="38">
        <v>21.527830099999999</v>
      </c>
      <c r="G291" s="38"/>
      <c r="H291" s="38"/>
      <c r="I291" s="38"/>
      <c r="J291" s="117">
        <v>0</v>
      </c>
      <c r="K291" s="117"/>
      <c r="L291" s="117"/>
      <c r="M291" s="117">
        <v>557.57079969999995</v>
      </c>
      <c r="N291" s="117"/>
      <c r="O291" s="117"/>
      <c r="P291" s="117"/>
      <c r="Q291" s="117"/>
      <c r="R291" s="117"/>
      <c r="S291" s="117"/>
      <c r="T291" s="117"/>
      <c r="U291" s="117"/>
      <c r="V291" s="117"/>
      <c r="W291" s="117"/>
      <c r="X291" s="117"/>
      <c r="Y291" s="117"/>
      <c r="Z291" s="117"/>
      <c r="AA291" s="117"/>
      <c r="AB291" s="117"/>
      <c r="AC291" s="117"/>
      <c r="AD291" s="117"/>
      <c r="AE291" s="117"/>
      <c r="AF291" s="117"/>
      <c r="AG291" s="117"/>
      <c r="AH291" s="117"/>
      <c r="AI291" s="117"/>
      <c r="AJ291" s="117"/>
      <c r="AK291" s="117"/>
      <c r="AL291" s="20" t="s">
        <v>564</v>
      </c>
      <c r="AM291" s="38" t="s">
        <v>118</v>
      </c>
      <c r="AN291" s="20" t="s">
        <v>191</v>
      </c>
      <c r="AO291" s="20" t="s">
        <v>118</v>
      </c>
      <c r="AP291" s="20" t="s">
        <v>119</v>
      </c>
      <c r="AQ291" s="20" t="s">
        <v>120</v>
      </c>
      <c r="AR291" s="20" t="s">
        <v>118</v>
      </c>
      <c r="AS291" s="20" t="s">
        <v>550</v>
      </c>
      <c r="AT291" s="38">
        <v>2015</v>
      </c>
      <c r="AU291" s="20" t="s">
        <v>551</v>
      </c>
      <c r="AV291" s="20" t="s">
        <v>124</v>
      </c>
      <c r="AW291" s="20" t="s">
        <v>125</v>
      </c>
      <c r="AX291" s="20" t="s">
        <v>552</v>
      </c>
      <c r="AY291" s="20" t="str">
        <f>"https://doi.org/"&amp;Table1[[#This Row],[DOI]]</f>
        <v>https://doi.org/10.1111/jiec.12211</v>
      </c>
      <c r="AZ291" s="20" t="s">
        <v>119</v>
      </c>
      <c r="BA291" s="20" t="s">
        <v>1079</v>
      </c>
      <c r="BB291" s="20" t="s">
        <v>119</v>
      </c>
      <c r="BC291" s="20" t="s">
        <v>1078</v>
      </c>
      <c r="BD291" s="20" t="s">
        <v>559</v>
      </c>
      <c r="BE291" s="20" t="s">
        <v>130</v>
      </c>
      <c r="BF291" s="20" t="s">
        <v>546</v>
      </c>
      <c r="BG291" s="20" t="s">
        <v>554</v>
      </c>
      <c r="BH291" s="20">
        <v>3787</v>
      </c>
      <c r="BI291" s="20">
        <v>2776.53</v>
      </c>
      <c r="BJ291" s="20">
        <v>2941.3625000000002</v>
      </c>
      <c r="BK291" s="20">
        <v>770.78747499999997</v>
      </c>
      <c r="BL291" s="20">
        <v>758.10997499999996</v>
      </c>
      <c r="BM291" s="20">
        <v>9147593</v>
      </c>
      <c r="BN291" s="20" t="s">
        <v>118</v>
      </c>
      <c r="BO291" s="20" t="s">
        <v>555</v>
      </c>
      <c r="BP291" s="20">
        <v>324656</v>
      </c>
      <c r="BQ291" s="20">
        <v>0.64200000000000002</v>
      </c>
      <c r="BR291" s="20">
        <v>0.82699999999999996</v>
      </c>
      <c r="BS291" s="20" t="s">
        <v>118</v>
      </c>
      <c r="BT291" s="20">
        <v>53015</v>
      </c>
      <c r="BU291" s="20" t="s">
        <v>119</v>
      </c>
      <c r="BV291" s="20" t="s">
        <v>119</v>
      </c>
      <c r="BW291" s="21" t="s">
        <v>547</v>
      </c>
      <c r="BX291" s="22" t="str">
        <f>_xlfn.XLOOKUP(BW291,dimensions_items!$B$4:$B$35,dimensions_items!$C$4:$C$35,"NULL",0)</f>
        <v>R5.2OECD</v>
      </c>
      <c r="BY291" s="22" t="s">
        <v>44</v>
      </c>
      <c r="BZ291" s="27" t="s">
        <v>26</v>
      </c>
      <c r="CA291" s="21" t="s">
        <v>18</v>
      </c>
      <c r="CB291" s="21" t="s">
        <v>23</v>
      </c>
      <c r="CC291" s="20" t="str">
        <f t="shared" si="12"/>
        <v>NR</v>
      </c>
      <c r="CD291" s="20" t="str">
        <f t="shared" si="13"/>
        <v>C</v>
      </c>
      <c r="CE291" s="20" t="str">
        <f t="shared" si="14"/>
        <v>OECD_USA</v>
      </c>
      <c r="CF291" s="20">
        <f>IF(ISNUMBER(Table1[[#This Row],[concrete]]),Table1[[#This Row],[concrete]],IF(AND(ISNUMBER(Table1[[#This Row],[cement]]),ISNUMBER(Table1[[#This Row],[aggregates]])),Table1[[#This Row],[cement]]+Table1[[#This Row],[aggregates]],""))</f>
        <v>557.57079969999995</v>
      </c>
      <c r="CG291" s="20">
        <f>COUNT(Table1[[#This Row],[steel]:[other_unspecified_material]])</f>
        <v>3</v>
      </c>
    </row>
    <row r="292" spans="1:85" s="8" customFormat="1">
      <c r="A292" s="9">
        <v>290</v>
      </c>
      <c r="B292" s="20" t="s">
        <v>541</v>
      </c>
      <c r="C292" s="20" t="s">
        <v>548</v>
      </c>
      <c r="D292" s="38"/>
      <c r="E292" s="9"/>
      <c r="F292" s="38">
        <v>130.24337209999999</v>
      </c>
      <c r="G292" s="38"/>
      <c r="H292" s="38"/>
      <c r="I292" s="38"/>
      <c r="J292" s="117">
        <v>0</v>
      </c>
      <c r="K292" s="117"/>
      <c r="L292" s="117"/>
      <c r="M292" s="117">
        <v>1190.4890049999999</v>
      </c>
      <c r="N292" s="117"/>
      <c r="O292" s="117"/>
      <c r="P292" s="117"/>
      <c r="Q292" s="117"/>
      <c r="R292" s="117"/>
      <c r="S292" s="117"/>
      <c r="T292" s="117"/>
      <c r="U292" s="117"/>
      <c r="V292" s="117"/>
      <c r="W292" s="117"/>
      <c r="X292" s="117"/>
      <c r="Y292" s="117"/>
      <c r="Z292" s="117"/>
      <c r="AA292" s="117"/>
      <c r="AB292" s="117"/>
      <c r="AC292" s="117"/>
      <c r="AD292" s="117"/>
      <c r="AE292" s="117"/>
      <c r="AF292" s="117"/>
      <c r="AG292" s="117"/>
      <c r="AH292" s="117"/>
      <c r="AI292" s="117"/>
      <c r="AJ292" s="117"/>
      <c r="AK292" s="117"/>
      <c r="AL292" s="20" t="s">
        <v>565</v>
      </c>
      <c r="AM292" s="38" t="s">
        <v>118</v>
      </c>
      <c r="AN292" s="20" t="s">
        <v>118</v>
      </c>
      <c r="AO292" s="20" t="s">
        <v>118</v>
      </c>
      <c r="AP292" s="20" t="s">
        <v>119</v>
      </c>
      <c r="AQ292" s="20" t="s">
        <v>120</v>
      </c>
      <c r="AR292" s="20" t="s">
        <v>118</v>
      </c>
      <c r="AS292" s="20" t="s">
        <v>550</v>
      </c>
      <c r="AT292" s="38">
        <v>2015</v>
      </c>
      <c r="AU292" s="20" t="s">
        <v>551</v>
      </c>
      <c r="AV292" s="20" t="s">
        <v>124</v>
      </c>
      <c r="AW292" s="20" t="s">
        <v>125</v>
      </c>
      <c r="AX292" s="20" t="s">
        <v>552</v>
      </c>
      <c r="AY292" s="20" t="str">
        <f>"https://doi.org/"&amp;Table1[[#This Row],[DOI]]</f>
        <v>https://doi.org/10.1111/jiec.12211</v>
      </c>
      <c r="AZ292" s="20" t="s">
        <v>119</v>
      </c>
      <c r="BA292" s="20" t="s">
        <v>1079</v>
      </c>
      <c r="BB292" s="20" t="s">
        <v>119</v>
      </c>
      <c r="BC292" s="20" t="s">
        <v>1078</v>
      </c>
      <c r="BD292" s="20" t="s">
        <v>559</v>
      </c>
      <c r="BE292" s="20" t="s">
        <v>130</v>
      </c>
      <c r="BF292" s="20" t="s">
        <v>546</v>
      </c>
      <c r="BG292" s="20" t="s">
        <v>554</v>
      </c>
      <c r="BH292" s="20">
        <v>3787</v>
      </c>
      <c r="BI292" s="20">
        <v>2776.53</v>
      </c>
      <c r="BJ292" s="20">
        <v>2941.3625000000002</v>
      </c>
      <c r="BK292" s="20">
        <v>770.78747499999997</v>
      </c>
      <c r="BL292" s="20">
        <v>758.10997499999996</v>
      </c>
      <c r="BM292" s="20">
        <v>9147593</v>
      </c>
      <c r="BN292" s="20" t="s">
        <v>118</v>
      </c>
      <c r="BO292" s="20" t="s">
        <v>555</v>
      </c>
      <c r="BP292" s="20">
        <v>324656</v>
      </c>
      <c r="BQ292" s="20">
        <v>0.64200000000000002</v>
      </c>
      <c r="BR292" s="20">
        <v>0.82699999999999996</v>
      </c>
      <c r="BS292" s="20" t="s">
        <v>118</v>
      </c>
      <c r="BT292" s="20">
        <v>53015</v>
      </c>
      <c r="BU292" s="20" t="s">
        <v>119</v>
      </c>
      <c r="BV292" s="20" t="s">
        <v>119</v>
      </c>
      <c r="BW292" s="21" t="s">
        <v>547</v>
      </c>
      <c r="BX292" s="22" t="str">
        <f>_xlfn.XLOOKUP(BW292,dimensions_items!$B$4:$B$35,dimensions_items!$C$4:$C$35,"NULL",0)</f>
        <v>R5.2OECD</v>
      </c>
      <c r="BY292" s="22" t="s">
        <v>48</v>
      </c>
      <c r="BZ292" s="27" t="s">
        <v>26</v>
      </c>
      <c r="CA292" s="21" t="s">
        <v>18</v>
      </c>
      <c r="CB292" s="21" t="s">
        <v>23</v>
      </c>
      <c r="CC292" s="20" t="str">
        <f t="shared" si="12"/>
        <v>NR</v>
      </c>
      <c r="CD292" s="20" t="str">
        <f t="shared" si="13"/>
        <v>C</v>
      </c>
      <c r="CE292" s="20" t="str">
        <f t="shared" si="14"/>
        <v>OECD_USA</v>
      </c>
      <c r="CF292" s="20">
        <f>IF(ISNUMBER(Table1[[#This Row],[concrete]]),Table1[[#This Row],[concrete]],IF(AND(ISNUMBER(Table1[[#This Row],[cement]]),ISNUMBER(Table1[[#This Row],[aggregates]])),Table1[[#This Row],[cement]]+Table1[[#This Row],[aggregates]],""))</f>
        <v>1190.4890049999999</v>
      </c>
      <c r="CG292" s="20">
        <f>COUNT(Table1[[#This Row],[steel]:[other_unspecified_material]])</f>
        <v>3</v>
      </c>
    </row>
    <row r="293" spans="1:85" s="8" customFormat="1">
      <c r="A293" s="9">
        <v>291</v>
      </c>
      <c r="B293" s="20" t="s">
        <v>541</v>
      </c>
      <c r="C293" s="20" t="s">
        <v>548</v>
      </c>
      <c r="D293" s="38"/>
      <c r="E293" s="9"/>
      <c r="F293" s="38">
        <v>110.868325</v>
      </c>
      <c r="G293" s="38"/>
      <c r="H293" s="38"/>
      <c r="I293" s="38"/>
      <c r="J293" s="117">
        <v>1.0763915049999999</v>
      </c>
      <c r="K293" s="117"/>
      <c r="L293" s="117"/>
      <c r="M293" s="117">
        <v>989.20379319999995</v>
      </c>
      <c r="N293" s="117"/>
      <c r="O293" s="117"/>
      <c r="P293" s="117"/>
      <c r="Q293" s="117"/>
      <c r="R293" s="117"/>
      <c r="S293" s="117"/>
      <c r="T293" s="117"/>
      <c r="U293" s="117"/>
      <c r="V293" s="117"/>
      <c r="W293" s="117"/>
      <c r="X293" s="117"/>
      <c r="Y293" s="117"/>
      <c r="Z293" s="117"/>
      <c r="AA293" s="117"/>
      <c r="AB293" s="117"/>
      <c r="AC293" s="117"/>
      <c r="AD293" s="117"/>
      <c r="AE293" s="117"/>
      <c r="AF293" s="117"/>
      <c r="AG293" s="117"/>
      <c r="AH293" s="117"/>
      <c r="AI293" s="117"/>
      <c r="AJ293" s="117"/>
      <c r="AK293" s="117"/>
      <c r="AL293" s="20" t="s">
        <v>566</v>
      </c>
      <c r="AM293" s="38" t="s">
        <v>118</v>
      </c>
      <c r="AN293" s="20" t="s">
        <v>209</v>
      </c>
      <c r="AO293" s="20" t="s">
        <v>118</v>
      </c>
      <c r="AP293" s="20" t="s">
        <v>119</v>
      </c>
      <c r="AQ293" s="20" t="s">
        <v>120</v>
      </c>
      <c r="AR293" s="20" t="s">
        <v>118</v>
      </c>
      <c r="AS293" s="20" t="s">
        <v>550</v>
      </c>
      <c r="AT293" s="38">
        <v>2015</v>
      </c>
      <c r="AU293" s="20" t="s">
        <v>551</v>
      </c>
      <c r="AV293" s="20" t="s">
        <v>124</v>
      </c>
      <c r="AW293" s="20" t="s">
        <v>125</v>
      </c>
      <c r="AX293" s="20" t="s">
        <v>552</v>
      </c>
      <c r="AY293" s="20" t="str">
        <f>"https://doi.org/"&amp;Table1[[#This Row],[DOI]]</f>
        <v>https://doi.org/10.1111/jiec.12211</v>
      </c>
      <c r="AZ293" s="20" t="s">
        <v>119</v>
      </c>
      <c r="BA293" s="20" t="s">
        <v>1079</v>
      </c>
      <c r="BB293" s="20" t="s">
        <v>119</v>
      </c>
      <c r="BC293" s="20" t="s">
        <v>1078</v>
      </c>
      <c r="BD293" s="20" t="s">
        <v>559</v>
      </c>
      <c r="BE293" s="20" t="s">
        <v>130</v>
      </c>
      <c r="BF293" s="20" t="s">
        <v>546</v>
      </c>
      <c r="BG293" s="20" t="s">
        <v>554</v>
      </c>
      <c r="BH293" s="20">
        <v>3787</v>
      </c>
      <c r="BI293" s="20">
        <v>2776.53</v>
      </c>
      <c r="BJ293" s="20">
        <v>2941.3625000000002</v>
      </c>
      <c r="BK293" s="20">
        <v>770.78747499999997</v>
      </c>
      <c r="BL293" s="20">
        <v>758.10997499999996</v>
      </c>
      <c r="BM293" s="20">
        <v>9147593</v>
      </c>
      <c r="BN293" s="20" t="s">
        <v>118</v>
      </c>
      <c r="BO293" s="20" t="s">
        <v>555</v>
      </c>
      <c r="BP293" s="20">
        <v>324656</v>
      </c>
      <c r="BQ293" s="20">
        <v>0.64200000000000002</v>
      </c>
      <c r="BR293" s="20">
        <v>0.82699999999999996</v>
      </c>
      <c r="BS293" s="20" t="s">
        <v>118</v>
      </c>
      <c r="BT293" s="20">
        <v>53015</v>
      </c>
      <c r="BU293" s="20" t="s">
        <v>119</v>
      </c>
      <c r="BV293" s="20" t="s">
        <v>119</v>
      </c>
      <c r="BW293" s="21" t="s">
        <v>547</v>
      </c>
      <c r="BX293" s="22" t="str">
        <f>_xlfn.XLOOKUP(BW293,dimensions_items!$B$4:$B$35,dimensions_items!$C$4:$C$35,"NULL",0)</f>
        <v>R5.2OECD</v>
      </c>
      <c r="BY293" s="22" t="s">
        <v>47</v>
      </c>
      <c r="BZ293" s="27" t="s">
        <v>26</v>
      </c>
      <c r="CA293" s="21" t="s">
        <v>18</v>
      </c>
      <c r="CB293" s="21" t="s">
        <v>23</v>
      </c>
      <c r="CC293" s="20" t="str">
        <f t="shared" si="12"/>
        <v>NR</v>
      </c>
      <c r="CD293" s="20" t="str">
        <f t="shared" si="13"/>
        <v>C</v>
      </c>
      <c r="CE293" s="20" t="str">
        <f t="shared" si="14"/>
        <v>OECD_USA</v>
      </c>
      <c r="CF293" s="20">
        <f>IF(ISNUMBER(Table1[[#This Row],[concrete]]),Table1[[#This Row],[concrete]],IF(AND(ISNUMBER(Table1[[#This Row],[cement]]),ISNUMBER(Table1[[#This Row],[aggregates]])),Table1[[#This Row],[cement]]+Table1[[#This Row],[aggregates]],""))</f>
        <v>989.20379319999995</v>
      </c>
      <c r="CG293" s="20">
        <f>COUNT(Table1[[#This Row],[steel]:[other_unspecified_material]])</f>
        <v>3</v>
      </c>
    </row>
    <row r="294" spans="1:85" s="8" customFormat="1">
      <c r="A294" s="9">
        <v>292</v>
      </c>
      <c r="B294" s="20" t="s">
        <v>541</v>
      </c>
      <c r="C294" s="20" t="s">
        <v>548</v>
      </c>
      <c r="D294" s="38"/>
      <c r="E294" s="9"/>
      <c r="F294" s="38">
        <v>89.340494919999998</v>
      </c>
      <c r="G294" s="38"/>
      <c r="H294" s="38"/>
      <c r="I294" s="38"/>
      <c r="J294" s="117">
        <v>1.0763915049999999</v>
      </c>
      <c r="K294" s="117"/>
      <c r="L294" s="117"/>
      <c r="M294" s="117">
        <v>566.18193169999995</v>
      </c>
      <c r="N294" s="117"/>
      <c r="O294" s="117"/>
      <c r="P294" s="117"/>
      <c r="Q294" s="117"/>
      <c r="R294" s="117"/>
      <c r="S294" s="117"/>
      <c r="T294" s="117"/>
      <c r="U294" s="117"/>
      <c r="V294" s="117"/>
      <c r="W294" s="117"/>
      <c r="X294" s="117"/>
      <c r="Y294" s="117"/>
      <c r="Z294" s="117"/>
      <c r="AA294" s="117"/>
      <c r="AB294" s="117"/>
      <c r="AC294" s="117"/>
      <c r="AD294" s="117"/>
      <c r="AE294" s="117"/>
      <c r="AF294" s="117"/>
      <c r="AG294" s="117"/>
      <c r="AH294" s="117"/>
      <c r="AI294" s="117"/>
      <c r="AJ294" s="117"/>
      <c r="AK294" s="117"/>
      <c r="AL294" s="23" t="s">
        <v>567</v>
      </c>
      <c r="AM294" s="38" t="s">
        <v>118</v>
      </c>
      <c r="AN294" s="20" t="s">
        <v>209</v>
      </c>
      <c r="AO294" s="20" t="s">
        <v>118</v>
      </c>
      <c r="AP294" s="20" t="s">
        <v>119</v>
      </c>
      <c r="AQ294" s="20" t="s">
        <v>120</v>
      </c>
      <c r="AR294" s="20" t="s">
        <v>118</v>
      </c>
      <c r="AS294" s="20" t="s">
        <v>550</v>
      </c>
      <c r="AT294" s="38">
        <v>2015</v>
      </c>
      <c r="AU294" s="20" t="s">
        <v>551</v>
      </c>
      <c r="AV294" s="20" t="s">
        <v>124</v>
      </c>
      <c r="AW294" s="20" t="s">
        <v>125</v>
      </c>
      <c r="AX294" s="20" t="s">
        <v>552</v>
      </c>
      <c r="AY294" s="20" t="str">
        <f>"https://doi.org/"&amp;Table1[[#This Row],[DOI]]</f>
        <v>https://doi.org/10.1111/jiec.12211</v>
      </c>
      <c r="AZ294" s="20" t="s">
        <v>119</v>
      </c>
      <c r="BA294" s="20" t="s">
        <v>1079</v>
      </c>
      <c r="BB294" s="20" t="s">
        <v>119</v>
      </c>
      <c r="BC294" s="20" t="s">
        <v>1078</v>
      </c>
      <c r="BD294" s="20" t="s">
        <v>559</v>
      </c>
      <c r="BE294" s="20" t="s">
        <v>130</v>
      </c>
      <c r="BF294" s="20" t="s">
        <v>546</v>
      </c>
      <c r="BG294" s="20" t="s">
        <v>554</v>
      </c>
      <c r="BH294" s="20">
        <v>3787</v>
      </c>
      <c r="BI294" s="20">
        <v>2776.53</v>
      </c>
      <c r="BJ294" s="20">
        <v>2941.3625000000002</v>
      </c>
      <c r="BK294" s="20">
        <v>770.78747499999997</v>
      </c>
      <c r="BL294" s="20">
        <v>758.10997499999996</v>
      </c>
      <c r="BM294" s="20">
        <v>9147593</v>
      </c>
      <c r="BN294" s="20" t="s">
        <v>118</v>
      </c>
      <c r="BO294" s="20" t="s">
        <v>555</v>
      </c>
      <c r="BP294" s="20">
        <v>324656</v>
      </c>
      <c r="BQ294" s="20">
        <v>0.64200000000000002</v>
      </c>
      <c r="BR294" s="20">
        <v>0.82699999999999996</v>
      </c>
      <c r="BS294" s="20" t="s">
        <v>118</v>
      </c>
      <c r="BT294" s="20">
        <v>53015</v>
      </c>
      <c r="BU294" s="20" t="s">
        <v>119</v>
      </c>
      <c r="BV294" s="20" t="s">
        <v>119</v>
      </c>
      <c r="BW294" s="21" t="s">
        <v>547</v>
      </c>
      <c r="BX294" s="22" t="str">
        <f>_xlfn.XLOOKUP(BW294,dimensions_items!$B$4:$B$35,dimensions_items!$C$4:$C$35,"NULL",0)</f>
        <v>R5.2OECD</v>
      </c>
      <c r="BY294" s="22" t="s">
        <v>46</v>
      </c>
      <c r="BZ294" s="27" t="s">
        <v>26</v>
      </c>
      <c r="CA294" s="21" t="s">
        <v>18</v>
      </c>
      <c r="CB294" s="21" t="s">
        <v>23</v>
      </c>
      <c r="CC294" s="20" t="str">
        <f t="shared" si="12"/>
        <v>NR</v>
      </c>
      <c r="CD294" s="20" t="str">
        <f t="shared" si="13"/>
        <v>C</v>
      </c>
      <c r="CE294" s="20" t="str">
        <f t="shared" si="14"/>
        <v>OECD_USA</v>
      </c>
      <c r="CF294" s="20">
        <f>IF(ISNUMBER(Table1[[#This Row],[concrete]]),Table1[[#This Row],[concrete]],IF(AND(ISNUMBER(Table1[[#This Row],[cement]]),ISNUMBER(Table1[[#This Row],[aggregates]])),Table1[[#This Row],[cement]]+Table1[[#This Row],[aggregates]],""))</f>
        <v>566.18193169999995</v>
      </c>
      <c r="CG294" s="20">
        <f>COUNT(Table1[[#This Row],[steel]:[other_unspecified_material]])</f>
        <v>3</v>
      </c>
    </row>
    <row r="295" spans="1:85" s="8" customFormat="1">
      <c r="A295" s="9">
        <v>293</v>
      </c>
      <c r="B295" s="20" t="s">
        <v>541</v>
      </c>
      <c r="C295" s="20" t="s">
        <v>548</v>
      </c>
      <c r="D295" s="38"/>
      <c r="E295" s="9"/>
      <c r="F295" s="38">
        <v>94.722452450000006</v>
      </c>
      <c r="G295" s="38"/>
      <c r="H295" s="38"/>
      <c r="I295" s="38"/>
      <c r="J295" s="117">
        <v>39.826485689999998</v>
      </c>
      <c r="K295" s="117"/>
      <c r="L295" s="117"/>
      <c r="M295" s="117">
        <v>641.52933710000002</v>
      </c>
      <c r="N295" s="117"/>
      <c r="O295" s="117"/>
      <c r="P295" s="117"/>
      <c r="Q295" s="117"/>
      <c r="R295" s="117"/>
      <c r="S295" s="117"/>
      <c r="T295" s="117"/>
      <c r="U295" s="117"/>
      <c r="V295" s="117"/>
      <c r="W295" s="117"/>
      <c r="X295" s="117"/>
      <c r="Y295" s="117"/>
      <c r="Z295" s="117"/>
      <c r="AA295" s="117"/>
      <c r="AB295" s="117"/>
      <c r="AC295" s="117"/>
      <c r="AD295" s="117"/>
      <c r="AE295" s="117"/>
      <c r="AF295" s="117"/>
      <c r="AG295" s="117"/>
      <c r="AH295" s="117"/>
      <c r="AI295" s="117"/>
      <c r="AJ295" s="117"/>
      <c r="AK295" s="117"/>
      <c r="AL295" s="23" t="s">
        <v>568</v>
      </c>
      <c r="AM295" s="38" t="s">
        <v>118</v>
      </c>
      <c r="AN295" s="20" t="s">
        <v>118</v>
      </c>
      <c r="AO295" s="20" t="s">
        <v>118</v>
      </c>
      <c r="AP295" s="20" t="s">
        <v>119</v>
      </c>
      <c r="AQ295" s="20" t="s">
        <v>120</v>
      </c>
      <c r="AR295" s="20" t="s">
        <v>118</v>
      </c>
      <c r="AS295" s="20" t="s">
        <v>550</v>
      </c>
      <c r="AT295" s="38">
        <v>2015</v>
      </c>
      <c r="AU295" s="20" t="s">
        <v>551</v>
      </c>
      <c r="AV295" s="20" t="s">
        <v>124</v>
      </c>
      <c r="AW295" s="20" t="s">
        <v>125</v>
      </c>
      <c r="AX295" s="20" t="s">
        <v>552</v>
      </c>
      <c r="AY295" s="20" t="str">
        <f>"https://doi.org/"&amp;Table1[[#This Row],[DOI]]</f>
        <v>https://doi.org/10.1111/jiec.12211</v>
      </c>
      <c r="AZ295" s="20" t="s">
        <v>119</v>
      </c>
      <c r="BA295" s="20" t="s">
        <v>1079</v>
      </c>
      <c r="BB295" s="20" t="s">
        <v>119</v>
      </c>
      <c r="BC295" s="20" t="s">
        <v>1078</v>
      </c>
      <c r="BD295" s="20" t="s">
        <v>559</v>
      </c>
      <c r="BE295" s="20" t="s">
        <v>130</v>
      </c>
      <c r="BF295" s="20" t="s">
        <v>546</v>
      </c>
      <c r="BG295" s="20" t="s">
        <v>554</v>
      </c>
      <c r="BH295" s="20">
        <v>3787</v>
      </c>
      <c r="BI295" s="20">
        <v>2776.53</v>
      </c>
      <c r="BJ295" s="20">
        <v>2941.3625000000002</v>
      </c>
      <c r="BK295" s="20">
        <v>770.78747499999997</v>
      </c>
      <c r="BL295" s="20">
        <v>758.10997499999996</v>
      </c>
      <c r="BM295" s="20">
        <v>9147593</v>
      </c>
      <c r="BN295" s="20" t="s">
        <v>118</v>
      </c>
      <c r="BO295" s="20" t="s">
        <v>555</v>
      </c>
      <c r="BP295" s="20">
        <v>324656</v>
      </c>
      <c r="BQ295" s="20">
        <v>0.64200000000000002</v>
      </c>
      <c r="BR295" s="20">
        <v>0.82699999999999996</v>
      </c>
      <c r="BS295" s="20" t="s">
        <v>118</v>
      </c>
      <c r="BT295" s="20">
        <v>53015</v>
      </c>
      <c r="BU295" s="20" t="s">
        <v>119</v>
      </c>
      <c r="BV295" s="20" t="s">
        <v>119</v>
      </c>
      <c r="BW295" s="21" t="s">
        <v>547</v>
      </c>
      <c r="BX295" s="22" t="str">
        <f>_xlfn.XLOOKUP(BW295,dimensions_items!$B$4:$B$35,dimensions_items!$C$4:$C$35,"NULL",0)</f>
        <v>R5.2OECD</v>
      </c>
      <c r="BY295" s="22" t="s">
        <v>48</v>
      </c>
      <c r="BZ295" s="27" t="s">
        <v>26</v>
      </c>
      <c r="CA295" s="21" t="s">
        <v>18</v>
      </c>
      <c r="CB295" s="21" t="s">
        <v>23</v>
      </c>
      <c r="CC295" s="20" t="str">
        <f t="shared" si="12"/>
        <v>NR</v>
      </c>
      <c r="CD295" s="20" t="str">
        <f t="shared" si="13"/>
        <v>C</v>
      </c>
      <c r="CE295" s="20" t="str">
        <f t="shared" si="14"/>
        <v>OECD_USA</v>
      </c>
      <c r="CF295" s="20">
        <f>IF(ISNUMBER(Table1[[#This Row],[concrete]]),Table1[[#This Row],[concrete]],IF(AND(ISNUMBER(Table1[[#This Row],[cement]]),ISNUMBER(Table1[[#This Row],[aggregates]])),Table1[[#This Row],[cement]]+Table1[[#This Row],[aggregates]],""))</f>
        <v>641.52933710000002</v>
      </c>
      <c r="CG295" s="20">
        <f>COUNT(Table1[[#This Row],[steel]:[other_unspecified_material]])</f>
        <v>3</v>
      </c>
    </row>
    <row r="296" spans="1:85" s="8" customFormat="1">
      <c r="A296" s="9">
        <v>294</v>
      </c>
      <c r="B296" s="20" t="s">
        <v>541</v>
      </c>
      <c r="C296" s="20" t="s">
        <v>548</v>
      </c>
      <c r="D296" s="38"/>
      <c r="E296" s="9"/>
      <c r="F296" s="38">
        <v>101.1808015</v>
      </c>
      <c r="G296" s="38"/>
      <c r="H296" s="38"/>
      <c r="I296" s="38"/>
      <c r="J296" s="117">
        <v>1.0763915049999999</v>
      </c>
      <c r="K296" s="117"/>
      <c r="L296" s="117"/>
      <c r="M296" s="117">
        <v>712.57117640000001</v>
      </c>
      <c r="N296" s="117"/>
      <c r="O296" s="117"/>
      <c r="P296" s="117"/>
      <c r="Q296" s="117"/>
      <c r="R296" s="117"/>
      <c r="S296" s="117"/>
      <c r="T296" s="117"/>
      <c r="U296" s="117"/>
      <c r="V296" s="117"/>
      <c r="W296" s="117"/>
      <c r="X296" s="117"/>
      <c r="Y296" s="117"/>
      <c r="Z296" s="117"/>
      <c r="AA296" s="117"/>
      <c r="AB296" s="117"/>
      <c r="AC296" s="117"/>
      <c r="AD296" s="117"/>
      <c r="AE296" s="117"/>
      <c r="AF296" s="117"/>
      <c r="AG296" s="117"/>
      <c r="AH296" s="117"/>
      <c r="AI296" s="117"/>
      <c r="AJ296" s="117"/>
      <c r="AK296" s="117"/>
      <c r="AL296" s="23" t="s">
        <v>569</v>
      </c>
      <c r="AM296" s="38" t="s">
        <v>118</v>
      </c>
      <c r="AN296" s="20" t="s">
        <v>118</v>
      </c>
      <c r="AO296" s="20" t="s">
        <v>118</v>
      </c>
      <c r="AP296" s="20" t="s">
        <v>119</v>
      </c>
      <c r="AQ296" s="20" t="s">
        <v>120</v>
      </c>
      <c r="AR296" s="20" t="s">
        <v>118</v>
      </c>
      <c r="AS296" s="20" t="s">
        <v>550</v>
      </c>
      <c r="AT296" s="38">
        <v>2015</v>
      </c>
      <c r="AU296" s="20" t="s">
        <v>551</v>
      </c>
      <c r="AV296" s="20" t="s">
        <v>124</v>
      </c>
      <c r="AW296" s="20" t="s">
        <v>125</v>
      </c>
      <c r="AX296" s="20" t="s">
        <v>552</v>
      </c>
      <c r="AY296" s="20" t="str">
        <f>"https://doi.org/"&amp;Table1[[#This Row],[DOI]]</f>
        <v>https://doi.org/10.1111/jiec.12211</v>
      </c>
      <c r="AZ296" s="20" t="s">
        <v>119</v>
      </c>
      <c r="BA296" s="20" t="s">
        <v>1079</v>
      </c>
      <c r="BB296" s="20" t="s">
        <v>119</v>
      </c>
      <c r="BC296" s="20" t="s">
        <v>1078</v>
      </c>
      <c r="BD296" s="20" t="s">
        <v>559</v>
      </c>
      <c r="BE296" s="20" t="s">
        <v>130</v>
      </c>
      <c r="BF296" s="20" t="s">
        <v>546</v>
      </c>
      <c r="BG296" s="20" t="s">
        <v>554</v>
      </c>
      <c r="BH296" s="20">
        <v>3787</v>
      </c>
      <c r="BI296" s="20">
        <v>2776.53</v>
      </c>
      <c r="BJ296" s="20">
        <v>2941.3625000000002</v>
      </c>
      <c r="BK296" s="20">
        <v>770.78747499999997</v>
      </c>
      <c r="BL296" s="20">
        <v>758.10997499999996</v>
      </c>
      <c r="BM296" s="20">
        <v>9147593</v>
      </c>
      <c r="BN296" s="20" t="s">
        <v>118</v>
      </c>
      <c r="BO296" s="20" t="s">
        <v>555</v>
      </c>
      <c r="BP296" s="20">
        <v>324656</v>
      </c>
      <c r="BQ296" s="20">
        <v>0.64200000000000002</v>
      </c>
      <c r="BR296" s="20">
        <v>0.82699999999999996</v>
      </c>
      <c r="BS296" s="20" t="s">
        <v>118</v>
      </c>
      <c r="BT296" s="20">
        <v>53015</v>
      </c>
      <c r="BU296" s="20" t="s">
        <v>119</v>
      </c>
      <c r="BV296" s="20" t="s">
        <v>119</v>
      </c>
      <c r="BW296" s="21" t="s">
        <v>547</v>
      </c>
      <c r="BX296" s="22" t="str">
        <f>_xlfn.XLOOKUP(BW296,dimensions_items!$B$4:$B$35,dimensions_items!$C$4:$C$35,"NULL",0)</f>
        <v>R5.2OECD</v>
      </c>
      <c r="BY296" s="22" t="s">
        <v>48</v>
      </c>
      <c r="BZ296" s="27" t="s">
        <v>26</v>
      </c>
      <c r="CA296" s="21" t="s">
        <v>18</v>
      </c>
      <c r="CB296" s="21" t="s">
        <v>23</v>
      </c>
      <c r="CC296" s="20" t="str">
        <f t="shared" si="12"/>
        <v>NR</v>
      </c>
      <c r="CD296" s="20" t="str">
        <f t="shared" si="13"/>
        <v>C</v>
      </c>
      <c r="CE296" s="20" t="str">
        <f t="shared" si="14"/>
        <v>OECD_USA</v>
      </c>
      <c r="CF296" s="20">
        <f>IF(ISNUMBER(Table1[[#This Row],[concrete]]),Table1[[#This Row],[concrete]],IF(AND(ISNUMBER(Table1[[#This Row],[cement]]),ISNUMBER(Table1[[#This Row],[aggregates]])),Table1[[#This Row],[cement]]+Table1[[#This Row],[aggregates]],""))</f>
        <v>712.57117640000001</v>
      </c>
      <c r="CG296" s="20">
        <f>COUNT(Table1[[#This Row],[steel]:[other_unspecified_material]])</f>
        <v>3</v>
      </c>
    </row>
    <row r="297" spans="1:85" s="8" customFormat="1">
      <c r="A297" s="9">
        <v>295</v>
      </c>
      <c r="B297" s="20" t="s">
        <v>570</v>
      </c>
      <c r="C297" s="20" t="s">
        <v>571</v>
      </c>
      <c r="D297" s="38">
        <v>1960</v>
      </c>
      <c r="E297" s="9"/>
      <c r="F297" s="38">
        <v>16.600000000000001</v>
      </c>
      <c r="G297" s="38"/>
      <c r="H297" s="38"/>
      <c r="I297" s="38">
        <v>1.2</v>
      </c>
      <c r="J297" s="117">
        <v>105</v>
      </c>
      <c r="K297" s="117"/>
      <c r="L297" s="117"/>
      <c r="M297" s="117">
        <v>0</v>
      </c>
      <c r="N297" s="117">
        <v>142.9</v>
      </c>
      <c r="O297" s="117">
        <v>717.5</v>
      </c>
      <c r="P297" s="117">
        <v>0</v>
      </c>
      <c r="Q297" s="117"/>
      <c r="R297" s="117"/>
      <c r="S297" s="117">
        <v>0</v>
      </c>
      <c r="T297" s="117"/>
      <c r="U297" s="117"/>
      <c r="V297" s="117"/>
      <c r="W297" s="117">
        <v>729.8</v>
      </c>
      <c r="X297" s="117">
        <v>5.6</v>
      </c>
      <c r="Y297" s="117">
        <v>511.5</v>
      </c>
      <c r="Z297" s="117"/>
      <c r="AA297" s="117">
        <v>30.8</v>
      </c>
      <c r="AB297" s="117">
        <v>0.8</v>
      </c>
      <c r="AC297" s="117"/>
      <c r="AD297" s="117"/>
      <c r="AE297" s="117"/>
      <c r="AF297" s="117"/>
      <c r="AG297" s="117"/>
      <c r="AH297" s="117"/>
      <c r="AI297" s="117"/>
      <c r="AJ297" s="117"/>
      <c r="AK297" s="117">
        <v>2</v>
      </c>
      <c r="AL297" s="20" t="s">
        <v>572</v>
      </c>
      <c r="AM297" s="38" t="s">
        <v>118</v>
      </c>
      <c r="AN297" s="20" t="s">
        <v>117</v>
      </c>
      <c r="AO297" s="20" t="s">
        <v>20</v>
      </c>
      <c r="AP297" s="20" t="s">
        <v>119</v>
      </c>
      <c r="AQ297" s="20" t="s">
        <v>120</v>
      </c>
      <c r="AR297" s="20" t="s">
        <v>121</v>
      </c>
      <c r="AS297" s="20" t="s">
        <v>573</v>
      </c>
      <c r="AT297" s="38">
        <v>2015</v>
      </c>
      <c r="AU297" s="20" t="s">
        <v>574</v>
      </c>
      <c r="AV297" s="20" t="s">
        <v>575</v>
      </c>
      <c r="AW297" s="20" t="s">
        <v>125</v>
      </c>
      <c r="AX297" s="20" t="s">
        <v>576</v>
      </c>
      <c r="AY297" s="20" t="str">
        <f>"https://doi.org/"&amp;Table1[[#This Row],[DOI]]</f>
        <v>https://doi.org/10.3390/buildings5041131</v>
      </c>
      <c r="AZ297" s="20" t="s">
        <v>1538</v>
      </c>
      <c r="BA297" s="20" t="s">
        <v>119</v>
      </c>
      <c r="BB297" s="20" t="s">
        <v>577</v>
      </c>
      <c r="BC297" s="20" t="s">
        <v>1080</v>
      </c>
      <c r="BD297" s="20" t="s">
        <v>520</v>
      </c>
      <c r="BE297" s="20" t="s">
        <v>130</v>
      </c>
      <c r="BF297" s="20" t="s">
        <v>386</v>
      </c>
      <c r="BG297" s="20" t="s">
        <v>578</v>
      </c>
      <c r="BH297" s="20">
        <v>691</v>
      </c>
      <c r="BI297" s="20">
        <v>7.0000000000000001E-3</v>
      </c>
      <c r="BJ297" s="20">
        <v>2E-3</v>
      </c>
      <c r="BK297" s="20">
        <v>2590.5</v>
      </c>
      <c r="BL297" s="20">
        <v>2779.73</v>
      </c>
      <c r="BM297" s="20">
        <v>1811569</v>
      </c>
      <c r="BN297" s="20">
        <v>95961</v>
      </c>
      <c r="BO297" s="20" t="s">
        <v>118</v>
      </c>
      <c r="BP297" s="20">
        <v>250431</v>
      </c>
      <c r="BQ297" s="20">
        <v>0.14585999999999999</v>
      </c>
      <c r="BR297" s="20">
        <v>0.53312999999999999</v>
      </c>
      <c r="BS297" s="20">
        <v>1475</v>
      </c>
      <c r="BT297" s="20">
        <v>9720</v>
      </c>
      <c r="BU297" s="20" t="s">
        <v>119</v>
      </c>
      <c r="BV297" s="20" t="s">
        <v>119</v>
      </c>
      <c r="BW297" s="21" t="s">
        <v>579</v>
      </c>
      <c r="BX297" s="22" t="str">
        <f>_xlfn.XLOOKUP(BW297,dimensions_items!$B$4:$B$35,dimensions_items!$C$4:$C$35,"NULL",0)</f>
        <v>R5.2ASIA</v>
      </c>
      <c r="BY297" s="26" t="s">
        <v>21</v>
      </c>
      <c r="BZ297" s="27" t="s">
        <v>1470</v>
      </c>
      <c r="CA297" s="21" t="s">
        <v>18</v>
      </c>
      <c r="CB297" s="21" t="s">
        <v>23</v>
      </c>
      <c r="CC297" s="20" t="str">
        <f t="shared" si="12"/>
        <v>RS</v>
      </c>
      <c r="CD297" s="20" t="str">
        <f t="shared" si="13"/>
        <v>M</v>
      </c>
      <c r="CE297" s="20" t="str">
        <f t="shared" si="14"/>
        <v>ASIA_IDN</v>
      </c>
      <c r="CF297" s="20">
        <f>IF(ISNUMBER(Table1[[#This Row],[concrete]]),Table1[[#This Row],[concrete]],IF(AND(ISNUMBER(Table1[[#This Row],[cement]]),ISNUMBER(Table1[[#This Row],[aggregates]])),Table1[[#This Row],[cement]]+Table1[[#This Row],[aggregates]],""))</f>
        <v>0</v>
      </c>
      <c r="CG297" s="20">
        <f>COUNT(Table1[[#This Row],[steel]:[other_unspecified_material]])</f>
        <v>14</v>
      </c>
    </row>
    <row r="298" spans="1:85" s="8" customFormat="1">
      <c r="A298" s="9">
        <v>296</v>
      </c>
      <c r="B298" s="20" t="s">
        <v>570</v>
      </c>
      <c r="C298" s="20" t="s">
        <v>580</v>
      </c>
      <c r="D298" s="38">
        <v>1960</v>
      </c>
      <c r="E298" s="9"/>
      <c r="F298" s="38">
        <v>17.3</v>
      </c>
      <c r="G298" s="38"/>
      <c r="H298" s="38"/>
      <c r="I298" s="38">
        <v>0.8</v>
      </c>
      <c r="J298" s="117">
        <v>143.1</v>
      </c>
      <c r="K298" s="117"/>
      <c r="L298" s="117"/>
      <c r="M298" s="117">
        <v>0</v>
      </c>
      <c r="N298" s="117">
        <v>118.8</v>
      </c>
      <c r="O298" s="117">
        <v>561</v>
      </c>
      <c r="P298" s="117">
        <v>7.5</v>
      </c>
      <c r="Q298" s="117"/>
      <c r="R298" s="117"/>
      <c r="S298" s="117">
        <v>0.3</v>
      </c>
      <c r="T298" s="117"/>
      <c r="U298" s="117"/>
      <c r="V298" s="117"/>
      <c r="W298" s="117">
        <v>623.1</v>
      </c>
      <c r="X298" s="117">
        <v>0.6</v>
      </c>
      <c r="Y298" s="117">
        <v>392.4</v>
      </c>
      <c r="Z298" s="117"/>
      <c r="AA298" s="117">
        <v>15.5</v>
      </c>
      <c r="AB298" s="117">
        <v>1.2</v>
      </c>
      <c r="AC298" s="117"/>
      <c r="AD298" s="117"/>
      <c r="AE298" s="117"/>
      <c r="AF298" s="117"/>
      <c r="AG298" s="117"/>
      <c r="AH298" s="117"/>
      <c r="AI298" s="117"/>
      <c r="AJ298" s="117"/>
      <c r="AK298" s="117">
        <v>1.6</v>
      </c>
      <c r="AL298" s="20" t="s">
        <v>572</v>
      </c>
      <c r="AM298" s="38" t="s">
        <v>118</v>
      </c>
      <c r="AN298" s="20" t="s">
        <v>117</v>
      </c>
      <c r="AO298" s="20" t="s">
        <v>20</v>
      </c>
      <c r="AP298" s="20" t="s">
        <v>119</v>
      </c>
      <c r="AQ298" s="20" t="s">
        <v>120</v>
      </c>
      <c r="AR298" s="20" t="s">
        <v>121</v>
      </c>
      <c r="AS298" s="20" t="s">
        <v>573</v>
      </c>
      <c r="AT298" s="38">
        <v>2015</v>
      </c>
      <c r="AU298" s="20" t="s">
        <v>574</v>
      </c>
      <c r="AV298" s="20" t="s">
        <v>575</v>
      </c>
      <c r="AW298" s="20" t="s">
        <v>125</v>
      </c>
      <c r="AX298" s="20" t="s">
        <v>576</v>
      </c>
      <c r="AY298" s="20" t="str">
        <f>"https://doi.org/"&amp;Table1[[#This Row],[DOI]]</f>
        <v>https://doi.org/10.3390/buildings5041131</v>
      </c>
      <c r="AZ298" s="20" t="s">
        <v>119</v>
      </c>
      <c r="BA298" s="20" t="s">
        <v>119</v>
      </c>
      <c r="BB298" s="20" t="s">
        <v>577</v>
      </c>
      <c r="BC298" s="20" t="s">
        <v>1080</v>
      </c>
      <c r="BD298" s="20" t="s">
        <v>520</v>
      </c>
      <c r="BE298" s="20" t="s">
        <v>130</v>
      </c>
      <c r="BF298" s="20" t="s">
        <v>386</v>
      </c>
      <c r="BG298" s="20" t="s">
        <v>363</v>
      </c>
      <c r="BH298" s="20">
        <v>771</v>
      </c>
      <c r="BI298" s="20">
        <v>7.0000000000000001E-3</v>
      </c>
      <c r="BJ298" s="20">
        <v>2E-3</v>
      </c>
      <c r="BK298" s="20">
        <v>2590.5</v>
      </c>
      <c r="BL298" s="20">
        <v>2779.73</v>
      </c>
      <c r="BM298" s="20">
        <v>1811569</v>
      </c>
      <c r="BN298" s="20">
        <v>95961</v>
      </c>
      <c r="BO298" s="20" t="s">
        <v>118</v>
      </c>
      <c r="BP298" s="20">
        <v>250431</v>
      </c>
      <c r="BQ298" s="20">
        <v>0.14585999999999999</v>
      </c>
      <c r="BR298" s="20">
        <v>0.53312999999999999</v>
      </c>
      <c r="BS298" s="20">
        <v>1475</v>
      </c>
      <c r="BT298" s="20">
        <v>9720</v>
      </c>
      <c r="BU298" s="20" t="s">
        <v>119</v>
      </c>
      <c r="BV298" s="20" t="s">
        <v>119</v>
      </c>
      <c r="BW298" s="21" t="s">
        <v>579</v>
      </c>
      <c r="BX298" s="22" t="str">
        <f>_xlfn.XLOOKUP(BW298,dimensions_items!$B$4:$B$35,dimensions_items!$C$4:$C$35,"NULL",0)</f>
        <v>R5.2ASIA</v>
      </c>
      <c r="BY298" s="26" t="s">
        <v>21</v>
      </c>
      <c r="BZ298" s="27" t="s">
        <v>1470</v>
      </c>
      <c r="CA298" s="21" t="s">
        <v>18</v>
      </c>
      <c r="CB298" s="21" t="s">
        <v>23</v>
      </c>
      <c r="CC298" s="20" t="str">
        <f t="shared" si="12"/>
        <v>RS</v>
      </c>
      <c r="CD298" s="20" t="str">
        <f t="shared" si="13"/>
        <v>M</v>
      </c>
      <c r="CE298" s="20" t="str">
        <f t="shared" si="14"/>
        <v>ASIA_IDN</v>
      </c>
      <c r="CF298" s="20">
        <f>IF(ISNUMBER(Table1[[#This Row],[concrete]]),Table1[[#This Row],[concrete]],IF(AND(ISNUMBER(Table1[[#This Row],[cement]]),ISNUMBER(Table1[[#This Row],[aggregates]])),Table1[[#This Row],[cement]]+Table1[[#This Row],[aggregates]],""))</f>
        <v>0</v>
      </c>
      <c r="CG298" s="20">
        <f>COUNT(Table1[[#This Row],[steel]:[other_unspecified_material]])</f>
        <v>14</v>
      </c>
    </row>
    <row r="299" spans="1:85" s="8" customFormat="1">
      <c r="A299" s="9">
        <v>297</v>
      </c>
      <c r="B299" s="20" t="s">
        <v>570</v>
      </c>
      <c r="C299" s="20" t="s">
        <v>571</v>
      </c>
      <c r="D299" s="43">
        <v>1960</v>
      </c>
      <c r="E299" s="44"/>
      <c r="F299" s="38">
        <v>36.6</v>
      </c>
      <c r="G299" s="38"/>
      <c r="H299" s="38"/>
      <c r="I299" s="38">
        <v>0.1</v>
      </c>
      <c r="J299" s="117">
        <v>131</v>
      </c>
      <c r="K299" s="117"/>
      <c r="L299" s="117"/>
      <c r="M299" s="117">
        <v>0</v>
      </c>
      <c r="N299" s="117">
        <v>175.7</v>
      </c>
      <c r="O299" s="117">
        <v>623.1</v>
      </c>
      <c r="P299" s="117">
        <v>0</v>
      </c>
      <c r="Q299" s="117"/>
      <c r="R299" s="117"/>
      <c r="S299" s="117">
        <v>7</v>
      </c>
      <c r="T299" s="117"/>
      <c r="U299" s="117"/>
      <c r="V299" s="117"/>
      <c r="W299" s="117">
        <v>696.5</v>
      </c>
      <c r="X299" s="117">
        <v>2.1</v>
      </c>
      <c r="Y299" s="117">
        <v>350.1</v>
      </c>
      <c r="Z299" s="117"/>
      <c r="AA299" s="117">
        <v>33.9</v>
      </c>
      <c r="AB299" s="117">
        <v>0.8</v>
      </c>
      <c r="AC299" s="117"/>
      <c r="AD299" s="117"/>
      <c r="AE299" s="117"/>
      <c r="AF299" s="117"/>
      <c r="AG299" s="117"/>
      <c r="AH299" s="117"/>
      <c r="AI299" s="117"/>
      <c r="AJ299" s="117"/>
      <c r="AK299" s="117">
        <v>5.4</v>
      </c>
      <c r="AL299" s="20" t="s">
        <v>581</v>
      </c>
      <c r="AM299" s="38" t="s">
        <v>118</v>
      </c>
      <c r="AN299" s="20" t="s">
        <v>117</v>
      </c>
      <c r="AO299" s="20" t="s">
        <v>20</v>
      </c>
      <c r="AP299" s="20" t="s">
        <v>119</v>
      </c>
      <c r="AQ299" s="20" t="s">
        <v>120</v>
      </c>
      <c r="AR299" s="20" t="s">
        <v>121</v>
      </c>
      <c r="AS299" s="20" t="s">
        <v>573</v>
      </c>
      <c r="AT299" s="38">
        <v>2015</v>
      </c>
      <c r="AU299" s="20" t="s">
        <v>574</v>
      </c>
      <c r="AV299" s="20" t="s">
        <v>575</v>
      </c>
      <c r="AW299" s="20" t="s">
        <v>125</v>
      </c>
      <c r="AX299" s="20" t="s">
        <v>576</v>
      </c>
      <c r="AY299" s="20" t="str">
        <f>"https://doi.org/"&amp;Table1[[#This Row],[DOI]]</f>
        <v>https://doi.org/10.3390/buildings5041131</v>
      </c>
      <c r="AZ299" s="20" t="s">
        <v>119</v>
      </c>
      <c r="BA299" s="20" t="s">
        <v>119</v>
      </c>
      <c r="BB299" s="20" t="s">
        <v>577</v>
      </c>
      <c r="BC299" s="20" t="s">
        <v>1080</v>
      </c>
      <c r="BD299" s="20" t="s">
        <v>520</v>
      </c>
      <c r="BE299" s="20" t="s">
        <v>130</v>
      </c>
      <c r="BF299" s="20" t="s">
        <v>386</v>
      </c>
      <c r="BG299" s="20" t="s">
        <v>578</v>
      </c>
      <c r="BH299" s="20">
        <v>691</v>
      </c>
      <c r="BI299" s="20">
        <v>7.0000000000000001E-3</v>
      </c>
      <c r="BJ299" s="20">
        <v>2E-3</v>
      </c>
      <c r="BK299" s="20">
        <v>2590.5</v>
      </c>
      <c r="BL299" s="20">
        <v>2779.73</v>
      </c>
      <c r="BM299" s="20">
        <v>1811569</v>
      </c>
      <c r="BN299" s="20">
        <v>95961</v>
      </c>
      <c r="BO299" s="20" t="s">
        <v>118</v>
      </c>
      <c r="BP299" s="20">
        <v>250431</v>
      </c>
      <c r="BQ299" s="20">
        <v>0.14585999999999999</v>
      </c>
      <c r="BR299" s="20">
        <v>0.53312999999999999</v>
      </c>
      <c r="BS299" s="20">
        <v>1475</v>
      </c>
      <c r="BT299" s="20">
        <v>9720</v>
      </c>
      <c r="BU299" s="20" t="s">
        <v>119</v>
      </c>
      <c r="BV299" s="20" t="s">
        <v>119</v>
      </c>
      <c r="BW299" s="21" t="s">
        <v>579</v>
      </c>
      <c r="BX299" s="22" t="str">
        <f>_xlfn.XLOOKUP(BW299,dimensions_items!$B$4:$B$35,dimensions_items!$C$4:$C$35,"NULL",0)</f>
        <v>R5.2ASIA</v>
      </c>
      <c r="BY299" s="22" t="s">
        <v>16</v>
      </c>
      <c r="BZ299" s="27" t="s">
        <v>1470</v>
      </c>
      <c r="CA299" s="21" t="s">
        <v>18</v>
      </c>
      <c r="CB299" s="21" t="s">
        <v>23</v>
      </c>
      <c r="CC299" s="20" t="str">
        <f t="shared" si="12"/>
        <v>RS</v>
      </c>
      <c r="CD299" s="20" t="str">
        <f t="shared" si="13"/>
        <v>M</v>
      </c>
      <c r="CE299" s="20" t="str">
        <f t="shared" si="14"/>
        <v>ASIA_IDN</v>
      </c>
      <c r="CF299" s="20">
        <f>IF(ISNUMBER(Table1[[#This Row],[concrete]]),Table1[[#This Row],[concrete]],IF(AND(ISNUMBER(Table1[[#This Row],[cement]]),ISNUMBER(Table1[[#This Row],[aggregates]])),Table1[[#This Row],[cement]]+Table1[[#This Row],[aggregates]],""))</f>
        <v>0</v>
      </c>
      <c r="CG299" s="20">
        <f>COUNT(Table1[[#This Row],[steel]:[other_unspecified_material]])</f>
        <v>14</v>
      </c>
    </row>
    <row r="300" spans="1:85" s="8" customFormat="1">
      <c r="A300" s="9">
        <v>298</v>
      </c>
      <c r="B300" s="20" t="s">
        <v>570</v>
      </c>
      <c r="C300" s="20" t="s">
        <v>580</v>
      </c>
      <c r="D300" s="43">
        <v>1960</v>
      </c>
      <c r="E300" s="44"/>
      <c r="F300" s="38">
        <v>37.700000000000003</v>
      </c>
      <c r="G300" s="38"/>
      <c r="H300" s="38"/>
      <c r="I300" s="38">
        <v>0.1</v>
      </c>
      <c r="J300" s="117">
        <v>161.5</v>
      </c>
      <c r="K300" s="117"/>
      <c r="L300" s="117"/>
      <c r="M300" s="117">
        <v>0</v>
      </c>
      <c r="N300" s="117">
        <v>185</v>
      </c>
      <c r="O300" s="117">
        <v>674.4</v>
      </c>
      <c r="P300" s="117">
        <v>0</v>
      </c>
      <c r="Q300" s="117"/>
      <c r="R300" s="117"/>
      <c r="S300" s="117">
        <v>1.3</v>
      </c>
      <c r="T300" s="117"/>
      <c r="U300" s="117"/>
      <c r="V300" s="117"/>
      <c r="W300" s="117">
        <v>682.6</v>
      </c>
      <c r="X300" s="117">
        <v>0.3</v>
      </c>
      <c r="Y300" s="117">
        <v>444.2</v>
      </c>
      <c r="Z300" s="117"/>
      <c r="AA300" s="117">
        <v>34.200000000000003</v>
      </c>
      <c r="AB300" s="117">
        <v>1.3</v>
      </c>
      <c r="AC300" s="117"/>
      <c r="AD300" s="117"/>
      <c r="AE300" s="117"/>
      <c r="AF300" s="117"/>
      <c r="AG300" s="117"/>
      <c r="AH300" s="117"/>
      <c r="AI300" s="117"/>
      <c r="AJ300" s="117"/>
      <c r="AK300" s="117">
        <v>4.4000000000000004</v>
      </c>
      <c r="AL300" s="20" t="s">
        <v>581</v>
      </c>
      <c r="AM300" s="38" t="s">
        <v>118</v>
      </c>
      <c r="AN300" s="20" t="s">
        <v>117</v>
      </c>
      <c r="AO300" s="20" t="s">
        <v>20</v>
      </c>
      <c r="AP300" s="20" t="s">
        <v>119</v>
      </c>
      <c r="AQ300" s="20" t="s">
        <v>120</v>
      </c>
      <c r="AR300" s="20" t="s">
        <v>121</v>
      </c>
      <c r="AS300" s="20" t="s">
        <v>573</v>
      </c>
      <c r="AT300" s="38">
        <v>2015</v>
      </c>
      <c r="AU300" s="20" t="s">
        <v>574</v>
      </c>
      <c r="AV300" s="20" t="s">
        <v>575</v>
      </c>
      <c r="AW300" s="20" t="s">
        <v>125</v>
      </c>
      <c r="AX300" s="20" t="s">
        <v>576</v>
      </c>
      <c r="AY300" s="20" t="str">
        <f>"https://doi.org/"&amp;Table1[[#This Row],[DOI]]</f>
        <v>https://doi.org/10.3390/buildings5041131</v>
      </c>
      <c r="AZ300" s="20" t="s">
        <v>119</v>
      </c>
      <c r="BA300" s="20" t="s">
        <v>119</v>
      </c>
      <c r="BB300" s="20" t="s">
        <v>577</v>
      </c>
      <c r="BC300" s="20" t="s">
        <v>1080</v>
      </c>
      <c r="BD300" s="20" t="s">
        <v>520</v>
      </c>
      <c r="BE300" s="20" t="s">
        <v>130</v>
      </c>
      <c r="BF300" s="20" t="s">
        <v>386</v>
      </c>
      <c r="BG300" s="20" t="s">
        <v>363</v>
      </c>
      <c r="BH300" s="20">
        <v>771</v>
      </c>
      <c r="BI300" s="20">
        <v>7.0000000000000001E-3</v>
      </c>
      <c r="BJ300" s="20">
        <v>2E-3</v>
      </c>
      <c r="BK300" s="20">
        <v>2590.5</v>
      </c>
      <c r="BL300" s="20">
        <v>2779.73</v>
      </c>
      <c r="BM300" s="20">
        <v>1811569</v>
      </c>
      <c r="BN300" s="20">
        <v>95961</v>
      </c>
      <c r="BO300" s="20" t="s">
        <v>118</v>
      </c>
      <c r="BP300" s="20">
        <v>250431</v>
      </c>
      <c r="BQ300" s="20">
        <v>0.14585999999999999</v>
      </c>
      <c r="BR300" s="20">
        <v>0.53312999999999999</v>
      </c>
      <c r="BS300" s="20">
        <v>1475</v>
      </c>
      <c r="BT300" s="20">
        <v>9720</v>
      </c>
      <c r="BU300" s="20" t="s">
        <v>119</v>
      </c>
      <c r="BV300" s="20" t="s">
        <v>119</v>
      </c>
      <c r="BW300" s="21" t="s">
        <v>579</v>
      </c>
      <c r="BX300" s="22" t="str">
        <f>_xlfn.XLOOKUP(BW300,dimensions_items!$B$4:$B$35,dimensions_items!$C$4:$C$35,"NULL",0)</f>
        <v>R5.2ASIA</v>
      </c>
      <c r="BY300" s="22" t="s">
        <v>16</v>
      </c>
      <c r="BZ300" s="27" t="s">
        <v>1470</v>
      </c>
      <c r="CA300" s="21" t="s">
        <v>18</v>
      </c>
      <c r="CB300" s="21" t="s">
        <v>23</v>
      </c>
      <c r="CC300" s="20" t="str">
        <f t="shared" si="12"/>
        <v>RS</v>
      </c>
      <c r="CD300" s="20" t="str">
        <f t="shared" si="13"/>
        <v>M</v>
      </c>
      <c r="CE300" s="20" t="str">
        <f t="shared" si="14"/>
        <v>ASIA_IDN</v>
      </c>
      <c r="CF300" s="20">
        <f>IF(ISNUMBER(Table1[[#This Row],[concrete]]),Table1[[#This Row],[concrete]],IF(AND(ISNUMBER(Table1[[#This Row],[cement]]),ISNUMBER(Table1[[#This Row],[aggregates]])),Table1[[#This Row],[cement]]+Table1[[#This Row],[aggregates]],""))</f>
        <v>0</v>
      </c>
      <c r="CG300" s="20">
        <f>COUNT(Table1[[#This Row],[steel]:[other_unspecified_material]])</f>
        <v>14</v>
      </c>
    </row>
    <row r="301" spans="1:85" s="8" customFormat="1">
      <c r="A301" s="9">
        <v>299</v>
      </c>
      <c r="B301" s="20" t="s">
        <v>570</v>
      </c>
      <c r="C301" s="20" t="s">
        <v>571</v>
      </c>
      <c r="D301" s="43">
        <v>1960</v>
      </c>
      <c r="E301" s="44"/>
      <c r="F301" s="38">
        <v>30.5</v>
      </c>
      <c r="G301" s="38"/>
      <c r="H301" s="38"/>
      <c r="I301" s="38">
        <v>0</v>
      </c>
      <c r="J301" s="117">
        <v>159.80000000000001</v>
      </c>
      <c r="K301" s="117"/>
      <c r="L301" s="117"/>
      <c r="M301" s="117">
        <v>49.9</v>
      </c>
      <c r="N301" s="117">
        <v>187.4</v>
      </c>
      <c r="O301" s="117">
        <v>583.79999999999995</v>
      </c>
      <c r="P301" s="117">
        <v>0</v>
      </c>
      <c r="Q301" s="117"/>
      <c r="R301" s="117"/>
      <c r="S301" s="117">
        <v>23</v>
      </c>
      <c r="T301" s="117"/>
      <c r="U301" s="117"/>
      <c r="V301" s="117"/>
      <c r="W301" s="117">
        <v>529</v>
      </c>
      <c r="X301" s="117">
        <v>0.3</v>
      </c>
      <c r="Y301" s="117">
        <v>413.3</v>
      </c>
      <c r="Z301" s="117"/>
      <c r="AA301" s="117">
        <v>59.5</v>
      </c>
      <c r="AB301" s="117">
        <v>1.3</v>
      </c>
      <c r="AC301" s="117"/>
      <c r="AD301" s="117"/>
      <c r="AE301" s="117"/>
      <c r="AF301" s="117"/>
      <c r="AG301" s="117"/>
      <c r="AH301" s="117"/>
      <c r="AI301" s="117"/>
      <c r="AJ301" s="117"/>
      <c r="AK301" s="117">
        <v>10</v>
      </c>
      <c r="AL301" s="20" t="s">
        <v>582</v>
      </c>
      <c r="AM301" s="38" t="s">
        <v>118</v>
      </c>
      <c r="AN301" s="20" t="s">
        <v>117</v>
      </c>
      <c r="AO301" s="20" t="s">
        <v>20</v>
      </c>
      <c r="AP301" s="20" t="s">
        <v>119</v>
      </c>
      <c r="AQ301" s="20" t="s">
        <v>120</v>
      </c>
      <c r="AR301" s="20" t="s">
        <v>121</v>
      </c>
      <c r="AS301" s="20" t="s">
        <v>573</v>
      </c>
      <c r="AT301" s="38">
        <v>2015</v>
      </c>
      <c r="AU301" s="20" t="s">
        <v>574</v>
      </c>
      <c r="AV301" s="20" t="s">
        <v>575</v>
      </c>
      <c r="AW301" s="20" t="s">
        <v>125</v>
      </c>
      <c r="AX301" s="20" t="s">
        <v>576</v>
      </c>
      <c r="AY301" s="20" t="str">
        <f>"https://doi.org/"&amp;Table1[[#This Row],[DOI]]</f>
        <v>https://doi.org/10.3390/buildings5041131</v>
      </c>
      <c r="AZ301" s="20" t="s">
        <v>119</v>
      </c>
      <c r="BA301" s="20" t="s">
        <v>119</v>
      </c>
      <c r="BB301" s="20" t="s">
        <v>583</v>
      </c>
      <c r="BC301" s="20" t="s">
        <v>1080</v>
      </c>
      <c r="BD301" s="20" t="s">
        <v>520</v>
      </c>
      <c r="BE301" s="20" t="s">
        <v>130</v>
      </c>
      <c r="BF301" s="20" t="s">
        <v>386</v>
      </c>
      <c r="BG301" s="20" t="s">
        <v>578</v>
      </c>
      <c r="BH301" s="20">
        <v>691</v>
      </c>
      <c r="BI301" s="20">
        <v>7.0000000000000001E-3</v>
      </c>
      <c r="BJ301" s="20">
        <v>2E-3</v>
      </c>
      <c r="BK301" s="20">
        <v>2590.5</v>
      </c>
      <c r="BL301" s="20">
        <v>2779.73</v>
      </c>
      <c r="BM301" s="20">
        <v>1811569</v>
      </c>
      <c r="BN301" s="20">
        <v>95961</v>
      </c>
      <c r="BO301" s="20" t="s">
        <v>118</v>
      </c>
      <c r="BP301" s="20">
        <v>250431</v>
      </c>
      <c r="BQ301" s="20">
        <v>0.14585999999999999</v>
      </c>
      <c r="BR301" s="20">
        <v>0.53312999999999999</v>
      </c>
      <c r="BS301" s="20">
        <v>1475</v>
      </c>
      <c r="BT301" s="20">
        <v>9720</v>
      </c>
      <c r="BU301" s="20" t="s">
        <v>119</v>
      </c>
      <c r="BV301" s="20" t="s">
        <v>119</v>
      </c>
      <c r="BW301" s="21" t="s">
        <v>579</v>
      </c>
      <c r="BX301" s="22" t="str">
        <f>_xlfn.XLOOKUP(BW301,dimensions_items!$B$4:$B$35,dimensions_items!$C$4:$C$35,"NULL",0)</f>
        <v>R5.2ASIA</v>
      </c>
      <c r="BY301" s="22" t="s">
        <v>16</v>
      </c>
      <c r="BZ301" s="27" t="s">
        <v>1470</v>
      </c>
      <c r="CA301" s="21" t="s">
        <v>18</v>
      </c>
      <c r="CB301" s="21" t="s">
        <v>23</v>
      </c>
      <c r="CC301" s="20" t="str">
        <f t="shared" si="12"/>
        <v>RS</v>
      </c>
      <c r="CD301" s="20" t="str">
        <f t="shared" si="13"/>
        <v>M</v>
      </c>
      <c r="CE301" s="20" t="str">
        <f t="shared" si="14"/>
        <v>ASIA_IDN</v>
      </c>
      <c r="CF301" s="20">
        <f>IF(ISNUMBER(Table1[[#This Row],[concrete]]),Table1[[#This Row],[concrete]],IF(AND(ISNUMBER(Table1[[#This Row],[cement]]),ISNUMBER(Table1[[#This Row],[aggregates]])),Table1[[#This Row],[cement]]+Table1[[#This Row],[aggregates]],""))</f>
        <v>49.9</v>
      </c>
      <c r="CG301" s="20">
        <f>COUNT(Table1[[#This Row],[steel]:[other_unspecified_material]])</f>
        <v>14</v>
      </c>
    </row>
    <row r="302" spans="1:85" s="8" customFormat="1">
      <c r="A302" s="9">
        <v>300</v>
      </c>
      <c r="B302" s="20" t="s">
        <v>570</v>
      </c>
      <c r="C302" s="20" t="s">
        <v>580</v>
      </c>
      <c r="D302" s="43">
        <v>1960</v>
      </c>
      <c r="E302" s="44"/>
      <c r="F302" s="38">
        <v>34</v>
      </c>
      <c r="G302" s="38"/>
      <c r="H302" s="38"/>
      <c r="I302" s="38">
        <v>0</v>
      </c>
      <c r="J302" s="117">
        <v>43.2</v>
      </c>
      <c r="K302" s="117"/>
      <c r="L302" s="117"/>
      <c r="M302" s="117">
        <v>39.200000000000003</v>
      </c>
      <c r="N302" s="117">
        <v>227.2</v>
      </c>
      <c r="O302" s="117">
        <v>740.2</v>
      </c>
      <c r="P302" s="117">
        <v>0</v>
      </c>
      <c r="Q302" s="117"/>
      <c r="R302" s="117"/>
      <c r="S302" s="117">
        <v>24.4</v>
      </c>
      <c r="T302" s="117"/>
      <c r="U302" s="117"/>
      <c r="V302" s="117"/>
      <c r="W302" s="117">
        <v>603.9</v>
      </c>
      <c r="X302" s="117">
        <v>0</v>
      </c>
      <c r="Y302" s="117">
        <v>451.2</v>
      </c>
      <c r="Z302" s="117"/>
      <c r="AA302" s="117">
        <v>77.400000000000006</v>
      </c>
      <c r="AB302" s="117">
        <v>6.2</v>
      </c>
      <c r="AC302" s="117"/>
      <c r="AD302" s="117"/>
      <c r="AE302" s="117"/>
      <c r="AF302" s="117"/>
      <c r="AG302" s="117"/>
      <c r="AH302" s="117"/>
      <c r="AI302" s="117"/>
      <c r="AJ302" s="117"/>
      <c r="AK302" s="117">
        <v>12.4</v>
      </c>
      <c r="AL302" s="20" t="s">
        <v>582</v>
      </c>
      <c r="AM302" s="38" t="s">
        <v>118</v>
      </c>
      <c r="AN302" s="20" t="s">
        <v>117</v>
      </c>
      <c r="AO302" s="20" t="s">
        <v>20</v>
      </c>
      <c r="AP302" s="20" t="s">
        <v>119</v>
      </c>
      <c r="AQ302" s="20" t="s">
        <v>120</v>
      </c>
      <c r="AR302" s="20" t="s">
        <v>121</v>
      </c>
      <c r="AS302" s="20" t="s">
        <v>573</v>
      </c>
      <c r="AT302" s="38">
        <v>2015</v>
      </c>
      <c r="AU302" s="20" t="s">
        <v>574</v>
      </c>
      <c r="AV302" s="20" t="s">
        <v>575</v>
      </c>
      <c r="AW302" s="20" t="s">
        <v>125</v>
      </c>
      <c r="AX302" s="20" t="s">
        <v>576</v>
      </c>
      <c r="AY302" s="20" t="str">
        <f>"https://doi.org/"&amp;Table1[[#This Row],[DOI]]</f>
        <v>https://doi.org/10.3390/buildings5041131</v>
      </c>
      <c r="AZ302" s="20" t="s">
        <v>119</v>
      </c>
      <c r="BA302" s="20" t="s">
        <v>119</v>
      </c>
      <c r="BB302" s="20" t="s">
        <v>583</v>
      </c>
      <c r="BC302" s="20" t="s">
        <v>1080</v>
      </c>
      <c r="BD302" s="20" t="s">
        <v>520</v>
      </c>
      <c r="BE302" s="20" t="s">
        <v>130</v>
      </c>
      <c r="BF302" s="20" t="s">
        <v>386</v>
      </c>
      <c r="BG302" s="20" t="s">
        <v>363</v>
      </c>
      <c r="BH302" s="20">
        <v>771</v>
      </c>
      <c r="BI302" s="20">
        <v>7.0000000000000001E-3</v>
      </c>
      <c r="BJ302" s="20">
        <v>2E-3</v>
      </c>
      <c r="BK302" s="20">
        <v>2590.5</v>
      </c>
      <c r="BL302" s="20">
        <v>2779.73</v>
      </c>
      <c r="BM302" s="20">
        <v>1811569</v>
      </c>
      <c r="BN302" s="20">
        <v>95961</v>
      </c>
      <c r="BO302" s="20" t="s">
        <v>118</v>
      </c>
      <c r="BP302" s="20">
        <v>250431</v>
      </c>
      <c r="BQ302" s="20">
        <v>0.14585999999999999</v>
      </c>
      <c r="BR302" s="20">
        <v>0.53312999999999999</v>
      </c>
      <c r="BS302" s="20">
        <v>1475</v>
      </c>
      <c r="BT302" s="20">
        <v>9720</v>
      </c>
      <c r="BU302" s="20" t="s">
        <v>119</v>
      </c>
      <c r="BV302" s="20" t="s">
        <v>119</v>
      </c>
      <c r="BW302" s="21" t="s">
        <v>579</v>
      </c>
      <c r="BX302" s="22" t="str">
        <f>_xlfn.XLOOKUP(BW302,dimensions_items!$B$4:$B$35,dimensions_items!$C$4:$C$35,"NULL",0)</f>
        <v>R5.2ASIA</v>
      </c>
      <c r="BY302" s="22" t="s">
        <v>16</v>
      </c>
      <c r="BZ302" s="27" t="s">
        <v>1470</v>
      </c>
      <c r="CA302" s="21" t="s">
        <v>18</v>
      </c>
      <c r="CB302" s="21" t="s">
        <v>23</v>
      </c>
      <c r="CC302" s="20" t="str">
        <f t="shared" si="12"/>
        <v>RS</v>
      </c>
      <c r="CD302" s="20" t="str">
        <f t="shared" si="13"/>
        <v>M</v>
      </c>
      <c r="CE302" s="20" t="str">
        <f t="shared" si="14"/>
        <v>ASIA_IDN</v>
      </c>
      <c r="CF302" s="20">
        <f>IF(ISNUMBER(Table1[[#This Row],[concrete]]),Table1[[#This Row],[concrete]],IF(AND(ISNUMBER(Table1[[#This Row],[cement]]),ISNUMBER(Table1[[#This Row],[aggregates]])),Table1[[#This Row],[cement]]+Table1[[#This Row],[aggregates]],""))</f>
        <v>39.200000000000003</v>
      </c>
      <c r="CG302" s="20">
        <f>COUNT(Table1[[#This Row],[steel]:[other_unspecified_material]])</f>
        <v>14</v>
      </c>
    </row>
    <row r="303" spans="1:85" s="8" customFormat="1">
      <c r="A303" s="9">
        <v>301</v>
      </c>
      <c r="B303" s="20" t="s">
        <v>570</v>
      </c>
      <c r="C303" s="20" t="s">
        <v>571</v>
      </c>
      <c r="D303" s="38">
        <v>1960</v>
      </c>
      <c r="E303" s="9"/>
      <c r="F303" s="38">
        <v>27</v>
      </c>
      <c r="G303" s="38"/>
      <c r="H303" s="38"/>
      <c r="I303" s="38">
        <v>0.5</v>
      </c>
      <c r="J303" s="117">
        <v>125.6</v>
      </c>
      <c r="K303" s="117"/>
      <c r="L303" s="117"/>
      <c r="M303" s="117">
        <v>9.6</v>
      </c>
      <c r="N303" s="117">
        <v>164.1</v>
      </c>
      <c r="O303" s="117">
        <v>655.29999999999995</v>
      </c>
      <c r="P303" s="117">
        <v>0</v>
      </c>
      <c r="Q303" s="117"/>
      <c r="R303" s="117"/>
      <c r="S303" s="117">
        <v>7.1</v>
      </c>
      <c r="T303" s="117"/>
      <c r="U303" s="117"/>
      <c r="V303" s="117"/>
      <c r="W303" s="117">
        <v>678.4</v>
      </c>
      <c r="X303" s="117">
        <v>3.2</v>
      </c>
      <c r="Y303" s="117">
        <v>430.2</v>
      </c>
      <c r="Z303" s="117"/>
      <c r="AA303" s="117">
        <v>37.5</v>
      </c>
      <c r="AB303" s="117">
        <v>0.9</v>
      </c>
      <c r="AC303" s="117"/>
      <c r="AD303" s="117"/>
      <c r="AE303" s="117"/>
      <c r="AF303" s="117"/>
      <c r="AG303" s="117"/>
      <c r="AH303" s="117"/>
      <c r="AI303" s="117"/>
      <c r="AJ303" s="117"/>
      <c r="AK303" s="117">
        <v>4.9000000000000004</v>
      </c>
      <c r="AL303" s="20" t="s">
        <v>584</v>
      </c>
      <c r="AM303" s="38" t="s">
        <v>118</v>
      </c>
      <c r="AN303" s="20" t="s">
        <v>117</v>
      </c>
      <c r="AO303" s="20" t="s">
        <v>20</v>
      </c>
      <c r="AP303" s="20" t="s">
        <v>119</v>
      </c>
      <c r="AQ303" s="20" t="s">
        <v>120</v>
      </c>
      <c r="AR303" s="20" t="s">
        <v>121</v>
      </c>
      <c r="AS303" s="20" t="s">
        <v>573</v>
      </c>
      <c r="AT303" s="38">
        <v>2015</v>
      </c>
      <c r="AU303" s="20" t="s">
        <v>574</v>
      </c>
      <c r="AV303" s="20" t="s">
        <v>575</v>
      </c>
      <c r="AW303" s="20" t="s">
        <v>125</v>
      </c>
      <c r="AX303" s="20" t="s">
        <v>576</v>
      </c>
      <c r="AY303" s="20" t="str">
        <f>"https://doi.org/"&amp;Table1[[#This Row],[DOI]]</f>
        <v>https://doi.org/10.3390/buildings5041131</v>
      </c>
      <c r="AZ303" s="20" t="s">
        <v>119</v>
      </c>
      <c r="BA303" s="20" t="s">
        <v>119</v>
      </c>
      <c r="BB303" s="20" t="s">
        <v>585</v>
      </c>
      <c r="BC303" s="20" t="s">
        <v>1080</v>
      </c>
      <c r="BD303" s="20" t="s">
        <v>520</v>
      </c>
      <c r="BE303" s="20" t="s">
        <v>130</v>
      </c>
      <c r="BF303" s="20" t="s">
        <v>386</v>
      </c>
      <c r="BG303" s="20" t="s">
        <v>578</v>
      </c>
      <c r="BH303" s="20">
        <v>691</v>
      </c>
      <c r="BI303" s="20">
        <v>7.0000000000000001E-3</v>
      </c>
      <c r="BJ303" s="20">
        <v>2E-3</v>
      </c>
      <c r="BK303" s="20">
        <v>2590.5</v>
      </c>
      <c r="BL303" s="20">
        <v>2779.73</v>
      </c>
      <c r="BM303" s="20">
        <v>1811569</v>
      </c>
      <c r="BN303" s="20">
        <v>95961</v>
      </c>
      <c r="BO303" s="20" t="s">
        <v>118</v>
      </c>
      <c r="BP303" s="20">
        <v>250431</v>
      </c>
      <c r="BQ303" s="20">
        <v>0.14585999999999999</v>
      </c>
      <c r="BR303" s="20">
        <v>0.53312999999999999</v>
      </c>
      <c r="BS303" s="20">
        <v>1475</v>
      </c>
      <c r="BT303" s="20">
        <v>9720</v>
      </c>
      <c r="BU303" s="20" t="s">
        <v>119</v>
      </c>
      <c r="BV303" s="20" t="s">
        <v>119</v>
      </c>
      <c r="BW303" s="21" t="s">
        <v>579</v>
      </c>
      <c r="BX303" s="22" t="str">
        <f>_xlfn.XLOOKUP(BW303,dimensions_items!$B$4:$B$35,dimensions_items!$C$4:$C$35,"NULL",0)</f>
        <v>R5.2ASIA</v>
      </c>
      <c r="BY303" s="22" t="s">
        <v>16</v>
      </c>
      <c r="BZ303" s="27" t="s">
        <v>1470</v>
      </c>
      <c r="CA303" s="21" t="s">
        <v>18</v>
      </c>
      <c r="CB303" s="21" t="s">
        <v>23</v>
      </c>
      <c r="CC303" s="20" t="str">
        <f t="shared" si="12"/>
        <v>RS</v>
      </c>
      <c r="CD303" s="20" t="str">
        <f t="shared" si="13"/>
        <v>M</v>
      </c>
      <c r="CE303" s="20" t="str">
        <f t="shared" si="14"/>
        <v>ASIA_IDN</v>
      </c>
      <c r="CF303" s="20">
        <f>IF(ISNUMBER(Table1[[#This Row],[concrete]]),Table1[[#This Row],[concrete]],IF(AND(ISNUMBER(Table1[[#This Row],[cement]]),ISNUMBER(Table1[[#This Row],[aggregates]])),Table1[[#This Row],[cement]]+Table1[[#This Row],[aggregates]],""))</f>
        <v>9.6</v>
      </c>
      <c r="CG303" s="20">
        <f>COUNT(Table1[[#This Row],[steel]:[other_unspecified_material]])</f>
        <v>14</v>
      </c>
    </row>
    <row r="304" spans="1:85" s="8" customFormat="1">
      <c r="A304" s="9">
        <v>302</v>
      </c>
      <c r="B304" s="20" t="s">
        <v>570</v>
      </c>
      <c r="C304" s="20" t="s">
        <v>580</v>
      </c>
      <c r="D304" s="38">
        <v>1980</v>
      </c>
      <c r="E304" s="9"/>
      <c r="F304" s="38">
        <v>27.4</v>
      </c>
      <c r="G304" s="38"/>
      <c r="H304" s="38"/>
      <c r="I304" s="38">
        <v>0.4</v>
      </c>
      <c r="J304" s="117">
        <v>139.19999999999999</v>
      </c>
      <c r="K304" s="117"/>
      <c r="L304" s="117"/>
      <c r="M304" s="117">
        <v>4.4000000000000004</v>
      </c>
      <c r="N304" s="117">
        <v>157.6</v>
      </c>
      <c r="O304" s="117">
        <v>626.79999999999995</v>
      </c>
      <c r="P304" s="117">
        <v>3.6</v>
      </c>
      <c r="Q304" s="117"/>
      <c r="R304" s="117"/>
      <c r="S304" s="117">
        <v>3.4</v>
      </c>
      <c r="T304" s="117"/>
      <c r="U304" s="117"/>
      <c r="V304" s="117"/>
      <c r="W304" s="117">
        <v>644.70000000000005</v>
      </c>
      <c r="X304" s="117">
        <v>0.4</v>
      </c>
      <c r="Y304" s="117">
        <v>419.9</v>
      </c>
      <c r="Z304" s="117"/>
      <c r="AA304" s="117">
        <v>30</v>
      </c>
      <c r="AB304" s="117">
        <v>1.8</v>
      </c>
      <c r="AC304" s="117"/>
      <c r="AD304" s="117"/>
      <c r="AE304" s="117"/>
      <c r="AF304" s="117"/>
      <c r="AG304" s="117"/>
      <c r="AH304" s="117"/>
      <c r="AI304" s="117"/>
      <c r="AJ304" s="117"/>
      <c r="AK304" s="117">
        <v>4</v>
      </c>
      <c r="AL304" s="20" t="s">
        <v>584</v>
      </c>
      <c r="AM304" s="38" t="s">
        <v>118</v>
      </c>
      <c r="AN304" s="20" t="s">
        <v>117</v>
      </c>
      <c r="AO304" s="20" t="s">
        <v>20</v>
      </c>
      <c r="AP304" s="20" t="s">
        <v>119</v>
      </c>
      <c r="AQ304" s="20" t="s">
        <v>120</v>
      </c>
      <c r="AR304" s="20" t="s">
        <v>121</v>
      </c>
      <c r="AS304" s="20" t="s">
        <v>573</v>
      </c>
      <c r="AT304" s="38">
        <v>2015</v>
      </c>
      <c r="AU304" s="20" t="s">
        <v>574</v>
      </c>
      <c r="AV304" s="20" t="s">
        <v>575</v>
      </c>
      <c r="AW304" s="20" t="s">
        <v>125</v>
      </c>
      <c r="AX304" s="20" t="s">
        <v>576</v>
      </c>
      <c r="AY304" s="20" t="str">
        <f>"https://doi.org/"&amp;Table1[[#This Row],[DOI]]</f>
        <v>https://doi.org/10.3390/buildings5041131</v>
      </c>
      <c r="AZ304" s="20" t="s">
        <v>119</v>
      </c>
      <c r="BA304" s="20" t="s">
        <v>119</v>
      </c>
      <c r="BB304" s="20" t="s">
        <v>586</v>
      </c>
      <c r="BC304" s="20" t="s">
        <v>1080</v>
      </c>
      <c r="BD304" s="20" t="s">
        <v>520</v>
      </c>
      <c r="BE304" s="20" t="s">
        <v>130</v>
      </c>
      <c r="BF304" s="20" t="s">
        <v>386</v>
      </c>
      <c r="BG304" s="20" t="s">
        <v>363</v>
      </c>
      <c r="BH304" s="20">
        <v>771</v>
      </c>
      <c r="BI304" s="20">
        <v>2.5000000000000001E-2</v>
      </c>
      <c r="BJ304" s="20">
        <v>2E-3</v>
      </c>
      <c r="BK304" s="20">
        <v>2637.2</v>
      </c>
      <c r="BL304" s="20">
        <v>2779.73</v>
      </c>
      <c r="BM304" s="20">
        <v>1811569</v>
      </c>
      <c r="BN304" s="20">
        <v>147490</v>
      </c>
      <c r="BO304" s="20" t="s">
        <v>118</v>
      </c>
      <c r="BP304" s="20">
        <v>250431</v>
      </c>
      <c r="BQ304" s="20">
        <v>0.22103999999999999</v>
      </c>
      <c r="BR304" s="20">
        <v>0.53312999999999999</v>
      </c>
      <c r="BS304" s="20">
        <v>2578</v>
      </c>
      <c r="BT304" s="20">
        <v>9720</v>
      </c>
      <c r="BU304" s="20" t="s">
        <v>119</v>
      </c>
      <c r="BV304" s="20" t="s">
        <v>119</v>
      </c>
      <c r="BW304" s="21" t="s">
        <v>579</v>
      </c>
      <c r="BX304" s="22" t="str">
        <f>_xlfn.XLOOKUP(BW304,dimensions_items!$B$4:$B$35,dimensions_items!$C$4:$C$35,"NULL",0)</f>
        <v>R5.2ASIA</v>
      </c>
      <c r="BY304" s="22" t="s">
        <v>16</v>
      </c>
      <c r="BZ304" s="27" t="s">
        <v>1470</v>
      </c>
      <c r="CA304" s="21" t="s">
        <v>18</v>
      </c>
      <c r="CB304" s="21" t="s">
        <v>23</v>
      </c>
      <c r="CC304" s="20" t="str">
        <f t="shared" si="12"/>
        <v>RS</v>
      </c>
      <c r="CD304" s="20" t="str">
        <f t="shared" si="13"/>
        <v>M</v>
      </c>
      <c r="CE304" s="20" t="str">
        <f t="shared" si="14"/>
        <v>ASIA_IDN</v>
      </c>
      <c r="CF304" s="20">
        <f>IF(ISNUMBER(Table1[[#This Row],[concrete]]),Table1[[#This Row],[concrete]],IF(AND(ISNUMBER(Table1[[#This Row],[cement]]),ISNUMBER(Table1[[#This Row],[aggregates]])),Table1[[#This Row],[cement]]+Table1[[#This Row],[aggregates]],""))</f>
        <v>4.4000000000000004</v>
      </c>
      <c r="CG304" s="20">
        <f>COUNT(Table1[[#This Row],[steel]:[other_unspecified_material]])</f>
        <v>14</v>
      </c>
    </row>
    <row r="305" spans="1:85" s="8" customFormat="1">
      <c r="A305" s="9">
        <v>303</v>
      </c>
      <c r="B305" s="20" t="s">
        <v>587</v>
      </c>
      <c r="C305" s="20" t="s">
        <v>588</v>
      </c>
      <c r="D305" s="38">
        <v>2009</v>
      </c>
      <c r="E305" s="9">
        <v>2009</v>
      </c>
      <c r="F305" s="38">
        <v>230.1166667</v>
      </c>
      <c r="G305" s="38"/>
      <c r="H305" s="38">
        <v>0.25</v>
      </c>
      <c r="I305" s="38"/>
      <c r="J305" s="117">
        <v>1.3333333329999999</v>
      </c>
      <c r="K305" s="117"/>
      <c r="L305" s="117"/>
      <c r="M305" s="117">
        <v>1905.8</v>
      </c>
      <c r="N305" s="117"/>
      <c r="O305" s="117"/>
      <c r="P305" s="117">
        <v>312.10000000000002</v>
      </c>
      <c r="Q305" s="117">
        <v>7.85</v>
      </c>
      <c r="R305" s="117"/>
      <c r="S305" s="117"/>
      <c r="T305" s="117"/>
      <c r="U305" s="117"/>
      <c r="V305" s="117"/>
      <c r="W305" s="117">
        <v>8.6833333330000002</v>
      </c>
      <c r="X305" s="117"/>
      <c r="Y305" s="117"/>
      <c r="Z305" s="117"/>
      <c r="AA305" s="117">
        <v>20.966666669999999</v>
      </c>
      <c r="AB305" s="117">
        <v>8.65</v>
      </c>
      <c r="AC305" s="117"/>
      <c r="AD305" s="117"/>
      <c r="AE305" s="117"/>
      <c r="AF305" s="117"/>
      <c r="AG305" s="117"/>
      <c r="AH305" s="117"/>
      <c r="AI305" s="117"/>
      <c r="AJ305" s="117"/>
      <c r="AK305" s="117"/>
      <c r="AL305" s="20" t="s">
        <v>589</v>
      </c>
      <c r="AM305" s="38">
        <v>38</v>
      </c>
      <c r="AN305" s="20" t="s">
        <v>191</v>
      </c>
      <c r="AO305" s="20" t="s">
        <v>118</v>
      </c>
      <c r="AP305" s="20" t="s">
        <v>119</v>
      </c>
      <c r="AQ305" s="20" t="s">
        <v>120</v>
      </c>
      <c r="AR305" s="20" t="s">
        <v>121</v>
      </c>
      <c r="AS305" s="20" t="s">
        <v>590</v>
      </c>
      <c r="AT305" s="38">
        <v>2009</v>
      </c>
      <c r="AU305" s="20" t="s">
        <v>591</v>
      </c>
      <c r="AV305" s="20" t="s">
        <v>382</v>
      </c>
      <c r="AW305" s="20" t="s">
        <v>125</v>
      </c>
      <c r="AX305" s="20" t="s">
        <v>592</v>
      </c>
      <c r="AY305" s="20" t="str">
        <f>"https://doi.org/"&amp;Table1[[#This Row],[DOI]]</f>
        <v>https://doi.org/10.1016/j.enbuild.2009.06.002</v>
      </c>
      <c r="AZ305" s="20" t="s">
        <v>1539</v>
      </c>
      <c r="BA305" s="20" t="s">
        <v>593</v>
      </c>
      <c r="BB305" s="20" t="s">
        <v>594</v>
      </c>
      <c r="BC305" s="20" t="s">
        <v>1081</v>
      </c>
      <c r="BD305" s="20" t="s">
        <v>595</v>
      </c>
      <c r="BE305" s="20" t="s">
        <v>130</v>
      </c>
      <c r="BF305" s="20" t="s">
        <v>386</v>
      </c>
      <c r="BG305" s="20" t="s">
        <v>220</v>
      </c>
      <c r="BH305" s="20">
        <v>1530</v>
      </c>
      <c r="BI305" s="20" t="s">
        <v>118</v>
      </c>
      <c r="BJ305" s="20">
        <v>79.397499999999994</v>
      </c>
      <c r="BK305" s="20" t="s">
        <v>118</v>
      </c>
      <c r="BL305" s="20">
        <v>2509.6174999999998</v>
      </c>
      <c r="BM305" s="20">
        <v>510890</v>
      </c>
      <c r="BN305" s="20" t="s">
        <v>118</v>
      </c>
      <c r="BO305" s="20" t="s">
        <v>118</v>
      </c>
      <c r="BP305" s="20">
        <v>65376</v>
      </c>
      <c r="BQ305" s="20" t="s">
        <v>118</v>
      </c>
      <c r="BR305" s="20">
        <v>0.43856000000000001</v>
      </c>
      <c r="BS305" s="20" t="s">
        <v>118</v>
      </c>
      <c r="BT305" s="20">
        <v>11168</v>
      </c>
      <c r="BU305" s="20" t="s">
        <v>119</v>
      </c>
      <c r="BV305" s="20" t="s">
        <v>119</v>
      </c>
      <c r="BW305" s="21" t="s">
        <v>596</v>
      </c>
      <c r="BX305" s="22" t="str">
        <f>_xlfn.XLOOKUP(BW305,dimensions_items!$B$4:$B$35,dimensions_items!$C$4:$C$35,"NULL",0)</f>
        <v>R5.2ASIA</v>
      </c>
      <c r="BY305" s="22" t="s">
        <v>44</v>
      </c>
      <c r="BZ305" s="21" t="s">
        <v>26</v>
      </c>
      <c r="CA305" s="25" t="s">
        <v>22</v>
      </c>
      <c r="CB305" s="21" t="s">
        <v>19</v>
      </c>
      <c r="CC305" s="20" t="str">
        <f t="shared" si="12"/>
        <v>NR</v>
      </c>
      <c r="CD305" s="20" t="str">
        <f t="shared" si="13"/>
        <v>C</v>
      </c>
      <c r="CE305" s="20" t="str">
        <f t="shared" si="14"/>
        <v>ASIA_OAS-M</v>
      </c>
      <c r="CF305" s="20">
        <f>IF(ISNUMBER(Table1[[#This Row],[concrete]]),Table1[[#This Row],[concrete]],IF(AND(ISNUMBER(Table1[[#This Row],[cement]]),ISNUMBER(Table1[[#This Row],[aggregates]])),Table1[[#This Row],[cement]]+Table1[[#This Row],[aggregates]],""))</f>
        <v>1905.8</v>
      </c>
      <c r="CG305" s="20">
        <f>COUNT(Table1[[#This Row],[steel]:[other_unspecified_material]])</f>
        <v>9</v>
      </c>
    </row>
    <row r="306" spans="1:85" s="8" customFormat="1">
      <c r="A306" s="9">
        <v>304</v>
      </c>
      <c r="B306" s="20" t="s">
        <v>114</v>
      </c>
      <c r="C306" s="20" t="s">
        <v>115</v>
      </c>
      <c r="D306" s="38"/>
      <c r="E306" s="9">
        <v>1870</v>
      </c>
      <c r="F306" s="38">
        <v>23.59701493</v>
      </c>
      <c r="G306" s="38">
        <v>0.69402985100000003</v>
      </c>
      <c r="H306" s="38">
        <v>0.226716418</v>
      </c>
      <c r="I306" s="38"/>
      <c r="J306" s="117">
        <v>19.89552239</v>
      </c>
      <c r="K306" s="117"/>
      <c r="L306" s="117"/>
      <c r="M306" s="117"/>
      <c r="N306" s="117"/>
      <c r="O306" s="117"/>
      <c r="P306" s="117">
        <v>1943.283582</v>
      </c>
      <c r="Q306" s="117"/>
      <c r="R306" s="117"/>
      <c r="S306" s="117"/>
      <c r="T306" s="117"/>
      <c r="U306" s="117"/>
      <c r="V306" s="117"/>
      <c r="W306" s="117"/>
      <c r="X306" s="117">
        <v>0.18507462699999999</v>
      </c>
      <c r="Y306" s="117"/>
      <c r="Z306" s="117"/>
      <c r="AA306" s="117"/>
      <c r="AB306" s="117"/>
      <c r="AC306" s="117">
        <v>0.74029850699999999</v>
      </c>
      <c r="AD306" s="117"/>
      <c r="AE306" s="117">
        <v>0.87910447800000002</v>
      </c>
      <c r="AF306" s="117"/>
      <c r="AG306" s="117"/>
      <c r="AH306" s="117"/>
      <c r="AI306" s="117"/>
      <c r="AJ306" s="117"/>
      <c r="AK306" s="117">
        <v>2.4985074630000002</v>
      </c>
      <c r="AL306" s="20" t="s">
        <v>118</v>
      </c>
      <c r="AM306" s="38" t="s">
        <v>118</v>
      </c>
      <c r="AN306" s="20" t="s">
        <v>350</v>
      </c>
      <c r="AO306" s="20" t="s">
        <v>597</v>
      </c>
      <c r="AP306" s="20" t="s">
        <v>598</v>
      </c>
      <c r="AQ306" s="20" t="s">
        <v>120</v>
      </c>
      <c r="AR306" s="20" t="s">
        <v>599</v>
      </c>
      <c r="AS306" s="20" t="s">
        <v>600</v>
      </c>
      <c r="AT306" s="38">
        <v>2014</v>
      </c>
      <c r="AU306" s="20" t="s">
        <v>601</v>
      </c>
      <c r="AV306" s="20" t="s">
        <v>602</v>
      </c>
      <c r="AW306" s="20" t="s">
        <v>125</v>
      </c>
      <c r="AX306" s="20" t="s">
        <v>603</v>
      </c>
      <c r="AY306" s="20" t="str">
        <f>"https://doi.org/"&amp;Table1[[#This Row],[DOI]]</f>
        <v>https://doi.org/10.1080/09613218.2014.979029</v>
      </c>
      <c r="AZ306" s="20" t="s">
        <v>1540</v>
      </c>
      <c r="BA306" s="20" t="s">
        <v>604</v>
      </c>
      <c r="BB306" s="20" t="s">
        <v>605</v>
      </c>
      <c r="BC306" s="20" t="s">
        <v>119</v>
      </c>
      <c r="BD306" s="20" t="s">
        <v>119</v>
      </c>
      <c r="BE306" s="20" t="s">
        <v>1326</v>
      </c>
      <c r="BF306" s="20" t="s">
        <v>131</v>
      </c>
      <c r="BG306" s="20" t="s">
        <v>119</v>
      </c>
      <c r="BH306" s="20" t="s">
        <v>119</v>
      </c>
      <c r="BI306" s="20" t="s">
        <v>119</v>
      </c>
      <c r="BJ306" s="20" t="s">
        <v>119</v>
      </c>
      <c r="BK306" s="20" t="s">
        <v>119</v>
      </c>
      <c r="BL306" s="20" t="s">
        <v>119</v>
      </c>
      <c r="BM306" s="20" t="s">
        <v>119</v>
      </c>
      <c r="BN306" s="20" t="s">
        <v>119</v>
      </c>
      <c r="BO306" s="20" t="s">
        <v>119</v>
      </c>
      <c r="BP306" s="20" t="s">
        <v>119</v>
      </c>
      <c r="BQ306" s="20" t="s">
        <v>119</v>
      </c>
      <c r="BR306" s="20" t="s">
        <v>119</v>
      </c>
      <c r="BS306" s="20" t="s">
        <v>119</v>
      </c>
      <c r="BT306" s="20" t="s">
        <v>119</v>
      </c>
      <c r="BU306" s="20" t="s">
        <v>119</v>
      </c>
      <c r="BV306" s="20" t="s">
        <v>119</v>
      </c>
      <c r="BW306" s="21" t="s">
        <v>134</v>
      </c>
      <c r="BX306" s="22" t="str">
        <f>_xlfn.XLOOKUP(BW306,dimensions_items!$B$4:$B$35,dimensions_items!$C$4:$C$35,"NULL",0)</f>
        <v>R5.2OECD</v>
      </c>
      <c r="BY306" s="22" t="s">
        <v>48</v>
      </c>
      <c r="BZ306" s="21" t="s">
        <v>1470</v>
      </c>
      <c r="CA306" s="28" t="s">
        <v>18</v>
      </c>
      <c r="CB306" s="21" t="s">
        <v>19</v>
      </c>
      <c r="CC306" s="20" t="str">
        <f t="shared" si="12"/>
        <v>NR</v>
      </c>
      <c r="CD306" s="20" t="str">
        <f t="shared" si="13"/>
        <v>M</v>
      </c>
      <c r="CE306" s="20" t="str">
        <f t="shared" si="14"/>
        <v>OECD_EU15</v>
      </c>
      <c r="CF306" s="20" t="str">
        <f>IF(ISNUMBER(Table1[[#This Row],[concrete]]),Table1[[#This Row],[concrete]],IF(AND(ISNUMBER(Table1[[#This Row],[cement]]),ISNUMBER(Table1[[#This Row],[aggregates]])),Table1[[#This Row],[cement]]+Table1[[#This Row],[aggregates]],""))</f>
        <v/>
      </c>
      <c r="CG306" s="20">
        <f>COUNT(Table1[[#This Row],[steel]:[other_unspecified_material]])</f>
        <v>9</v>
      </c>
    </row>
    <row r="307" spans="1:85" s="8" customFormat="1">
      <c r="A307" s="9">
        <v>305</v>
      </c>
      <c r="B307" s="20" t="s">
        <v>114</v>
      </c>
      <c r="C307" s="20" t="s">
        <v>115</v>
      </c>
      <c r="D307" s="38"/>
      <c r="E307" s="9">
        <v>1970</v>
      </c>
      <c r="F307" s="38">
        <v>25.333333329999999</v>
      </c>
      <c r="G307" s="38">
        <v>0.366666667</v>
      </c>
      <c r="H307" s="38">
        <v>0.73333333300000003</v>
      </c>
      <c r="I307" s="38"/>
      <c r="J307" s="117">
        <v>7.6666666670000003</v>
      </c>
      <c r="K307" s="117"/>
      <c r="L307" s="117"/>
      <c r="M307" s="117">
        <v>1433.333333</v>
      </c>
      <c r="N307" s="117">
        <v>5</v>
      </c>
      <c r="O307" s="117"/>
      <c r="P307" s="117"/>
      <c r="Q307" s="117"/>
      <c r="R307" s="117"/>
      <c r="S307" s="117"/>
      <c r="T307" s="117"/>
      <c r="U307" s="117"/>
      <c r="V307" s="117"/>
      <c r="W307" s="117"/>
      <c r="X307" s="117"/>
      <c r="Y307" s="117"/>
      <c r="Z307" s="117"/>
      <c r="AA307" s="117"/>
      <c r="AB307" s="117"/>
      <c r="AC307" s="117">
        <v>4.3333333329999997</v>
      </c>
      <c r="AD307" s="117"/>
      <c r="AE307" s="117">
        <v>1.733333333</v>
      </c>
      <c r="AF307" s="117"/>
      <c r="AG307" s="117"/>
      <c r="AH307" s="117"/>
      <c r="AI307" s="117"/>
      <c r="AJ307" s="117"/>
      <c r="AK307" s="117">
        <v>3.6666666669999999</v>
      </c>
      <c r="AL307" s="20" t="s">
        <v>118</v>
      </c>
      <c r="AM307" s="38" t="s">
        <v>118</v>
      </c>
      <c r="AN307" s="20" t="s">
        <v>606</v>
      </c>
      <c r="AO307" s="20" t="s">
        <v>24</v>
      </c>
      <c r="AP307" s="20" t="s">
        <v>598</v>
      </c>
      <c r="AQ307" s="20" t="s">
        <v>120</v>
      </c>
      <c r="AR307" s="20" t="s">
        <v>599</v>
      </c>
      <c r="AS307" s="20" t="s">
        <v>600</v>
      </c>
      <c r="AT307" s="38">
        <v>2014</v>
      </c>
      <c r="AU307" s="20" t="s">
        <v>601</v>
      </c>
      <c r="AV307" s="20" t="s">
        <v>602</v>
      </c>
      <c r="AW307" s="20" t="s">
        <v>125</v>
      </c>
      <c r="AX307" s="20" t="s">
        <v>603</v>
      </c>
      <c r="AY307" s="20" t="str">
        <f>"https://doi.org/"&amp;Table1[[#This Row],[DOI]]</f>
        <v>https://doi.org/10.1080/09613218.2014.979029</v>
      </c>
      <c r="AZ307" s="20" t="s">
        <v>119</v>
      </c>
      <c r="BA307" s="20" t="s">
        <v>604</v>
      </c>
      <c r="BB307" s="20" t="s">
        <v>607</v>
      </c>
      <c r="BC307" s="20" t="s">
        <v>119</v>
      </c>
      <c r="BD307" s="20" t="s">
        <v>119</v>
      </c>
      <c r="BE307" s="20" t="s">
        <v>1326</v>
      </c>
      <c r="BF307" s="20" t="s">
        <v>131</v>
      </c>
      <c r="BG307" s="20" t="s">
        <v>119</v>
      </c>
      <c r="BH307" s="20" t="s">
        <v>119</v>
      </c>
      <c r="BI307" s="20" t="s">
        <v>119</v>
      </c>
      <c r="BJ307" s="20" t="s">
        <v>119</v>
      </c>
      <c r="BK307" s="20" t="s">
        <v>119</v>
      </c>
      <c r="BL307" s="20" t="s">
        <v>119</v>
      </c>
      <c r="BM307" s="20" t="s">
        <v>119</v>
      </c>
      <c r="BN307" s="20" t="s">
        <v>119</v>
      </c>
      <c r="BO307" s="20" t="s">
        <v>119</v>
      </c>
      <c r="BP307" s="20" t="s">
        <v>119</v>
      </c>
      <c r="BQ307" s="20" t="s">
        <v>119</v>
      </c>
      <c r="BR307" s="20" t="s">
        <v>119</v>
      </c>
      <c r="BS307" s="20" t="s">
        <v>119</v>
      </c>
      <c r="BT307" s="20" t="s">
        <v>119</v>
      </c>
      <c r="BU307" s="20" t="s">
        <v>119</v>
      </c>
      <c r="BV307" s="20" t="s">
        <v>119</v>
      </c>
      <c r="BW307" s="21" t="s">
        <v>134</v>
      </c>
      <c r="BX307" s="22" t="str">
        <f>_xlfn.XLOOKUP(BW307,dimensions_items!$B$4:$B$35,dimensions_items!$C$4:$C$35,"NULL",0)</f>
        <v>R5.2OECD</v>
      </c>
      <c r="BY307" s="22" t="s">
        <v>40</v>
      </c>
      <c r="BZ307" s="21" t="s">
        <v>26</v>
      </c>
      <c r="CA307" s="21" t="s">
        <v>18</v>
      </c>
      <c r="CB307" s="21" t="s">
        <v>19</v>
      </c>
      <c r="CC307" s="20" t="str">
        <f t="shared" si="12"/>
        <v>RM</v>
      </c>
      <c r="CD307" s="20" t="str">
        <f t="shared" si="13"/>
        <v>C</v>
      </c>
      <c r="CE307" s="20" t="str">
        <f t="shared" si="14"/>
        <v>OECD_EU15</v>
      </c>
      <c r="CF307" s="20">
        <f>IF(ISNUMBER(Table1[[#This Row],[concrete]]),Table1[[#This Row],[concrete]],IF(AND(ISNUMBER(Table1[[#This Row],[cement]]),ISNUMBER(Table1[[#This Row],[aggregates]])),Table1[[#This Row],[cement]]+Table1[[#This Row],[aggregates]],""))</f>
        <v>1433.333333</v>
      </c>
      <c r="CG307" s="20">
        <f>COUNT(Table1[[#This Row],[steel]:[other_unspecified_material]])</f>
        <v>9</v>
      </c>
    </row>
    <row r="308" spans="1:85" s="8" customFormat="1">
      <c r="A308" s="9">
        <v>306</v>
      </c>
      <c r="B308" s="20" t="s">
        <v>114</v>
      </c>
      <c r="C308" s="20" t="s">
        <v>115</v>
      </c>
      <c r="D308" s="38"/>
      <c r="E308" s="9">
        <v>2003</v>
      </c>
      <c r="F308" s="38">
        <v>41.8</v>
      </c>
      <c r="G308" s="38">
        <v>1.056</v>
      </c>
      <c r="H308" s="38">
        <v>0.96799999999999997</v>
      </c>
      <c r="I308" s="38"/>
      <c r="J308" s="117">
        <v>2.7280000000000002</v>
      </c>
      <c r="K308" s="117"/>
      <c r="L308" s="117"/>
      <c r="M308" s="117">
        <v>1408</v>
      </c>
      <c r="N308" s="117"/>
      <c r="O308" s="117"/>
      <c r="P308" s="117"/>
      <c r="Q308" s="117"/>
      <c r="R308" s="117"/>
      <c r="S308" s="117"/>
      <c r="T308" s="117"/>
      <c r="U308" s="117"/>
      <c r="V308" s="117"/>
      <c r="W308" s="117"/>
      <c r="X308" s="117"/>
      <c r="Y308" s="117"/>
      <c r="Z308" s="117"/>
      <c r="AA308" s="117"/>
      <c r="AB308" s="117"/>
      <c r="AC308" s="117">
        <v>21.56</v>
      </c>
      <c r="AD308" s="117"/>
      <c r="AE308" s="117">
        <v>0.79200000000000004</v>
      </c>
      <c r="AF308" s="117"/>
      <c r="AG308" s="117"/>
      <c r="AH308" s="117"/>
      <c r="AI308" s="117"/>
      <c r="AJ308" s="117"/>
      <c r="AK308" s="117">
        <v>2.3759999999999999</v>
      </c>
      <c r="AL308" s="20" t="s">
        <v>118</v>
      </c>
      <c r="AM308" s="38" t="s">
        <v>118</v>
      </c>
      <c r="AN308" s="20" t="s">
        <v>350</v>
      </c>
      <c r="AO308" s="20" t="s">
        <v>597</v>
      </c>
      <c r="AP308" s="20" t="s">
        <v>598</v>
      </c>
      <c r="AQ308" s="20" t="s">
        <v>120</v>
      </c>
      <c r="AR308" s="20" t="s">
        <v>599</v>
      </c>
      <c r="AS308" s="20" t="s">
        <v>600</v>
      </c>
      <c r="AT308" s="38">
        <v>2014</v>
      </c>
      <c r="AU308" s="20" t="s">
        <v>601</v>
      </c>
      <c r="AV308" s="20" t="s">
        <v>602</v>
      </c>
      <c r="AW308" s="20" t="s">
        <v>125</v>
      </c>
      <c r="AX308" s="20" t="s">
        <v>603</v>
      </c>
      <c r="AY308" s="20" t="str">
        <f>"https://doi.org/"&amp;Table1[[#This Row],[DOI]]</f>
        <v>https://doi.org/10.1080/09613218.2014.979029</v>
      </c>
      <c r="AZ308" s="20" t="s">
        <v>119</v>
      </c>
      <c r="BA308" s="20" t="s">
        <v>604</v>
      </c>
      <c r="BB308" s="20" t="s">
        <v>607</v>
      </c>
      <c r="BC308" s="20" t="s">
        <v>119</v>
      </c>
      <c r="BD308" s="20" t="s">
        <v>119</v>
      </c>
      <c r="BE308" s="20" t="s">
        <v>1326</v>
      </c>
      <c r="BF308" s="20" t="s">
        <v>131</v>
      </c>
      <c r="BG308" s="20" t="s">
        <v>119</v>
      </c>
      <c r="BH308" s="20" t="s">
        <v>119</v>
      </c>
      <c r="BI308" s="20" t="s">
        <v>119</v>
      </c>
      <c r="BJ308" s="20" t="s">
        <v>119</v>
      </c>
      <c r="BK308" s="20" t="s">
        <v>119</v>
      </c>
      <c r="BL308" s="20" t="s">
        <v>119</v>
      </c>
      <c r="BM308" s="20" t="s">
        <v>119</v>
      </c>
      <c r="BN308" s="20" t="s">
        <v>119</v>
      </c>
      <c r="BO308" s="20" t="s">
        <v>119</v>
      </c>
      <c r="BP308" s="20" t="s">
        <v>119</v>
      </c>
      <c r="BQ308" s="20" t="s">
        <v>119</v>
      </c>
      <c r="BR308" s="20" t="s">
        <v>119</v>
      </c>
      <c r="BS308" s="20" t="s">
        <v>119</v>
      </c>
      <c r="BT308" s="20" t="s">
        <v>119</v>
      </c>
      <c r="BU308" s="20" t="s">
        <v>119</v>
      </c>
      <c r="BV308" s="20" t="s">
        <v>119</v>
      </c>
      <c r="BW308" s="21" t="s">
        <v>134</v>
      </c>
      <c r="BX308" s="22" t="str">
        <f>_xlfn.XLOOKUP(BW308,dimensions_items!$B$4:$B$35,dimensions_items!$C$4:$C$35,"NULL",0)</f>
        <v>R5.2OECD</v>
      </c>
      <c r="BY308" s="22" t="s">
        <v>48</v>
      </c>
      <c r="BZ308" s="21" t="s">
        <v>26</v>
      </c>
      <c r="CA308" s="21" t="s">
        <v>18</v>
      </c>
      <c r="CB308" s="21" t="s">
        <v>19</v>
      </c>
      <c r="CC308" s="20" t="str">
        <f t="shared" si="12"/>
        <v>NR</v>
      </c>
      <c r="CD308" s="20" t="str">
        <f t="shared" si="13"/>
        <v>C</v>
      </c>
      <c r="CE308" s="20" t="str">
        <f t="shared" si="14"/>
        <v>OECD_EU15</v>
      </c>
      <c r="CF308" s="20">
        <f>IF(ISNUMBER(Table1[[#This Row],[concrete]]),Table1[[#This Row],[concrete]],IF(AND(ISNUMBER(Table1[[#This Row],[cement]]),ISNUMBER(Table1[[#This Row],[aggregates]])),Table1[[#This Row],[cement]]+Table1[[#This Row],[aggregates]],""))</f>
        <v>1408</v>
      </c>
      <c r="CG308" s="20">
        <f>COUNT(Table1[[#This Row],[steel]:[other_unspecified_material]])</f>
        <v>8</v>
      </c>
    </row>
    <row r="309" spans="1:85" s="8" customFormat="1">
      <c r="A309" s="9">
        <v>307</v>
      </c>
      <c r="B309" s="20" t="s">
        <v>114</v>
      </c>
      <c r="C309" s="20" t="s">
        <v>115</v>
      </c>
      <c r="D309" s="38"/>
      <c r="E309" s="9">
        <v>1900</v>
      </c>
      <c r="F309" s="38">
        <v>31.23076923</v>
      </c>
      <c r="G309" s="38">
        <v>1.0230769000000001E-2</v>
      </c>
      <c r="H309" s="38">
        <v>0.16153846199999999</v>
      </c>
      <c r="I309" s="38"/>
      <c r="J309" s="117">
        <v>19.38461538</v>
      </c>
      <c r="K309" s="117"/>
      <c r="L309" s="117"/>
      <c r="M309" s="117"/>
      <c r="N309" s="117"/>
      <c r="O309" s="117"/>
      <c r="P309" s="117">
        <v>1400</v>
      </c>
      <c r="Q309" s="117"/>
      <c r="R309" s="117"/>
      <c r="S309" s="117"/>
      <c r="T309" s="117"/>
      <c r="U309" s="117"/>
      <c r="V309" s="117"/>
      <c r="W309" s="117"/>
      <c r="X309" s="117">
        <v>0.75384615399999999</v>
      </c>
      <c r="Y309" s="117"/>
      <c r="Z309" s="117"/>
      <c r="AA309" s="117"/>
      <c r="AB309" s="117"/>
      <c r="AC309" s="117">
        <v>0.75384615399999999</v>
      </c>
      <c r="AD309" s="117"/>
      <c r="AE309" s="117">
        <v>5.0076923000000002E-2</v>
      </c>
      <c r="AF309" s="117"/>
      <c r="AG309" s="117"/>
      <c r="AH309" s="117"/>
      <c r="AI309" s="117"/>
      <c r="AJ309" s="117"/>
      <c r="AK309" s="117">
        <v>2.3153846150000001</v>
      </c>
      <c r="AL309" s="20" t="s">
        <v>118</v>
      </c>
      <c r="AM309" s="38" t="s">
        <v>118</v>
      </c>
      <c r="AN309" s="20" t="s">
        <v>350</v>
      </c>
      <c r="AO309" s="20" t="s">
        <v>209</v>
      </c>
      <c r="AP309" s="20" t="s">
        <v>598</v>
      </c>
      <c r="AQ309" s="20" t="s">
        <v>120</v>
      </c>
      <c r="AR309" s="20" t="s">
        <v>599</v>
      </c>
      <c r="AS309" s="20" t="s">
        <v>600</v>
      </c>
      <c r="AT309" s="38">
        <v>2014</v>
      </c>
      <c r="AU309" s="20" t="s">
        <v>601</v>
      </c>
      <c r="AV309" s="20" t="s">
        <v>602</v>
      </c>
      <c r="AW309" s="20" t="s">
        <v>125</v>
      </c>
      <c r="AX309" s="20" t="s">
        <v>603</v>
      </c>
      <c r="AY309" s="20" t="str">
        <f>"https://doi.org/"&amp;Table1[[#This Row],[DOI]]</f>
        <v>https://doi.org/10.1080/09613218.2014.979029</v>
      </c>
      <c r="AZ309" s="20" t="s">
        <v>1541</v>
      </c>
      <c r="BA309" s="20" t="s">
        <v>604</v>
      </c>
      <c r="BB309" s="20" t="s">
        <v>608</v>
      </c>
      <c r="BC309" s="20" t="s">
        <v>119</v>
      </c>
      <c r="BD309" s="20" t="s">
        <v>119</v>
      </c>
      <c r="BE309" s="20" t="s">
        <v>1326</v>
      </c>
      <c r="BF309" s="20" t="s">
        <v>131</v>
      </c>
      <c r="BG309" s="20" t="s">
        <v>119</v>
      </c>
      <c r="BH309" s="20" t="s">
        <v>119</v>
      </c>
      <c r="BI309" s="20" t="s">
        <v>119</v>
      </c>
      <c r="BJ309" s="20" t="s">
        <v>119</v>
      </c>
      <c r="BK309" s="20" t="s">
        <v>119</v>
      </c>
      <c r="BL309" s="20" t="s">
        <v>119</v>
      </c>
      <c r="BM309" s="20" t="s">
        <v>119</v>
      </c>
      <c r="BN309" s="20" t="s">
        <v>119</v>
      </c>
      <c r="BO309" s="20" t="s">
        <v>119</v>
      </c>
      <c r="BP309" s="20" t="s">
        <v>119</v>
      </c>
      <c r="BQ309" s="20" t="s">
        <v>119</v>
      </c>
      <c r="BR309" s="20" t="s">
        <v>119</v>
      </c>
      <c r="BS309" s="20" t="s">
        <v>119</v>
      </c>
      <c r="BT309" s="20" t="s">
        <v>119</v>
      </c>
      <c r="BU309" s="20" t="s">
        <v>119</v>
      </c>
      <c r="BV309" s="20" t="s">
        <v>119</v>
      </c>
      <c r="BW309" s="21" t="s">
        <v>134</v>
      </c>
      <c r="BX309" s="22" t="str">
        <f>_xlfn.XLOOKUP(BW309,dimensions_items!$B$4:$B$35,dimensions_items!$C$4:$C$35,"NULL",0)</f>
        <v>R5.2OECD</v>
      </c>
      <c r="BY309" s="22" t="s">
        <v>46</v>
      </c>
      <c r="BZ309" s="21" t="s">
        <v>1470</v>
      </c>
      <c r="CA309" s="21" t="s">
        <v>18</v>
      </c>
      <c r="CB309" s="21" t="s">
        <v>19</v>
      </c>
      <c r="CC309" s="20" t="str">
        <f t="shared" si="12"/>
        <v>NR</v>
      </c>
      <c r="CD309" s="20" t="str">
        <f t="shared" si="13"/>
        <v>M</v>
      </c>
      <c r="CE309" s="20" t="str">
        <f t="shared" si="14"/>
        <v>OECD_EU15</v>
      </c>
      <c r="CF309" s="20" t="str">
        <f>IF(ISNUMBER(Table1[[#This Row],[concrete]]),Table1[[#This Row],[concrete]],IF(AND(ISNUMBER(Table1[[#This Row],[cement]]),ISNUMBER(Table1[[#This Row],[aggregates]])),Table1[[#This Row],[cement]]+Table1[[#This Row],[aggregates]],""))</f>
        <v/>
      </c>
      <c r="CG309" s="20">
        <f>COUNT(Table1[[#This Row],[steel]:[other_unspecified_material]])</f>
        <v>9</v>
      </c>
    </row>
    <row r="310" spans="1:85" s="8" customFormat="1">
      <c r="A310" s="9">
        <v>308</v>
      </c>
      <c r="B310" s="20" t="s">
        <v>114</v>
      </c>
      <c r="C310" s="20" t="s">
        <v>115</v>
      </c>
      <c r="D310" s="38"/>
      <c r="E310" s="9">
        <v>1859</v>
      </c>
      <c r="F310" s="38">
        <v>3.2627272729999999</v>
      </c>
      <c r="G310" s="38">
        <v>0.20854545499999999</v>
      </c>
      <c r="H310" s="38">
        <v>0.53818181799999998</v>
      </c>
      <c r="I310" s="38"/>
      <c r="J310" s="117">
        <v>67.272727270000004</v>
      </c>
      <c r="K310" s="117"/>
      <c r="L310" s="117"/>
      <c r="M310" s="117"/>
      <c r="N310" s="117"/>
      <c r="O310" s="117"/>
      <c r="P310" s="117">
        <v>1513.636364</v>
      </c>
      <c r="Q310" s="117"/>
      <c r="R310" s="117"/>
      <c r="S310" s="117"/>
      <c r="T310" s="117"/>
      <c r="U310" s="117"/>
      <c r="V310" s="117"/>
      <c r="W310" s="117"/>
      <c r="X310" s="117"/>
      <c r="Y310" s="117"/>
      <c r="Z310" s="117"/>
      <c r="AA310" s="117"/>
      <c r="AB310" s="117"/>
      <c r="AC310" s="117">
        <v>1.547272727</v>
      </c>
      <c r="AD310" s="117"/>
      <c r="AE310" s="117">
        <v>0.67272727300000001</v>
      </c>
      <c r="AF310" s="117"/>
      <c r="AG310" s="117"/>
      <c r="AH310" s="117"/>
      <c r="AI310" s="117"/>
      <c r="AJ310" s="117"/>
      <c r="AK310" s="117">
        <v>0.43727272700000003</v>
      </c>
      <c r="AL310" s="20" t="s">
        <v>118</v>
      </c>
      <c r="AM310" s="38" t="s">
        <v>118</v>
      </c>
      <c r="AN310" s="20" t="s">
        <v>609</v>
      </c>
      <c r="AO310" s="20" t="s">
        <v>610</v>
      </c>
      <c r="AP310" s="20" t="s">
        <v>598</v>
      </c>
      <c r="AQ310" s="20" t="s">
        <v>120</v>
      </c>
      <c r="AR310" s="20" t="s">
        <v>599</v>
      </c>
      <c r="AS310" s="20" t="s">
        <v>600</v>
      </c>
      <c r="AT310" s="38">
        <v>2014</v>
      </c>
      <c r="AU310" s="20" t="s">
        <v>601</v>
      </c>
      <c r="AV310" s="20" t="s">
        <v>602</v>
      </c>
      <c r="AW310" s="20" t="s">
        <v>125</v>
      </c>
      <c r="AX310" s="20" t="s">
        <v>603</v>
      </c>
      <c r="AY310" s="20" t="str">
        <f>"https://doi.org/"&amp;Table1[[#This Row],[DOI]]</f>
        <v>https://doi.org/10.1080/09613218.2014.979029</v>
      </c>
      <c r="AZ310" s="20" t="s">
        <v>1542</v>
      </c>
      <c r="BA310" s="20" t="s">
        <v>604</v>
      </c>
      <c r="BB310" s="20" t="s">
        <v>611</v>
      </c>
      <c r="BC310" s="20" t="s">
        <v>119</v>
      </c>
      <c r="BD310" s="20" t="s">
        <v>119</v>
      </c>
      <c r="BE310" s="20" t="s">
        <v>1326</v>
      </c>
      <c r="BF310" s="20" t="s">
        <v>131</v>
      </c>
      <c r="BG310" s="20" t="s">
        <v>119</v>
      </c>
      <c r="BH310" s="20" t="s">
        <v>119</v>
      </c>
      <c r="BI310" s="20" t="s">
        <v>119</v>
      </c>
      <c r="BJ310" s="20" t="s">
        <v>119</v>
      </c>
      <c r="BK310" s="20" t="s">
        <v>119</v>
      </c>
      <c r="BL310" s="20" t="s">
        <v>119</v>
      </c>
      <c r="BM310" s="20" t="s">
        <v>119</v>
      </c>
      <c r="BN310" s="20" t="s">
        <v>119</v>
      </c>
      <c r="BO310" s="20" t="s">
        <v>119</v>
      </c>
      <c r="BP310" s="20" t="s">
        <v>119</v>
      </c>
      <c r="BQ310" s="20" t="s">
        <v>119</v>
      </c>
      <c r="BR310" s="20" t="s">
        <v>119</v>
      </c>
      <c r="BS310" s="20" t="s">
        <v>119</v>
      </c>
      <c r="BT310" s="20" t="s">
        <v>119</v>
      </c>
      <c r="BU310" s="20" t="s">
        <v>119</v>
      </c>
      <c r="BV310" s="20" t="s">
        <v>119</v>
      </c>
      <c r="BW310" s="21" t="s">
        <v>134</v>
      </c>
      <c r="BX310" s="22" t="str">
        <f>_xlfn.XLOOKUP(BW310,dimensions_items!$B$4:$B$35,dimensions_items!$C$4:$C$35,"NULL",0)</f>
        <v>R5.2OECD</v>
      </c>
      <c r="BY310" s="22" t="s">
        <v>31</v>
      </c>
      <c r="BZ310" s="21" t="s">
        <v>1470</v>
      </c>
      <c r="CA310" s="21" t="s">
        <v>18</v>
      </c>
      <c r="CB310" s="21" t="s">
        <v>19</v>
      </c>
      <c r="CC310" s="20" t="str">
        <f t="shared" si="12"/>
        <v>UN</v>
      </c>
      <c r="CD310" s="20" t="str">
        <f t="shared" si="13"/>
        <v>M</v>
      </c>
      <c r="CE310" s="20" t="str">
        <f t="shared" si="14"/>
        <v>OECD_EU15</v>
      </c>
      <c r="CF310" s="20" t="str">
        <f>IF(ISNUMBER(Table1[[#This Row],[concrete]]),Table1[[#This Row],[concrete]],IF(AND(ISNUMBER(Table1[[#This Row],[cement]]),ISNUMBER(Table1[[#This Row],[aggregates]])),Table1[[#This Row],[cement]]+Table1[[#This Row],[aggregates]],""))</f>
        <v/>
      </c>
      <c r="CG310" s="20">
        <f>COUNT(Table1[[#This Row],[steel]:[other_unspecified_material]])</f>
        <v>8</v>
      </c>
    </row>
    <row r="311" spans="1:85" s="8" customFormat="1">
      <c r="A311" s="9">
        <v>309</v>
      </c>
      <c r="B311" s="20" t="s">
        <v>612</v>
      </c>
      <c r="C311" s="20" t="s">
        <v>613</v>
      </c>
      <c r="D311" s="38">
        <v>2001</v>
      </c>
      <c r="E311" s="9">
        <v>2003</v>
      </c>
      <c r="F311" s="38">
        <v>141.7634807</v>
      </c>
      <c r="G311" s="38"/>
      <c r="H311" s="38">
        <v>1.5436241610000001</v>
      </c>
      <c r="I311" s="38"/>
      <c r="J311" s="117">
        <v>2.2263364960000001</v>
      </c>
      <c r="K311" s="117"/>
      <c r="L311" s="117"/>
      <c r="M311" s="117">
        <v>1413.420505</v>
      </c>
      <c r="N311" s="117">
        <v>6.2485536000000001E-2</v>
      </c>
      <c r="O311" s="117">
        <v>455.3135848</v>
      </c>
      <c r="P311" s="117"/>
      <c r="Q311" s="117"/>
      <c r="R311" s="117"/>
      <c r="S311" s="117"/>
      <c r="T311" s="117"/>
      <c r="U311" s="117"/>
      <c r="V311" s="117"/>
      <c r="W311" s="117"/>
      <c r="X311" s="117"/>
      <c r="Y311" s="117"/>
      <c r="Z311" s="117"/>
      <c r="AA311" s="117"/>
      <c r="AB311" s="117">
        <v>4.4087016889999999</v>
      </c>
      <c r="AC311" s="117"/>
      <c r="AD311" s="117"/>
      <c r="AE311" s="117"/>
      <c r="AF311" s="117"/>
      <c r="AG311" s="117"/>
      <c r="AH311" s="117"/>
      <c r="AI311" s="117"/>
      <c r="AJ311" s="117"/>
      <c r="AK311" s="117">
        <v>0.81231196500000002</v>
      </c>
      <c r="AL311" s="23" t="s">
        <v>614</v>
      </c>
      <c r="AM311" s="38">
        <v>30</v>
      </c>
      <c r="AN311" s="20" t="s">
        <v>615</v>
      </c>
      <c r="AO311" s="20" t="s">
        <v>616</v>
      </c>
      <c r="AP311" s="20" t="s">
        <v>598</v>
      </c>
      <c r="AQ311" s="20" t="s">
        <v>617</v>
      </c>
      <c r="AR311" s="20" t="s">
        <v>599</v>
      </c>
      <c r="AS311" s="20" t="s">
        <v>618</v>
      </c>
      <c r="AT311" s="38">
        <v>2010</v>
      </c>
      <c r="AU311" s="20" t="s">
        <v>619</v>
      </c>
      <c r="AV311" s="20" t="s">
        <v>400</v>
      </c>
      <c r="AW311" s="20" t="s">
        <v>125</v>
      </c>
      <c r="AX311" s="20" t="s">
        <v>620</v>
      </c>
      <c r="AY311" s="20" t="str">
        <f>"https://doi.org/"&amp;Table1[[#This Row],[DOI]]</f>
        <v>https://doi.org/10.1016/j.buildenv.2009.09.014</v>
      </c>
      <c r="AZ311" s="20" t="s">
        <v>1543</v>
      </c>
      <c r="BA311" s="20" t="s">
        <v>621</v>
      </c>
      <c r="BB311" s="20" t="s">
        <v>119</v>
      </c>
      <c r="BC311" s="20" t="s">
        <v>119</v>
      </c>
      <c r="BD311" s="20" t="s">
        <v>119</v>
      </c>
      <c r="BE311" s="20" t="s">
        <v>1326</v>
      </c>
      <c r="BF311" s="20" t="s">
        <v>226</v>
      </c>
      <c r="BG311" s="20" t="s">
        <v>119</v>
      </c>
      <c r="BH311" s="20" t="s">
        <v>119</v>
      </c>
      <c r="BI311" s="20" t="s">
        <v>119</v>
      </c>
      <c r="BJ311" s="20" t="s">
        <v>119</v>
      </c>
      <c r="BK311" s="20" t="s">
        <v>119</v>
      </c>
      <c r="BL311" s="20" t="s">
        <v>119</v>
      </c>
      <c r="BM311" s="20" t="s">
        <v>119</v>
      </c>
      <c r="BN311" s="20" t="s">
        <v>119</v>
      </c>
      <c r="BO311" s="20" t="s">
        <v>119</v>
      </c>
      <c r="BP311" s="20" t="s">
        <v>119</v>
      </c>
      <c r="BQ311" s="20" t="s">
        <v>119</v>
      </c>
      <c r="BR311" s="20" t="s">
        <v>119</v>
      </c>
      <c r="BS311" s="20" t="s">
        <v>119</v>
      </c>
      <c r="BT311" s="20" t="s">
        <v>119</v>
      </c>
      <c r="BU311" s="20" t="s">
        <v>119</v>
      </c>
      <c r="BV311" s="20" t="s">
        <v>119</v>
      </c>
      <c r="BW311" s="21" t="s">
        <v>233</v>
      </c>
      <c r="BX311" s="22" t="str">
        <f>_xlfn.XLOOKUP(BW311,dimensions_items!$B$4:$B$35,dimensions_items!$C$4:$C$35,"NULL",0)</f>
        <v>R5.2ASIA</v>
      </c>
      <c r="BY311" s="22" t="s">
        <v>44</v>
      </c>
      <c r="BZ311" s="21" t="s">
        <v>26</v>
      </c>
      <c r="CA311" s="21" t="s">
        <v>18</v>
      </c>
      <c r="CB311" s="21" t="s">
        <v>19</v>
      </c>
      <c r="CC311" s="20" t="str">
        <f t="shared" si="12"/>
        <v>NR</v>
      </c>
      <c r="CD311" s="20" t="str">
        <f t="shared" si="13"/>
        <v>C</v>
      </c>
      <c r="CE311" s="20" t="str">
        <f t="shared" si="14"/>
        <v>ASIA_CHN</v>
      </c>
      <c r="CF311" s="20">
        <f>IF(ISNUMBER(Table1[[#This Row],[concrete]]),Table1[[#This Row],[concrete]],IF(AND(ISNUMBER(Table1[[#This Row],[cement]]),ISNUMBER(Table1[[#This Row],[aggregates]])),Table1[[#This Row],[cement]]+Table1[[#This Row],[aggregates]],""))</f>
        <v>1413.420505</v>
      </c>
      <c r="CG311" s="20">
        <f>COUNT(Table1[[#This Row],[steel]:[other_unspecified_material]])</f>
        <v>8</v>
      </c>
    </row>
    <row r="312" spans="1:85" s="8" customFormat="1">
      <c r="A312" s="9">
        <v>310</v>
      </c>
      <c r="B312" s="20" t="s">
        <v>622</v>
      </c>
      <c r="C312" s="20" t="s">
        <v>623</v>
      </c>
      <c r="D312" s="38"/>
      <c r="E312" s="9"/>
      <c r="F312" s="38">
        <v>47.340560549999999</v>
      </c>
      <c r="G312" s="38"/>
      <c r="H312" s="38"/>
      <c r="I312" s="38"/>
      <c r="J312" s="117"/>
      <c r="K312" s="117"/>
      <c r="L312" s="117"/>
      <c r="M312" s="117">
        <v>1181.336859</v>
      </c>
      <c r="N312" s="117">
        <v>11.470650450000001</v>
      </c>
      <c r="O312" s="117"/>
      <c r="P312" s="117">
        <v>76.430460069999995</v>
      </c>
      <c r="Q312" s="117">
        <v>27.75092544</v>
      </c>
      <c r="R312" s="117"/>
      <c r="S312" s="117"/>
      <c r="T312" s="117"/>
      <c r="U312" s="117"/>
      <c r="V312" s="117"/>
      <c r="W312" s="117"/>
      <c r="X312" s="117"/>
      <c r="Y312" s="117"/>
      <c r="Z312" s="117"/>
      <c r="AA312" s="117">
        <v>32.569011109999998</v>
      </c>
      <c r="AB312" s="117"/>
      <c r="AC312" s="117">
        <v>1.2501322050000001</v>
      </c>
      <c r="AD312" s="117"/>
      <c r="AE312" s="117">
        <v>1.3569539930000001</v>
      </c>
      <c r="AF312" s="117"/>
      <c r="AG312" s="117"/>
      <c r="AH312" s="117"/>
      <c r="AI312" s="117"/>
      <c r="AJ312" s="117"/>
      <c r="AK312" s="117">
        <v>102.1544157</v>
      </c>
      <c r="AL312" s="20" t="s">
        <v>624</v>
      </c>
      <c r="AM312" s="38">
        <v>5</v>
      </c>
      <c r="AN312" s="20" t="s">
        <v>350</v>
      </c>
      <c r="AO312" s="20" t="s">
        <v>625</v>
      </c>
      <c r="AP312" s="20" t="s">
        <v>598</v>
      </c>
      <c r="AQ312" s="20" t="s">
        <v>120</v>
      </c>
      <c r="AR312" s="20" t="s">
        <v>599</v>
      </c>
      <c r="AS312" s="20" t="s">
        <v>626</v>
      </c>
      <c r="AT312" s="38">
        <v>2008</v>
      </c>
      <c r="AU312" s="20" t="s">
        <v>627</v>
      </c>
      <c r="AV312" s="20" t="s">
        <v>253</v>
      </c>
      <c r="AW312" s="20" t="s">
        <v>125</v>
      </c>
      <c r="AX312" s="20" t="s">
        <v>628</v>
      </c>
      <c r="AY312" s="20" t="str">
        <f>"https://doi.org/"&amp;Table1[[#This Row],[DOI]]</f>
        <v>https://doi.org/10.1016/j.resconrec.2008.09.008</v>
      </c>
      <c r="AZ312" s="20" t="s">
        <v>1544</v>
      </c>
      <c r="BA312" s="20" t="s">
        <v>621</v>
      </c>
      <c r="BB312" s="20" t="s">
        <v>119</v>
      </c>
      <c r="BC312" s="20" t="s">
        <v>119</v>
      </c>
      <c r="BD312" s="20" t="s">
        <v>119</v>
      </c>
      <c r="BE312" s="20" t="s">
        <v>1326</v>
      </c>
      <c r="BF312" s="20" t="s">
        <v>131</v>
      </c>
      <c r="BG312" s="20" t="s">
        <v>119</v>
      </c>
      <c r="BH312" s="20" t="s">
        <v>119</v>
      </c>
      <c r="BI312" s="20" t="s">
        <v>119</v>
      </c>
      <c r="BJ312" s="20" t="s">
        <v>119</v>
      </c>
      <c r="BK312" s="20" t="s">
        <v>119</v>
      </c>
      <c r="BL312" s="20" t="s">
        <v>119</v>
      </c>
      <c r="BM312" s="20" t="s">
        <v>119</v>
      </c>
      <c r="BN312" s="20" t="s">
        <v>119</v>
      </c>
      <c r="BO312" s="20" t="s">
        <v>119</v>
      </c>
      <c r="BP312" s="20" t="s">
        <v>119</v>
      </c>
      <c r="BQ312" s="20" t="s">
        <v>119</v>
      </c>
      <c r="BR312" s="20" t="s">
        <v>119</v>
      </c>
      <c r="BS312" s="20" t="s">
        <v>119</v>
      </c>
      <c r="BT312" s="20" t="s">
        <v>119</v>
      </c>
      <c r="BU312" s="20" t="s">
        <v>119</v>
      </c>
      <c r="BV312" s="20" t="s">
        <v>119</v>
      </c>
      <c r="BW312" s="21" t="s">
        <v>134</v>
      </c>
      <c r="BX312" s="22" t="str">
        <f>_xlfn.XLOOKUP(BW312,dimensions_items!$B$4:$B$35,dimensions_items!$C$4:$C$35,"NULL",0)</f>
        <v>R5.2OECD</v>
      </c>
      <c r="BY312" s="22" t="s">
        <v>43</v>
      </c>
      <c r="BZ312" s="21" t="s">
        <v>26</v>
      </c>
      <c r="CA312" s="21" t="s">
        <v>18</v>
      </c>
      <c r="CB312" s="21" t="s">
        <v>19</v>
      </c>
      <c r="CC312" s="20" t="str">
        <f t="shared" si="12"/>
        <v>NR</v>
      </c>
      <c r="CD312" s="20" t="str">
        <f t="shared" si="13"/>
        <v>C</v>
      </c>
      <c r="CE312" s="20" t="str">
        <f t="shared" si="14"/>
        <v>OECD_EU15</v>
      </c>
      <c r="CF312" s="20">
        <f>IF(ISNUMBER(Table1[[#This Row],[concrete]]),Table1[[#This Row],[concrete]],IF(AND(ISNUMBER(Table1[[#This Row],[cement]]),ISNUMBER(Table1[[#This Row],[aggregates]])),Table1[[#This Row],[cement]]+Table1[[#This Row],[aggregates]],""))</f>
        <v>1181.336859</v>
      </c>
      <c r="CG312" s="20">
        <f>COUNT(Table1[[#This Row],[steel]:[other_unspecified_material]])</f>
        <v>9</v>
      </c>
    </row>
    <row r="313" spans="1:85" s="8" customFormat="1">
      <c r="A313" s="9">
        <v>311</v>
      </c>
      <c r="B313" s="20" t="s">
        <v>622</v>
      </c>
      <c r="C313" s="20" t="s">
        <v>623</v>
      </c>
      <c r="D313" s="38"/>
      <c r="E313" s="9"/>
      <c r="F313" s="38">
        <v>78.605000000000004</v>
      </c>
      <c r="G313" s="38"/>
      <c r="H313" s="38">
        <v>1.8025</v>
      </c>
      <c r="I313" s="38"/>
      <c r="J313" s="117"/>
      <c r="K313" s="117"/>
      <c r="L313" s="117"/>
      <c r="M313" s="117">
        <v>1701.4375</v>
      </c>
      <c r="N313" s="117">
        <v>26.765000000000001</v>
      </c>
      <c r="O313" s="117"/>
      <c r="P313" s="117">
        <v>85.575000000000003</v>
      </c>
      <c r="Q313" s="117">
        <v>10.0375</v>
      </c>
      <c r="R313" s="117"/>
      <c r="S313" s="117"/>
      <c r="T313" s="117"/>
      <c r="U313" s="117"/>
      <c r="V313" s="117"/>
      <c r="W313" s="117"/>
      <c r="X313" s="117"/>
      <c r="Y313" s="117"/>
      <c r="Z313" s="117"/>
      <c r="AA313" s="117"/>
      <c r="AB313" s="117"/>
      <c r="AC313" s="117">
        <v>1.5525</v>
      </c>
      <c r="AD313" s="117"/>
      <c r="AE313" s="117">
        <v>6.2</v>
      </c>
      <c r="AF313" s="117"/>
      <c r="AG313" s="117"/>
      <c r="AH313" s="117"/>
      <c r="AI313" s="117">
        <v>1.3674999999999999</v>
      </c>
      <c r="AJ313" s="117"/>
      <c r="AK313" s="117">
        <v>95.084999999999994</v>
      </c>
      <c r="AL313" s="20" t="s">
        <v>629</v>
      </c>
      <c r="AM313" s="38">
        <v>3</v>
      </c>
      <c r="AN313" s="20" t="s">
        <v>350</v>
      </c>
      <c r="AO313" s="20" t="s">
        <v>625</v>
      </c>
      <c r="AP313" s="20" t="s">
        <v>598</v>
      </c>
      <c r="AQ313" s="20" t="s">
        <v>120</v>
      </c>
      <c r="AR313" s="20" t="s">
        <v>599</v>
      </c>
      <c r="AS313" s="20" t="s">
        <v>626</v>
      </c>
      <c r="AT313" s="38">
        <v>2008</v>
      </c>
      <c r="AU313" s="20" t="s">
        <v>627</v>
      </c>
      <c r="AV313" s="20" t="s">
        <v>253</v>
      </c>
      <c r="AW313" s="20" t="s">
        <v>125</v>
      </c>
      <c r="AX313" s="20" t="s">
        <v>628</v>
      </c>
      <c r="AY313" s="20" t="str">
        <f>"https://doi.org/"&amp;Table1[[#This Row],[DOI]]</f>
        <v>https://doi.org/10.1016/j.resconrec.2008.09.008</v>
      </c>
      <c r="AZ313" s="20" t="s">
        <v>119</v>
      </c>
      <c r="BA313" s="20" t="s">
        <v>621</v>
      </c>
      <c r="BB313" s="20" t="s">
        <v>630</v>
      </c>
      <c r="BC313" s="20" t="s">
        <v>119</v>
      </c>
      <c r="BD313" s="20" t="s">
        <v>119</v>
      </c>
      <c r="BE313" s="20" t="s">
        <v>1326</v>
      </c>
      <c r="BF313" s="20" t="s">
        <v>131</v>
      </c>
      <c r="BG313" s="20" t="s">
        <v>119</v>
      </c>
      <c r="BH313" s="20" t="s">
        <v>119</v>
      </c>
      <c r="BI313" s="20" t="s">
        <v>119</v>
      </c>
      <c r="BJ313" s="20" t="s">
        <v>119</v>
      </c>
      <c r="BK313" s="20" t="s">
        <v>119</v>
      </c>
      <c r="BL313" s="20" t="s">
        <v>119</v>
      </c>
      <c r="BM313" s="20" t="s">
        <v>119</v>
      </c>
      <c r="BN313" s="20" t="s">
        <v>119</v>
      </c>
      <c r="BO313" s="20" t="s">
        <v>119</v>
      </c>
      <c r="BP313" s="20" t="s">
        <v>119</v>
      </c>
      <c r="BQ313" s="20" t="s">
        <v>119</v>
      </c>
      <c r="BR313" s="20" t="s">
        <v>119</v>
      </c>
      <c r="BS313" s="20" t="s">
        <v>119</v>
      </c>
      <c r="BT313" s="20" t="s">
        <v>119</v>
      </c>
      <c r="BU313" s="20" t="s">
        <v>119</v>
      </c>
      <c r="BV313" s="20" t="s">
        <v>119</v>
      </c>
      <c r="BW313" s="21" t="s">
        <v>134</v>
      </c>
      <c r="BX313" s="22" t="str">
        <f>_xlfn.XLOOKUP(BW313,dimensions_items!$B$4:$B$35,dimensions_items!$C$4:$C$35,"NULL",0)</f>
        <v>R5.2OECD</v>
      </c>
      <c r="BY313" s="22" t="s">
        <v>43</v>
      </c>
      <c r="BZ313" s="21" t="s">
        <v>26</v>
      </c>
      <c r="CA313" s="21" t="s">
        <v>18</v>
      </c>
      <c r="CB313" s="21" t="s">
        <v>19</v>
      </c>
      <c r="CC313" s="20" t="str">
        <f t="shared" si="12"/>
        <v>NR</v>
      </c>
      <c r="CD313" s="20" t="str">
        <f t="shared" si="13"/>
        <v>C</v>
      </c>
      <c r="CE313" s="20" t="str">
        <f t="shared" si="14"/>
        <v>OECD_EU15</v>
      </c>
      <c r="CF313" s="20">
        <f>IF(ISNUMBER(Table1[[#This Row],[concrete]]),Table1[[#This Row],[concrete]],IF(AND(ISNUMBER(Table1[[#This Row],[cement]]),ISNUMBER(Table1[[#This Row],[aggregates]])),Table1[[#This Row],[cement]]+Table1[[#This Row],[aggregates]],""))</f>
        <v>1701.4375</v>
      </c>
      <c r="CG313" s="20">
        <f>COUNT(Table1[[#This Row],[steel]:[other_unspecified_material]])</f>
        <v>10</v>
      </c>
    </row>
    <row r="314" spans="1:85" s="8" customFormat="1">
      <c r="A314" s="9">
        <v>312</v>
      </c>
      <c r="B314" s="20" t="s">
        <v>631</v>
      </c>
      <c r="C314" s="20" t="s">
        <v>632</v>
      </c>
      <c r="D314" s="38"/>
      <c r="E314" s="9">
        <v>1996</v>
      </c>
      <c r="F314" s="38">
        <v>38.439399999999999</v>
      </c>
      <c r="G314" s="38"/>
      <c r="H314" s="38"/>
      <c r="I314" s="38"/>
      <c r="J314" s="117">
        <v>1.58826</v>
      </c>
      <c r="K314" s="117"/>
      <c r="L314" s="117"/>
      <c r="M314" s="117">
        <v>1196.634</v>
      </c>
      <c r="N314" s="117"/>
      <c r="O314" s="117"/>
      <c r="P314" s="117"/>
      <c r="Q314" s="117">
        <v>59.44</v>
      </c>
      <c r="R314" s="117"/>
      <c r="S314" s="117"/>
      <c r="T314" s="117"/>
      <c r="U314" s="117"/>
      <c r="V314" s="117"/>
      <c r="W314" s="117"/>
      <c r="X314" s="117"/>
      <c r="Y314" s="117"/>
      <c r="Z314" s="117"/>
      <c r="AA314" s="117"/>
      <c r="AB314" s="117"/>
      <c r="AC314" s="117"/>
      <c r="AD314" s="117"/>
      <c r="AE314" s="117"/>
      <c r="AF314" s="117"/>
      <c r="AG314" s="117"/>
      <c r="AH314" s="117"/>
      <c r="AI314" s="117"/>
      <c r="AJ314" s="117">
        <v>6.6543200000000002</v>
      </c>
      <c r="AK314" s="117">
        <v>0.56699999999999995</v>
      </c>
      <c r="AL314" s="20" t="s">
        <v>633</v>
      </c>
      <c r="AM314" s="38">
        <v>2</v>
      </c>
      <c r="AN314" s="20" t="s">
        <v>350</v>
      </c>
      <c r="AO314" s="20" t="s">
        <v>634</v>
      </c>
      <c r="AP314" s="20" t="s">
        <v>598</v>
      </c>
      <c r="AQ314" s="20" t="s">
        <v>120</v>
      </c>
      <c r="AR314" s="20" t="s">
        <v>599</v>
      </c>
      <c r="AS314" s="20" t="s">
        <v>635</v>
      </c>
      <c r="AT314" s="38">
        <v>2016</v>
      </c>
      <c r="AU314" s="20" t="s">
        <v>636</v>
      </c>
      <c r="AV314" s="20" t="s">
        <v>637</v>
      </c>
      <c r="AW314" s="20" t="s">
        <v>125</v>
      </c>
      <c r="AX314" s="20" t="s">
        <v>638</v>
      </c>
      <c r="AY314" s="20" t="str">
        <f>"https://doi.org/"&amp;Table1[[#This Row],[DOI]]</f>
        <v>https://doi.org/10.3390/buildings6040046</v>
      </c>
      <c r="AZ314" s="20" t="s">
        <v>119</v>
      </c>
      <c r="BA314" s="20" t="s">
        <v>621</v>
      </c>
      <c r="BB314" s="20" t="s">
        <v>639</v>
      </c>
      <c r="BC314" s="20" t="s">
        <v>119</v>
      </c>
      <c r="BD314" s="20" t="s">
        <v>119</v>
      </c>
      <c r="BE314" s="20" t="s">
        <v>1326</v>
      </c>
      <c r="BF314" s="20" t="s">
        <v>131</v>
      </c>
      <c r="BG314" s="20" t="s">
        <v>119</v>
      </c>
      <c r="BH314" s="20" t="s">
        <v>119</v>
      </c>
      <c r="BI314" s="20" t="s">
        <v>119</v>
      </c>
      <c r="BJ314" s="20" t="s">
        <v>119</v>
      </c>
      <c r="BK314" s="20" t="s">
        <v>119</v>
      </c>
      <c r="BL314" s="20" t="s">
        <v>119</v>
      </c>
      <c r="BM314" s="20" t="s">
        <v>119</v>
      </c>
      <c r="BN314" s="20" t="s">
        <v>119</v>
      </c>
      <c r="BO314" s="20" t="s">
        <v>119</v>
      </c>
      <c r="BP314" s="20" t="s">
        <v>119</v>
      </c>
      <c r="BQ314" s="20" t="s">
        <v>119</v>
      </c>
      <c r="BR314" s="20" t="s">
        <v>119</v>
      </c>
      <c r="BS314" s="20" t="s">
        <v>119</v>
      </c>
      <c r="BT314" s="20" t="s">
        <v>119</v>
      </c>
      <c r="BU314" s="20" t="s">
        <v>119</v>
      </c>
      <c r="BV314" s="20" t="s">
        <v>119</v>
      </c>
      <c r="BW314" s="21" t="s">
        <v>476</v>
      </c>
      <c r="BX314" s="22" t="str">
        <f>_xlfn.XLOOKUP(BW314,dimensions_items!$B$4:$B$35,dimensions_items!$C$4:$C$35,"NULL",0)</f>
        <v>R5.2OECD</v>
      </c>
      <c r="BY314" s="22" t="s">
        <v>48</v>
      </c>
      <c r="BZ314" s="21" t="s">
        <v>17</v>
      </c>
      <c r="CA314" s="21" t="s">
        <v>22</v>
      </c>
      <c r="CB314" s="21" t="s">
        <v>19</v>
      </c>
      <c r="CC314" s="20" t="str">
        <f t="shared" si="12"/>
        <v>NR</v>
      </c>
      <c r="CD314" s="20" t="str">
        <f t="shared" si="13"/>
        <v>C</v>
      </c>
      <c r="CE314" s="20" t="str">
        <f t="shared" si="14"/>
        <v>OECD_EFTA</v>
      </c>
      <c r="CF314" s="20">
        <f>IF(ISNUMBER(Table1[[#This Row],[concrete]]),Table1[[#This Row],[concrete]],IF(AND(ISNUMBER(Table1[[#This Row],[cement]]),ISNUMBER(Table1[[#This Row],[aggregates]])),Table1[[#This Row],[cement]]+Table1[[#This Row],[aggregates]],""))</f>
        <v>1196.634</v>
      </c>
      <c r="CG314" s="20">
        <f>COUNT(Table1[[#This Row],[steel]:[other_unspecified_material]])</f>
        <v>6</v>
      </c>
    </row>
    <row r="315" spans="1:85" s="8" customFormat="1">
      <c r="A315" s="9">
        <v>313</v>
      </c>
      <c r="B315" s="20" t="s">
        <v>541</v>
      </c>
      <c r="C315" s="20" t="s">
        <v>640</v>
      </c>
      <c r="D315" s="38"/>
      <c r="E315" s="9">
        <v>1971</v>
      </c>
      <c r="F315" s="38">
        <v>117</v>
      </c>
      <c r="G315" s="38">
        <v>4.5</v>
      </c>
      <c r="H315" s="38">
        <v>0.49</v>
      </c>
      <c r="I315" s="38"/>
      <c r="J315" s="117"/>
      <c r="K315" s="117"/>
      <c r="L315" s="117"/>
      <c r="M315" s="117">
        <v>117</v>
      </c>
      <c r="N315" s="117"/>
      <c r="O315" s="117"/>
      <c r="P315" s="117"/>
      <c r="Q315" s="117"/>
      <c r="R315" s="117"/>
      <c r="S315" s="117">
        <v>5.2</v>
      </c>
      <c r="T315" s="117"/>
      <c r="U315" s="117"/>
      <c r="V315" s="117"/>
      <c r="W315" s="117"/>
      <c r="X315" s="117"/>
      <c r="Y315" s="117"/>
      <c r="Z315" s="117">
        <v>86</v>
      </c>
      <c r="AA315" s="117">
        <v>3.2</v>
      </c>
      <c r="AB315" s="117">
        <v>5.5</v>
      </c>
      <c r="AC315" s="117">
        <v>0.2</v>
      </c>
      <c r="AD315" s="117">
        <v>0.19</v>
      </c>
      <c r="AE315" s="117"/>
      <c r="AF315" s="117"/>
      <c r="AG315" s="117"/>
      <c r="AH315" s="117"/>
      <c r="AI315" s="117"/>
      <c r="AJ315" s="117">
        <v>0.45</v>
      </c>
      <c r="AK315" s="117">
        <v>6.74</v>
      </c>
      <c r="AL315" s="23" t="s">
        <v>641</v>
      </c>
      <c r="AM315" s="38">
        <v>12</v>
      </c>
      <c r="AN315" s="20" t="s">
        <v>350</v>
      </c>
      <c r="AO315" s="20" t="s">
        <v>634</v>
      </c>
      <c r="AP315" s="20" t="s">
        <v>598</v>
      </c>
      <c r="AQ315" s="20" t="s">
        <v>120</v>
      </c>
      <c r="AR315" s="20" t="s">
        <v>118</v>
      </c>
      <c r="AS315" s="20" t="s">
        <v>642</v>
      </c>
      <c r="AT315" s="38">
        <v>2012</v>
      </c>
      <c r="AU315" s="20" t="s">
        <v>643</v>
      </c>
      <c r="AV315" s="20" t="s">
        <v>644</v>
      </c>
      <c r="AW315" s="20" t="s">
        <v>125</v>
      </c>
      <c r="AX315" s="20" t="s">
        <v>645</v>
      </c>
      <c r="AY315" s="20" t="str">
        <f>"https://doi.org/"&amp;Table1[[#This Row],[DOI]]</f>
        <v>https://doi.org/10.1007/s11367-012-0528-2</v>
      </c>
      <c r="AZ315" s="20" t="s">
        <v>119</v>
      </c>
      <c r="BA315" s="20" t="s">
        <v>646</v>
      </c>
      <c r="BB315" s="20" t="s">
        <v>647</v>
      </c>
      <c r="BC315" s="20" t="s">
        <v>119</v>
      </c>
      <c r="BD315" s="20" t="s">
        <v>119</v>
      </c>
      <c r="BE315" s="20" t="s">
        <v>1326</v>
      </c>
      <c r="BF315" s="20" t="s">
        <v>648</v>
      </c>
      <c r="BG315" s="20" t="s">
        <v>119</v>
      </c>
      <c r="BH315" s="20" t="s">
        <v>119</v>
      </c>
      <c r="BI315" s="20" t="s">
        <v>119</v>
      </c>
      <c r="BJ315" s="20" t="s">
        <v>119</v>
      </c>
      <c r="BK315" s="20" t="s">
        <v>119</v>
      </c>
      <c r="BL315" s="20" t="s">
        <v>119</v>
      </c>
      <c r="BM315" s="20" t="s">
        <v>119</v>
      </c>
      <c r="BN315" s="20" t="s">
        <v>119</v>
      </c>
      <c r="BO315" s="20" t="s">
        <v>119</v>
      </c>
      <c r="BP315" s="20" t="s">
        <v>119</v>
      </c>
      <c r="BQ315" s="20" t="s">
        <v>119</v>
      </c>
      <c r="BR315" s="20" t="s">
        <v>119</v>
      </c>
      <c r="BS315" s="20" t="s">
        <v>119</v>
      </c>
      <c r="BT315" s="20" t="s">
        <v>119</v>
      </c>
      <c r="BU315" s="20" t="s">
        <v>119</v>
      </c>
      <c r="BV315" s="20" t="s">
        <v>119</v>
      </c>
      <c r="BW315" s="21" t="s">
        <v>547</v>
      </c>
      <c r="BX315" s="22" t="str">
        <f>_xlfn.XLOOKUP(BW315,dimensions_items!$B$4:$B$35,dimensions_items!$C$4:$C$35,"NULL",0)</f>
        <v>R5.2OECD</v>
      </c>
      <c r="BY315" s="22" t="s">
        <v>48</v>
      </c>
      <c r="BZ315" s="21" t="s">
        <v>31</v>
      </c>
      <c r="CA315" s="21" t="s">
        <v>18</v>
      </c>
      <c r="CB315" s="21" t="s">
        <v>19</v>
      </c>
      <c r="CC315" s="20" t="str">
        <f t="shared" si="12"/>
        <v>NR</v>
      </c>
      <c r="CD315" s="20" t="str">
        <f t="shared" si="13"/>
        <v>U</v>
      </c>
      <c r="CE315" s="20" t="str">
        <f t="shared" si="14"/>
        <v>OECD_USA</v>
      </c>
      <c r="CF315" s="20">
        <f>IF(ISNUMBER(Table1[[#This Row],[concrete]]),Table1[[#This Row],[concrete]],IF(AND(ISNUMBER(Table1[[#This Row],[cement]]),ISNUMBER(Table1[[#This Row],[aggregates]])),Table1[[#This Row],[cement]]+Table1[[#This Row],[aggregates]],""))</f>
        <v>117</v>
      </c>
      <c r="CG315" s="20">
        <f>COUNT(Table1[[#This Row],[steel]:[other_unspecified_material]])</f>
        <v>12</v>
      </c>
    </row>
    <row r="316" spans="1:85" s="8" customFormat="1">
      <c r="A316" s="9">
        <v>314</v>
      </c>
      <c r="B316" s="20" t="s">
        <v>226</v>
      </c>
      <c r="C316" s="20" t="s">
        <v>649</v>
      </c>
      <c r="D316" s="38"/>
      <c r="E316" s="9"/>
      <c r="F316" s="38">
        <v>108.43</v>
      </c>
      <c r="G316" s="38"/>
      <c r="H316" s="38"/>
      <c r="I316" s="38"/>
      <c r="J316" s="117">
        <v>7.5</v>
      </c>
      <c r="K316" s="117"/>
      <c r="L316" s="117"/>
      <c r="M316" s="117">
        <v>2623.66</v>
      </c>
      <c r="N316" s="117">
        <v>74.19</v>
      </c>
      <c r="O316" s="117"/>
      <c r="P316" s="117">
        <v>70.83</v>
      </c>
      <c r="Q316" s="117"/>
      <c r="R316" s="117"/>
      <c r="S316" s="117"/>
      <c r="T316" s="117"/>
      <c r="U316" s="117"/>
      <c r="V316" s="117"/>
      <c r="W316" s="117"/>
      <c r="X316" s="117"/>
      <c r="Y316" s="117"/>
      <c r="Z316" s="117"/>
      <c r="AA316" s="117"/>
      <c r="AB316" s="117">
        <v>6.86</v>
      </c>
      <c r="AC316" s="117">
        <v>2.74</v>
      </c>
      <c r="AD316" s="117"/>
      <c r="AE316" s="117"/>
      <c r="AF316" s="117"/>
      <c r="AG316" s="117"/>
      <c r="AH316" s="117"/>
      <c r="AI316" s="117"/>
      <c r="AJ316" s="117"/>
      <c r="AK316" s="117"/>
      <c r="AL316" s="20" t="s">
        <v>650</v>
      </c>
      <c r="AM316" s="38">
        <v>13</v>
      </c>
      <c r="AN316" s="20" t="s">
        <v>350</v>
      </c>
      <c r="AO316" s="20" t="s">
        <v>634</v>
      </c>
      <c r="AP316" s="20" t="s">
        <v>598</v>
      </c>
      <c r="AQ316" s="20" t="s">
        <v>617</v>
      </c>
      <c r="AR316" s="20" t="s">
        <v>118</v>
      </c>
      <c r="AS316" s="20" t="s">
        <v>651</v>
      </c>
      <c r="AT316" s="38">
        <v>2011</v>
      </c>
      <c r="AU316" s="20" t="s">
        <v>652</v>
      </c>
      <c r="AV316" s="20" t="s">
        <v>644</v>
      </c>
      <c r="AW316" s="20" t="s">
        <v>125</v>
      </c>
      <c r="AX316" s="20" t="s">
        <v>653</v>
      </c>
      <c r="AY316" s="20" t="str">
        <f>"https://doi.org/"&amp;Table1[[#This Row],[DOI]]</f>
        <v>https://doi.org/10.1007/s11367-011-0342-2</v>
      </c>
      <c r="AZ316" s="20" t="s">
        <v>119</v>
      </c>
      <c r="BA316" s="20" t="s">
        <v>646</v>
      </c>
      <c r="BB316" s="20" t="s">
        <v>119</v>
      </c>
      <c r="BC316" s="20" t="s">
        <v>119</v>
      </c>
      <c r="BD316" s="20" t="s">
        <v>119</v>
      </c>
      <c r="BE316" s="20" t="s">
        <v>1326</v>
      </c>
      <c r="BF316" s="20" t="s">
        <v>226</v>
      </c>
      <c r="BG316" s="20" t="s">
        <v>119</v>
      </c>
      <c r="BH316" s="20" t="s">
        <v>119</v>
      </c>
      <c r="BI316" s="20" t="s">
        <v>119</v>
      </c>
      <c r="BJ316" s="20" t="s">
        <v>119</v>
      </c>
      <c r="BK316" s="20" t="s">
        <v>119</v>
      </c>
      <c r="BL316" s="20" t="s">
        <v>119</v>
      </c>
      <c r="BM316" s="20" t="s">
        <v>119</v>
      </c>
      <c r="BN316" s="20" t="s">
        <v>119</v>
      </c>
      <c r="BO316" s="20" t="s">
        <v>119</v>
      </c>
      <c r="BP316" s="20" t="s">
        <v>119</v>
      </c>
      <c r="BQ316" s="20" t="s">
        <v>119</v>
      </c>
      <c r="BR316" s="20" t="s">
        <v>119</v>
      </c>
      <c r="BS316" s="20" t="s">
        <v>119</v>
      </c>
      <c r="BT316" s="20" t="s">
        <v>119</v>
      </c>
      <c r="BU316" s="20" t="s">
        <v>119</v>
      </c>
      <c r="BV316" s="20" t="s">
        <v>119</v>
      </c>
      <c r="BW316" s="21" t="s">
        <v>233</v>
      </c>
      <c r="BX316" s="22" t="str">
        <f>_xlfn.XLOOKUP(BW316,dimensions_items!$B$4:$B$35,dimensions_items!$C$4:$C$35,"NULL",0)</f>
        <v>R5.2ASIA</v>
      </c>
      <c r="BY316" s="22" t="s">
        <v>48</v>
      </c>
      <c r="BZ316" s="21" t="s">
        <v>26</v>
      </c>
      <c r="CA316" s="21" t="s">
        <v>18</v>
      </c>
      <c r="CB316" s="21" t="s">
        <v>19</v>
      </c>
      <c r="CC316" s="20" t="str">
        <f t="shared" si="12"/>
        <v>NR</v>
      </c>
      <c r="CD316" s="20" t="str">
        <f t="shared" si="13"/>
        <v>C</v>
      </c>
      <c r="CE316" s="20" t="str">
        <f t="shared" si="14"/>
        <v>ASIA_CHN</v>
      </c>
      <c r="CF316" s="20">
        <f>IF(ISNUMBER(Table1[[#This Row],[concrete]]),Table1[[#This Row],[concrete]],IF(AND(ISNUMBER(Table1[[#This Row],[cement]]),ISNUMBER(Table1[[#This Row],[aggregates]])),Table1[[#This Row],[cement]]+Table1[[#This Row],[aggregates]],""))</f>
        <v>2623.66</v>
      </c>
      <c r="CG316" s="20">
        <f>COUNT(Table1[[#This Row],[steel]:[other_unspecified_material]])</f>
        <v>7</v>
      </c>
    </row>
    <row r="317" spans="1:85" s="8" customFormat="1">
      <c r="A317" s="9">
        <v>315</v>
      </c>
      <c r="B317" s="20" t="s">
        <v>654</v>
      </c>
      <c r="C317" s="20" t="s">
        <v>655</v>
      </c>
      <c r="D317" s="38"/>
      <c r="E317" s="9"/>
      <c r="F317" s="38">
        <v>136.85624910000001</v>
      </c>
      <c r="G317" s="38"/>
      <c r="H317" s="38"/>
      <c r="I317" s="38">
        <v>238.56787489999999</v>
      </c>
      <c r="J317" s="117">
        <v>1.031606673</v>
      </c>
      <c r="K317" s="117"/>
      <c r="L317" s="117"/>
      <c r="M317" s="117">
        <v>1317.4689049999999</v>
      </c>
      <c r="N317" s="117">
        <v>0.89054726399999995</v>
      </c>
      <c r="O317" s="117">
        <v>2.6776119399999998</v>
      </c>
      <c r="P317" s="117">
        <v>12.45074627</v>
      </c>
      <c r="Q317" s="117"/>
      <c r="R317" s="117"/>
      <c r="S317" s="117">
        <v>0.45190713100000002</v>
      </c>
      <c r="T317" s="117"/>
      <c r="U317" s="117"/>
      <c r="V317" s="117"/>
      <c r="W317" s="117"/>
      <c r="X317" s="117"/>
      <c r="Y317" s="117"/>
      <c r="Z317" s="117"/>
      <c r="AA317" s="117"/>
      <c r="AB317" s="117">
        <v>1.3103401910000001</v>
      </c>
      <c r="AC317" s="117"/>
      <c r="AD317" s="117"/>
      <c r="AE317" s="117">
        <v>1.9022534000000001E-2</v>
      </c>
      <c r="AF317" s="117"/>
      <c r="AG317" s="117">
        <v>1.0725782850000001</v>
      </c>
      <c r="AH317" s="117"/>
      <c r="AI317" s="117"/>
      <c r="AJ317" s="117">
        <v>16.422056380000001</v>
      </c>
      <c r="AK317" s="117">
        <v>16.97225637</v>
      </c>
      <c r="AL317" s="20" t="s">
        <v>656</v>
      </c>
      <c r="AM317" s="38" t="s">
        <v>118</v>
      </c>
      <c r="AN317" s="20" t="s">
        <v>350</v>
      </c>
      <c r="AO317" s="20" t="s">
        <v>634</v>
      </c>
      <c r="AP317" s="20" t="s">
        <v>598</v>
      </c>
      <c r="AQ317" s="20" t="s">
        <v>120</v>
      </c>
      <c r="AR317" s="20" t="s">
        <v>599</v>
      </c>
      <c r="AS317" s="20" t="s">
        <v>657</v>
      </c>
      <c r="AT317" s="38">
        <v>2014</v>
      </c>
      <c r="AU317" s="20" t="s">
        <v>658</v>
      </c>
      <c r="AV317" s="20" t="s">
        <v>659</v>
      </c>
      <c r="AW317" s="20" t="s">
        <v>125</v>
      </c>
      <c r="AX317" s="20" t="s">
        <v>660</v>
      </c>
      <c r="AY317" s="20" t="str">
        <f>"https://doi.org/"&amp;Table1[[#This Row],[DOI]]</f>
        <v>https://doi.org/10.1016/j.ijsbe.2014.11.004</v>
      </c>
      <c r="AZ317" s="20" t="s">
        <v>119</v>
      </c>
      <c r="BA317" s="20" t="s">
        <v>661</v>
      </c>
      <c r="BB317" s="20" t="s">
        <v>662</v>
      </c>
      <c r="BC317" s="20" t="s">
        <v>119</v>
      </c>
      <c r="BD317" s="20" t="s">
        <v>119</v>
      </c>
      <c r="BE317" s="20" t="s">
        <v>1326</v>
      </c>
      <c r="BF317" s="20" t="s">
        <v>663</v>
      </c>
      <c r="BG317" s="20" t="s">
        <v>119</v>
      </c>
      <c r="BH317" s="20" t="s">
        <v>119</v>
      </c>
      <c r="BI317" s="20" t="s">
        <v>119</v>
      </c>
      <c r="BJ317" s="20" t="s">
        <v>119</v>
      </c>
      <c r="BK317" s="20" t="s">
        <v>119</v>
      </c>
      <c r="BL317" s="20" t="s">
        <v>119</v>
      </c>
      <c r="BM317" s="20" t="s">
        <v>119</v>
      </c>
      <c r="BN317" s="20" t="s">
        <v>119</v>
      </c>
      <c r="BO317" s="20" t="s">
        <v>119</v>
      </c>
      <c r="BP317" s="20" t="s">
        <v>119</v>
      </c>
      <c r="BQ317" s="20" t="s">
        <v>119</v>
      </c>
      <c r="BR317" s="20" t="s">
        <v>119</v>
      </c>
      <c r="BS317" s="20" t="s">
        <v>119</v>
      </c>
      <c r="BT317" s="20" t="s">
        <v>119</v>
      </c>
      <c r="BU317" s="20" t="s">
        <v>119</v>
      </c>
      <c r="BV317" s="20" t="s">
        <v>119</v>
      </c>
      <c r="BW317" s="21" t="s">
        <v>466</v>
      </c>
      <c r="BX317" s="22" t="str">
        <f>_xlfn.XLOOKUP(BW317,dimensions_items!$B$4:$B$35,dimensions_items!$C$4:$C$35,"NULL",0)</f>
        <v>R5.2OECD</v>
      </c>
      <c r="BY317" s="22" t="s">
        <v>48</v>
      </c>
      <c r="BZ317" s="27" t="s">
        <v>1469</v>
      </c>
      <c r="CA317" s="21" t="s">
        <v>22</v>
      </c>
      <c r="CB317" s="21" t="s">
        <v>19</v>
      </c>
      <c r="CC317" s="20" t="str">
        <f t="shared" si="12"/>
        <v>NR</v>
      </c>
      <c r="CD317" s="20" t="str">
        <f t="shared" si="13"/>
        <v>C</v>
      </c>
      <c r="CE317" s="20" t="str">
        <f t="shared" si="14"/>
        <v>OECD_AUNZ</v>
      </c>
      <c r="CF317" s="20">
        <f>IF(ISNUMBER(Table1[[#This Row],[concrete]]),Table1[[#This Row],[concrete]],IF(AND(ISNUMBER(Table1[[#This Row],[cement]]),ISNUMBER(Table1[[#This Row],[aggregates]])),Table1[[#This Row],[cement]]+Table1[[#This Row],[aggregates]],""))</f>
        <v>1317.4689049999999</v>
      </c>
      <c r="CG317" s="20">
        <f>COUNT(Table1[[#This Row],[steel]:[other_unspecified_material]])</f>
        <v>13</v>
      </c>
    </row>
    <row r="318" spans="1:85" s="8" customFormat="1">
      <c r="A318" s="9">
        <v>316</v>
      </c>
      <c r="B318" s="20" t="s">
        <v>226</v>
      </c>
      <c r="C318" s="20" t="s">
        <v>664</v>
      </c>
      <c r="D318" s="38">
        <v>1950</v>
      </c>
      <c r="E318" s="9">
        <v>1959</v>
      </c>
      <c r="F318" s="38">
        <v>14</v>
      </c>
      <c r="G318" s="38"/>
      <c r="H318" s="38"/>
      <c r="I318" s="38"/>
      <c r="J318" s="117">
        <v>20</v>
      </c>
      <c r="K318" s="117"/>
      <c r="L318" s="117"/>
      <c r="M318" s="117"/>
      <c r="N318" s="117">
        <v>148</v>
      </c>
      <c r="O318" s="117">
        <v>1038</v>
      </c>
      <c r="P318" s="117">
        <v>638</v>
      </c>
      <c r="Q318" s="117"/>
      <c r="R318" s="117"/>
      <c r="S318" s="117"/>
      <c r="T318" s="117"/>
      <c r="U318" s="117">
        <v>1</v>
      </c>
      <c r="V318" s="117"/>
      <c r="W318" s="117"/>
      <c r="X318" s="117"/>
      <c r="Y318" s="117"/>
      <c r="Z318" s="117"/>
      <c r="AA318" s="117"/>
      <c r="AB318" s="117">
        <v>1</v>
      </c>
      <c r="AC318" s="117"/>
      <c r="AD318" s="117"/>
      <c r="AE318" s="117"/>
      <c r="AF318" s="117"/>
      <c r="AG318" s="117"/>
      <c r="AH318" s="117"/>
      <c r="AI318" s="117"/>
      <c r="AJ318" s="117"/>
      <c r="AK318" s="117">
        <v>32</v>
      </c>
      <c r="AL318" s="20" t="s">
        <v>665</v>
      </c>
      <c r="AM318" s="38" t="s">
        <v>118</v>
      </c>
      <c r="AN318" s="20" t="s">
        <v>606</v>
      </c>
      <c r="AO318" s="20" t="s">
        <v>118</v>
      </c>
      <c r="AP318" s="20" t="s">
        <v>666</v>
      </c>
      <c r="AQ318" s="20" t="s">
        <v>120</v>
      </c>
      <c r="AR318" s="20" t="s">
        <v>118</v>
      </c>
      <c r="AS318" s="20" t="s">
        <v>667</v>
      </c>
      <c r="AT318" s="38">
        <v>2012</v>
      </c>
      <c r="AU318" s="20" t="s">
        <v>668</v>
      </c>
      <c r="AV318" s="20" t="s">
        <v>124</v>
      </c>
      <c r="AW318" s="20" t="s">
        <v>125</v>
      </c>
      <c r="AX318" s="20" t="s">
        <v>669</v>
      </c>
      <c r="AY318" s="20" t="str">
        <f>"https://doi.org/"&amp;Table1[[#This Row],[DOI]]</f>
        <v>https://doi.org/10.1111/j.1530-9290.2012.00523.x</v>
      </c>
      <c r="AZ318" s="20" t="s">
        <v>1545</v>
      </c>
      <c r="BA318" s="20" t="s">
        <v>646</v>
      </c>
      <c r="BB318" s="20" t="s">
        <v>670</v>
      </c>
      <c r="BC318" s="20" t="s">
        <v>119</v>
      </c>
      <c r="BD318" s="20" t="s">
        <v>119</v>
      </c>
      <c r="BE318" s="20" t="s">
        <v>1326</v>
      </c>
      <c r="BF318" s="20" t="s">
        <v>226</v>
      </c>
      <c r="BG318" s="20" t="s">
        <v>119</v>
      </c>
      <c r="BH318" s="20" t="s">
        <v>119</v>
      </c>
      <c r="BI318" s="20" t="s">
        <v>119</v>
      </c>
      <c r="BJ318" s="20" t="s">
        <v>119</v>
      </c>
      <c r="BK318" s="20" t="s">
        <v>119</v>
      </c>
      <c r="BL318" s="20" t="s">
        <v>119</v>
      </c>
      <c r="BM318" s="20" t="s">
        <v>119</v>
      </c>
      <c r="BN318" s="20" t="s">
        <v>119</v>
      </c>
      <c r="BO318" s="20" t="s">
        <v>119</v>
      </c>
      <c r="BP318" s="20" t="s">
        <v>119</v>
      </c>
      <c r="BQ318" s="20" t="s">
        <v>119</v>
      </c>
      <c r="BR318" s="20" t="s">
        <v>119</v>
      </c>
      <c r="BS318" s="20" t="s">
        <v>119</v>
      </c>
      <c r="BT318" s="20" t="s">
        <v>119</v>
      </c>
      <c r="BU318" s="20" t="s">
        <v>119</v>
      </c>
      <c r="BV318" s="20" t="s">
        <v>119</v>
      </c>
      <c r="BW318" s="21" t="s">
        <v>233</v>
      </c>
      <c r="BX318" s="22" t="str">
        <f>_xlfn.XLOOKUP(BW318,dimensions_items!$B$4:$B$35,dimensions_items!$C$4:$C$35,"NULL",0)</f>
        <v>R5.2ASIA</v>
      </c>
      <c r="BY318" s="22" t="s">
        <v>41</v>
      </c>
      <c r="BZ318" s="21" t="s">
        <v>1470</v>
      </c>
      <c r="CA318" s="21" t="s">
        <v>18</v>
      </c>
      <c r="CB318" s="27" t="s">
        <v>23</v>
      </c>
      <c r="CC318" s="20" t="str">
        <f t="shared" si="12"/>
        <v>RU</v>
      </c>
      <c r="CD318" s="20" t="str">
        <f t="shared" si="13"/>
        <v>M</v>
      </c>
      <c r="CE318" s="20" t="str">
        <f t="shared" si="14"/>
        <v>ASIA_CHN</v>
      </c>
      <c r="CF318" s="20">
        <f>IF(ISNUMBER(Table1[[#This Row],[concrete]]),Table1[[#This Row],[concrete]],IF(AND(ISNUMBER(Table1[[#This Row],[cement]]),ISNUMBER(Table1[[#This Row],[aggregates]])),Table1[[#This Row],[cement]]+Table1[[#This Row],[aggregates]],""))</f>
        <v>1186</v>
      </c>
      <c r="CG318" s="20">
        <f>COUNT(Table1[[#This Row],[steel]:[other_unspecified_material]])</f>
        <v>8</v>
      </c>
    </row>
    <row r="319" spans="1:85" s="8" customFormat="1">
      <c r="A319" s="9">
        <v>317</v>
      </c>
      <c r="B319" s="20" t="s">
        <v>226</v>
      </c>
      <c r="C319" s="20" t="s">
        <v>664</v>
      </c>
      <c r="D319" s="38">
        <v>1960</v>
      </c>
      <c r="E319" s="9">
        <v>1979</v>
      </c>
      <c r="F319" s="38">
        <v>16</v>
      </c>
      <c r="G319" s="38"/>
      <c r="H319" s="38"/>
      <c r="I319" s="38"/>
      <c r="J319" s="117">
        <v>22</v>
      </c>
      <c r="K319" s="117"/>
      <c r="L319" s="117"/>
      <c r="M319" s="117"/>
      <c r="N319" s="117">
        <v>157</v>
      </c>
      <c r="O319" s="117">
        <v>1189</v>
      </c>
      <c r="P319" s="117">
        <v>674</v>
      </c>
      <c r="Q319" s="117"/>
      <c r="R319" s="117"/>
      <c r="S319" s="117"/>
      <c r="T319" s="117"/>
      <c r="U319" s="117">
        <v>1</v>
      </c>
      <c r="V319" s="117"/>
      <c r="W319" s="117"/>
      <c r="X319" s="117"/>
      <c r="Y319" s="117"/>
      <c r="Z319" s="117"/>
      <c r="AA319" s="117"/>
      <c r="AB319" s="117">
        <v>2</v>
      </c>
      <c r="AC319" s="117"/>
      <c r="AD319" s="117"/>
      <c r="AE319" s="117"/>
      <c r="AF319" s="117"/>
      <c r="AG319" s="117"/>
      <c r="AH319" s="117"/>
      <c r="AI319" s="117"/>
      <c r="AJ319" s="117"/>
      <c r="AK319" s="117">
        <v>32</v>
      </c>
      <c r="AL319" s="20" t="s">
        <v>665</v>
      </c>
      <c r="AM319" s="38" t="s">
        <v>118</v>
      </c>
      <c r="AN319" s="20" t="s">
        <v>606</v>
      </c>
      <c r="AO319" s="20" t="s">
        <v>118</v>
      </c>
      <c r="AP319" s="20" t="s">
        <v>666</v>
      </c>
      <c r="AQ319" s="20" t="s">
        <v>120</v>
      </c>
      <c r="AR319" s="20" t="s">
        <v>118</v>
      </c>
      <c r="AS319" s="20" t="s">
        <v>667</v>
      </c>
      <c r="AT319" s="38">
        <v>2012</v>
      </c>
      <c r="AU319" s="20" t="s">
        <v>668</v>
      </c>
      <c r="AV319" s="20" t="s">
        <v>124</v>
      </c>
      <c r="AW319" s="20" t="s">
        <v>125</v>
      </c>
      <c r="AX319" s="20" t="s">
        <v>669</v>
      </c>
      <c r="AY319" s="20" t="str">
        <f>"https://doi.org/"&amp;Table1[[#This Row],[DOI]]</f>
        <v>https://doi.org/10.1111/j.1530-9290.2012.00523.x</v>
      </c>
      <c r="AZ319" s="20" t="s">
        <v>119</v>
      </c>
      <c r="BA319" s="20" t="s">
        <v>646</v>
      </c>
      <c r="BB319" s="20" t="s">
        <v>670</v>
      </c>
      <c r="BC319" s="20" t="s">
        <v>119</v>
      </c>
      <c r="BD319" s="20" t="s">
        <v>119</v>
      </c>
      <c r="BE319" s="20" t="s">
        <v>1326</v>
      </c>
      <c r="BF319" s="20" t="s">
        <v>226</v>
      </c>
      <c r="BG319" s="20" t="s">
        <v>119</v>
      </c>
      <c r="BH319" s="20" t="s">
        <v>119</v>
      </c>
      <c r="BI319" s="20" t="s">
        <v>119</v>
      </c>
      <c r="BJ319" s="20" t="s">
        <v>119</v>
      </c>
      <c r="BK319" s="20" t="s">
        <v>119</v>
      </c>
      <c r="BL319" s="20" t="s">
        <v>119</v>
      </c>
      <c r="BM319" s="20" t="s">
        <v>119</v>
      </c>
      <c r="BN319" s="20" t="s">
        <v>119</v>
      </c>
      <c r="BO319" s="20" t="s">
        <v>119</v>
      </c>
      <c r="BP319" s="20" t="s">
        <v>119</v>
      </c>
      <c r="BQ319" s="20" t="s">
        <v>119</v>
      </c>
      <c r="BR319" s="20" t="s">
        <v>119</v>
      </c>
      <c r="BS319" s="20" t="s">
        <v>119</v>
      </c>
      <c r="BT319" s="20" t="s">
        <v>119</v>
      </c>
      <c r="BU319" s="20" t="s">
        <v>119</v>
      </c>
      <c r="BV319" s="20" t="s">
        <v>119</v>
      </c>
      <c r="BW319" s="21" t="s">
        <v>233</v>
      </c>
      <c r="BX319" s="22" t="str">
        <f>_xlfn.XLOOKUP(BW319,dimensions_items!$B$4:$B$35,dimensions_items!$C$4:$C$35,"NULL",0)</f>
        <v>R5.2ASIA</v>
      </c>
      <c r="BY319" s="22" t="s">
        <v>41</v>
      </c>
      <c r="BZ319" s="21" t="s">
        <v>1470</v>
      </c>
      <c r="CA319" s="21" t="s">
        <v>18</v>
      </c>
      <c r="CB319" s="27" t="s">
        <v>23</v>
      </c>
      <c r="CC319" s="20" t="str">
        <f t="shared" si="12"/>
        <v>RU</v>
      </c>
      <c r="CD319" s="20" t="str">
        <f t="shared" si="13"/>
        <v>M</v>
      </c>
      <c r="CE319" s="20" t="str">
        <f t="shared" si="14"/>
        <v>ASIA_CHN</v>
      </c>
      <c r="CF319" s="20">
        <f>IF(ISNUMBER(Table1[[#This Row],[concrete]]),Table1[[#This Row],[concrete]],IF(AND(ISNUMBER(Table1[[#This Row],[cement]]),ISNUMBER(Table1[[#This Row],[aggregates]])),Table1[[#This Row],[cement]]+Table1[[#This Row],[aggregates]],""))</f>
        <v>1346</v>
      </c>
      <c r="CG319" s="20">
        <f>COUNT(Table1[[#This Row],[steel]:[other_unspecified_material]])</f>
        <v>8</v>
      </c>
    </row>
    <row r="320" spans="1:85" s="8" customFormat="1">
      <c r="A320" s="9">
        <v>318</v>
      </c>
      <c r="B320" s="20" t="s">
        <v>226</v>
      </c>
      <c r="C320" s="20" t="s">
        <v>664</v>
      </c>
      <c r="D320" s="38">
        <v>1980</v>
      </c>
      <c r="E320" s="9">
        <v>2010</v>
      </c>
      <c r="F320" s="38">
        <v>21</v>
      </c>
      <c r="G320" s="38"/>
      <c r="H320" s="38"/>
      <c r="I320" s="38"/>
      <c r="J320" s="117">
        <v>24</v>
      </c>
      <c r="K320" s="117"/>
      <c r="L320" s="117"/>
      <c r="M320" s="117"/>
      <c r="N320" s="117">
        <v>172</v>
      </c>
      <c r="O320" s="117">
        <v>1345</v>
      </c>
      <c r="P320" s="117">
        <v>705</v>
      </c>
      <c r="Q320" s="117"/>
      <c r="R320" s="117"/>
      <c r="S320" s="117"/>
      <c r="T320" s="117"/>
      <c r="U320" s="117">
        <v>2</v>
      </c>
      <c r="V320" s="117"/>
      <c r="W320" s="117"/>
      <c r="X320" s="117"/>
      <c r="Y320" s="117"/>
      <c r="Z320" s="117"/>
      <c r="AA320" s="117"/>
      <c r="AB320" s="117">
        <v>2</v>
      </c>
      <c r="AC320" s="117"/>
      <c r="AD320" s="117"/>
      <c r="AE320" s="117"/>
      <c r="AF320" s="117"/>
      <c r="AG320" s="117"/>
      <c r="AH320" s="117"/>
      <c r="AI320" s="117"/>
      <c r="AJ320" s="117"/>
      <c r="AK320" s="117">
        <v>32</v>
      </c>
      <c r="AL320" s="20" t="s">
        <v>665</v>
      </c>
      <c r="AM320" s="38" t="s">
        <v>118</v>
      </c>
      <c r="AN320" s="20" t="s">
        <v>606</v>
      </c>
      <c r="AO320" s="20" t="s">
        <v>118</v>
      </c>
      <c r="AP320" s="20" t="s">
        <v>666</v>
      </c>
      <c r="AQ320" s="20" t="s">
        <v>617</v>
      </c>
      <c r="AR320" s="20" t="s">
        <v>118</v>
      </c>
      <c r="AS320" s="20" t="s">
        <v>667</v>
      </c>
      <c r="AT320" s="38">
        <v>2012</v>
      </c>
      <c r="AU320" s="20" t="s">
        <v>668</v>
      </c>
      <c r="AV320" s="20" t="s">
        <v>124</v>
      </c>
      <c r="AW320" s="20" t="s">
        <v>125</v>
      </c>
      <c r="AX320" s="20" t="s">
        <v>669</v>
      </c>
      <c r="AY320" s="20" t="str">
        <f>"https://doi.org/"&amp;Table1[[#This Row],[DOI]]</f>
        <v>https://doi.org/10.1111/j.1530-9290.2012.00523.x</v>
      </c>
      <c r="AZ320" s="20" t="s">
        <v>119</v>
      </c>
      <c r="BA320" s="20" t="s">
        <v>646</v>
      </c>
      <c r="BB320" s="20" t="s">
        <v>670</v>
      </c>
      <c r="BC320" s="20" t="s">
        <v>119</v>
      </c>
      <c r="BD320" s="20" t="s">
        <v>119</v>
      </c>
      <c r="BE320" s="20" t="s">
        <v>1326</v>
      </c>
      <c r="BF320" s="20" t="s">
        <v>226</v>
      </c>
      <c r="BG320" s="20" t="s">
        <v>119</v>
      </c>
      <c r="BH320" s="20" t="s">
        <v>119</v>
      </c>
      <c r="BI320" s="20" t="s">
        <v>119</v>
      </c>
      <c r="BJ320" s="20" t="s">
        <v>119</v>
      </c>
      <c r="BK320" s="20" t="s">
        <v>119</v>
      </c>
      <c r="BL320" s="20" t="s">
        <v>119</v>
      </c>
      <c r="BM320" s="20" t="s">
        <v>119</v>
      </c>
      <c r="BN320" s="20" t="s">
        <v>119</v>
      </c>
      <c r="BO320" s="20" t="s">
        <v>119</v>
      </c>
      <c r="BP320" s="20" t="s">
        <v>119</v>
      </c>
      <c r="BQ320" s="20" t="s">
        <v>119</v>
      </c>
      <c r="BR320" s="20" t="s">
        <v>119</v>
      </c>
      <c r="BS320" s="20" t="s">
        <v>119</v>
      </c>
      <c r="BT320" s="20" t="s">
        <v>119</v>
      </c>
      <c r="BU320" s="20" t="s">
        <v>119</v>
      </c>
      <c r="BV320" s="20" t="s">
        <v>119</v>
      </c>
      <c r="BW320" s="21" t="s">
        <v>233</v>
      </c>
      <c r="BX320" s="22" t="str">
        <f>_xlfn.XLOOKUP(BW320,dimensions_items!$B$4:$B$35,dimensions_items!$C$4:$C$35,"NULL",0)</f>
        <v>R5.2ASIA</v>
      </c>
      <c r="BY320" s="22" t="s">
        <v>41</v>
      </c>
      <c r="BZ320" s="21" t="s">
        <v>1470</v>
      </c>
      <c r="CA320" s="21" t="s">
        <v>18</v>
      </c>
      <c r="CB320" s="27" t="s">
        <v>23</v>
      </c>
      <c r="CC320" s="20" t="str">
        <f t="shared" si="12"/>
        <v>RU</v>
      </c>
      <c r="CD320" s="20" t="str">
        <f t="shared" si="13"/>
        <v>M</v>
      </c>
      <c r="CE320" s="20" t="str">
        <f t="shared" si="14"/>
        <v>ASIA_CHN</v>
      </c>
      <c r="CF320" s="20">
        <f>IF(ISNUMBER(Table1[[#This Row],[concrete]]),Table1[[#This Row],[concrete]],IF(AND(ISNUMBER(Table1[[#This Row],[cement]]),ISNUMBER(Table1[[#This Row],[aggregates]])),Table1[[#This Row],[cement]]+Table1[[#This Row],[aggregates]],""))</f>
        <v>1517</v>
      </c>
      <c r="CG320" s="20">
        <f>COUNT(Table1[[#This Row],[steel]:[other_unspecified_material]])</f>
        <v>8</v>
      </c>
    </row>
    <row r="321" spans="1:85" s="8" customFormat="1">
      <c r="A321" s="9">
        <v>319</v>
      </c>
      <c r="B321" s="20" t="s">
        <v>226</v>
      </c>
      <c r="C321" s="20" t="s">
        <v>664</v>
      </c>
      <c r="D321" s="38">
        <v>1975</v>
      </c>
      <c r="E321" s="9">
        <v>1979</v>
      </c>
      <c r="F321" s="38">
        <v>17</v>
      </c>
      <c r="G321" s="38"/>
      <c r="H321" s="38"/>
      <c r="I321" s="38"/>
      <c r="J321" s="117">
        <v>22</v>
      </c>
      <c r="K321" s="117"/>
      <c r="L321" s="117"/>
      <c r="M321" s="117"/>
      <c r="N321" s="117">
        <v>153</v>
      </c>
      <c r="O321" s="117">
        <v>1066</v>
      </c>
      <c r="P321" s="117">
        <v>107</v>
      </c>
      <c r="Q321" s="117"/>
      <c r="R321" s="117"/>
      <c r="S321" s="117"/>
      <c r="T321" s="117"/>
      <c r="U321" s="117">
        <v>2</v>
      </c>
      <c r="V321" s="117"/>
      <c r="W321" s="117"/>
      <c r="X321" s="117"/>
      <c r="Y321" s="117"/>
      <c r="Z321" s="117"/>
      <c r="AA321" s="117"/>
      <c r="AB321" s="117">
        <v>2</v>
      </c>
      <c r="AC321" s="117"/>
      <c r="AD321" s="117"/>
      <c r="AE321" s="117"/>
      <c r="AF321" s="117"/>
      <c r="AG321" s="117"/>
      <c r="AH321" s="117"/>
      <c r="AI321" s="117"/>
      <c r="AJ321" s="117"/>
      <c r="AK321" s="117">
        <v>19</v>
      </c>
      <c r="AL321" s="20" t="s">
        <v>671</v>
      </c>
      <c r="AM321" s="38" t="s">
        <v>118</v>
      </c>
      <c r="AN321" s="20" t="s">
        <v>606</v>
      </c>
      <c r="AO321" s="20" t="s">
        <v>118</v>
      </c>
      <c r="AP321" s="20" t="s">
        <v>666</v>
      </c>
      <c r="AQ321" s="20" t="s">
        <v>617</v>
      </c>
      <c r="AR321" s="20" t="s">
        <v>118</v>
      </c>
      <c r="AS321" s="20" t="s">
        <v>667</v>
      </c>
      <c r="AT321" s="38">
        <v>2012</v>
      </c>
      <c r="AU321" s="20" t="s">
        <v>668</v>
      </c>
      <c r="AV321" s="20" t="s">
        <v>124</v>
      </c>
      <c r="AW321" s="20" t="s">
        <v>125</v>
      </c>
      <c r="AX321" s="20" t="s">
        <v>669</v>
      </c>
      <c r="AY321" s="20" t="str">
        <f>"https://doi.org/"&amp;Table1[[#This Row],[DOI]]</f>
        <v>https://doi.org/10.1111/j.1530-9290.2012.00523.x</v>
      </c>
      <c r="AZ321" s="20" t="s">
        <v>119</v>
      </c>
      <c r="BA321" s="20" t="s">
        <v>646</v>
      </c>
      <c r="BB321" s="20" t="s">
        <v>670</v>
      </c>
      <c r="BC321" s="20" t="s">
        <v>119</v>
      </c>
      <c r="BD321" s="20" t="s">
        <v>119</v>
      </c>
      <c r="BE321" s="20" t="s">
        <v>1326</v>
      </c>
      <c r="BF321" s="20" t="s">
        <v>226</v>
      </c>
      <c r="BG321" s="20" t="s">
        <v>119</v>
      </c>
      <c r="BH321" s="20" t="s">
        <v>119</v>
      </c>
      <c r="BI321" s="20" t="s">
        <v>119</v>
      </c>
      <c r="BJ321" s="20" t="s">
        <v>119</v>
      </c>
      <c r="BK321" s="20" t="s">
        <v>119</v>
      </c>
      <c r="BL321" s="20" t="s">
        <v>119</v>
      </c>
      <c r="BM321" s="20" t="s">
        <v>119</v>
      </c>
      <c r="BN321" s="20" t="s">
        <v>119</v>
      </c>
      <c r="BO321" s="20" t="s">
        <v>119</v>
      </c>
      <c r="BP321" s="20" t="s">
        <v>119</v>
      </c>
      <c r="BQ321" s="20" t="s">
        <v>119</v>
      </c>
      <c r="BR321" s="20" t="s">
        <v>119</v>
      </c>
      <c r="BS321" s="20" t="s">
        <v>119</v>
      </c>
      <c r="BT321" s="20" t="s">
        <v>119</v>
      </c>
      <c r="BU321" s="20" t="s">
        <v>119</v>
      </c>
      <c r="BV321" s="20" t="s">
        <v>119</v>
      </c>
      <c r="BW321" s="21" t="s">
        <v>233</v>
      </c>
      <c r="BX321" s="22" t="str">
        <f>_xlfn.XLOOKUP(BW321,dimensions_items!$B$4:$B$35,dimensions_items!$C$4:$C$35,"NULL",0)</f>
        <v>R5.2ASIA</v>
      </c>
      <c r="BY321" s="22" t="s">
        <v>41</v>
      </c>
      <c r="BZ321" s="21" t="s">
        <v>30</v>
      </c>
      <c r="CA321" s="21" t="s">
        <v>18</v>
      </c>
      <c r="CB321" s="27" t="s">
        <v>23</v>
      </c>
      <c r="CC321" s="20" t="str">
        <f t="shared" si="12"/>
        <v>RU</v>
      </c>
      <c r="CD321" s="20" t="str">
        <f t="shared" si="13"/>
        <v>S</v>
      </c>
      <c r="CE321" s="20" t="str">
        <f t="shared" si="14"/>
        <v>ASIA_CHN</v>
      </c>
      <c r="CF321" s="20">
        <f>IF(ISNUMBER(Table1[[#This Row],[concrete]]),Table1[[#This Row],[concrete]],IF(AND(ISNUMBER(Table1[[#This Row],[cement]]),ISNUMBER(Table1[[#This Row],[aggregates]])),Table1[[#This Row],[cement]]+Table1[[#This Row],[aggregates]],""))</f>
        <v>1219</v>
      </c>
      <c r="CG321" s="20">
        <f>COUNT(Table1[[#This Row],[steel]:[other_unspecified_material]])</f>
        <v>8</v>
      </c>
    </row>
    <row r="322" spans="1:85" s="8" customFormat="1">
      <c r="A322" s="9">
        <v>320</v>
      </c>
      <c r="B322" s="20" t="s">
        <v>226</v>
      </c>
      <c r="C322" s="20" t="s">
        <v>664</v>
      </c>
      <c r="D322" s="38">
        <v>1980</v>
      </c>
      <c r="E322" s="9">
        <v>1989</v>
      </c>
      <c r="F322" s="38">
        <v>32</v>
      </c>
      <c r="G322" s="38"/>
      <c r="H322" s="38"/>
      <c r="I322" s="38"/>
      <c r="J322" s="117">
        <v>22</v>
      </c>
      <c r="K322" s="117"/>
      <c r="L322" s="117"/>
      <c r="M322" s="117"/>
      <c r="N322" s="117">
        <v>181</v>
      </c>
      <c r="O322" s="117">
        <v>1113</v>
      </c>
      <c r="P322" s="117">
        <v>174</v>
      </c>
      <c r="Q322" s="117"/>
      <c r="R322" s="117"/>
      <c r="S322" s="117"/>
      <c r="T322" s="117"/>
      <c r="U322" s="117">
        <v>2</v>
      </c>
      <c r="V322" s="117"/>
      <c r="W322" s="117"/>
      <c r="X322" s="117"/>
      <c r="Y322" s="117"/>
      <c r="Z322" s="117"/>
      <c r="AA322" s="117"/>
      <c r="AB322" s="117">
        <v>2</v>
      </c>
      <c r="AC322" s="117"/>
      <c r="AD322" s="117"/>
      <c r="AE322" s="117"/>
      <c r="AF322" s="117"/>
      <c r="AG322" s="117"/>
      <c r="AH322" s="117"/>
      <c r="AI322" s="117"/>
      <c r="AJ322" s="117"/>
      <c r="AK322" s="117">
        <v>27</v>
      </c>
      <c r="AL322" s="20" t="s">
        <v>671</v>
      </c>
      <c r="AM322" s="38" t="s">
        <v>118</v>
      </c>
      <c r="AN322" s="20" t="s">
        <v>606</v>
      </c>
      <c r="AO322" s="20" t="s">
        <v>118</v>
      </c>
      <c r="AP322" s="20" t="s">
        <v>666</v>
      </c>
      <c r="AQ322" s="20" t="s">
        <v>617</v>
      </c>
      <c r="AR322" s="20" t="s">
        <v>118</v>
      </c>
      <c r="AS322" s="20" t="s">
        <v>667</v>
      </c>
      <c r="AT322" s="38">
        <v>2012</v>
      </c>
      <c r="AU322" s="20" t="s">
        <v>668</v>
      </c>
      <c r="AV322" s="20" t="s">
        <v>124</v>
      </c>
      <c r="AW322" s="20" t="s">
        <v>125</v>
      </c>
      <c r="AX322" s="20" t="s">
        <v>669</v>
      </c>
      <c r="AY322" s="20" t="str">
        <f>"https://doi.org/"&amp;Table1[[#This Row],[DOI]]</f>
        <v>https://doi.org/10.1111/j.1530-9290.2012.00523.x</v>
      </c>
      <c r="AZ322" s="20" t="s">
        <v>119</v>
      </c>
      <c r="BA322" s="20" t="s">
        <v>646</v>
      </c>
      <c r="BB322" s="20" t="s">
        <v>670</v>
      </c>
      <c r="BC322" s="20" t="s">
        <v>119</v>
      </c>
      <c r="BD322" s="20" t="s">
        <v>119</v>
      </c>
      <c r="BE322" s="20" t="s">
        <v>1326</v>
      </c>
      <c r="BF322" s="20" t="s">
        <v>226</v>
      </c>
      <c r="BG322" s="20" t="s">
        <v>119</v>
      </c>
      <c r="BH322" s="20" t="s">
        <v>119</v>
      </c>
      <c r="BI322" s="20" t="s">
        <v>119</v>
      </c>
      <c r="BJ322" s="20" t="s">
        <v>119</v>
      </c>
      <c r="BK322" s="20" t="s">
        <v>119</v>
      </c>
      <c r="BL322" s="20" t="s">
        <v>119</v>
      </c>
      <c r="BM322" s="20" t="s">
        <v>119</v>
      </c>
      <c r="BN322" s="20" t="s">
        <v>119</v>
      </c>
      <c r="BO322" s="20" t="s">
        <v>119</v>
      </c>
      <c r="BP322" s="20" t="s">
        <v>119</v>
      </c>
      <c r="BQ322" s="20" t="s">
        <v>119</v>
      </c>
      <c r="BR322" s="20" t="s">
        <v>119</v>
      </c>
      <c r="BS322" s="20" t="s">
        <v>119</v>
      </c>
      <c r="BT322" s="20" t="s">
        <v>119</v>
      </c>
      <c r="BU322" s="20" t="s">
        <v>119</v>
      </c>
      <c r="BV322" s="20" t="s">
        <v>119</v>
      </c>
      <c r="BW322" s="21" t="s">
        <v>233</v>
      </c>
      <c r="BX322" s="22" t="str">
        <f>_xlfn.XLOOKUP(BW322,dimensions_items!$B$4:$B$35,dimensions_items!$C$4:$C$35,"NULL",0)</f>
        <v>R5.2ASIA</v>
      </c>
      <c r="BY322" s="22" t="s">
        <v>41</v>
      </c>
      <c r="BZ322" s="21" t="s">
        <v>30</v>
      </c>
      <c r="CA322" s="21" t="s">
        <v>18</v>
      </c>
      <c r="CB322" s="27" t="s">
        <v>23</v>
      </c>
      <c r="CC322" s="20" t="str">
        <f t="shared" ref="CC322:CC385" si="15">IF(LEFT(BY322,1)="N","NR",IF(LEFT(BY322,1)="I","IN",IF(LEFT(BY322,1)="U","UN",IF(LEFT(BY322,3)="R_u","RU",IF(LEFT(BY322,3)="R_M","RM",IF(LEFT(BY322,3)="R_S","RS",""))))))</f>
        <v>RU</v>
      </c>
      <c r="CD322" s="20" t="str">
        <f t="shared" ref="CD322:CD385" si="16">IF(LEFT(BZ322,1)="R","C",(LEFT(BZ322,1)))</f>
        <v>S</v>
      </c>
      <c r="CE322" s="20" t="str">
        <f t="shared" ref="CE322:CE385" si="17">RIGHT(BX322,LEN(BX322)-4)&amp;"_"&amp;RIGHT(BW322,LEN(BW322)-3)</f>
        <v>ASIA_CHN</v>
      </c>
      <c r="CF322" s="20">
        <f>IF(ISNUMBER(Table1[[#This Row],[concrete]]),Table1[[#This Row],[concrete]],IF(AND(ISNUMBER(Table1[[#This Row],[cement]]),ISNUMBER(Table1[[#This Row],[aggregates]])),Table1[[#This Row],[cement]]+Table1[[#This Row],[aggregates]],""))</f>
        <v>1294</v>
      </c>
      <c r="CG322" s="20">
        <f>COUNT(Table1[[#This Row],[steel]:[other_unspecified_material]])</f>
        <v>8</v>
      </c>
    </row>
    <row r="323" spans="1:85" s="8" customFormat="1">
      <c r="A323" s="9">
        <v>321</v>
      </c>
      <c r="B323" s="20" t="s">
        <v>226</v>
      </c>
      <c r="C323" s="20" t="s">
        <v>664</v>
      </c>
      <c r="D323" s="38">
        <v>1990</v>
      </c>
      <c r="E323" s="9">
        <v>2010</v>
      </c>
      <c r="F323" s="38">
        <v>75</v>
      </c>
      <c r="G323" s="38"/>
      <c r="H323" s="38"/>
      <c r="I323" s="38"/>
      <c r="J323" s="117">
        <v>26</v>
      </c>
      <c r="K323" s="117"/>
      <c r="L323" s="117"/>
      <c r="M323" s="117"/>
      <c r="N323" s="117">
        <v>238</v>
      </c>
      <c r="O323" s="117">
        <v>1451</v>
      </c>
      <c r="P323" s="117">
        <v>16</v>
      </c>
      <c r="Q323" s="117"/>
      <c r="R323" s="117"/>
      <c r="S323" s="117"/>
      <c r="T323" s="117"/>
      <c r="U323" s="117">
        <v>2</v>
      </c>
      <c r="V323" s="117"/>
      <c r="W323" s="117"/>
      <c r="X323" s="117"/>
      <c r="Y323" s="117"/>
      <c r="Z323" s="117"/>
      <c r="AA323" s="117"/>
      <c r="AB323" s="117">
        <v>2</v>
      </c>
      <c r="AC323" s="117"/>
      <c r="AD323" s="117"/>
      <c r="AE323" s="117"/>
      <c r="AF323" s="117"/>
      <c r="AG323" s="117"/>
      <c r="AH323" s="117"/>
      <c r="AI323" s="117"/>
      <c r="AJ323" s="117"/>
      <c r="AK323" s="117">
        <v>33</v>
      </c>
      <c r="AL323" s="20" t="s">
        <v>671</v>
      </c>
      <c r="AM323" s="38" t="s">
        <v>118</v>
      </c>
      <c r="AN323" s="20" t="s">
        <v>606</v>
      </c>
      <c r="AO323" s="20" t="s">
        <v>118</v>
      </c>
      <c r="AP323" s="20" t="s">
        <v>666</v>
      </c>
      <c r="AQ323" s="20" t="s">
        <v>617</v>
      </c>
      <c r="AR323" s="20" t="s">
        <v>118</v>
      </c>
      <c r="AS323" s="20" t="s">
        <v>667</v>
      </c>
      <c r="AT323" s="38">
        <v>2012</v>
      </c>
      <c r="AU323" s="20" t="s">
        <v>668</v>
      </c>
      <c r="AV323" s="20" t="s">
        <v>124</v>
      </c>
      <c r="AW323" s="20" t="s">
        <v>125</v>
      </c>
      <c r="AX323" s="20" t="s">
        <v>669</v>
      </c>
      <c r="AY323" s="20" t="str">
        <f>"https://doi.org/"&amp;Table1[[#This Row],[DOI]]</f>
        <v>https://doi.org/10.1111/j.1530-9290.2012.00523.x</v>
      </c>
      <c r="AZ323" s="20" t="s">
        <v>119</v>
      </c>
      <c r="BA323" s="20" t="s">
        <v>646</v>
      </c>
      <c r="BB323" s="20" t="s">
        <v>670</v>
      </c>
      <c r="BC323" s="20" t="s">
        <v>119</v>
      </c>
      <c r="BD323" s="20" t="s">
        <v>119</v>
      </c>
      <c r="BE323" s="20" t="s">
        <v>1326</v>
      </c>
      <c r="BF323" s="20" t="s">
        <v>226</v>
      </c>
      <c r="BG323" s="20" t="s">
        <v>119</v>
      </c>
      <c r="BH323" s="20" t="s">
        <v>119</v>
      </c>
      <c r="BI323" s="20" t="s">
        <v>119</v>
      </c>
      <c r="BJ323" s="20" t="s">
        <v>119</v>
      </c>
      <c r="BK323" s="20" t="s">
        <v>119</v>
      </c>
      <c r="BL323" s="20" t="s">
        <v>119</v>
      </c>
      <c r="BM323" s="20" t="s">
        <v>119</v>
      </c>
      <c r="BN323" s="20" t="s">
        <v>119</v>
      </c>
      <c r="BO323" s="20" t="s">
        <v>119</v>
      </c>
      <c r="BP323" s="20" t="s">
        <v>119</v>
      </c>
      <c r="BQ323" s="20" t="s">
        <v>119</v>
      </c>
      <c r="BR323" s="20" t="s">
        <v>119</v>
      </c>
      <c r="BS323" s="20" t="s">
        <v>119</v>
      </c>
      <c r="BT323" s="20" t="s">
        <v>119</v>
      </c>
      <c r="BU323" s="20" t="s">
        <v>119</v>
      </c>
      <c r="BV323" s="20" t="s">
        <v>119</v>
      </c>
      <c r="BW323" s="21" t="s">
        <v>233</v>
      </c>
      <c r="BX323" s="22" t="str">
        <f>_xlfn.XLOOKUP(BW323,dimensions_items!$B$4:$B$35,dimensions_items!$C$4:$C$35,"NULL",0)</f>
        <v>R5.2ASIA</v>
      </c>
      <c r="BY323" s="22" t="s">
        <v>41</v>
      </c>
      <c r="BZ323" s="21" t="s">
        <v>30</v>
      </c>
      <c r="CA323" s="21" t="s">
        <v>18</v>
      </c>
      <c r="CB323" s="27" t="s">
        <v>23</v>
      </c>
      <c r="CC323" s="20" t="str">
        <f t="shared" si="15"/>
        <v>RU</v>
      </c>
      <c r="CD323" s="20" t="str">
        <f t="shared" si="16"/>
        <v>S</v>
      </c>
      <c r="CE323" s="20" t="str">
        <f t="shared" si="17"/>
        <v>ASIA_CHN</v>
      </c>
      <c r="CF323" s="20">
        <f>IF(ISNUMBER(Table1[[#This Row],[concrete]]),Table1[[#This Row],[concrete]],IF(AND(ISNUMBER(Table1[[#This Row],[cement]]),ISNUMBER(Table1[[#This Row],[aggregates]])),Table1[[#This Row],[cement]]+Table1[[#This Row],[aggregates]],""))</f>
        <v>1689</v>
      </c>
      <c r="CG323" s="20">
        <f>COUNT(Table1[[#This Row],[steel]:[other_unspecified_material]])</f>
        <v>8</v>
      </c>
    </row>
    <row r="324" spans="1:85" s="8" customFormat="1">
      <c r="A324" s="9">
        <v>322</v>
      </c>
      <c r="B324" s="20" t="s">
        <v>226</v>
      </c>
      <c r="C324" s="20" t="s">
        <v>664</v>
      </c>
      <c r="D324" s="38">
        <v>1950</v>
      </c>
      <c r="E324" s="9">
        <v>2010</v>
      </c>
      <c r="F324" s="38">
        <v>10</v>
      </c>
      <c r="G324" s="38"/>
      <c r="H324" s="38"/>
      <c r="I324" s="38"/>
      <c r="J324" s="117">
        <v>107</v>
      </c>
      <c r="K324" s="117"/>
      <c r="L324" s="117"/>
      <c r="M324" s="117"/>
      <c r="N324" s="117">
        <v>112</v>
      </c>
      <c r="O324" s="117">
        <v>977</v>
      </c>
      <c r="P324" s="117">
        <v>855</v>
      </c>
      <c r="Q324" s="117"/>
      <c r="R324" s="117"/>
      <c r="S324" s="117"/>
      <c r="T324" s="117"/>
      <c r="U324" s="117"/>
      <c r="V324" s="117"/>
      <c r="W324" s="117"/>
      <c r="X324" s="117"/>
      <c r="Y324" s="117"/>
      <c r="Z324" s="117"/>
      <c r="AA324" s="117"/>
      <c r="AB324" s="117">
        <v>0.25</v>
      </c>
      <c r="AC324" s="117"/>
      <c r="AD324" s="117"/>
      <c r="AE324" s="117"/>
      <c r="AF324" s="117"/>
      <c r="AG324" s="117"/>
      <c r="AH324" s="117"/>
      <c r="AI324" s="117"/>
      <c r="AJ324" s="117"/>
      <c r="AK324" s="117">
        <v>18</v>
      </c>
      <c r="AL324" s="20" t="s">
        <v>672</v>
      </c>
      <c r="AM324" s="38" t="s">
        <v>118</v>
      </c>
      <c r="AN324" s="20" t="s">
        <v>606</v>
      </c>
      <c r="AO324" s="20" t="s">
        <v>118</v>
      </c>
      <c r="AP324" s="20" t="s">
        <v>666</v>
      </c>
      <c r="AQ324" s="20" t="s">
        <v>242</v>
      </c>
      <c r="AR324" s="20" t="s">
        <v>118</v>
      </c>
      <c r="AS324" s="20" t="s">
        <v>667</v>
      </c>
      <c r="AT324" s="38">
        <v>2012</v>
      </c>
      <c r="AU324" s="20" t="s">
        <v>668</v>
      </c>
      <c r="AV324" s="20" t="s">
        <v>124</v>
      </c>
      <c r="AW324" s="20" t="s">
        <v>125</v>
      </c>
      <c r="AX324" s="20" t="s">
        <v>669</v>
      </c>
      <c r="AY324" s="20" t="str">
        <f>"https://doi.org/"&amp;Table1[[#This Row],[DOI]]</f>
        <v>https://doi.org/10.1111/j.1530-9290.2012.00523.x</v>
      </c>
      <c r="AZ324" s="20" t="s">
        <v>119</v>
      </c>
      <c r="BA324" s="20" t="s">
        <v>646</v>
      </c>
      <c r="BB324" s="20" t="s">
        <v>670</v>
      </c>
      <c r="BC324" s="20" t="s">
        <v>119</v>
      </c>
      <c r="BD324" s="20" t="s">
        <v>119</v>
      </c>
      <c r="BE324" s="20" t="s">
        <v>1326</v>
      </c>
      <c r="BF324" s="20" t="s">
        <v>226</v>
      </c>
      <c r="BG324" s="20" t="s">
        <v>119</v>
      </c>
      <c r="BH324" s="20" t="s">
        <v>119</v>
      </c>
      <c r="BI324" s="20" t="s">
        <v>119</v>
      </c>
      <c r="BJ324" s="20" t="s">
        <v>119</v>
      </c>
      <c r="BK324" s="20" t="s">
        <v>119</v>
      </c>
      <c r="BL324" s="20" t="s">
        <v>119</v>
      </c>
      <c r="BM324" s="20" t="s">
        <v>119</v>
      </c>
      <c r="BN324" s="20" t="s">
        <v>119</v>
      </c>
      <c r="BO324" s="20" t="s">
        <v>119</v>
      </c>
      <c r="BP324" s="20" t="s">
        <v>119</v>
      </c>
      <c r="BQ324" s="20" t="s">
        <v>119</v>
      </c>
      <c r="BR324" s="20" t="s">
        <v>119</v>
      </c>
      <c r="BS324" s="20" t="s">
        <v>119</v>
      </c>
      <c r="BT324" s="20" t="s">
        <v>119</v>
      </c>
      <c r="BU324" s="20" t="s">
        <v>119</v>
      </c>
      <c r="BV324" s="20" t="s">
        <v>119</v>
      </c>
      <c r="BW324" s="21" t="s">
        <v>233</v>
      </c>
      <c r="BX324" s="22" t="str">
        <f>_xlfn.XLOOKUP(BW324,dimensions_items!$B$4:$B$35,dimensions_items!$C$4:$C$35,"NULL",0)</f>
        <v>R5.2ASIA</v>
      </c>
      <c r="BY324" s="22" t="s">
        <v>41</v>
      </c>
      <c r="BZ324" s="21" t="s">
        <v>1470</v>
      </c>
      <c r="CA324" s="21" t="s">
        <v>18</v>
      </c>
      <c r="CB324" s="27" t="s">
        <v>23</v>
      </c>
      <c r="CC324" s="20" t="str">
        <f t="shared" si="15"/>
        <v>RU</v>
      </c>
      <c r="CD324" s="20" t="str">
        <f t="shared" si="16"/>
        <v>M</v>
      </c>
      <c r="CE324" s="20" t="str">
        <f t="shared" si="17"/>
        <v>ASIA_CHN</v>
      </c>
      <c r="CF324" s="20">
        <f>IF(ISNUMBER(Table1[[#This Row],[concrete]]),Table1[[#This Row],[concrete]],IF(AND(ISNUMBER(Table1[[#This Row],[cement]]),ISNUMBER(Table1[[#This Row],[aggregates]])),Table1[[#This Row],[cement]]+Table1[[#This Row],[aggregates]],""))</f>
        <v>1089</v>
      </c>
      <c r="CG324" s="20">
        <f>COUNT(Table1[[#This Row],[steel]:[other_unspecified_material]])</f>
        <v>7</v>
      </c>
    </row>
    <row r="325" spans="1:85" s="8" customFormat="1">
      <c r="A325" s="9">
        <v>323</v>
      </c>
      <c r="B325" s="20" t="s">
        <v>226</v>
      </c>
      <c r="C325" s="20" t="s">
        <v>664</v>
      </c>
      <c r="D325" s="38">
        <v>1980</v>
      </c>
      <c r="E325" s="9">
        <v>2010</v>
      </c>
      <c r="F325" s="38">
        <v>21</v>
      </c>
      <c r="G325" s="38"/>
      <c r="H325" s="38"/>
      <c r="I325" s="38"/>
      <c r="J325" s="117">
        <v>24</v>
      </c>
      <c r="K325" s="117"/>
      <c r="L325" s="117"/>
      <c r="M325" s="117"/>
      <c r="N325" s="117">
        <v>172</v>
      </c>
      <c r="O325" s="117">
        <v>1345</v>
      </c>
      <c r="P325" s="117">
        <v>705</v>
      </c>
      <c r="Q325" s="117"/>
      <c r="R325" s="117"/>
      <c r="S325" s="117"/>
      <c r="T325" s="117"/>
      <c r="U325" s="117">
        <v>2</v>
      </c>
      <c r="V325" s="117"/>
      <c r="W325" s="117"/>
      <c r="X325" s="117"/>
      <c r="Y325" s="117"/>
      <c r="Z325" s="117"/>
      <c r="AA325" s="117"/>
      <c r="AB325" s="117">
        <v>2</v>
      </c>
      <c r="AC325" s="117"/>
      <c r="AD325" s="117"/>
      <c r="AE325" s="117"/>
      <c r="AF325" s="117"/>
      <c r="AG325" s="117"/>
      <c r="AH325" s="117"/>
      <c r="AI325" s="117"/>
      <c r="AJ325" s="117"/>
      <c r="AK325" s="117">
        <v>32</v>
      </c>
      <c r="AL325" s="20" t="s">
        <v>672</v>
      </c>
      <c r="AM325" s="38" t="s">
        <v>118</v>
      </c>
      <c r="AN325" s="20" t="s">
        <v>606</v>
      </c>
      <c r="AO325" s="20" t="s">
        <v>118</v>
      </c>
      <c r="AP325" s="20" t="s">
        <v>666</v>
      </c>
      <c r="AQ325" s="20" t="s">
        <v>242</v>
      </c>
      <c r="AR325" s="20" t="s">
        <v>118</v>
      </c>
      <c r="AS325" s="20" t="s">
        <v>667</v>
      </c>
      <c r="AT325" s="38">
        <v>2012</v>
      </c>
      <c r="AU325" s="20" t="s">
        <v>668</v>
      </c>
      <c r="AV325" s="20" t="s">
        <v>124</v>
      </c>
      <c r="AW325" s="20" t="s">
        <v>125</v>
      </c>
      <c r="AX325" s="20" t="s">
        <v>669</v>
      </c>
      <c r="AY325" s="20" t="str">
        <f>"https://doi.org/"&amp;Table1[[#This Row],[DOI]]</f>
        <v>https://doi.org/10.1111/j.1530-9290.2012.00523.x</v>
      </c>
      <c r="AZ325" s="20" t="s">
        <v>119</v>
      </c>
      <c r="BA325" s="20" t="s">
        <v>646</v>
      </c>
      <c r="BB325" s="20" t="s">
        <v>670</v>
      </c>
      <c r="BC325" s="20" t="s">
        <v>119</v>
      </c>
      <c r="BD325" s="20" t="s">
        <v>119</v>
      </c>
      <c r="BE325" s="20" t="s">
        <v>1326</v>
      </c>
      <c r="BF325" s="20" t="s">
        <v>226</v>
      </c>
      <c r="BG325" s="20" t="s">
        <v>119</v>
      </c>
      <c r="BH325" s="20" t="s">
        <v>119</v>
      </c>
      <c r="BI325" s="20" t="s">
        <v>119</v>
      </c>
      <c r="BJ325" s="20" t="s">
        <v>119</v>
      </c>
      <c r="BK325" s="20" t="s">
        <v>119</v>
      </c>
      <c r="BL325" s="20" t="s">
        <v>119</v>
      </c>
      <c r="BM325" s="20" t="s">
        <v>119</v>
      </c>
      <c r="BN325" s="20" t="s">
        <v>119</v>
      </c>
      <c r="BO325" s="20" t="s">
        <v>119</v>
      </c>
      <c r="BP325" s="20" t="s">
        <v>119</v>
      </c>
      <c r="BQ325" s="20" t="s">
        <v>119</v>
      </c>
      <c r="BR325" s="20" t="s">
        <v>119</v>
      </c>
      <c r="BS325" s="20" t="s">
        <v>119</v>
      </c>
      <c r="BT325" s="20" t="s">
        <v>119</v>
      </c>
      <c r="BU325" s="20" t="s">
        <v>119</v>
      </c>
      <c r="BV325" s="20" t="s">
        <v>119</v>
      </c>
      <c r="BW325" s="21" t="s">
        <v>233</v>
      </c>
      <c r="BX325" s="22" t="str">
        <f>_xlfn.XLOOKUP(BW325,dimensions_items!$B$4:$B$35,dimensions_items!$C$4:$C$35,"NULL",0)</f>
        <v>R5.2ASIA</v>
      </c>
      <c r="BY325" s="22" t="s">
        <v>41</v>
      </c>
      <c r="BZ325" s="21" t="s">
        <v>1470</v>
      </c>
      <c r="CA325" s="21" t="s">
        <v>18</v>
      </c>
      <c r="CB325" s="27" t="s">
        <v>23</v>
      </c>
      <c r="CC325" s="20" t="str">
        <f t="shared" si="15"/>
        <v>RU</v>
      </c>
      <c r="CD325" s="20" t="str">
        <f t="shared" si="16"/>
        <v>M</v>
      </c>
      <c r="CE325" s="20" t="str">
        <f t="shared" si="17"/>
        <v>ASIA_CHN</v>
      </c>
      <c r="CF325" s="20">
        <f>IF(ISNUMBER(Table1[[#This Row],[concrete]]),Table1[[#This Row],[concrete]],IF(AND(ISNUMBER(Table1[[#This Row],[cement]]),ISNUMBER(Table1[[#This Row],[aggregates]])),Table1[[#This Row],[cement]]+Table1[[#This Row],[aggregates]],""))</f>
        <v>1517</v>
      </c>
      <c r="CG325" s="20">
        <f>COUNT(Table1[[#This Row],[steel]:[other_unspecified_material]])</f>
        <v>8</v>
      </c>
    </row>
    <row r="326" spans="1:85" s="8" customFormat="1">
      <c r="A326" s="9">
        <v>324</v>
      </c>
      <c r="B326" s="20" t="s">
        <v>226</v>
      </c>
      <c r="C326" s="20" t="s">
        <v>664</v>
      </c>
      <c r="D326" s="38">
        <v>1990</v>
      </c>
      <c r="E326" s="9">
        <v>2010</v>
      </c>
      <c r="F326" s="38">
        <v>75</v>
      </c>
      <c r="G326" s="38"/>
      <c r="H326" s="38"/>
      <c r="I326" s="38"/>
      <c r="J326" s="117">
        <v>26</v>
      </c>
      <c r="K326" s="117"/>
      <c r="L326" s="117"/>
      <c r="M326" s="117"/>
      <c r="N326" s="117">
        <v>238</v>
      </c>
      <c r="O326" s="117">
        <v>1451</v>
      </c>
      <c r="P326" s="117">
        <v>16</v>
      </c>
      <c r="Q326" s="117"/>
      <c r="R326" s="117"/>
      <c r="S326" s="117"/>
      <c r="T326" s="117"/>
      <c r="U326" s="117">
        <v>2</v>
      </c>
      <c r="V326" s="117"/>
      <c r="W326" s="117"/>
      <c r="X326" s="117"/>
      <c r="Y326" s="117"/>
      <c r="Z326" s="117"/>
      <c r="AA326" s="117"/>
      <c r="AB326" s="117">
        <v>2</v>
      </c>
      <c r="AC326" s="117"/>
      <c r="AD326" s="117"/>
      <c r="AE326" s="117"/>
      <c r="AF326" s="117"/>
      <c r="AG326" s="117"/>
      <c r="AH326" s="117"/>
      <c r="AI326" s="117"/>
      <c r="AJ326" s="117"/>
      <c r="AK326" s="117">
        <v>33</v>
      </c>
      <c r="AL326" s="20" t="s">
        <v>673</v>
      </c>
      <c r="AM326" s="38" t="s">
        <v>118</v>
      </c>
      <c r="AN326" s="20" t="s">
        <v>606</v>
      </c>
      <c r="AO326" s="20" t="s">
        <v>118</v>
      </c>
      <c r="AP326" s="20" t="s">
        <v>666</v>
      </c>
      <c r="AQ326" s="20" t="s">
        <v>242</v>
      </c>
      <c r="AR326" s="20" t="s">
        <v>118</v>
      </c>
      <c r="AS326" s="20" t="s">
        <v>667</v>
      </c>
      <c r="AT326" s="38">
        <v>2012</v>
      </c>
      <c r="AU326" s="20" t="s">
        <v>668</v>
      </c>
      <c r="AV326" s="20" t="s">
        <v>124</v>
      </c>
      <c r="AW326" s="20" t="s">
        <v>125</v>
      </c>
      <c r="AX326" s="20" t="s">
        <v>669</v>
      </c>
      <c r="AY326" s="20" t="str">
        <f>"https://doi.org/"&amp;Table1[[#This Row],[DOI]]</f>
        <v>https://doi.org/10.1111/j.1530-9290.2012.00523.x</v>
      </c>
      <c r="AZ326" s="20" t="s">
        <v>119</v>
      </c>
      <c r="BA326" s="20" t="s">
        <v>646</v>
      </c>
      <c r="BB326" s="20" t="s">
        <v>670</v>
      </c>
      <c r="BC326" s="20" t="s">
        <v>119</v>
      </c>
      <c r="BD326" s="20" t="s">
        <v>119</v>
      </c>
      <c r="BE326" s="20" t="s">
        <v>1326</v>
      </c>
      <c r="BF326" s="20" t="s">
        <v>226</v>
      </c>
      <c r="BG326" s="20" t="s">
        <v>119</v>
      </c>
      <c r="BH326" s="20" t="s">
        <v>119</v>
      </c>
      <c r="BI326" s="20" t="s">
        <v>119</v>
      </c>
      <c r="BJ326" s="20" t="s">
        <v>119</v>
      </c>
      <c r="BK326" s="20" t="s">
        <v>119</v>
      </c>
      <c r="BL326" s="20" t="s">
        <v>119</v>
      </c>
      <c r="BM326" s="20" t="s">
        <v>119</v>
      </c>
      <c r="BN326" s="20" t="s">
        <v>119</v>
      </c>
      <c r="BO326" s="20" t="s">
        <v>119</v>
      </c>
      <c r="BP326" s="20" t="s">
        <v>119</v>
      </c>
      <c r="BQ326" s="20" t="s">
        <v>119</v>
      </c>
      <c r="BR326" s="20" t="s">
        <v>119</v>
      </c>
      <c r="BS326" s="20" t="s">
        <v>119</v>
      </c>
      <c r="BT326" s="20" t="s">
        <v>119</v>
      </c>
      <c r="BU326" s="20" t="s">
        <v>119</v>
      </c>
      <c r="BV326" s="20" t="s">
        <v>119</v>
      </c>
      <c r="BW326" s="21" t="s">
        <v>233</v>
      </c>
      <c r="BX326" s="22" t="str">
        <f>_xlfn.XLOOKUP(BW326,dimensions_items!$B$4:$B$35,dimensions_items!$C$4:$C$35,"NULL",0)</f>
        <v>R5.2ASIA</v>
      </c>
      <c r="BY326" s="22" t="s">
        <v>41</v>
      </c>
      <c r="BZ326" s="21" t="s">
        <v>26</v>
      </c>
      <c r="CA326" s="21" t="s">
        <v>18</v>
      </c>
      <c r="CB326" s="27" t="s">
        <v>23</v>
      </c>
      <c r="CC326" s="20" t="str">
        <f t="shared" si="15"/>
        <v>RU</v>
      </c>
      <c r="CD326" s="20" t="str">
        <f t="shared" si="16"/>
        <v>C</v>
      </c>
      <c r="CE326" s="20" t="str">
        <f t="shared" si="17"/>
        <v>ASIA_CHN</v>
      </c>
      <c r="CF326" s="20">
        <f>IF(ISNUMBER(Table1[[#This Row],[concrete]]),Table1[[#This Row],[concrete]],IF(AND(ISNUMBER(Table1[[#This Row],[cement]]),ISNUMBER(Table1[[#This Row],[aggregates]])),Table1[[#This Row],[cement]]+Table1[[#This Row],[aggregates]],""))</f>
        <v>1689</v>
      </c>
      <c r="CG326" s="20">
        <f>COUNT(Table1[[#This Row],[steel]:[other_unspecified_material]])</f>
        <v>8</v>
      </c>
    </row>
    <row r="327" spans="1:85" s="8" customFormat="1">
      <c r="A327" s="9">
        <v>325</v>
      </c>
      <c r="B327" s="20" t="s">
        <v>226</v>
      </c>
      <c r="C327" s="20" t="s">
        <v>664</v>
      </c>
      <c r="D327" s="38">
        <v>1950</v>
      </c>
      <c r="E327" s="9">
        <v>1959</v>
      </c>
      <c r="F327" s="38">
        <v>26</v>
      </c>
      <c r="G327" s="38"/>
      <c r="H327" s="38"/>
      <c r="I327" s="38"/>
      <c r="J327" s="117">
        <v>14</v>
      </c>
      <c r="K327" s="117"/>
      <c r="L327" s="117"/>
      <c r="M327" s="117"/>
      <c r="N327" s="117">
        <v>168</v>
      </c>
      <c r="O327" s="117">
        <v>994</v>
      </c>
      <c r="P327" s="117">
        <v>615</v>
      </c>
      <c r="Q327" s="117"/>
      <c r="R327" s="117"/>
      <c r="S327" s="117"/>
      <c r="T327" s="117"/>
      <c r="U327" s="117">
        <v>2</v>
      </c>
      <c r="V327" s="117"/>
      <c r="W327" s="117"/>
      <c r="X327" s="117"/>
      <c r="Y327" s="117"/>
      <c r="Z327" s="117"/>
      <c r="AA327" s="117"/>
      <c r="AB327" s="117">
        <v>2</v>
      </c>
      <c r="AC327" s="117"/>
      <c r="AD327" s="117"/>
      <c r="AE327" s="117"/>
      <c r="AF327" s="117"/>
      <c r="AG327" s="117"/>
      <c r="AH327" s="117"/>
      <c r="AI327" s="117"/>
      <c r="AJ327" s="117"/>
      <c r="AK327" s="117">
        <v>40</v>
      </c>
      <c r="AL327" s="20" t="s">
        <v>665</v>
      </c>
      <c r="AM327" s="38" t="s">
        <v>118</v>
      </c>
      <c r="AN327" s="20" t="s">
        <v>350</v>
      </c>
      <c r="AO327" s="20" t="s">
        <v>118</v>
      </c>
      <c r="AP327" s="20" t="s">
        <v>666</v>
      </c>
      <c r="AQ327" s="20" t="s">
        <v>120</v>
      </c>
      <c r="AR327" s="20" t="s">
        <v>118</v>
      </c>
      <c r="AS327" s="20" t="s">
        <v>667</v>
      </c>
      <c r="AT327" s="38">
        <v>2012</v>
      </c>
      <c r="AU327" s="20" t="s">
        <v>668</v>
      </c>
      <c r="AV327" s="20" t="s">
        <v>124</v>
      </c>
      <c r="AW327" s="20" t="s">
        <v>125</v>
      </c>
      <c r="AX327" s="20" t="s">
        <v>669</v>
      </c>
      <c r="AY327" s="20" t="str">
        <f>"https://doi.org/"&amp;Table1[[#This Row],[DOI]]</f>
        <v>https://doi.org/10.1111/j.1530-9290.2012.00523.x</v>
      </c>
      <c r="AZ327" s="20" t="s">
        <v>119</v>
      </c>
      <c r="BA327" s="20" t="s">
        <v>646</v>
      </c>
      <c r="BB327" s="20" t="s">
        <v>670</v>
      </c>
      <c r="BC327" s="20" t="s">
        <v>119</v>
      </c>
      <c r="BD327" s="20" t="s">
        <v>119</v>
      </c>
      <c r="BE327" s="20" t="s">
        <v>1326</v>
      </c>
      <c r="BF327" s="20" t="s">
        <v>226</v>
      </c>
      <c r="BG327" s="20" t="s">
        <v>119</v>
      </c>
      <c r="BH327" s="20" t="s">
        <v>119</v>
      </c>
      <c r="BI327" s="20" t="s">
        <v>119</v>
      </c>
      <c r="BJ327" s="20" t="s">
        <v>119</v>
      </c>
      <c r="BK327" s="20" t="s">
        <v>119</v>
      </c>
      <c r="BL327" s="20" t="s">
        <v>119</v>
      </c>
      <c r="BM327" s="20" t="s">
        <v>119</v>
      </c>
      <c r="BN327" s="20" t="s">
        <v>119</v>
      </c>
      <c r="BO327" s="20" t="s">
        <v>119</v>
      </c>
      <c r="BP327" s="20" t="s">
        <v>119</v>
      </c>
      <c r="BQ327" s="20" t="s">
        <v>119</v>
      </c>
      <c r="BR327" s="20" t="s">
        <v>119</v>
      </c>
      <c r="BS327" s="20" t="s">
        <v>119</v>
      </c>
      <c r="BT327" s="20" t="s">
        <v>119</v>
      </c>
      <c r="BU327" s="20" t="s">
        <v>119</v>
      </c>
      <c r="BV327" s="20" t="s">
        <v>119</v>
      </c>
      <c r="BW327" s="21" t="s">
        <v>233</v>
      </c>
      <c r="BX327" s="22" t="str">
        <f>_xlfn.XLOOKUP(BW327,dimensions_items!$B$4:$B$35,dimensions_items!$C$4:$C$35,"NULL",0)</f>
        <v>R5.2ASIA</v>
      </c>
      <c r="BY327" s="22" t="s">
        <v>49</v>
      </c>
      <c r="BZ327" s="21" t="s">
        <v>1470</v>
      </c>
      <c r="CA327" s="21" t="s">
        <v>18</v>
      </c>
      <c r="CB327" s="27" t="s">
        <v>23</v>
      </c>
      <c r="CC327" s="20" t="str">
        <f t="shared" si="15"/>
        <v>NR</v>
      </c>
      <c r="CD327" s="20" t="str">
        <f t="shared" si="16"/>
        <v>M</v>
      </c>
      <c r="CE327" s="20" t="str">
        <f t="shared" si="17"/>
        <v>ASIA_CHN</v>
      </c>
      <c r="CF327" s="20">
        <f>IF(ISNUMBER(Table1[[#This Row],[concrete]]),Table1[[#This Row],[concrete]],IF(AND(ISNUMBER(Table1[[#This Row],[cement]]),ISNUMBER(Table1[[#This Row],[aggregates]])),Table1[[#This Row],[cement]]+Table1[[#This Row],[aggregates]],""))</f>
        <v>1162</v>
      </c>
      <c r="CG327" s="20">
        <f>COUNT(Table1[[#This Row],[steel]:[other_unspecified_material]])</f>
        <v>8</v>
      </c>
    </row>
    <row r="328" spans="1:85" s="8" customFormat="1">
      <c r="A328" s="9">
        <v>326</v>
      </c>
      <c r="B328" s="20" t="s">
        <v>226</v>
      </c>
      <c r="C328" s="20" t="s">
        <v>664</v>
      </c>
      <c r="D328" s="38">
        <v>1960</v>
      </c>
      <c r="E328" s="9">
        <v>1979</v>
      </c>
      <c r="F328" s="38">
        <v>26</v>
      </c>
      <c r="G328" s="38"/>
      <c r="H328" s="38"/>
      <c r="I328" s="38"/>
      <c r="J328" s="117">
        <v>15</v>
      </c>
      <c r="K328" s="117"/>
      <c r="L328" s="117"/>
      <c r="M328" s="117"/>
      <c r="N328" s="117">
        <v>183</v>
      </c>
      <c r="O328" s="117">
        <v>1081</v>
      </c>
      <c r="P328" s="117">
        <v>570</v>
      </c>
      <c r="Q328" s="117"/>
      <c r="R328" s="117"/>
      <c r="S328" s="117"/>
      <c r="T328" s="117"/>
      <c r="U328" s="117">
        <v>2</v>
      </c>
      <c r="V328" s="117"/>
      <c r="W328" s="117"/>
      <c r="X328" s="117"/>
      <c r="Y328" s="117"/>
      <c r="Z328" s="117"/>
      <c r="AA328" s="117"/>
      <c r="AB328" s="117">
        <v>2</v>
      </c>
      <c r="AC328" s="117"/>
      <c r="AD328" s="117"/>
      <c r="AE328" s="117"/>
      <c r="AF328" s="117"/>
      <c r="AG328" s="117"/>
      <c r="AH328" s="117"/>
      <c r="AI328" s="117"/>
      <c r="AJ328" s="117"/>
      <c r="AK328" s="117">
        <v>48</v>
      </c>
      <c r="AL328" s="20" t="s">
        <v>665</v>
      </c>
      <c r="AM328" s="38" t="s">
        <v>118</v>
      </c>
      <c r="AN328" s="20" t="s">
        <v>350</v>
      </c>
      <c r="AO328" s="20" t="s">
        <v>118</v>
      </c>
      <c r="AP328" s="20" t="s">
        <v>666</v>
      </c>
      <c r="AQ328" s="20" t="s">
        <v>120</v>
      </c>
      <c r="AR328" s="20" t="s">
        <v>118</v>
      </c>
      <c r="AS328" s="20" t="s">
        <v>667</v>
      </c>
      <c r="AT328" s="38">
        <v>2012</v>
      </c>
      <c r="AU328" s="20" t="s">
        <v>668</v>
      </c>
      <c r="AV328" s="20" t="s">
        <v>124</v>
      </c>
      <c r="AW328" s="20" t="s">
        <v>125</v>
      </c>
      <c r="AX328" s="20" t="s">
        <v>669</v>
      </c>
      <c r="AY328" s="20" t="str">
        <f>"https://doi.org/"&amp;Table1[[#This Row],[DOI]]</f>
        <v>https://doi.org/10.1111/j.1530-9290.2012.00523.x</v>
      </c>
      <c r="AZ328" s="20" t="s">
        <v>119</v>
      </c>
      <c r="BA328" s="20" t="s">
        <v>646</v>
      </c>
      <c r="BB328" s="20" t="s">
        <v>670</v>
      </c>
      <c r="BC328" s="20" t="s">
        <v>119</v>
      </c>
      <c r="BD328" s="20" t="s">
        <v>119</v>
      </c>
      <c r="BE328" s="20" t="s">
        <v>1326</v>
      </c>
      <c r="BF328" s="20" t="s">
        <v>226</v>
      </c>
      <c r="BG328" s="20" t="s">
        <v>119</v>
      </c>
      <c r="BH328" s="20" t="s">
        <v>119</v>
      </c>
      <c r="BI328" s="20" t="s">
        <v>119</v>
      </c>
      <c r="BJ328" s="20" t="s">
        <v>119</v>
      </c>
      <c r="BK328" s="20" t="s">
        <v>119</v>
      </c>
      <c r="BL328" s="20" t="s">
        <v>119</v>
      </c>
      <c r="BM328" s="20" t="s">
        <v>119</v>
      </c>
      <c r="BN328" s="20" t="s">
        <v>119</v>
      </c>
      <c r="BO328" s="20" t="s">
        <v>119</v>
      </c>
      <c r="BP328" s="20" t="s">
        <v>119</v>
      </c>
      <c r="BQ328" s="20" t="s">
        <v>119</v>
      </c>
      <c r="BR328" s="20" t="s">
        <v>119</v>
      </c>
      <c r="BS328" s="20" t="s">
        <v>119</v>
      </c>
      <c r="BT328" s="20" t="s">
        <v>119</v>
      </c>
      <c r="BU328" s="20" t="s">
        <v>119</v>
      </c>
      <c r="BV328" s="20" t="s">
        <v>119</v>
      </c>
      <c r="BW328" s="21" t="s">
        <v>233</v>
      </c>
      <c r="BX328" s="22" t="str">
        <f>_xlfn.XLOOKUP(BW328,dimensions_items!$B$4:$B$35,dimensions_items!$C$4:$C$35,"NULL",0)</f>
        <v>R5.2ASIA</v>
      </c>
      <c r="BY328" s="22" t="s">
        <v>49</v>
      </c>
      <c r="BZ328" s="21" t="s">
        <v>1470</v>
      </c>
      <c r="CA328" s="21" t="s">
        <v>18</v>
      </c>
      <c r="CB328" s="27" t="s">
        <v>23</v>
      </c>
      <c r="CC328" s="20" t="str">
        <f t="shared" si="15"/>
        <v>NR</v>
      </c>
      <c r="CD328" s="20" t="str">
        <f t="shared" si="16"/>
        <v>M</v>
      </c>
      <c r="CE328" s="20" t="str">
        <f t="shared" si="17"/>
        <v>ASIA_CHN</v>
      </c>
      <c r="CF328" s="20">
        <f>IF(ISNUMBER(Table1[[#This Row],[concrete]]),Table1[[#This Row],[concrete]],IF(AND(ISNUMBER(Table1[[#This Row],[cement]]),ISNUMBER(Table1[[#This Row],[aggregates]])),Table1[[#This Row],[cement]]+Table1[[#This Row],[aggregates]],""))</f>
        <v>1264</v>
      </c>
      <c r="CG328" s="20">
        <f>COUNT(Table1[[#This Row],[steel]:[other_unspecified_material]])</f>
        <v>8</v>
      </c>
    </row>
    <row r="329" spans="1:85" s="8" customFormat="1">
      <c r="A329" s="9">
        <v>327</v>
      </c>
      <c r="B329" s="20" t="s">
        <v>226</v>
      </c>
      <c r="C329" s="20" t="s">
        <v>664</v>
      </c>
      <c r="D329" s="38">
        <v>1980</v>
      </c>
      <c r="E329" s="9">
        <v>2010</v>
      </c>
      <c r="F329" s="38">
        <v>28</v>
      </c>
      <c r="G329" s="38"/>
      <c r="H329" s="38"/>
      <c r="I329" s="38"/>
      <c r="J329" s="117">
        <v>34</v>
      </c>
      <c r="K329" s="117"/>
      <c r="L329" s="117"/>
      <c r="M329" s="117"/>
      <c r="N329" s="117">
        <v>215</v>
      </c>
      <c r="O329" s="117">
        <v>1216</v>
      </c>
      <c r="P329" s="117">
        <v>541</v>
      </c>
      <c r="Q329" s="117"/>
      <c r="R329" s="117"/>
      <c r="S329" s="117"/>
      <c r="T329" s="117"/>
      <c r="U329" s="117">
        <v>2</v>
      </c>
      <c r="V329" s="117"/>
      <c r="W329" s="117"/>
      <c r="X329" s="117"/>
      <c r="Y329" s="117"/>
      <c r="Z329" s="117"/>
      <c r="AA329" s="117"/>
      <c r="AB329" s="117">
        <v>2</v>
      </c>
      <c r="AC329" s="117"/>
      <c r="AD329" s="117"/>
      <c r="AE329" s="117"/>
      <c r="AF329" s="117"/>
      <c r="AG329" s="117"/>
      <c r="AH329" s="117"/>
      <c r="AI329" s="117"/>
      <c r="AJ329" s="117"/>
      <c r="AK329" s="117">
        <v>48</v>
      </c>
      <c r="AL329" s="20" t="s">
        <v>665</v>
      </c>
      <c r="AM329" s="38" t="s">
        <v>118</v>
      </c>
      <c r="AN329" s="20" t="s">
        <v>350</v>
      </c>
      <c r="AO329" s="20" t="s">
        <v>118</v>
      </c>
      <c r="AP329" s="20" t="s">
        <v>666</v>
      </c>
      <c r="AQ329" s="20" t="s">
        <v>120</v>
      </c>
      <c r="AR329" s="20" t="s">
        <v>118</v>
      </c>
      <c r="AS329" s="20" t="s">
        <v>667</v>
      </c>
      <c r="AT329" s="38">
        <v>2012</v>
      </c>
      <c r="AU329" s="20" t="s">
        <v>668</v>
      </c>
      <c r="AV329" s="20" t="s">
        <v>124</v>
      </c>
      <c r="AW329" s="20" t="s">
        <v>125</v>
      </c>
      <c r="AX329" s="20" t="s">
        <v>669</v>
      </c>
      <c r="AY329" s="20" t="str">
        <f>"https://doi.org/"&amp;Table1[[#This Row],[DOI]]</f>
        <v>https://doi.org/10.1111/j.1530-9290.2012.00523.x</v>
      </c>
      <c r="AZ329" s="20" t="s">
        <v>119</v>
      </c>
      <c r="BA329" s="20" t="s">
        <v>646</v>
      </c>
      <c r="BB329" s="20" t="s">
        <v>670</v>
      </c>
      <c r="BC329" s="20" t="s">
        <v>119</v>
      </c>
      <c r="BD329" s="20" t="s">
        <v>119</v>
      </c>
      <c r="BE329" s="20" t="s">
        <v>1326</v>
      </c>
      <c r="BF329" s="20" t="s">
        <v>226</v>
      </c>
      <c r="BG329" s="20" t="s">
        <v>119</v>
      </c>
      <c r="BH329" s="20" t="s">
        <v>119</v>
      </c>
      <c r="BI329" s="20" t="s">
        <v>119</v>
      </c>
      <c r="BJ329" s="20" t="s">
        <v>119</v>
      </c>
      <c r="BK329" s="20" t="s">
        <v>119</v>
      </c>
      <c r="BL329" s="20" t="s">
        <v>119</v>
      </c>
      <c r="BM329" s="20" t="s">
        <v>119</v>
      </c>
      <c r="BN329" s="20" t="s">
        <v>119</v>
      </c>
      <c r="BO329" s="20" t="s">
        <v>119</v>
      </c>
      <c r="BP329" s="20" t="s">
        <v>119</v>
      </c>
      <c r="BQ329" s="20" t="s">
        <v>119</v>
      </c>
      <c r="BR329" s="20" t="s">
        <v>119</v>
      </c>
      <c r="BS329" s="20" t="s">
        <v>119</v>
      </c>
      <c r="BT329" s="20" t="s">
        <v>119</v>
      </c>
      <c r="BU329" s="20" t="s">
        <v>119</v>
      </c>
      <c r="BV329" s="20" t="s">
        <v>119</v>
      </c>
      <c r="BW329" s="21" t="s">
        <v>233</v>
      </c>
      <c r="BX329" s="22" t="str">
        <f>_xlfn.XLOOKUP(BW329,dimensions_items!$B$4:$B$35,dimensions_items!$C$4:$C$35,"NULL",0)</f>
        <v>R5.2ASIA</v>
      </c>
      <c r="BY329" s="22" t="s">
        <v>49</v>
      </c>
      <c r="BZ329" s="21" t="s">
        <v>1470</v>
      </c>
      <c r="CA329" s="21" t="s">
        <v>18</v>
      </c>
      <c r="CB329" s="27" t="s">
        <v>23</v>
      </c>
      <c r="CC329" s="20" t="str">
        <f t="shared" si="15"/>
        <v>NR</v>
      </c>
      <c r="CD329" s="20" t="str">
        <f t="shared" si="16"/>
        <v>M</v>
      </c>
      <c r="CE329" s="20" t="str">
        <f t="shared" si="17"/>
        <v>ASIA_CHN</v>
      </c>
      <c r="CF329" s="20">
        <f>IF(ISNUMBER(Table1[[#This Row],[concrete]]),Table1[[#This Row],[concrete]],IF(AND(ISNUMBER(Table1[[#This Row],[cement]]),ISNUMBER(Table1[[#This Row],[aggregates]])),Table1[[#This Row],[cement]]+Table1[[#This Row],[aggregates]],""))</f>
        <v>1431</v>
      </c>
      <c r="CG329" s="20">
        <f>COUNT(Table1[[#This Row],[steel]:[other_unspecified_material]])</f>
        <v>8</v>
      </c>
    </row>
    <row r="330" spans="1:85" s="8" customFormat="1">
      <c r="A330" s="9">
        <v>328</v>
      </c>
      <c r="B330" s="20" t="s">
        <v>226</v>
      </c>
      <c r="C330" s="20" t="s">
        <v>664</v>
      </c>
      <c r="D330" s="38">
        <v>1975</v>
      </c>
      <c r="E330" s="9">
        <v>1979</v>
      </c>
      <c r="F330" s="38">
        <v>24</v>
      </c>
      <c r="G330" s="38"/>
      <c r="H330" s="38"/>
      <c r="I330" s="38"/>
      <c r="J330" s="117">
        <v>17</v>
      </c>
      <c r="K330" s="117"/>
      <c r="L330" s="117"/>
      <c r="M330" s="117"/>
      <c r="N330" s="117">
        <v>271</v>
      </c>
      <c r="O330" s="117">
        <v>1231</v>
      </c>
      <c r="P330" s="117">
        <v>36</v>
      </c>
      <c r="Q330" s="117"/>
      <c r="R330" s="117"/>
      <c r="S330" s="117"/>
      <c r="T330" s="117"/>
      <c r="U330" s="117">
        <v>1</v>
      </c>
      <c r="V330" s="117"/>
      <c r="W330" s="117"/>
      <c r="X330" s="117"/>
      <c r="Y330" s="117"/>
      <c r="Z330" s="117"/>
      <c r="AA330" s="117"/>
      <c r="AB330" s="117">
        <v>2</v>
      </c>
      <c r="AC330" s="117"/>
      <c r="AD330" s="117"/>
      <c r="AE330" s="117"/>
      <c r="AF330" s="117"/>
      <c r="AG330" s="117"/>
      <c r="AH330" s="117"/>
      <c r="AI330" s="117"/>
      <c r="AJ330" s="117"/>
      <c r="AK330" s="117">
        <v>6</v>
      </c>
      <c r="AL330" s="20" t="s">
        <v>673</v>
      </c>
      <c r="AM330" s="38" t="s">
        <v>118</v>
      </c>
      <c r="AN330" s="20" t="s">
        <v>350</v>
      </c>
      <c r="AO330" s="20" t="s">
        <v>118</v>
      </c>
      <c r="AP330" s="20" t="s">
        <v>666</v>
      </c>
      <c r="AQ330" s="20" t="s">
        <v>120</v>
      </c>
      <c r="AR330" s="20" t="s">
        <v>118</v>
      </c>
      <c r="AS330" s="20" t="s">
        <v>667</v>
      </c>
      <c r="AT330" s="38">
        <v>2012</v>
      </c>
      <c r="AU330" s="20" t="s">
        <v>668</v>
      </c>
      <c r="AV330" s="20" t="s">
        <v>124</v>
      </c>
      <c r="AW330" s="20" t="s">
        <v>125</v>
      </c>
      <c r="AX330" s="20" t="s">
        <v>669</v>
      </c>
      <c r="AY330" s="20" t="str">
        <f>"https://doi.org/"&amp;Table1[[#This Row],[DOI]]</f>
        <v>https://doi.org/10.1111/j.1530-9290.2012.00523.x</v>
      </c>
      <c r="AZ330" s="20" t="s">
        <v>119</v>
      </c>
      <c r="BA330" s="20" t="s">
        <v>646</v>
      </c>
      <c r="BB330" s="20" t="s">
        <v>670</v>
      </c>
      <c r="BC330" s="20" t="s">
        <v>119</v>
      </c>
      <c r="BD330" s="20" t="s">
        <v>119</v>
      </c>
      <c r="BE330" s="20" t="s">
        <v>1326</v>
      </c>
      <c r="BF330" s="20" t="s">
        <v>226</v>
      </c>
      <c r="BG330" s="20" t="s">
        <v>119</v>
      </c>
      <c r="BH330" s="20" t="s">
        <v>119</v>
      </c>
      <c r="BI330" s="20" t="s">
        <v>119</v>
      </c>
      <c r="BJ330" s="20" t="s">
        <v>119</v>
      </c>
      <c r="BK330" s="20" t="s">
        <v>119</v>
      </c>
      <c r="BL330" s="20" t="s">
        <v>119</v>
      </c>
      <c r="BM330" s="20" t="s">
        <v>119</v>
      </c>
      <c r="BN330" s="20" t="s">
        <v>119</v>
      </c>
      <c r="BO330" s="20" t="s">
        <v>119</v>
      </c>
      <c r="BP330" s="20" t="s">
        <v>119</v>
      </c>
      <c r="BQ330" s="20" t="s">
        <v>119</v>
      </c>
      <c r="BR330" s="20" t="s">
        <v>119</v>
      </c>
      <c r="BS330" s="20" t="s">
        <v>119</v>
      </c>
      <c r="BT330" s="20" t="s">
        <v>119</v>
      </c>
      <c r="BU330" s="20" t="s">
        <v>119</v>
      </c>
      <c r="BV330" s="20" t="s">
        <v>119</v>
      </c>
      <c r="BW330" s="21" t="s">
        <v>233</v>
      </c>
      <c r="BX330" s="22" t="str">
        <f>_xlfn.XLOOKUP(BW330,dimensions_items!$B$4:$B$35,dimensions_items!$C$4:$C$35,"NULL",0)</f>
        <v>R5.2ASIA</v>
      </c>
      <c r="BY330" s="22" t="s">
        <v>49</v>
      </c>
      <c r="BZ330" s="21" t="s">
        <v>26</v>
      </c>
      <c r="CA330" s="21" t="s">
        <v>18</v>
      </c>
      <c r="CB330" s="27" t="s">
        <v>23</v>
      </c>
      <c r="CC330" s="20" t="str">
        <f t="shared" si="15"/>
        <v>NR</v>
      </c>
      <c r="CD330" s="20" t="str">
        <f t="shared" si="16"/>
        <v>C</v>
      </c>
      <c r="CE330" s="20" t="str">
        <f t="shared" si="17"/>
        <v>ASIA_CHN</v>
      </c>
      <c r="CF330" s="20">
        <f>IF(ISNUMBER(Table1[[#This Row],[concrete]]),Table1[[#This Row],[concrete]],IF(AND(ISNUMBER(Table1[[#This Row],[cement]]),ISNUMBER(Table1[[#This Row],[aggregates]])),Table1[[#This Row],[cement]]+Table1[[#This Row],[aggregates]],""))</f>
        <v>1502</v>
      </c>
      <c r="CG330" s="20">
        <f>COUNT(Table1[[#This Row],[steel]:[other_unspecified_material]])</f>
        <v>8</v>
      </c>
    </row>
    <row r="331" spans="1:85" s="8" customFormat="1">
      <c r="A331" s="9">
        <v>329</v>
      </c>
      <c r="B331" s="20" t="s">
        <v>226</v>
      </c>
      <c r="C331" s="20" t="s">
        <v>664</v>
      </c>
      <c r="D331" s="38">
        <v>1980</v>
      </c>
      <c r="E331" s="9">
        <v>1989</v>
      </c>
      <c r="F331" s="38">
        <v>43</v>
      </c>
      <c r="G331" s="38"/>
      <c r="H331" s="38"/>
      <c r="I331" s="38"/>
      <c r="J331" s="117">
        <v>22</v>
      </c>
      <c r="K331" s="117"/>
      <c r="L331" s="117"/>
      <c r="M331" s="117"/>
      <c r="N331" s="117">
        <v>320</v>
      </c>
      <c r="O331" s="117">
        <v>1314</v>
      </c>
      <c r="P331" s="117">
        <v>319</v>
      </c>
      <c r="Q331" s="117"/>
      <c r="R331" s="117"/>
      <c r="S331" s="117"/>
      <c r="T331" s="117"/>
      <c r="U331" s="117">
        <v>2</v>
      </c>
      <c r="V331" s="117"/>
      <c r="W331" s="117"/>
      <c r="X331" s="117"/>
      <c r="Y331" s="117"/>
      <c r="Z331" s="117"/>
      <c r="AA331" s="117"/>
      <c r="AB331" s="117">
        <v>2</v>
      </c>
      <c r="AC331" s="117"/>
      <c r="AD331" s="117"/>
      <c r="AE331" s="117"/>
      <c r="AF331" s="117"/>
      <c r="AG331" s="117"/>
      <c r="AH331" s="117"/>
      <c r="AI331" s="117"/>
      <c r="AJ331" s="117"/>
      <c r="AK331" s="117">
        <v>28</v>
      </c>
      <c r="AL331" s="20" t="s">
        <v>673</v>
      </c>
      <c r="AM331" s="38" t="s">
        <v>118</v>
      </c>
      <c r="AN331" s="20" t="s">
        <v>350</v>
      </c>
      <c r="AO331" s="20" t="s">
        <v>118</v>
      </c>
      <c r="AP331" s="20" t="s">
        <v>666</v>
      </c>
      <c r="AQ331" s="20" t="s">
        <v>120</v>
      </c>
      <c r="AR331" s="20" t="s">
        <v>118</v>
      </c>
      <c r="AS331" s="20" t="s">
        <v>667</v>
      </c>
      <c r="AT331" s="38">
        <v>2012</v>
      </c>
      <c r="AU331" s="20" t="s">
        <v>668</v>
      </c>
      <c r="AV331" s="20" t="s">
        <v>124</v>
      </c>
      <c r="AW331" s="20" t="s">
        <v>125</v>
      </c>
      <c r="AX331" s="20" t="s">
        <v>669</v>
      </c>
      <c r="AY331" s="20" t="str">
        <f>"https://doi.org/"&amp;Table1[[#This Row],[DOI]]</f>
        <v>https://doi.org/10.1111/j.1530-9290.2012.00523.x</v>
      </c>
      <c r="AZ331" s="20" t="s">
        <v>119</v>
      </c>
      <c r="BA331" s="20" t="s">
        <v>646</v>
      </c>
      <c r="BB331" s="20" t="s">
        <v>670</v>
      </c>
      <c r="BC331" s="20" t="s">
        <v>119</v>
      </c>
      <c r="BD331" s="20" t="s">
        <v>119</v>
      </c>
      <c r="BE331" s="20" t="s">
        <v>1326</v>
      </c>
      <c r="BF331" s="20" t="s">
        <v>226</v>
      </c>
      <c r="BG331" s="20" t="s">
        <v>119</v>
      </c>
      <c r="BH331" s="20" t="s">
        <v>119</v>
      </c>
      <c r="BI331" s="20" t="s">
        <v>119</v>
      </c>
      <c r="BJ331" s="20" t="s">
        <v>119</v>
      </c>
      <c r="BK331" s="20" t="s">
        <v>119</v>
      </c>
      <c r="BL331" s="20" t="s">
        <v>119</v>
      </c>
      <c r="BM331" s="20" t="s">
        <v>119</v>
      </c>
      <c r="BN331" s="20" t="s">
        <v>119</v>
      </c>
      <c r="BO331" s="20" t="s">
        <v>119</v>
      </c>
      <c r="BP331" s="20" t="s">
        <v>119</v>
      </c>
      <c r="BQ331" s="20" t="s">
        <v>119</v>
      </c>
      <c r="BR331" s="20" t="s">
        <v>119</v>
      </c>
      <c r="BS331" s="20" t="s">
        <v>119</v>
      </c>
      <c r="BT331" s="20" t="s">
        <v>119</v>
      </c>
      <c r="BU331" s="20" t="s">
        <v>119</v>
      </c>
      <c r="BV331" s="20" t="s">
        <v>119</v>
      </c>
      <c r="BW331" s="21" t="s">
        <v>233</v>
      </c>
      <c r="BX331" s="22" t="str">
        <f>_xlfn.XLOOKUP(BW331,dimensions_items!$B$4:$B$35,dimensions_items!$C$4:$C$35,"NULL",0)</f>
        <v>R5.2ASIA</v>
      </c>
      <c r="BY331" s="22" t="s">
        <v>49</v>
      </c>
      <c r="BZ331" s="21" t="s">
        <v>26</v>
      </c>
      <c r="CA331" s="21" t="s">
        <v>18</v>
      </c>
      <c r="CB331" s="27" t="s">
        <v>23</v>
      </c>
      <c r="CC331" s="20" t="str">
        <f t="shared" si="15"/>
        <v>NR</v>
      </c>
      <c r="CD331" s="20" t="str">
        <f t="shared" si="16"/>
        <v>C</v>
      </c>
      <c r="CE331" s="20" t="str">
        <f t="shared" si="17"/>
        <v>ASIA_CHN</v>
      </c>
      <c r="CF331" s="20">
        <f>IF(ISNUMBER(Table1[[#This Row],[concrete]]),Table1[[#This Row],[concrete]],IF(AND(ISNUMBER(Table1[[#This Row],[cement]]),ISNUMBER(Table1[[#This Row],[aggregates]])),Table1[[#This Row],[cement]]+Table1[[#This Row],[aggregates]],""))</f>
        <v>1634</v>
      </c>
      <c r="CG331" s="20">
        <f>COUNT(Table1[[#This Row],[steel]:[other_unspecified_material]])</f>
        <v>8</v>
      </c>
    </row>
    <row r="332" spans="1:85" s="8" customFormat="1">
      <c r="A332" s="9">
        <v>330</v>
      </c>
      <c r="B332" s="20" t="s">
        <v>226</v>
      </c>
      <c r="C332" s="20" t="s">
        <v>664</v>
      </c>
      <c r="D332" s="38">
        <v>1990</v>
      </c>
      <c r="E332" s="9">
        <v>2010</v>
      </c>
      <c r="F332" s="38">
        <v>80</v>
      </c>
      <c r="G332" s="38"/>
      <c r="H332" s="38"/>
      <c r="I332" s="38"/>
      <c r="J332" s="117">
        <v>27</v>
      </c>
      <c r="K332" s="117"/>
      <c r="L332" s="117"/>
      <c r="M332" s="117"/>
      <c r="N332" s="117">
        <v>418</v>
      </c>
      <c r="O332" s="117">
        <v>1438</v>
      </c>
      <c r="P332" s="117">
        <v>234</v>
      </c>
      <c r="Q332" s="117"/>
      <c r="R332" s="117"/>
      <c r="S332" s="117"/>
      <c r="T332" s="117"/>
      <c r="U332" s="117">
        <v>2</v>
      </c>
      <c r="V332" s="117"/>
      <c r="W332" s="117"/>
      <c r="X332" s="117"/>
      <c r="Y332" s="117"/>
      <c r="Z332" s="117"/>
      <c r="AA332" s="117"/>
      <c r="AB332" s="117">
        <v>2</v>
      </c>
      <c r="AC332" s="117"/>
      <c r="AD332" s="117"/>
      <c r="AE332" s="117"/>
      <c r="AF332" s="117"/>
      <c r="AG332" s="117"/>
      <c r="AH332" s="117"/>
      <c r="AI332" s="117"/>
      <c r="AJ332" s="117"/>
      <c r="AK332" s="117">
        <v>28</v>
      </c>
      <c r="AL332" s="20" t="s">
        <v>673</v>
      </c>
      <c r="AM332" s="38" t="s">
        <v>118</v>
      </c>
      <c r="AN332" s="20" t="s">
        <v>350</v>
      </c>
      <c r="AO332" s="20" t="s">
        <v>118</v>
      </c>
      <c r="AP332" s="20" t="s">
        <v>666</v>
      </c>
      <c r="AQ332" s="20" t="s">
        <v>120</v>
      </c>
      <c r="AR332" s="20" t="s">
        <v>118</v>
      </c>
      <c r="AS332" s="20" t="s">
        <v>667</v>
      </c>
      <c r="AT332" s="38">
        <v>2012</v>
      </c>
      <c r="AU332" s="20" t="s">
        <v>668</v>
      </c>
      <c r="AV332" s="20" t="s">
        <v>124</v>
      </c>
      <c r="AW332" s="20" t="s">
        <v>125</v>
      </c>
      <c r="AX332" s="20" t="s">
        <v>669</v>
      </c>
      <c r="AY332" s="20" t="str">
        <f>"https://doi.org/"&amp;Table1[[#This Row],[DOI]]</f>
        <v>https://doi.org/10.1111/j.1530-9290.2012.00523.x</v>
      </c>
      <c r="AZ332" s="20" t="s">
        <v>119</v>
      </c>
      <c r="BA332" s="20" t="s">
        <v>646</v>
      </c>
      <c r="BB332" s="20" t="s">
        <v>670</v>
      </c>
      <c r="BC332" s="20" t="s">
        <v>119</v>
      </c>
      <c r="BD332" s="20" t="s">
        <v>119</v>
      </c>
      <c r="BE332" s="20" t="s">
        <v>1326</v>
      </c>
      <c r="BF332" s="20" t="s">
        <v>226</v>
      </c>
      <c r="BG332" s="20" t="s">
        <v>119</v>
      </c>
      <c r="BH332" s="20" t="s">
        <v>119</v>
      </c>
      <c r="BI332" s="20" t="s">
        <v>119</v>
      </c>
      <c r="BJ332" s="20" t="s">
        <v>119</v>
      </c>
      <c r="BK332" s="20" t="s">
        <v>119</v>
      </c>
      <c r="BL332" s="20" t="s">
        <v>119</v>
      </c>
      <c r="BM332" s="20" t="s">
        <v>119</v>
      </c>
      <c r="BN332" s="20" t="s">
        <v>119</v>
      </c>
      <c r="BO332" s="20" t="s">
        <v>119</v>
      </c>
      <c r="BP332" s="20" t="s">
        <v>119</v>
      </c>
      <c r="BQ332" s="20" t="s">
        <v>119</v>
      </c>
      <c r="BR332" s="20" t="s">
        <v>119</v>
      </c>
      <c r="BS332" s="20" t="s">
        <v>119</v>
      </c>
      <c r="BT332" s="20" t="s">
        <v>119</v>
      </c>
      <c r="BU332" s="20" t="s">
        <v>119</v>
      </c>
      <c r="BV332" s="20" t="s">
        <v>119</v>
      </c>
      <c r="BW332" s="21" t="s">
        <v>233</v>
      </c>
      <c r="BX332" s="22" t="str">
        <f>_xlfn.XLOOKUP(BW332,dimensions_items!$B$4:$B$35,dimensions_items!$C$4:$C$35,"NULL",0)</f>
        <v>R5.2ASIA</v>
      </c>
      <c r="BY332" s="22" t="s">
        <v>49</v>
      </c>
      <c r="BZ332" s="21" t="s">
        <v>26</v>
      </c>
      <c r="CA332" s="21" t="s">
        <v>18</v>
      </c>
      <c r="CB332" s="27" t="s">
        <v>23</v>
      </c>
      <c r="CC332" s="20" t="str">
        <f t="shared" si="15"/>
        <v>NR</v>
      </c>
      <c r="CD332" s="20" t="str">
        <f t="shared" si="16"/>
        <v>C</v>
      </c>
      <c r="CE332" s="20" t="str">
        <f t="shared" si="17"/>
        <v>ASIA_CHN</v>
      </c>
      <c r="CF332" s="20">
        <f>IF(ISNUMBER(Table1[[#This Row],[concrete]]),Table1[[#This Row],[concrete]],IF(AND(ISNUMBER(Table1[[#This Row],[cement]]),ISNUMBER(Table1[[#This Row],[aggregates]])),Table1[[#This Row],[cement]]+Table1[[#This Row],[aggregates]],""))</f>
        <v>1856</v>
      </c>
      <c r="CG332" s="20">
        <f>COUNT(Table1[[#This Row],[steel]:[other_unspecified_material]])</f>
        <v>8</v>
      </c>
    </row>
    <row r="333" spans="1:85" s="8" customFormat="1">
      <c r="A333" s="9">
        <v>331</v>
      </c>
      <c r="B333" s="20" t="s">
        <v>226</v>
      </c>
      <c r="C333" s="20" t="s">
        <v>664</v>
      </c>
      <c r="D333" s="38"/>
      <c r="E333" s="9"/>
      <c r="F333" s="38">
        <v>56</v>
      </c>
      <c r="G333" s="38"/>
      <c r="H333" s="38"/>
      <c r="I333" s="38"/>
      <c r="J333" s="117">
        <v>18</v>
      </c>
      <c r="K333" s="117"/>
      <c r="L333" s="117"/>
      <c r="M333" s="117">
        <v>708</v>
      </c>
      <c r="N333" s="117">
        <v>199</v>
      </c>
      <c r="O333" s="117">
        <v>862</v>
      </c>
      <c r="P333" s="117">
        <v>330</v>
      </c>
      <c r="Q333" s="117"/>
      <c r="R333" s="117"/>
      <c r="S333" s="117"/>
      <c r="T333" s="117"/>
      <c r="U333" s="117"/>
      <c r="V333" s="117"/>
      <c r="W333" s="117"/>
      <c r="X333" s="117"/>
      <c r="Y333" s="117"/>
      <c r="Z333" s="117"/>
      <c r="AA333" s="117">
        <v>9</v>
      </c>
      <c r="AB333" s="117">
        <v>2</v>
      </c>
      <c r="AC333" s="117"/>
      <c r="AD333" s="117"/>
      <c r="AE333" s="117"/>
      <c r="AF333" s="117"/>
      <c r="AG333" s="117"/>
      <c r="AH333" s="117"/>
      <c r="AI333" s="117"/>
      <c r="AJ333" s="117"/>
      <c r="AK333" s="117">
        <v>57</v>
      </c>
      <c r="AL333" s="20" t="s">
        <v>674</v>
      </c>
      <c r="AM333" s="38" t="s">
        <v>118</v>
      </c>
      <c r="AN333" s="20" t="s">
        <v>606</v>
      </c>
      <c r="AO333" s="20" t="s">
        <v>118</v>
      </c>
      <c r="AP333" s="20" t="s">
        <v>666</v>
      </c>
      <c r="AQ333" s="20" t="s">
        <v>675</v>
      </c>
      <c r="AR333" s="20" t="s">
        <v>118</v>
      </c>
      <c r="AS333" s="20" t="s">
        <v>676</v>
      </c>
      <c r="AT333" s="38">
        <v>2018</v>
      </c>
      <c r="AU333" s="20" t="s">
        <v>677</v>
      </c>
      <c r="AV333" s="20" t="s">
        <v>678</v>
      </c>
      <c r="AW333" s="20" t="s">
        <v>125</v>
      </c>
      <c r="AX333" s="20" t="s">
        <v>679</v>
      </c>
      <c r="AY333" s="20" t="str">
        <f>"https://doi.org/"&amp;Table1[[#This Row],[DOI]]</f>
        <v>https://doi.org/10.1021/acs.est.8b04104</v>
      </c>
      <c r="AZ333" s="20" t="s">
        <v>119</v>
      </c>
      <c r="BA333" s="20" t="s">
        <v>646</v>
      </c>
      <c r="BB333" s="20" t="s">
        <v>670</v>
      </c>
      <c r="BC333" s="20" t="s">
        <v>119</v>
      </c>
      <c r="BD333" s="20" t="s">
        <v>119</v>
      </c>
      <c r="BE333" s="20" t="s">
        <v>1326</v>
      </c>
      <c r="BF333" s="20" t="s">
        <v>226</v>
      </c>
      <c r="BG333" s="20" t="s">
        <v>119</v>
      </c>
      <c r="BH333" s="20" t="s">
        <v>119</v>
      </c>
      <c r="BI333" s="20" t="s">
        <v>119</v>
      </c>
      <c r="BJ333" s="20" t="s">
        <v>119</v>
      </c>
      <c r="BK333" s="20" t="s">
        <v>119</v>
      </c>
      <c r="BL333" s="20" t="s">
        <v>119</v>
      </c>
      <c r="BM333" s="20" t="s">
        <v>119</v>
      </c>
      <c r="BN333" s="20" t="s">
        <v>119</v>
      </c>
      <c r="BO333" s="20" t="s">
        <v>119</v>
      </c>
      <c r="BP333" s="20" t="s">
        <v>119</v>
      </c>
      <c r="BQ333" s="20" t="s">
        <v>119</v>
      </c>
      <c r="BR333" s="20" t="s">
        <v>119</v>
      </c>
      <c r="BS333" s="20" t="s">
        <v>119</v>
      </c>
      <c r="BT333" s="20" t="s">
        <v>119</v>
      </c>
      <c r="BU333" s="20" t="s">
        <v>119</v>
      </c>
      <c r="BV333" s="20" t="s">
        <v>119</v>
      </c>
      <c r="BW333" s="21" t="s">
        <v>233</v>
      </c>
      <c r="BX333" s="22" t="str">
        <f>_xlfn.XLOOKUP(BW333,dimensions_items!$B$4:$B$35,dimensions_items!$C$4:$C$35,"NULL",0)</f>
        <v>R5.2ASIA</v>
      </c>
      <c r="BY333" s="22" t="s">
        <v>41</v>
      </c>
      <c r="BZ333" s="27" t="s">
        <v>26</v>
      </c>
      <c r="CA333" s="21" t="s">
        <v>18</v>
      </c>
      <c r="CB333" s="21" t="s">
        <v>23</v>
      </c>
      <c r="CC333" s="20" t="str">
        <f t="shared" si="15"/>
        <v>RU</v>
      </c>
      <c r="CD333" s="20" t="str">
        <f t="shared" si="16"/>
        <v>C</v>
      </c>
      <c r="CE333" s="20" t="str">
        <f t="shared" si="17"/>
        <v>ASIA_CHN</v>
      </c>
      <c r="CF333" s="20">
        <f>IF(ISNUMBER(Table1[[#This Row],[concrete]]),Table1[[#This Row],[concrete]],IF(AND(ISNUMBER(Table1[[#This Row],[cement]]),ISNUMBER(Table1[[#This Row],[aggregates]])),Table1[[#This Row],[cement]]+Table1[[#This Row],[aggregates]],""))</f>
        <v>708</v>
      </c>
      <c r="CG333" s="20">
        <f>COUNT(Table1[[#This Row],[steel]:[other_unspecified_material]])</f>
        <v>9</v>
      </c>
    </row>
    <row r="334" spans="1:85" s="8" customFormat="1">
      <c r="A334" s="9">
        <v>332</v>
      </c>
      <c r="B334" s="20" t="s">
        <v>226</v>
      </c>
      <c r="C334" s="20" t="s">
        <v>664</v>
      </c>
      <c r="D334" s="38"/>
      <c r="E334" s="9"/>
      <c r="F334" s="38">
        <v>37</v>
      </c>
      <c r="G334" s="38"/>
      <c r="H334" s="38"/>
      <c r="I334" s="38"/>
      <c r="J334" s="117">
        <v>20</v>
      </c>
      <c r="K334" s="117"/>
      <c r="L334" s="117"/>
      <c r="M334" s="117">
        <v>875</v>
      </c>
      <c r="N334" s="117">
        <v>209</v>
      </c>
      <c r="O334" s="117">
        <v>1382</v>
      </c>
      <c r="P334" s="117">
        <v>393</v>
      </c>
      <c r="Q334" s="117"/>
      <c r="R334" s="117"/>
      <c r="S334" s="117"/>
      <c r="T334" s="117"/>
      <c r="U334" s="117"/>
      <c r="V334" s="117"/>
      <c r="W334" s="117"/>
      <c r="X334" s="117"/>
      <c r="Y334" s="117"/>
      <c r="Z334" s="117"/>
      <c r="AA334" s="117">
        <v>8</v>
      </c>
      <c r="AB334" s="117">
        <v>2</v>
      </c>
      <c r="AC334" s="117"/>
      <c r="AD334" s="117"/>
      <c r="AE334" s="117"/>
      <c r="AF334" s="117"/>
      <c r="AG334" s="117"/>
      <c r="AH334" s="117"/>
      <c r="AI334" s="117"/>
      <c r="AJ334" s="117"/>
      <c r="AK334" s="117">
        <v>39</v>
      </c>
      <c r="AL334" s="20" t="s">
        <v>674</v>
      </c>
      <c r="AM334" s="38" t="s">
        <v>118</v>
      </c>
      <c r="AN334" s="20" t="s">
        <v>350</v>
      </c>
      <c r="AO334" s="20" t="s">
        <v>680</v>
      </c>
      <c r="AP334" s="20" t="s">
        <v>666</v>
      </c>
      <c r="AQ334" s="20" t="s">
        <v>675</v>
      </c>
      <c r="AR334" s="20" t="s">
        <v>118</v>
      </c>
      <c r="AS334" s="20" t="s">
        <v>676</v>
      </c>
      <c r="AT334" s="38">
        <v>2018</v>
      </c>
      <c r="AU334" s="20" t="s">
        <v>677</v>
      </c>
      <c r="AV334" s="20" t="s">
        <v>678</v>
      </c>
      <c r="AW334" s="20" t="s">
        <v>125</v>
      </c>
      <c r="AX334" s="20" t="s">
        <v>679</v>
      </c>
      <c r="AY334" s="20" t="str">
        <f>"https://doi.org/"&amp;Table1[[#This Row],[DOI]]</f>
        <v>https://doi.org/10.1021/acs.est.8b04104</v>
      </c>
      <c r="AZ334" s="20" t="s">
        <v>119</v>
      </c>
      <c r="BA334" s="20" t="s">
        <v>646</v>
      </c>
      <c r="BB334" s="20" t="s">
        <v>670</v>
      </c>
      <c r="BC334" s="20" t="s">
        <v>119</v>
      </c>
      <c r="BD334" s="20" t="s">
        <v>119</v>
      </c>
      <c r="BE334" s="20" t="s">
        <v>1326</v>
      </c>
      <c r="BF334" s="20" t="s">
        <v>226</v>
      </c>
      <c r="BG334" s="20" t="s">
        <v>119</v>
      </c>
      <c r="BH334" s="20" t="s">
        <v>119</v>
      </c>
      <c r="BI334" s="20" t="s">
        <v>119</v>
      </c>
      <c r="BJ334" s="20" t="s">
        <v>119</v>
      </c>
      <c r="BK334" s="20" t="s">
        <v>119</v>
      </c>
      <c r="BL334" s="20" t="s">
        <v>119</v>
      </c>
      <c r="BM334" s="20" t="s">
        <v>119</v>
      </c>
      <c r="BN334" s="20" t="s">
        <v>119</v>
      </c>
      <c r="BO334" s="20" t="s">
        <v>119</v>
      </c>
      <c r="BP334" s="20" t="s">
        <v>119</v>
      </c>
      <c r="BQ334" s="20" t="s">
        <v>119</v>
      </c>
      <c r="BR334" s="20" t="s">
        <v>119</v>
      </c>
      <c r="BS334" s="20" t="s">
        <v>119</v>
      </c>
      <c r="BT334" s="20" t="s">
        <v>119</v>
      </c>
      <c r="BU334" s="20" t="s">
        <v>119</v>
      </c>
      <c r="BV334" s="20" t="s">
        <v>119</v>
      </c>
      <c r="BW334" s="21" t="s">
        <v>233</v>
      </c>
      <c r="BX334" s="22" t="str">
        <f>_xlfn.XLOOKUP(BW334,dimensions_items!$B$4:$B$35,dimensions_items!$C$4:$C$35,"NULL",0)</f>
        <v>R5.2ASIA</v>
      </c>
      <c r="BY334" s="22" t="s">
        <v>47</v>
      </c>
      <c r="BZ334" s="27" t="s">
        <v>26</v>
      </c>
      <c r="CA334" s="21" t="s">
        <v>18</v>
      </c>
      <c r="CB334" s="21" t="s">
        <v>23</v>
      </c>
      <c r="CC334" s="20" t="str">
        <f t="shared" si="15"/>
        <v>NR</v>
      </c>
      <c r="CD334" s="20" t="str">
        <f t="shared" si="16"/>
        <v>C</v>
      </c>
      <c r="CE334" s="20" t="str">
        <f t="shared" si="17"/>
        <v>ASIA_CHN</v>
      </c>
      <c r="CF334" s="20">
        <f>IF(ISNUMBER(Table1[[#This Row],[concrete]]),Table1[[#This Row],[concrete]],IF(AND(ISNUMBER(Table1[[#This Row],[cement]]),ISNUMBER(Table1[[#This Row],[aggregates]])),Table1[[#This Row],[cement]]+Table1[[#This Row],[aggregates]],""))</f>
        <v>875</v>
      </c>
      <c r="CG334" s="20">
        <f>COUNT(Table1[[#This Row],[steel]:[other_unspecified_material]])</f>
        <v>9</v>
      </c>
    </row>
    <row r="335" spans="1:85" s="8" customFormat="1">
      <c r="A335" s="9">
        <v>333</v>
      </c>
      <c r="B335" s="20" t="s">
        <v>226</v>
      </c>
      <c r="C335" s="20" t="s">
        <v>664</v>
      </c>
      <c r="D335" s="38"/>
      <c r="E335" s="9"/>
      <c r="F335" s="38">
        <v>86</v>
      </c>
      <c r="G335" s="38"/>
      <c r="H335" s="38"/>
      <c r="I335" s="38"/>
      <c r="J335" s="117">
        <v>30</v>
      </c>
      <c r="K335" s="117"/>
      <c r="L335" s="117"/>
      <c r="M335" s="117">
        <v>717</v>
      </c>
      <c r="N335" s="117">
        <v>219</v>
      </c>
      <c r="O335" s="117">
        <v>612</v>
      </c>
      <c r="P335" s="117">
        <v>326</v>
      </c>
      <c r="Q335" s="117"/>
      <c r="R335" s="117"/>
      <c r="S335" s="117"/>
      <c r="T335" s="117"/>
      <c r="U335" s="117"/>
      <c r="V335" s="117"/>
      <c r="W335" s="117"/>
      <c r="X335" s="117"/>
      <c r="Y335" s="117"/>
      <c r="Z335" s="117"/>
      <c r="AA335" s="117">
        <v>7</v>
      </c>
      <c r="AB335" s="117">
        <v>3</v>
      </c>
      <c r="AC335" s="117"/>
      <c r="AD335" s="117"/>
      <c r="AE335" s="117"/>
      <c r="AF335" s="117"/>
      <c r="AG335" s="117"/>
      <c r="AH335" s="117"/>
      <c r="AI335" s="117"/>
      <c r="AJ335" s="117"/>
      <c r="AK335" s="117">
        <v>27</v>
      </c>
      <c r="AL335" s="20" t="s">
        <v>674</v>
      </c>
      <c r="AM335" s="38" t="s">
        <v>118</v>
      </c>
      <c r="AN335" s="20" t="s">
        <v>350</v>
      </c>
      <c r="AO335" s="20" t="s">
        <v>681</v>
      </c>
      <c r="AP335" s="20" t="s">
        <v>666</v>
      </c>
      <c r="AQ335" s="20" t="s">
        <v>675</v>
      </c>
      <c r="AR335" s="20" t="s">
        <v>118</v>
      </c>
      <c r="AS335" s="20" t="s">
        <v>676</v>
      </c>
      <c r="AT335" s="38">
        <v>2018</v>
      </c>
      <c r="AU335" s="20" t="s">
        <v>677</v>
      </c>
      <c r="AV335" s="20" t="s">
        <v>678</v>
      </c>
      <c r="AW335" s="20" t="s">
        <v>125</v>
      </c>
      <c r="AX335" s="20" t="s">
        <v>679</v>
      </c>
      <c r="AY335" s="20" t="str">
        <f>"https://doi.org/"&amp;Table1[[#This Row],[DOI]]</f>
        <v>https://doi.org/10.1021/acs.est.8b04104</v>
      </c>
      <c r="AZ335" s="20" t="s">
        <v>119</v>
      </c>
      <c r="BA335" s="20" t="s">
        <v>646</v>
      </c>
      <c r="BB335" s="20" t="s">
        <v>670</v>
      </c>
      <c r="BC335" s="20" t="s">
        <v>119</v>
      </c>
      <c r="BD335" s="20" t="s">
        <v>119</v>
      </c>
      <c r="BE335" s="20" t="s">
        <v>1326</v>
      </c>
      <c r="BF335" s="20" t="s">
        <v>226</v>
      </c>
      <c r="BG335" s="20" t="s">
        <v>119</v>
      </c>
      <c r="BH335" s="20" t="s">
        <v>119</v>
      </c>
      <c r="BI335" s="20" t="s">
        <v>119</v>
      </c>
      <c r="BJ335" s="20" t="s">
        <v>119</v>
      </c>
      <c r="BK335" s="20" t="s">
        <v>119</v>
      </c>
      <c r="BL335" s="20" t="s">
        <v>119</v>
      </c>
      <c r="BM335" s="20" t="s">
        <v>119</v>
      </c>
      <c r="BN335" s="20" t="s">
        <v>119</v>
      </c>
      <c r="BO335" s="20" t="s">
        <v>119</v>
      </c>
      <c r="BP335" s="20" t="s">
        <v>119</v>
      </c>
      <c r="BQ335" s="20" t="s">
        <v>119</v>
      </c>
      <c r="BR335" s="20" t="s">
        <v>119</v>
      </c>
      <c r="BS335" s="20" t="s">
        <v>119</v>
      </c>
      <c r="BT335" s="20" t="s">
        <v>119</v>
      </c>
      <c r="BU335" s="20" t="s">
        <v>119</v>
      </c>
      <c r="BV335" s="20" t="s">
        <v>119</v>
      </c>
      <c r="BW335" s="21" t="s">
        <v>233</v>
      </c>
      <c r="BX335" s="22" t="str">
        <f>_xlfn.XLOOKUP(BW335,dimensions_items!$B$4:$B$35,dimensions_items!$C$4:$C$35,"NULL",0)</f>
        <v>R5.2ASIA</v>
      </c>
      <c r="BY335" s="26" t="s">
        <v>44</v>
      </c>
      <c r="BZ335" s="27" t="s">
        <v>26</v>
      </c>
      <c r="CA335" s="21" t="s">
        <v>18</v>
      </c>
      <c r="CB335" s="21" t="s">
        <v>23</v>
      </c>
      <c r="CC335" s="20" t="str">
        <f t="shared" si="15"/>
        <v>NR</v>
      </c>
      <c r="CD335" s="20" t="str">
        <f t="shared" si="16"/>
        <v>C</v>
      </c>
      <c r="CE335" s="20" t="str">
        <f t="shared" si="17"/>
        <v>ASIA_CHN</v>
      </c>
      <c r="CF335" s="20">
        <f>IF(ISNUMBER(Table1[[#This Row],[concrete]]),Table1[[#This Row],[concrete]],IF(AND(ISNUMBER(Table1[[#This Row],[cement]]),ISNUMBER(Table1[[#This Row],[aggregates]])),Table1[[#This Row],[cement]]+Table1[[#This Row],[aggregates]],""))</f>
        <v>717</v>
      </c>
      <c r="CG335" s="20">
        <f>COUNT(Table1[[#This Row],[steel]:[other_unspecified_material]])</f>
        <v>9</v>
      </c>
    </row>
    <row r="336" spans="1:85" s="8" customFormat="1">
      <c r="A336" s="9">
        <v>334</v>
      </c>
      <c r="B336" s="20" t="s">
        <v>226</v>
      </c>
      <c r="C336" s="20" t="s">
        <v>664</v>
      </c>
      <c r="D336" s="38"/>
      <c r="E336" s="9"/>
      <c r="F336" s="38">
        <v>103</v>
      </c>
      <c r="G336" s="38"/>
      <c r="H336" s="38"/>
      <c r="I336" s="38"/>
      <c r="J336" s="117">
        <v>31</v>
      </c>
      <c r="K336" s="117"/>
      <c r="L336" s="117"/>
      <c r="M336" s="117">
        <v>861</v>
      </c>
      <c r="N336" s="117">
        <v>239</v>
      </c>
      <c r="O336" s="117">
        <v>725</v>
      </c>
      <c r="P336" s="117">
        <v>389</v>
      </c>
      <c r="Q336" s="117"/>
      <c r="R336" s="117"/>
      <c r="S336" s="117"/>
      <c r="T336" s="117"/>
      <c r="U336" s="117"/>
      <c r="V336" s="117"/>
      <c r="W336" s="117"/>
      <c r="X336" s="117"/>
      <c r="Y336" s="117"/>
      <c r="Z336" s="117"/>
      <c r="AA336" s="117">
        <v>8</v>
      </c>
      <c r="AB336" s="117">
        <v>2</v>
      </c>
      <c r="AC336" s="117"/>
      <c r="AD336" s="117"/>
      <c r="AE336" s="117"/>
      <c r="AF336" s="117"/>
      <c r="AG336" s="117"/>
      <c r="AH336" s="117"/>
      <c r="AI336" s="117"/>
      <c r="AJ336" s="117"/>
      <c r="AK336" s="117">
        <v>27</v>
      </c>
      <c r="AL336" s="20" t="s">
        <v>674</v>
      </c>
      <c r="AM336" s="38" t="s">
        <v>118</v>
      </c>
      <c r="AN336" s="20" t="s">
        <v>350</v>
      </c>
      <c r="AO336" s="20" t="s">
        <v>191</v>
      </c>
      <c r="AP336" s="20" t="s">
        <v>666</v>
      </c>
      <c r="AQ336" s="20" t="s">
        <v>675</v>
      </c>
      <c r="AR336" s="20" t="s">
        <v>118</v>
      </c>
      <c r="AS336" s="20" t="s">
        <v>676</v>
      </c>
      <c r="AT336" s="38">
        <v>2018</v>
      </c>
      <c r="AU336" s="20" t="s">
        <v>677</v>
      </c>
      <c r="AV336" s="20" t="s">
        <v>678</v>
      </c>
      <c r="AW336" s="20" t="s">
        <v>125</v>
      </c>
      <c r="AX336" s="20" t="s">
        <v>679</v>
      </c>
      <c r="AY336" s="20" t="str">
        <f>"https://doi.org/"&amp;Table1[[#This Row],[DOI]]</f>
        <v>https://doi.org/10.1021/acs.est.8b04104</v>
      </c>
      <c r="AZ336" s="20" t="s">
        <v>119</v>
      </c>
      <c r="BA336" s="20" t="s">
        <v>646</v>
      </c>
      <c r="BB336" s="20" t="s">
        <v>670</v>
      </c>
      <c r="BC336" s="20" t="s">
        <v>119</v>
      </c>
      <c r="BD336" s="20" t="s">
        <v>119</v>
      </c>
      <c r="BE336" s="20" t="s">
        <v>1326</v>
      </c>
      <c r="BF336" s="20" t="s">
        <v>226</v>
      </c>
      <c r="BG336" s="20" t="s">
        <v>119</v>
      </c>
      <c r="BH336" s="20" t="s">
        <v>119</v>
      </c>
      <c r="BI336" s="20" t="s">
        <v>119</v>
      </c>
      <c r="BJ336" s="20" t="s">
        <v>119</v>
      </c>
      <c r="BK336" s="20" t="s">
        <v>119</v>
      </c>
      <c r="BL336" s="20" t="s">
        <v>119</v>
      </c>
      <c r="BM336" s="20" t="s">
        <v>119</v>
      </c>
      <c r="BN336" s="20" t="s">
        <v>119</v>
      </c>
      <c r="BO336" s="20" t="s">
        <v>119</v>
      </c>
      <c r="BP336" s="20" t="s">
        <v>119</v>
      </c>
      <c r="BQ336" s="20" t="s">
        <v>119</v>
      </c>
      <c r="BR336" s="20" t="s">
        <v>119</v>
      </c>
      <c r="BS336" s="20" t="s">
        <v>119</v>
      </c>
      <c r="BT336" s="20" t="s">
        <v>119</v>
      </c>
      <c r="BU336" s="20" t="s">
        <v>119</v>
      </c>
      <c r="BV336" s="20" t="s">
        <v>119</v>
      </c>
      <c r="BW336" s="21" t="s">
        <v>233</v>
      </c>
      <c r="BX336" s="22" t="str">
        <f>_xlfn.XLOOKUP(BW336,dimensions_items!$B$4:$B$35,dimensions_items!$C$4:$C$35,"NULL",0)</f>
        <v>R5.2ASIA</v>
      </c>
      <c r="BY336" s="26" t="s">
        <v>45</v>
      </c>
      <c r="BZ336" s="27" t="s">
        <v>26</v>
      </c>
      <c r="CA336" s="28" t="s">
        <v>18</v>
      </c>
      <c r="CB336" s="21" t="s">
        <v>23</v>
      </c>
      <c r="CC336" s="20" t="str">
        <f t="shared" si="15"/>
        <v>NR</v>
      </c>
      <c r="CD336" s="20" t="str">
        <f t="shared" si="16"/>
        <v>C</v>
      </c>
      <c r="CE336" s="20" t="str">
        <f t="shared" si="17"/>
        <v>ASIA_CHN</v>
      </c>
      <c r="CF336" s="20">
        <f>IF(ISNUMBER(Table1[[#This Row],[concrete]]),Table1[[#This Row],[concrete]],IF(AND(ISNUMBER(Table1[[#This Row],[cement]]),ISNUMBER(Table1[[#This Row],[aggregates]])),Table1[[#This Row],[cement]]+Table1[[#This Row],[aggregates]],""))</f>
        <v>861</v>
      </c>
      <c r="CG336" s="20">
        <f>COUNT(Table1[[#This Row],[steel]:[other_unspecified_material]])</f>
        <v>9</v>
      </c>
    </row>
    <row r="337" spans="1:85" s="8" customFormat="1">
      <c r="A337" s="9">
        <v>335</v>
      </c>
      <c r="B337" s="20" t="s">
        <v>226</v>
      </c>
      <c r="C337" s="20" t="s">
        <v>664</v>
      </c>
      <c r="D337" s="38"/>
      <c r="E337" s="9"/>
      <c r="F337" s="38">
        <v>66</v>
      </c>
      <c r="G337" s="38"/>
      <c r="H337" s="38"/>
      <c r="I337" s="38"/>
      <c r="J337" s="117">
        <v>21</v>
      </c>
      <c r="K337" s="117"/>
      <c r="L337" s="117"/>
      <c r="M337" s="117">
        <v>869</v>
      </c>
      <c r="N337" s="117">
        <v>214</v>
      </c>
      <c r="O337" s="117">
        <v>669</v>
      </c>
      <c r="P337" s="117">
        <v>279</v>
      </c>
      <c r="Q337" s="117"/>
      <c r="R337" s="117"/>
      <c r="S337" s="117"/>
      <c r="T337" s="117"/>
      <c r="U337" s="117"/>
      <c r="V337" s="117"/>
      <c r="W337" s="117"/>
      <c r="X337" s="117"/>
      <c r="Y337" s="117"/>
      <c r="Z337" s="117"/>
      <c r="AA337" s="117">
        <v>6</v>
      </c>
      <c r="AB337" s="117">
        <v>3</v>
      </c>
      <c r="AC337" s="117"/>
      <c r="AD337" s="117"/>
      <c r="AE337" s="117"/>
      <c r="AF337" s="117"/>
      <c r="AG337" s="117"/>
      <c r="AH337" s="117"/>
      <c r="AI337" s="117"/>
      <c r="AJ337" s="117"/>
      <c r="AK337" s="117">
        <v>33</v>
      </c>
      <c r="AL337" s="20" t="s">
        <v>674</v>
      </c>
      <c r="AM337" s="38" t="s">
        <v>118</v>
      </c>
      <c r="AN337" s="20" t="s">
        <v>350</v>
      </c>
      <c r="AO337" s="20" t="s">
        <v>634</v>
      </c>
      <c r="AP337" s="20" t="s">
        <v>666</v>
      </c>
      <c r="AQ337" s="20" t="s">
        <v>675</v>
      </c>
      <c r="AR337" s="20" t="s">
        <v>118</v>
      </c>
      <c r="AS337" s="20" t="s">
        <v>676</v>
      </c>
      <c r="AT337" s="38">
        <v>2018</v>
      </c>
      <c r="AU337" s="20" t="s">
        <v>677</v>
      </c>
      <c r="AV337" s="20" t="s">
        <v>678</v>
      </c>
      <c r="AW337" s="20" t="s">
        <v>125</v>
      </c>
      <c r="AX337" s="20" t="s">
        <v>679</v>
      </c>
      <c r="AY337" s="20" t="str">
        <f>"https://doi.org/"&amp;Table1[[#This Row],[DOI]]</f>
        <v>https://doi.org/10.1021/acs.est.8b04104</v>
      </c>
      <c r="AZ337" s="20" t="s">
        <v>119</v>
      </c>
      <c r="BA337" s="20" t="s">
        <v>646</v>
      </c>
      <c r="BB337" s="20" t="s">
        <v>670</v>
      </c>
      <c r="BC337" s="20" t="s">
        <v>119</v>
      </c>
      <c r="BD337" s="20" t="s">
        <v>119</v>
      </c>
      <c r="BE337" s="20" t="s">
        <v>1326</v>
      </c>
      <c r="BF337" s="20" t="s">
        <v>226</v>
      </c>
      <c r="BG337" s="20" t="s">
        <v>119</v>
      </c>
      <c r="BH337" s="20" t="s">
        <v>119</v>
      </c>
      <c r="BI337" s="20" t="s">
        <v>119</v>
      </c>
      <c r="BJ337" s="20" t="s">
        <v>119</v>
      </c>
      <c r="BK337" s="20" t="s">
        <v>119</v>
      </c>
      <c r="BL337" s="20" t="s">
        <v>119</v>
      </c>
      <c r="BM337" s="20" t="s">
        <v>119</v>
      </c>
      <c r="BN337" s="20" t="s">
        <v>119</v>
      </c>
      <c r="BO337" s="20" t="s">
        <v>119</v>
      </c>
      <c r="BP337" s="20" t="s">
        <v>119</v>
      </c>
      <c r="BQ337" s="20" t="s">
        <v>119</v>
      </c>
      <c r="BR337" s="20" t="s">
        <v>119</v>
      </c>
      <c r="BS337" s="20" t="s">
        <v>119</v>
      </c>
      <c r="BT337" s="20" t="s">
        <v>119</v>
      </c>
      <c r="BU337" s="20" t="s">
        <v>119</v>
      </c>
      <c r="BV337" s="20" t="s">
        <v>119</v>
      </c>
      <c r="BW337" s="21" t="s">
        <v>233</v>
      </c>
      <c r="BX337" s="22" t="str">
        <f>_xlfn.XLOOKUP(BW337,dimensions_items!$B$4:$B$35,dimensions_items!$C$4:$C$35,"NULL",0)</f>
        <v>R5.2ASIA</v>
      </c>
      <c r="BY337" s="22" t="s">
        <v>48</v>
      </c>
      <c r="BZ337" s="27" t="s">
        <v>26</v>
      </c>
      <c r="CA337" s="21" t="s">
        <v>18</v>
      </c>
      <c r="CB337" s="21" t="s">
        <v>23</v>
      </c>
      <c r="CC337" s="20" t="str">
        <f t="shared" si="15"/>
        <v>NR</v>
      </c>
      <c r="CD337" s="20" t="str">
        <f t="shared" si="16"/>
        <v>C</v>
      </c>
      <c r="CE337" s="20" t="str">
        <f t="shared" si="17"/>
        <v>ASIA_CHN</v>
      </c>
      <c r="CF337" s="20">
        <f>IF(ISNUMBER(Table1[[#This Row],[concrete]]),Table1[[#This Row],[concrete]],IF(AND(ISNUMBER(Table1[[#This Row],[cement]]),ISNUMBER(Table1[[#This Row],[aggregates]])),Table1[[#This Row],[cement]]+Table1[[#This Row],[aggregates]],""))</f>
        <v>869</v>
      </c>
      <c r="CG337" s="20">
        <f>COUNT(Table1[[#This Row],[steel]:[other_unspecified_material]])</f>
        <v>9</v>
      </c>
    </row>
    <row r="338" spans="1:85" s="8" customFormat="1">
      <c r="A338" s="9">
        <v>336</v>
      </c>
      <c r="B338" s="20" t="s">
        <v>226</v>
      </c>
      <c r="C338" s="20" t="s">
        <v>664</v>
      </c>
      <c r="D338" s="38"/>
      <c r="E338" s="9"/>
      <c r="F338" s="38">
        <v>92</v>
      </c>
      <c r="G338" s="38"/>
      <c r="H338" s="38"/>
      <c r="I338" s="38"/>
      <c r="J338" s="117">
        <v>25</v>
      </c>
      <c r="K338" s="117"/>
      <c r="L338" s="117"/>
      <c r="M338" s="117">
        <v>623</v>
      </c>
      <c r="N338" s="117">
        <v>201</v>
      </c>
      <c r="O338" s="117">
        <v>847</v>
      </c>
      <c r="P338" s="117">
        <v>352</v>
      </c>
      <c r="Q338" s="117"/>
      <c r="R338" s="117"/>
      <c r="S338" s="117"/>
      <c r="T338" s="117"/>
      <c r="U338" s="117"/>
      <c r="V338" s="117"/>
      <c r="W338" s="117"/>
      <c r="X338" s="117"/>
      <c r="Y338" s="117"/>
      <c r="Z338" s="117"/>
      <c r="AA338" s="117">
        <v>6</v>
      </c>
      <c r="AB338" s="117">
        <v>2</v>
      </c>
      <c r="AC338" s="117"/>
      <c r="AD338" s="117"/>
      <c r="AE338" s="117"/>
      <c r="AF338" s="117"/>
      <c r="AG338" s="117"/>
      <c r="AH338" s="117"/>
      <c r="AI338" s="117"/>
      <c r="AJ338" s="117"/>
      <c r="AK338" s="117">
        <v>32</v>
      </c>
      <c r="AL338" s="20" t="s">
        <v>674</v>
      </c>
      <c r="AM338" s="38" t="s">
        <v>118</v>
      </c>
      <c r="AN338" s="20" t="s">
        <v>350</v>
      </c>
      <c r="AO338" s="20" t="s">
        <v>682</v>
      </c>
      <c r="AP338" s="20" t="s">
        <v>666</v>
      </c>
      <c r="AQ338" s="20" t="s">
        <v>675</v>
      </c>
      <c r="AR338" s="20" t="s">
        <v>118</v>
      </c>
      <c r="AS338" s="20" t="s">
        <v>676</v>
      </c>
      <c r="AT338" s="38">
        <v>2018</v>
      </c>
      <c r="AU338" s="20" t="s">
        <v>677</v>
      </c>
      <c r="AV338" s="20" t="s">
        <v>678</v>
      </c>
      <c r="AW338" s="20" t="s">
        <v>125</v>
      </c>
      <c r="AX338" s="20" t="s">
        <v>679</v>
      </c>
      <c r="AY338" s="20" t="str">
        <f>"https://doi.org/"&amp;Table1[[#This Row],[DOI]]</f>
        <v>https://doi.org/10.1021/acs.est.8b04104</v>
      </c>
      <c r="AZ338" s="20" t="s">
        <v>119</v>
      </c>
      <c r="BA338" s="20" t="s">
        <v>646</v>
      </c>
      <c r="BB338" s="20" t="s">
        <v>670</v>
      </c>
      <c r="BC338" s="20" t="s">
        <v>119</v>
      </c>
      <c r="BD338" s="20" t="s">
        <v>119</v>
      </c>
      <c r="BE338" s="20" t="s">
        <v>1326</v>
      </c>
      <c r="BF338" s="20" t="s">
        <v>226</v>
      </c>
      <c r="BG338" s="20" t="s">
        <v>119</v>
      </c>
      <c r="BH338" s="20" t="s">
        <v>119</v>
      </c>
      <c r="BI338" s="20" t="s">
        <v>119</v>
      </c>
      <c r="BJ338" s="20" t="s">
        <v>119</v>
      </c>
      <c r="BK338" s="20" t="s">
        <v>119</v>
      </c>
      <c r="BL338" s="20" t="s">
        <v>119</v>
      </c>
      <c r="BM338" s="20" t="s">
        <v>119</v>
      </c>
      <c r="BN338" s="20" t="s">
        <v>119</v>
      </c>
      <c r="BO338" s="20" t="s">
        <v>119</v>
      </c>
      <c r="BP338" s="20" t="s">
        <v>119</v>
      </c>
      <c r="BQ338" s="20" t="s">
        <v>119</v>
      </c>
      <c r="BR338" s="20" t="s">
        <v>119</v>
      </c>
      <c r="BS338" s="20" t="s">
        <v>119</v>
      </c>
      <c r="BT338" s="20" t="s">
        <v>119</v>
      </c>
      <c r="BU338" s="20" t="s">
        <v>119</v>
      </c>
      <c r="BV338" s="20" t="s">
        <v>119</v>
      </c>
      <c r="BW338" s="21" t="s">
        <v>233</v>
      </c>
      <c r="BX338" s="22" t="str">
        <f>_xlfn.XLOOKUP(BW338,dimensions_items!$B$4:$B$35,dimensions_items!$C$4:$C$35,"NULL",0)</f>
        <v>R5.2ASIA</v>
      </c>
      <c r="BY338" s="22" t="s">
        <v>48</v>
      </c>
      <c r="BZ338" s="27" t="s">
        <v>26</v>
      </c>
      <c r="CA338" s="28" t="s">
        <v>18</v>
      </c>
      <c r="CB338" s="21" t="s">
        <v>23</v>
      </c>
      <c r="CC338" s="20" t="str">
        <f t="shared" si="15"/>
        <v>NR</v>
      </c>
      <c r="CD338" s="20" t="str">
        <f t="shared" si="16"/>
        <v>C</v>
      </c>
      <c r="CE338" s="20" t="str">
        <f t="shared" si="17"/>
        <v>ASIA_CHN</v>
      </c>
      <c r="CF338" s="20">
        <f>IF(ISNUMBER(Table1[[#This Row],[concrete]]),Table1[[#This Row],[concrete]],IF(AND(ISNUMBER(Table1[[#This Row],[cement]]),ISNUMBER(Table1[[#This Row],[aggregates]])),Table1[[#This Row],[cement]]+Table1[[#This Row],[aggregates]],""))</f>
        <v>623</v>
      </c>
      <c r="CG338" s="20">
        <f>COUNT(Table1[[#This Row],[steel]:[other_unspecified_material]])</f>
        <v>9</v>
      </c>
    </row>
    <row r="339" spans="1:85" s="8" customFormat="1">
      <c r="A339" s="9">
        <v>337</v>
      </c>
      <c r="B339" s="20" t="s">
        <v>226</v>
      </c>
      <c r="C339" s="20" t="s">
        <v>664</v>
      </c>
      <c r="D339" s="38"/>
      <c r="E339" s="9"/>
      <c r="F339" s="38">
        <v>19</v>
      </c>
      <c r="G339" s="38"/>
      <c r="H339" s="38"/>
      <c r="I339" s="38"/>
      <c r="J339" s="117">
        <v>5</v>
      </c>
      <c r="K339" s="117"/>
      <c r="L339" s="117"/>
      <c r="M339" s="117">
        <v>307</v>
      </c>
      <c r="N339" s="117">
        <v>56</v>
      </c>
      <c r="O339" s="117">
        <v>416</v>
      </c>
      <c r="P339" s="117">
        <v>207</v>
      </c>
      <c r="Q339" s="117"/>
      <c r="R339" s="117"/>
      <c r="S339" s="117"/>
      <c r="T339" s="117"/>
      <c r="U339" s="117"/>
      <c r="V339" s="117"/>
      <c r="W339" s="117"/>
      <c r="X339" s="117"/>
      <c r="Y339" s="117"/>
      <c r="Z339" s="117"/>
      <c r="AA339" s="117">
        <v>3</v>
      </c>
      <c r="AB339" s="117">
        <v>1</v>
      </c>
      <c r="AC339" s="117"/>
      <c r="AD339" s="117"/>
      <c r="AE339" s="117"/>
      <c r="AF339" s="117"/>
      <c r="AG339" s="117"/>
      <c r="AH339" s="117"/>
      <c r="AI339" s="117"/>
      <c r="AJ339" s="117"/>
      <c r="AK339" s="117">
        <v>9</v>
      </c>
      <c r="AL339" s="20" t="s">
        <v>674</v>
      </c>
      <c r="AM339" s="38" t="s">
        <v>118</v>
      </c>
      <c r="AN339" s="20" t="s">
        <v>350</v>
      </c>
      <c r="AO339" s="20" t="s">
        <v>683</v>
      </c>
      <c r="AP339" s="20" t="s">
        <v>666</v>
      </c>
      <c r="AQ339" s="20" t="s">
        <v>675</v>
      </c>
      <c r="AR339" s="20" t="s">
        <v>118</v>
      </c>
      <c r="AS339" s="20" t="s">
        <v>676</v>
      </c>
      <c r="AT339" s="38">
        <v>2018</v>
      </c>
      <c r="AU339" s="20" t="s">
        <v>677</v>
      </c>
      <c r="AV339" s="20" t="s">
        <v>678</v>
      </c>
      <c r="AW339" s="20" t="s">
        <v>125</v>
      </c>
      <c r="AX339" s="20" t="s">
        <v>679</v>
      </c>
      <c r="AY339" s="20" t="str">
        <f>"https://doi.org/"&amp;Table1[[#This Row],[DOI]]</f>
        <v>https://doi.org/10.1021/acs.est.8b04104</v>
      </c>
      <c r="AZ339" s="20" t="s">
        <v>119</v>
      </c>
      <c r="BA339" s="20" t="s">
        <v>646</v>
      </c>
      <c r="BB339" s="20" t="s">
        <v>670</v>
      </c>
      <c r="BC339" s="20" t="s">
        <v>119</v>
      </c>
      <c r="BD339" s="20" t="s">
        <v>119</v>
      </c>
      <c r="BE339" s="20" t="s">
        <v>1326</v>
      </c>
      <c r="BF339" s="20" t="s">
        <v>226</v>
      </c>
      <c r="BG339" s="20" t="s">
        <v>119</v>
      </c>
      <c r="BH339" s="20" t="s">
        <v>119</v>
      </c>
      <c r="BI339" s="20" t="s">
        <v>119</v>
      </c>
      <c r="BJ339" s="20" t="s">
        <v>119</v>
      </c>
      <c r="BK339" s="20" t="s">
        <v>119</v>
      </c>
      <c r="BL339" s="20" t="s">
        <v>119</v>
      </c>
      <c r="BM339" s="20" t="s">
        <v>119</v>
      </c>
      <c r="BN339" s="20" t="s">
        <v>119</v>
      </c>
      <c r="BO339" s="20" t="s">
        <v>119</v>
      </c>
      <c r="BP339" s="20" t="s">
        <v>119</v>
      </c>
      <c r="BQ339" s="20" t="s">
        <v>119</v>
      </c>
      <c r="BR339" s="20" t="s">
        <v>119</v>
      </c>
      <c r="BS339" s="20" t="s">
        <v>119</v>
      </c>
      <c r="BT339" s="20" t="s">
        <v>119</v>
      </c>
      <c r="BU339" s="20" t="s">
        <v>119</v>
      </c>
      <c r="BV339" s="20" t="s">
        <v>119</v>
      </c>
      <c r="BW339" s="21" t="s">
        <v>233</v>
      </c>
      <c r="BX339" s="22" t="str">
        <f>_xlfn.XLOOKUP(BW339,dimensions_items!$B$4:$B$35,dimensions_items!$C$4:$C$35,"NULL",0)</f>
        <v>R5.2ASIA</v>
      </c>
      <c r="BY339" s="22" t="s">
        <v>48</v>
      </c>
      <c r="BZ339" s="27" t="s">
        <v>26</v>
      </c>
      <c r="CA339" s="21" t="s">
        <v>18</v>
      </c>
      <c r="CB339" s="21" t="s">
        <v>23</v>
      </c>
      <c r="CC339" s="20" t="str">
        <f t="shared" si="15"/>
        <v>NR</v>
      </c>
      <c r="CD339" s="20" t="str">
        <f t="shared" si="16"/>
        <v>C</v>
      </c>
      <c r="CE339" s="20" t="str">
        <f t="shared" si="17"/>
        <v>ASIA_CHN</v>
      </c>
      <c r="CF339" s="20">
        <f>IF(ISNUMBER(Table1[[#This Row],[concrete]]),Table1[[#This Row],[concrete]],IF(AND(ISNUMBER(Table1[[#This Row],[cement]]),ISNUMBER(Table1[[#This Row],[aggregates]])),Table1[[#This Row],[cement]]+Table1[[#This Row],[aggregates]],""))</f>
        <v>307</v>
      </c>
      <c r="CG339" s="20">
        <f>COUNT(Table1[[#This Row],[steel]:[other_unspecified_material]])</f>
        <v>9</v>
      </c>
    </row>
    <row r="340" spans="1:85" s="8" customFormat="1">
      <c r="A340" s="9">
        <v>338</v>
      </c>
      <c r="B340" s="20" t="s">
        <v>226</v>
      </c>
      <c r="C340" s="20" t="s">
        <v>664</v>
      </c>
      <c r="D340" s="38"/>
      <c r="E340" s="9"/>
      <c r="F340" s="38">
        <v>66</v>
      </c>
      <c r="G340" s="38"/>
      <c r="H340" s="38"/>
      <c r="I340" s="38"/>
      <c r="J340" s="117">
        <v>21</v>
      </c>
      <c r="K340" s="117"/>
      <c r="L340" s="117"/>
      <c r="M340" s="117">
        <v>709</v>
      </c>
      <c r="N340" s="117">
        <v>191</v>
      </c>
      <c r="O340" s="117">
        <v>788</v>
      </c>
      <c r="P340" s="117">
        <v>325</v>
      </c>
      <c r="Q340" s="117"/>
      <c r="R340" s="117"/>
      <c r="S340" s="117"/>
      <c r="T340" s="117"/>
      <c r="U340" s="117"/>
      <c r="V340" s="117"/>
      <c r="W340" s="117"/>
      <c r="X340" s="117"/>
      <c r="Y340" s="117"/>
      <c r="Z340" s="117"/>
      <c r="AA340" s="117">
        <v>7</v>
      </c>
      <c r="AB340" s="117">
        <v>2</v>
      </c>
      <c r="AC340" s="117"/>
      <c r="AD340" s="117"/>
      <c r="AE340" s="117"/>
      <c r="AF340" s="117"/>
      <c r="AG340" s="117"/>
      <c r="AH340" s="117"/>
      <c r="AI340" s="117"/>
      <c r="AJ340" s="117"/>
      <c r="AK340" s="117">
        <v>32</v>
      </c>
      <c r="AL340" s="20" t="s">
        <v>674</v>
      </c>
      <c r="AM340" s="38" t="s">
        <v>118</v>
      </c>
      <c r="AN340" s="20" t="s">
        <v>350</v>
      </c>
      <c r="AO340" s="20" t="s">
        <v>684</v>
      </c>
      <c r="AP340" s="20" t="s">
        <v>666</v>
      </c>
      <c r="AQ340" s="20" t="s">
        <v>675</v>
      </c>
      <c r="AR340" s="20" t="s">
        <v>118</v>
      </c>
      <c r="AS340" s="20" t="s">
        <v>676</v>
      </c>
      <c r="AT340" s="38">
        <v>2018</v>
      </c>
      <c r="AU340" s="20" t="s">
        <v>677</v>
      </c>
      <c r="AV340" s="20" t="s">
        <v>678</v>
      </c>
      <c r="AW340" s="20" t="s">
        <v>125</v>
      </c>
      <c r="AX340" s="20" t="s">
        <v>679</v>
      </c>
      <c r="AY340" s="20" t="str">
        <f>"https://doi.org/"&amp;Table1[[#This Row],[DOI]]</f>
        <v>https://doi.org/10.1021/acs.est.8b04104</v>
      </c>
      <c r="AZ340" s="20" t="s">
        <v>119</v>
      </c>
      <c r="BA340" s="20" t="s">
        <v>646</v>
      </c>
      <c r="BB340" s="20" t="s">
        <v>670</v>
      </c>
      <c r="BC340" s="20" t="s">
        <v>119</v>
      </c>
      <c r="BD340" s="20" t="s">
        <v>119</v>
      </c>
      <c r="BE340" s="20" t="s">
        <v>1326</v>
      </c>
      <c r="BF340" s="20" t="s">
        <v>226</v>
      </c>
      <c r="BG340" s="20" t="s">
        <v>119</v>
      </c>
      <c r="BH340" s="20" t="s">
        <v>119</v>
      </c>
      <c r="BI340" s="20" t="s">
        <v>119</v>
      </c>
      <c r="BJ340" s="20" t="s">
        <v>119</v>
      </c>
      <c r="BK340" s="20" t="s">
        <v>119</v>
      </c>
      <c r="BL340" s="20" t="s">
        <v>119</v>
      </c>
      <c r="BM340" s="20" t="s">
        <v>119</v>
      </c>
      <c r="BN340" s="20" t="s">
        <v>119</v>
      </c>
      <c r="BO340" s="20" t="s">
        <v>119</v>
      </c>
      <c r="BP340" s="20" t="s">
        <v>119</v>
      </c>
      <c r="BQ340" s="20" t="s">
        <v>119</v>
      </c>
      <c r="BR340" s="20" t="s">
        <v>119</v>
      </c>
      <c r="BS340" s="20" t="s">
        <v>119</v>
      </c>
      <c r="BT340" s="20" t="s">
        <v>119</v>
      </c>
      <c r="BU340" s="20" t="s">
        <v>119</v>
      </c>
      <c r="BV340" s="20" t="s">
        <v>119</v>
      </c>
      <c r="BW340" s="21" t="s">
        <v>233</v>
      </c>
      <c r="BX340" s="22" t="str">
        <f>_xlfn.XLOOKUP(BW340,dimensions_items!$B$4:$B$35,dimensions_items!$C$4:$C$35,"NULL",0)</f>
        <v>R5.2ASIA</v>
      </c>
      <c r="BY340" s="22" t="s">
        <v>49</v>
      </c>
      <c r="BZ340" s="27" t="s">
        <v>26</v>
      </c>
      <c r="CA340" s="21" t="s">
        <v>18</v>
      </c>
      <c r="CB340" s="21" t="s">
        <v>23</v>
      </c>
      <c r="CC340" s="20" t="str">
        <f t="shared" si="15"/>
        <v>NR</v>
      </c>
      <c r="CD340" s="20" t="str">
        <f t="shared" si="16"/>
        <v>C</v>
      </c>
      <c r="CE340" s="20" t="str">
        <f t="shared" si="17"/>
        <v>ASIA_CHN</v>
      </c>
      <c r="CF340" s="20">
        <f>IF(ISNUMBER(Table1[[#This Row],[concrete]]),Table1[[#This Row],[concrete]],IF(AND(ISNUMBER(Table1[[#This Row],[cement]]),ISNUMBER(Table1[[#This Row],[aggregates]])),Table1[[#This Row],[cement]]+Table1[[#This Row],[aggregates]],""))</f>
        <v>709</v>
      </c>
      <c r="CG340" s="20">
        <f>COUNT(Table1[[#This Row],[steel]:[other_unspecified_material]])</f>
        <v>9</v>
      </c>
    </row>
    <row r="341" spans="1:85" s="8" customFormat="1">
      <c r="A341" s="9">
        <v>339</v>
      </c>
      <c r="B341" s="20" t="s">
        <v>685</v>
      </c>
      <c r="C341" s="20" t="s">
        <v>686</v>
      </c>
      <c r="D341" s="38"/>
      <c r="E341" s="9"/>
      <c r="F341" s="38">
        <v>40.26682692</v>
      </c>
      <c r="G341" s="38"/>
      <c r="H341" s="38"/>
      <c r="I341" s="38">
        <v>0.9375</v>
      </c>
      <c r="J341" s="117">
        <v>25.17067308</v>
      </c>
      <c r="K341" s="117"/>
      <c r="L341" s="117"/>
      <c r="M341" s="117">
        <v>936.3125</v>
      </c>
      <c r="N341" s="117">
        <v>7.983173077</v>
      </c>
      <c r="O341" s="117">
        <v>35.95192308</v>
      </c>
      <c r="P341" s="117"/>
      <c r="Q341" s="117"/>
      <c r="R341" s="117"/>
      <c r="S341" s="117">
        <v>21.90625</v>
      </c>
      <c r="T341" s="117"/>
      <c r="U341" s="117"/>
      <c r="V341" s="117"/>
      <c r="W341" s="117"/>
      <c r="X341" s="117"/>
      <c r="Y341" s="117"/>
      <c r="Z341" s="117"/>
      <c r="AA341" s="117"/>
      <c r="AB341" s="117">
        <v>1.230769231</v>
      </c>
      <c r="AC341" s="117">
        <v>0.25480769199999997</v>
      </c>
      <c r="AD341" s="117">
        <v>0.72836538500000003</v>
      </c>
      <c r="AE341" s="117">
        <v>3.295673077</v>
      </c>
      <c r="AF341" s="117"/>
      <c r="AG341" s="117"/>
      <c r="AH341" s="117"/>
      <c r="AI341" s="117"/>
      <c r="AJ341" s="117"/>
      <c r="AK341" s="117">
        <v>16.51442308</v>
      </c>
      <c r="AL341" s="20" t="s">
        <v>687</v>
      </c>
      <c r="AM341" s="38">
        <v>8</v>
      </c>
      <c r="AN341" s="20" t="s">
        <v>606</v>
      </c>
      <c r="AO341" s="20" t="s">
        <v>24</v>
      </c>
      <c r="AP341" s="20" t="s">
        <v>598</v>
      </c>
      <c r="AQ341" s="20" t="s">
        <v>120</v>
      </c>
      <c r="AR341" s="20" t="s">
        <v>599</v>
      </c>
      <c r="AS341" s="20" t="s">
        <v>688</v>
      </c>
      <c r="AT341" s="38">
        <v>2015</v>
      </c>
      <c r="AU341" s="20" t="s">
        <v>689</v>
      </c>
      <c r="AV341" s="20" t="s">
        <v>690</v>
      </c>
      <c r="AW341" s="20" t="s">
        <v>125</v>
      </c>
      <c r="AX341" s="20" t="s">
        <v>118</v>
      </c>
      <c r="AY341" s="20" t="s">
        <v>691</v>
      </c>
      <c r="AZ341" s="20" t="s">
        <v>119</v>
      </c>
      <c r="BA341" s="20" t="s">
        <v>621</v>
      </c>
      <c r="BB341" s="20" t="s">
        <v>692</v>
      </c>
      <c r="BC341" s="20" t="s">
        <v>119</v>
      </c>
      <c r="BD341" s="20" t="s">
        <v>119</v>
      </c>
      <c r="BE341" s="20" t="s">
        <v>1326</v>
      </c>
      <c r="BF341" s="20" t="s">
        <v>693</v>
      </c>
      <c r="BG341" s="20" t="s">
        <v>119</v>
      </c>
      <c r="BH341" s="20" t="s">
        <v>119</v>
      </c>
      <c r="BI341" s="20" t="s">
        <v>119</v>
      </c>
      <c r="BJ341" s="20" t="s">
        <v>119</v>
      </c>
      <c r="BK341" s="20" t="s">
        <v>119</v>
      </c>
      <c r="BL341" s="20" t="s">
        <v>119</v>
      </c>
      <c r="BM341" s="20" t="s">
        <v>119</v>
      </c>
      <c r="BN341" s="20" t="s">
        <v>119</v>
      </c>
      <c r="BO341" s="20" t="s">
        <v>119</v>
      </c>
      <c r="BP341" s="20" t="s">
        <v>119</v>
      </c>
      <c r="BQ341" s="20" t="s">
        <v>119</v>
      </c>
      <c r="BR341" s="20" t="s">
        <v>119</v>
      </c>
      <c r="BS341" s="20" t="s">
        <v>119</v>
      </c>
      <c r="BT341" s="20" t="s">
        <v>119</v>
      </c>
      <c r="BU341" s="20" t="s">
        <v>119</v>
      </c>
      <c r="BV341" s="20" t="s">
        <v>119</v>
      </c>
      <c r="BW341" s="21" t="s">
        <v>694</v>
      </c>
      <c r="BX341" s="22" t="str">
        <f>_xlfn.XLOOKUP(BW341,dimensions_items!$B$4:$B$35,dimensions_items!$C$4:$C$35,"NULL",0)</f>
        <v>R5.2OECD</v>
      </c>
      <c r="BY341" s="20" t="s">
        <v>33</v>
      </c>
      <c r="BZ341" s="27" t="s">
        <v>26</v>
      </c>
      <c r="CA341" s="21" t="s">
        <v>22</v>
      </c>
      <c r="CB341" s="21" t="s">
        <v>19</v>
      </c>
      <c r="CC341" s="20" t="str">
        <f t="shared" si="15"/>
        <v>RM</v>
      </c>
      <c r="CD341" s="20" t="str">
        <f t="shared" si="16"/>
        <v>C</v>
      </c>
      <c r="CE341" s="20" t="str">
        <f t="shared" si="17"/>
        <v>OECD_CAN</v>
      </c>
      <c r="CF341" s="20">
        <f>IF(ISNUMBER(Table1[[#This Row],[concrete]]),Table1[[#This Row],[concrete]],IF(AND(ISNUMBER(Table1[[#This Row],[cement]]),ISNUMBER(Table1[[#This Row],[aggregates]])),Table1[[#This Row],[cement]]+Table1[[#This Row],[aggregates]],""))</f>
        <v>936.3125</v>
      </c>
      <c r="CG341" s="20">
        <f>COUNT(Table1[[#This Row],[steel]:[other_unspecified_material]])</f>
        <v>12</v>
      </c>
    </row>
    <row r="342" spans="1:85" s="8" customFormat="1">
      <c r="A342" s="9">
        <v>340</v>
      </c>
      <c r="B342" s="20" t="s">
        <v>695</v>
      </c>
      <c r="C342" s="20" t="s">
        <v>696</v>
      </c>
      <c r="D342" s="38"/>
      <c r="E342" s="9"/>
      <c r="F342" s="38">
        <v>14.733333330000001</v>
      </c>
      <c r="G342" s="38"/>
      <c r="H342" s="38"/>
      <c r="I342" s="38"/>
      <c r="J342" s="117"/>
      <c r="K342" s="117"/>
      <c r="L342" s="117"/>
      <c r="M342" s="117">
        <v>986.31666670000004</v>
      </c>
      <c r="N342" s="117"/>
      <c r="O342" s="117"/>
      <c r="P342" s="117"/>
      <c r="Q342" s="117">
        <v>20.64993333</v>
      </c>
      <c r="R342" s="117"/>
      <c r="S342" s="117"/>
      <c r="T342" s="117"/>
      <c r="U342" s="117"/>
      <c r="V342" s="117"/>
      <c r="W342" s="117"/>
      <c r="X342" s="117"/>
      <c r="Y342" s="117"/>
      <c r="Z342" s="117"/>
      <c r="AA342" s="117">
        <v>5.5</v>
      </c>
      <c r="AB342" s="117">
        <v>0.21333333300000001</v>
      </c>
      <c r="AC342" s="117"/>
      <c r="AD342" s="117"/>
      <c r="AE342" s="117">
        <v>0.41626666699999998</v>
      </c>
      <c r="AF342" s="117"/>
      <c r="AG342" s="117"/>
      <c r="AH342" s="117"/>
      <c r="AI342" s="117"/>
      <c r="AJ342" s="117"/>
      <c r="AK342" s="117"/>
      <c r="AL342" s="20" t="s">
        <v>697</v>
      </c>
      <c r="AM342" s="38">
        <v>20</v>
      </c>
      <c r="AN342" s="20" t="s">
        <v>606</v>
      </c>
      <c r="AO342" s="20" t="s">
        <v>24</v>
      </c>
      <c r="AP342" s="20" t="s">
        <v>598</v>
      </c>
      <c r="AQ342" s="20" t="s">
        <v>120</v>
      </c>
      <c r="AR342" s="20" t="s">
        <v>599</v>
      </c>
      <c r="AS342" s="20" t="s">
        <v>698</v>
      </c>
      <c r="AT342" s="38">
        <v>2019</v>
      </c>
      <c r="AU342" s="20" t="s">
        <v>699</v>
      </c>
      <c r="AV342" s="20" t="s">
        <v>700</v>
      </c>
      <c r="AW342" s="20" t="s">
        <v>125</v>
      </c>
      <c r="AX342" s="20" t="s">
        <v>701</v>
      </c>
      <c r="AY342" s="20" t="str">
        <f>"https://doi.org/"&amp;Table1[[#This Row],[DOI]]</f>
        <v>https://doi.org/10.1007/s13762-019-02557-3</v>
      </c>
      <c r="AZ342" s="20" t="s">
        <v>1546</v>
      </c>
      <c r="BA342" s="20" t="s">
        <v>621</v>
      </c>
      <c r="BB342" s="20" t="s">
        <v>119</v>
      </c>
      <c r="BC342" s="20" t="s">
        <v>119</v>
      </c>
      <c r="BD342" s="20" t="s">
        <v>119</v>
      </c>
      <c r="BE342" s="20" t="s">
        <v>1326</v>
      </c>
      <c r="BF342" s="20" t="s">
        <v>702</v>
      </c>
      <c r="BG342" s="20" t="s">
        <v>119</v>
      </c>
      <c r="BH342" s="20" t="s">
        <v>119</v>
      </c>
      <c r="BI342" s="20" t="s">
        <v>119</v>
      </c>
      <c r="BJ342" s="20" t="s">
        <v>119</v>
      </c>
      <c r="BK342" s="20" t="s">
        <v>119</v>
      </c>
      <c r="BL342" s="20" t="s">
        <v>119</v>
      </c>
      <c r="BM342" s="20" t="s">
        <v>119</v>
      </c>
      <c r="BN342" s="20" t="s">
        <v>119</v>
      </c>
      <c r="BO342" s="20" t="s">
        <v>119</v>
      </c>
      <c r="BP342" s="20" t="s">
        <v>119</v>
      </c>
      <c r="BQ342" s="20" t="s">
        <v>119</v>
      </c>
      <c r="BR342" s="20" t="s">
        <v>119</v>
      </c>
      <c r="BS342" s="20" t="s">
        <v>119</v>
      </c>
      <c r="BT342" s="20" t="s">
        <v>119</v>
      </c>
      <c r="BU342" s="20" t="s">
        <v>119</v>
      </c>
      <c r="BV342" s="20" t="s">
        <v>119</v>
      </c>
      <c r="BW342" s="21" t="s">
        <v>703</v>
      </c>
      <c r="BX342" s="22" t="str">
        <f>_xlfn.XLOOKUP(BW342,dimensions_items!$B$4:$B$35,dimensions_items!$C$4:$C$35,"NULL",0)</f>
        <v>R5.2MAF</v>
      </c>
      <c r="BY342" s="20" t="s">
        <v>37</v>
      </c>
      <c r="BZ342" s="27" t="s">
        <v>30</v>
      </c>
      <c r="CA342" s="21" t="s">
        <v>18</v>
      </c>
      <c r="CB342" s="21" t="s">
        <v>19</v>
      </c>
      <c r="CC342" s="20" t="str">
        <f t="shared" si="15"/>
        <v>RM</v>
      </c>
      <c r="CD342" s="20" t="str">
        <f t="shared" si="16"/>
        <v>S</v>
      </c>
      <c r="CE342" s="20" t="str">
        <f t="shared" si="17"/>
        <v>MAF_MEA-M</v>
      </c>
      <c r="CF342" s="20">
        <f>IF(ISNUMBER(Table1[[#This Row],[concrete]]),Table1[[#This Row],[concrete]],IF(AND(ISNUMBER(Table1[[#This Row],[cement]]),ISNUMBER(Table1[[#This Row],[aggregates]])),Table1[[#This Row],[cement]]+Table1[[#This Row],[aggregates]],""))</f>
        <v>986.31666670000004</v>
      </c>
      <c r="CG342" s="20">
        <f>COUNT(Table1[[#This Row],[steel]:[other_unspecified_material]])</f>
        <v>6</v>
      </c>
    </row>
    <row r="343" spans="1:85" s="8" customFormat="1">
      <c r="A343" s="9">
        <v>341</v>
      </c>
      <c r="B343" s="20" t="s">
        <v>226</v>
      </c>
      <c r="C343" s="20" t="s">
        <v>705</v>
      </c>
      <c r="D343" s="38">
        <v>2008</v>
      </c>
      <c r="E343" s="9"/>
      <c r="F343" s="38">
        <v>96.36133237</v>
      </c>
      <c r="G343" s="38"/>
      <c r="H343" s="38"/>
      <c r="I343" s="38"/>
      <c r="J343" s="117"/>
      <c r="K343" s="117"/>
      <c r="L343" s="117"/>
      <c r="M343" s="117">
        <v>746.19840699999997</v>
      </c>
      <c r="N343" s="117">
        <v>253.0774801</v>
      </c>
      <c r="O343" s="117">
        <v>487.32802320000002</v>
      </c>
      <c r="P343" s="117"/>
      <c r="Q343" s="117"/>
      <c r="R343" s="117"/>
      <c r="S343" s="117"/>
      <c r="T343" s="117"/>
      <c r="U343" s="117"/>
      <c r="V343" s="117"/>
      <c r="W343" s="117"/>
      <c r="X343" s="117"/>
      <c r="Y343" s="117"/>
      <c r="Z343" s="117"/>
      <c r="AA343" s="117"/>
      <c r="AB343" s="117"/>
      <c r="AC343" s="117"/>
      <c r="AD343" s="117"/>
      <c r="AE343" s="117"/>
      <c r="AF343" s="117"/>
      <c r="AG343" s="117"/>
      <c r="AH343" s="117"/>
      <c r="AI343" s="117"/>
      <c r="AJ343" s="117"/>
      <c r="AK343" s="117">
        <v>140.47791459999999</v>
      </c>
      <c r="AL343" s="20" t="s">
        <v>706</v>
      </c>
      <c r="AM343" s="38">
        <v>6</v>
      </c>
      <c r="AN343" s="20" t="s">
        <v>606</v>
      </c>
      <c r="AO343" s="20" t="s">
        <v>24</v>
      </c>
      <c r="AP343" s="20" t="s">
        <v>598</v>
      </c>
      <c r="AQ343" s="20" t="s">
        <v>120</v>
      </c>
      <c r="AR343" s="20" t="s">
        <v>599</v>
      </c>
      <c r="AS343" s="20" t="s">
        <v>707</v>
      </c>
      <c r="AT343" s="38">
        <v>2016</v>
      </c>
      <c r="AU343" s="20" t="s">
        <v>708</v>
      </c>
      <c r="AV343" s="20" t="s">
        <v>382</v>
      </c>
      <c r="AW343" s="20" t="s">
        <v>125</v>
      </c>
      <c r="AX343" s="20" t="s">
        <v>709</v>
      </c>
      <c r="AY343" s="20" t="str">
        <f>"https://doi.org/"&amp;Table1[[#This Row],[DOI]]</f>
        <v>https://doi.org/10.1016/j.enbuild.2016.03.070</v>
      </c>
      <c r="AZ343" s="20" t="s">
        <v>119</v>
      </c>
      <c r="BA343" s="20" t="s">
        <v>621</v>
      </c>
      <c r="BB343" s="20" t="s">
        <v>670</v>
      </c>
      <c r="BC343" s="20" t="s">
        <v>119</v>
      </c>
      <c r="BD343" s="20" t="s">
        <v>119</v>
      </c>
      <c r="BE343" s="20" t="s">
        <v>1326</v>
      </c>
      <c r="BF343" s="20" t="s">
        <v>710</v>
      </c>
      <c r="BG343" s="20" t="s">
        <v>119</v>
      </c>
      <c r="BH343" s="20" t="s">
        <v>119</v>
      </c>
      <c r="BI343" s="20" t="s">
        <v>119</v>
      </c>
      <c r="BJ343" s="20" t="s">
        <v>119</v>
      </c>
      <c r="BK343" s="20" t="s">
        <v>119</v>
      </c>
      <c r="BL343" s="20" t="s">
        <v>119</v>
      </c>
      <c r="BM343" s="20" t="s">
        <v>119</v>
      </c>
      <c r="BN343" s="20" t="s">
        <v>119</v>
      </c>
      <c r="BO343" s="20" t="s">
        <v>119</v>
      </c>
      <c r="BP343" s="20" t="s">
        <v>119</v>
      </c>
      <c r="BQ343" s="20" t="s">
        <v>119</v>
      </c>
      <c r="BR343" s="20" t="s">
        <v>119</v>
      </c>
      <c r="BS343" s="20" t="s">
        <v>119</v>
      </c>
      <c r="BT343" s="20" t="s">
        <v>119</v>
      </c>
      <c r="BU343" s="20" t="s">
        <v>119</v>
      </c>
      <c r="BV343" s="20" t="s">
        <v>119</v>
      </c>
      <c r="BW343" s="21" t="s">
        <v>233</v>
      </c>
      <c r="BX343" s="22" t="str">
        <f>_xlfn.XLOOKUP(BW343,dimensions_items!$B$4:$B$35,dimensions_items!$C$4:$C$35,"NULL",0)</f>
        <v>R5.2ASIA</v>
      </c>
      <c r="BY343" s="20" t="s">
        <v>33</v>
      </c>
      <c r="BZ343" s="27" t="s">
        <v>30</v>
      </c>
      <c r="CA343" s="21" t="s">
        <v>18</v>
      </c>
      <c r="CB343" s="21" t="s">
        <v>19</v>
      </c>
      <c r="CC343" s="20" t="str">
        <f t="shared" si="15"/>
        <v>RM</v>
      </c>
      <c r="CD343" s="20" t="str">
        <f t="shared" si="16"/>
        <v>S</v>
      </c>
      <c r="CE343" s="20" t="str">
        <f t="shared" si="17"/>
        <v>ASIA_CHN</v>
      </c>
      <c r="CF343" s="20">
        <f>IF(ISNUMBER(Table1[[#This Row],[concrete]]),Table1[[#This Row],[concrete]],IF(AND(ISNUMBER(Table1[[#This Row],[cement]]),ISNUMBER(Table1[[#This Row],[aggregates]])),Table1[[#This Row],[cement]]+Table1[[#This Row],[aggregates]],""))</f>
        <v>746.19840699999997</v>
      </c>
      <c r="CG343" s="20">
        <f>COUNT(Table1[[#This Row],[steel]:[other_unspecified_material]])</f>
        <v>5</v>
      </c>
    </row>
    <row r="344" spans="1:85" s="8" customFormat="1">
      <c r="A344" s="9">
        <v>342</v>
      </c>
      <c r="B344" s="20" t="s">
        <v>226</v>
      </c>
      <c r="C344" s="20" t="s">
        <v>705</v>
      </c>
      <c r="D344" s="38">
        <v>2008</v>
      </c>
      <c r="E344" s="9"/>
      <c r="F344" s="38">
        <v>107.5036075</v>
      </c>
      <c r="G344" s="38"/>
      <c r="H344" s="38"/>
      <c r="I344" s="38"/>
      <c r="J344" s="117"/>
      <c r="K344" s="117"/>
      <c r="L344" s="117"/>
      <c r="M344" s="117">
        <v>723.51190480000002</v>
      </c>
      <c r="N344" s="117">
        <v>222.40259739999999</v>
      </c>
      <c r="O344" s="117">
        <v>458.51370850000001</v>
      </c>
      <c r="P344" s="117"/>
      <c r="Q344" s="117"/>
      <c r="R344" s="117"/>
      <c r="S344" s="117"/>
      <c r="T344" s="117"/>
      <c r="U344" s="117"/>
      <c r="V344" s="117"/>
      <c r="W344" s="117"/>
      <c r="X344" s="117"/>
      <c r="Y344" s="117"/>
      <c r="Z344" s="117"/>
      <c r="AA344" s="117"/>
      <c r="AB344" s="117"/>
      <c r="AC344" s="117"/>
      <c r="AD344" s="117"/>
      <c r="AE344" s="117"/>
      <c r="AF344" s="117"/>
      <c r="AG344" s="117"/>
      <c r="AH344" s="117"/>
      <c r="AI344" s="117"/>
      <c r="AJ344" s="117"/>
      <c r="AK344" s="117">
        <v>123.5569986</v>
      </c>
      <c r="AL344" s="20" t="s">
        <v>706</v>
      </c>
      <c r="AM344" s="38">
        <v>11</v>
      </c>
      <c r="AN344" s="20" t="s">
        <v>606</v>
      </c>
      <c r="AO344" s="20" t="s">
        <v>24</v>
      </c>
      <c r="AP344" s="20" t="s">
        <v>598</v>
      </c>
      <c r="AQ344" s="20" t="s">
        <v>120</v>
      </c>
      <c r="AR344" s="20" t="s">
        <v>599</v>
      </c>
      <c r="AS344" s="20" t="s">
        <v>707</v>
      </c>
      <c r="AT344" s="38">
        <v>2016</v>
      </c>
      <c r="AU344" s="20" t="s">
        <v>708</v>
      </c>
      <c r="AV344" s="20" t="s">
        <v>382</v>
      </c>
      <c r="AW344" s="20" t="s">
        <v>125</v>
      </c>
      <c r="AX344" s="20" t="s">
        <v>709</v>
      </c>
      <c r="AY344" s="20" t="str">
        <f>"https://doi.org/"&amp;Table1[[#This Row],[DOI]]</f>
        <v>https://doi.org/10.1016/j.enbuild.2016.03.070</v>
      </c>
      <c r="AZ344" s="20" t="s">
        <v>119</v>
      </c>
      <c r="BA344" s="20" t="s">
        <v>621</v>
      </c>
      <c r="BB344" s="20" t="s">
        <v>670</v>
      </c>
      <c r="BC344" s="20" t="s">
        <v>119</v>
      </c>
      <c r="BD344" s="20" t="s">
        <v>119</v>
      </c>
      <c r="BE344" s="20" t="s">
        <v>1326</v>
      </c>
      <c r="BF344" s="20" t="s">
        <v>710</v>
      </c>
      <c r="BG344" s="20" t="s">
        <v>119</v>
      </c>
      <c r="BH344" s="20" t="s">
        <v>119</v>
      </c>
      <c r="BI344" s="20" t="s">
        <v>119</v>
      </c>
      <c r="BJ344" s="20" t="s">
        <v>119</v>
      </c>
      <c r="BK344" s="20" t="s">
        <v>119</v>
      </c>
      <c r="BL344" s="20" t="s">
        <v>119</v>
      </c>
      <c r="BM344" s="20" t="s">
        <v>119</v>
      </c>
      <c r="BN344" s="20" t="s">
        <v>119</v>
      </c>
      <c r="BO344" s="20" t="s">
        <v>119</v>
      </c>
      <c r="BP344" s="20" t="s">
        <v>119</v>
      </c>
      <c r="BQ344" s="20" t="s">
        <v>119</v>
      </c>
      <c r="BR344" s="20" t="s">
        <v>119</v>
      </c>
      <c r="BS344" s="20" t="s">
        <v>119</v>
      </c>
      <c r="BT344" s="20" t="s">
        <v>119</v>
      </c>
      <c r="BU344" s="20" t="s">
        <v>119</v>
      </c>
      <c r="BV344" s="20" t="s">
        <v>119</v>
      </c>
      <c r="BW344" s="21" t="s">
        <v>233</v>
      </c>
      <c r="BX344" s="22" t="str">
        <f>_xlfn.XLOOKUP(BW344,dimensions_items!$B$4:$B$35,dimensions_items!$C$4:$C$35,"NULL",0)</f>
        <v>R5.2ASIA</v>
      </c>
      <c r="BY344" s="20" t="s">
        <v>33</v>
      </c>
      <c r="BZ344" s="27" t="s">
        <v>30</v>
      </c>
      <c r="CA344" s="21" t="s">
        <v>18</v>
      </c>
      <c r="CB344" s="21" t="s">
        <v>19</v>
      </c>
      <c r="CC344" s="20" t="str">
        <f t="shared" si="15"/>
        <v>RM</v>
      </c>
      <c r="CD344" s="20" t="str">
        <f t="shared" si="16"/>
        <v>S</v>
      </c>
      <c r="CE344" s="20" t="str">
        <f t="shared" si="17"/>
        <v>ASIA_CHN</v>
      </c>
      <c r="CF344" s="20">
        <f>IF(ISNUMBER(Table1[[#This Row],[concrete]]),Table1[[#This Row],[concrete]],IF(AND(ISNUMBER(Table1[[#This Row],[cement]]),ISNUMBER(Table1[[#This Row],[aggregates]])),Table1[[#This Row],[cement]]+Table1[[#This Row],[aggregates]],""))</f>
        <v>723.51190480000002</v>
      </c>
      <c r="CG344" s="20">
        <f>COUNT(Table1[[#This Row],[steel]:[other_unspecified_material]])</f>
        <v>5</v>
      </c>
    </row>
    <row r="345" spans="1:85" s="8" customFormat="1">
      <c r="A345" s="9">
        <v>343</v>
      </c>
      <c r="B345" s="20" t="s">
        <v>226</v>
      </c>
      <c r="C345" s="20" t="s">
        <v>705</v>
      </c>
      <c r="D345" s="38">
        <v>2008</v>
      </c>
      <c r="E345" s="9"/>
      <c r="F345" s="38">
        <v>120.9421349</v>
      </c>
      <c r="G345" s="38"/>
      <c r="H345" s="38"/>
      <c r="I345" s="38"/>
      <c r="J345" s="117"/>
      <c r="K345" s="117"/>
      <c r="L345" s="117"/>
      <c r="M345" s="117">
        <v>677.16732820000004</v>
      </c>
      <c r="N345" s="117">
        <v>244.09860040000001</v>
      </c>
      <c r="O345" s="117">
        <v>489.34614579999999</v>
      </c>
      <c r="P345" s="117"/>
      <c r="Q345" s="117"/>
      <c r="R345" s="117"/>
      <c r="S345" s="117"/>
      <c r="T345" s="117"/>
      <c r="U345" s="117"/>
      <c r="V345" s="117"/>
      <c r="W345" s="117"/>
      <c r="X345" s="117"/>
      <c r="Y345" s="117"/>
      <c r="Z345" s="117"/>
      <c r="AA345" s="117"/>
      <c r="AB345" s="117"/>
      <c r="AC345" s="117"/>
      <c r="AD345" s="117"/>
      <c r="AE345" s="117"/>
      <c r="AF345" s="117"/>
      <c r="AG345" s="117"/>
      <c r="AH345" s="117"/>
      <c r="AI345" s="117"/>
      <c r="AJ345" s="117"/>
      <c r="AK345" s="117">
        <v>135.57551699999999</v>
      </c>
      <c r="AL345" s="20" t="s">
        <v>706</v>
      </c>
      <c r="AM345" s="38">
        <v>18</v>
      </c>
      <c r="AN345" s="20" t="s">
        <v>606</v>
      </c>
      <c r="AO345" s="20" t="s">
        <v>24</v>
      </c>
      <c r="AP345" s="20" t="s">
        <v>598</v>
      </c>
      <c r="AQ345" s="20" t="s">
        <v>120</v>
      </c>
      <c r="AR345" s="20" t="s">
        <v>599</v>
      </c>
      <c r="AS345" s="20" t="s">
        <v>707</v>
      </c>
      <c r="AT345" s="38">
        <v>2016</v>
      </c>
      <c r="AU345" s="20" t="s">
        <v>708</v>
      </c>
      <c r="AV345" s="20" t="s">
        <v>382</v>
      </c>
      <c r="AW345" s="20" t="s">
        <v>125</v>
      </c>
      <c r="AX345" s="20" t="s">
        <v>709</v>
      </c>
      <c r="AY345" s="20" t="str">
        <f>"https://doi.org/"&amp;Table1[[#This Row],[DOI]]</f>
        <v>https://doi.org/10.1016/j.enbuild.2016.03.070</v>
      </c>
      <c r="AZ345" s="20" t="s">
        <v>119</v>
      </c>
      <c r="BA345" s="20" t="s">
        <v>621</v>
      </c>
      <c r="BB345" s="20" t="s">
        <v>670</v>
      </c>
      <c r="BC345" s="20" t="s">
        <v>119</v>
      </c>
      <c r="BD345" s="20" t="s">
        <v>119</v>
      </c>
      <c r="BE345" s="20" t="s">
        <v>1326</v>
      </c>
      <c r="BF345" s="20" t="s">
        <v>710</v>
      </c>
      <c r="BG345" s="20" t="s">
        <v>119</v>
      </c>
      <c r="BH345" s="20" t="s">
        <v>119</v>
      </c>
      <c r="BI345" s="20" t="s">
        <v>119</v>
      </c>
      <c r="BJ345" s="20" t="s">
        <v>119</v>
      </c>
      <c r="BK345" s="20" t="s">
        <v>119</v>
      </c>
      <c r="BL345" s="20" t="s">
        <v>119</v>
      </c>
      <c r="BM345" s="20" t="s">
        <v>119</v>
      </c>
      <c r="BN345" s="20" t="s">
        <v>119</v>
      </c>
      <c r="BO345" s="20" t="s">
        <v>119</v>
      </c>
      <c r="BP345" s="20" t="s">
        <v>119</v>
      </c>
      <c r="BQ345" s="20" t="s">
        <v>119</v>
      </c>
      <c r="BR345" s="20" t="s">
        <v>119</v>
      </c>
      <c r="BS345" s="20" t="s">
        <v>119</v>
      </c>
      <c r="BT345" s="20" t="s">
        <v>119</v>
      </c>
      <c r="BU345" s="20" t="s">
        <v>119</v>
      </c>
      <c r="BV345" s="20" t="s">
        <v>119</v>
      </c>
      <c r="BW345" s="21" t="s">
        <v>233</v>
      </c>
      <c r="BX345" s="22" t="str">
        <f>_xlfn.XLOOKUP(BW345,dimensions_items!$B$4:$B$35,dimensions_items!$C$4:$C$35,"NULL",0)</f>
        <v>R5.2ASIA</v>
      </c>
      <c r="BY345" s="110" t="s">
        <v>33</v>
      </c>
      <c r="BZ345" s="27" t="s">
        <v>30</v>
      </c>
      <c r="CA345" s="21" t="s">
        <v>18</v>
      </c>
      <c r="CB345" s="21" t="s">
        <v>19</v>
      </c>
      <c r="CC345" s="20" t="str">
        <f t="shared" si="15"/>
        <v>RM</v>
      </c>
      <c r="CD345" s="20" t="str">
        <f t="shared" si="16"/>
        <v>S</v>
      </c>
      <c r="CE345" s="20" t="str">
        <f t="shared" si="17"/>
        <v>ASIA_CHN</v>
      </c>
      <c r="CF345" s="20">
        <f>IF(ISNUMBER(Table1[[#This Row],[concrete]]),Table1[[#This Row],[concrete]],IF(AND(ISNUMBER(Table1[[#This Row],[cement]]),ISNUMBER(Table1[[#This Row],[aggregates]])),Table1[[#This Row],[cement]]+Table1[[#This Row],[aggregates]],""))</f>
        <v>677.16732820000004</v>
      </c>
      <c r="CG345" s="20">
        <f>COUNT(Table1[[#This Row],[steel]:[other_unspecified_material]])</f>
        <v>5</v>
      </c>
    </row>
    <row r="346" spans="1:85" s="8" customFormat="1">
      <c r="A346" s="9">
        <v>344</v>
      </c>
      <c r="B346" s="20" t="s">
        <v>226</v>
      </c>
      <c r="C346" s="23" t="s">
        <v>711</v>
      </c>
      <c r="D346" s="38">
        <v>2000</v>
      </c>
      <c r="E346" s="9"/>
      <c r="F346" s="38">
        <v>31.240561840000002</v>
      </c>
      <c r="G346" s="38">
        <v>1.2090322000000001E-2</v>
      </c>
      <c r="H346" s="38">
        <v>6.9255615000000006E-2</v>
      </c>
      <c r="I346" s="38"/>
      <c r="J346" s="117">
        <v>1.741243407</v>
      </c>
      <c r="K346" s="117"/>
      <c r="L346" s="117"/>
      <c r="M346" s="117">
        <v>708.88377879999996</v>
      </c>
      <c r="N346" s="117"/>
      <c r="O346" s="117">
        <v>48.877200260000002</v>
      </c>
      <c r="P346" s="117">
        <v>677.05802170000004</v>
      </c>
      <c r="Q346" s="117">
        <v>112.3658863</v>
      </c>
      <c r="R346" s="117"/>
      <c r="S346" s="117"/>
      <c r="T346" s="117"/>
      <c r="U346" s="117"/>
      <c r="V346" s="117"/>
      <c r="W346" s="117"/>
      <c r="X346" s="117">
        <v>45.217228710000001</v>
      </c>
      <c r="Y346" s="117"/>
      <c r="Z346" s="117">
        <v>3.815296628</v>
      </c>
      <c r="AA346" s="117">
        <v>10.0211877</v>
      </c>
      <c r="AB346" s="117">
        <v>2.875896403</v>
      </c>
      <c r="AC346" s="117"/>
      <c r="AD346" s="117"/>
      <c r="AE346" s="117"/>
      <c r="AF346" s="117"/>
      <c r="AG346" s="117"/>
      <c r="AH346" s="117"/>
      <c r="AI346" s="117"/>
      <c r="AJ346" s="117"/>
      <c r="AK346" s="117">
        <v>8.2590588510000007</v>
      </c>
      <c r="AL346" s="20" t="s">
        <v>712</v>
      </c>
      <c r="AM346" s="38">
        <v>15</v>
      </c>
      <c r="AN346" s="20" t="s">
        <v>350</v>
      </c>
      <c r="AO346" s="20" t="s">
        <v>625</v>
      </c>
      <c r="AP346" s="20" t="s">
        <v>598</v>
      </c>
      <c r="AQ346" s="20" t="s">
        <v>120</v>
      </c>
      <c r="AR346" s="20" t="s">
        <v>599</v>
      </c>
      <c r="AS346" s="20" t="s">
        <v>713</v>
      </c>
      <c r="AT346" s="38">
        <v>2016</v>
      </c>
      <c r="AU346" s="20" t="s">
        <v>714</v>
      </c>
      <c r="AV346" s="20" t="s">
        <v>216</v>
      </c>
      <c r="AW346" s="20" t="s">
        <v>125</v>
      </c>
      <c r="AX346" s="20" t="s">
        <v>715</v>
      </c>
      <c r="AY346" s="20" t="str">
        <f>"https://doi.org/"&amp;Table1[[#This Row],[DOI]]</f>
        <v>https://doi.org/10.1016/j.jclepro.2015.08.078</v>
      </c>
      <c r="AZ346" s="20" t="s">
        <v>1547</v>
      </c>
      <c r="BA346" s="20" t="s">
        <v>621</v>
      </c>
      <c r="BB346" s="20" t="s">
        <v>670</v>
      </c>
      <c r="BC346" s="20" t="s">
        <v>119</v>
      </c>
      <c r="BD346" s="20" t="s">
        <v>119</v>
      </c>
      <c r="BE346" s="20" t="s">
        <v>1326</v>
      </c>
      <c r="BF346" s="20" t="s">
        <v>710</v>
      </c>
      <c r="BG346" s="20" t="s">
        <v>119</v>
      </c>
      <c r="BH346" s="20" t="s">
        <v>119</v>
      </c>
      <c r="BI346" s="20" t="s">
        <v>119</v>
      </c>
      <c r="BJ346" s="20" t="s">
        <v>119</v>
      </c>
      <c r="BK346" s="20" t="s">
        <v>119</v>
      </c>
      <c r="BL346" s="20" t="s">
        <v>119</v>
      </c>
      <c r="BM346" s="20" t="s">
        <v>119</v>
      </c>
      <c r="BN346" s="20" t="s">
        <v>119</v>
      </c>
      <c r="BO346" s="20" t="s">
        <v>119</v>
      </c>
      <c r="BP346" s="20" t="s">
        <v>119</v>
      </c>
      <c r="BQ346" s="20" t="s">
        <v>119</v>
      </c>
      <c r="BR346" s="20" t="s">
        <v>119</v>
      </c>
      <c r="BS346" s="20" t="s">
        <v>119</v>
      </c>
      <c r="BT346" s="20" t="s">
        <v>119</v>
      </c>
      <c r="BU346" s="20" t="s">
        <v>119</v>
      </c>
      <c r="BV346" s="20" t="s">
        <v>119</v>
      </c>
      <c r="BW346" s="21" t="s">
        <v>233</v>
      </c>
      <c r="BX346" s="22" t="str">
        <f>_xlfn.XLOOKUP(BW346,dimensions_items!$B$4:$B$35,dimensions_items!$C$4:$C$35,"NULL",0)</f>
        <v>R5.2ASIA</v>
      </c>
      <c r="BY346" s="22" t="s">
        <v>44</v>
      </c>
      <c r="BZ346" s="21" t="s">
        <v>17</v>
      </c>
      <c r="CA346" s="21" t="s">
        <v>18</v>
      </c>
      <c r="CB346" s="21" t="s">
        <v>19</v>
      </c>
      <c r="CC346" s="20" t="str">
        <f t="shared" si="15"/>
        <v>NR</v>
      </c>
      <c r="CD346" s="20" t="str">
        <f t="shared" si="16"/>
        <v>C</v>
      </c>
      <c r="CE346" s="20" t="str">
        <f t="shared" si="17"/>
        <v>ASIA_CHN</v>
      </c>
      <c r="CF346" s="20">
        <f>IF(ISNUMBER(Table1[[#This Row],[concrete]]),Table1[[#This Row],[concrete]],IF(AND(ISNUMBER(Table1[[#This Row],[cement]]),ISNUMBER(Table1[[#This Row],[aggregates]])),Table1[[#This Row],[cement]]+Table1[[#This Row],[aggregates]],""))</f>
        <v>708.88377879999996</v>
      </c>
      <c r="CG346" s="20">
        <f>COUNT(Table1[[#This Row],[steel]:[other_unspecified_material]])</f>
        <v>13</v>
      </c>
    </row>
    <row r="347" spans="1:85" s="8" customFormat="1">
      <c r="A347" s="9">
        <v>345</v>
      </c>
      <c r="B347" s="20" t="s">
        <v>226</v>
      </c>
      <c r="C347" s="20" t="s">
        <v>716</v>
      </c>
      <c r="D347" s="38"/>
      <c r="E347" s="9"/>
      <c r="F347" s="38">
        <v>76.085989620000007</v>
      </c>
      <c r="G347" s="38"/>
      <c r="H347" s="38"/>
      <c r="I347" s="38"/>
      <c r="J347" s="117"/>
      <c r="K347" s="117"/>
      <c r="L347" s="117"/>
      <c r="M347" s="117">
        <v>1255.8042989999999</v>
      </c>
      <c r="N347" s="117">
        <v>54.707190509999997</v>
      </c>
      <c r="O347" s="117">
        <v>362.7279466</v>
      </c>
      <c r="P347" s="117">
        <v>179.86656780000001</v>
      </c>
      <c r="Q347" s="117"/>
      <c r="R347" s="117"/>
      <c r="S347" s="117"/>
      <c r="T347" s="117"/>
      <c r="U347" s="117"/>
      <c r="V347" s="117"/>
      <c r="W347" s="117"/>
      <c r="X347" s="117"/>
      <c r="Y347" s="117"/>
      <c r="Z347" s="117"/>
      <c r="AA347" s="117"/>
      <c r="AB347" s="117">
        <v>2.253521127</v>
      </c>
      <c r="AC347" s="117"/>
      <c r="AD347" s="117"/>
      <c r="AE347" s="117"/>
      <c r="AF347" s="117"/>
      <c r="AG347" s="117"/>
      <c r="AH347" s="117"/>
      <c r="AI347" s="117"/>
      <c r="AJ347" s="117"/>
      <c r="AK347" s="117"/>
      <c r="AL347" s="20" t="s">
        <v>717</v>
      </c>
      <c r="AM347" s="38">
        <v>33</v>
      </c>
      <c r="AN347" s="20" t="s">
        <v>606</v>
      </c>
      <c r="AO347" s="20" t="s">
        <v>24</v>
      </c>
      <c r="AP347" s="20" t="s">
        <v>598</v>
      </c>
      <c r="AQ347" s="20" t="s">
        <v>120</v>
      </c>
      <c r="AR347" s="20" t="s">
        <v>599</v>
      </c>
      <c r="AS347" s="20" t="s">
        <v>718</v>
      </c>
      <c r="AT347" s="38">
        <v>2018</v>
      </c>
      <c r="AU347" s="20" t="s">
        <v>719</v>
      </c>
      <c r="AV347" s="20" t="s">
        <v>720</v>
      </c>
      <c r="AW347" s="20" t="s">
        <v>125</v>
      </c>
      <c r="AX347" s="20" t="s">
        <v>721</v>
      </c>
      <c r="AY347" s="20" t="str">
        <f>"https://doi.org/"&amp;Table1[[#This Row],[DOI]]</f>
        <v>https://doi.org/10.1016/j.jclepro.2016.07.143</v>
      </c>
      <c r="AZ347" s="20" t="s">
        <v>119</v>
      </c>
      <c r="BA347" s="20" t="s">
        <v>621</v>
      </c>
      <c r="BB347" s="20" t="s">
        <v>119</v>
      </c>
      <c r="BC347" s="20" t="s">
        <v>119</v>
      </c>
      <c r="BD347" s="20" t="s">
        <v>119</v>
      </c>
      <c r="BE347" s="20" t="s">
        <v>1326</v>
      </c>
      <c r="BF347" s="20" t="s">
        <v>710</v>
      </c>
      <c r="BG347" s="20" t="s">
        <v>119</v>
      </c>
      <c r="BH347" s="20" t="s">
        <v>119</v>
      </c>
      <c r="BI347" s="20" t="s">
        <v>119</v>
      </c>
      <c r="BJ347" s="20" t="s">
        <v>119</v>
      </c>
      <c r="BK347" s="20" t="s">
        <v>119</v>
      </c>
      <c r="BL347" s="20" t="s">
        <v>119</v>
      </c>
      <c r="BM347" s="20" t="s">
        <v>119</v>
      </c>
      <c r="BN347" s="20" t="s">
        <v>119</v>
      </c>
      <c r="BO347" s="20" t="s">
        <v>119</v>
      </c>
      <c r="BP347" s="20" t="s">
        <v>119</v>
      </c>
      <c r="BQ347" s="20" t="s">
        <v>119</v>
      </c>
      <c r="BR347" s="20" t="s">
        <v>119</v>
      </c>
      <c r="BS347" s="20" t="s">
        <v>119</v>
      </c>
      <c r="BT347" s="20" t="s">
        <v>119</v>
      </c>
      <c r="BU347" s="20" t="s">
        <v>119</v>
      </c>
      <c r="BV347" s="20" t="s">
        <v>119</v>
      </c>
      <c r="BW347" s="21" t="s">
        <v>233</v>
      </c>
      <c r="BX347" s="22" t="str">
        <f>_xlfn.XLOOKUP(BW347,dimensions_items!$B$4:$B$35,dimensions_items!$C$4:$C$35,"NULL",0)</f>
        <v>R5.2ASIA</v>
      </c>
      <c r="BY347" s="20" t="s">
        <v>37</v>
      </c>
      <c r="BZ347" s="21" t="s">
        <v>1469</v>
      </c>
      <c r="CA347" s="21" t="s">
        <v>18</v>
      </c>
      <c r="CB347" s="21" t="s">
        <v>19</v>
      </c>
      <c r="CC347" s="20" t="str">
        <f t="shared" si="15"/>
        <v>RM</v>
      </c>
      <c r="CD347" s="20" t="str">
        <f t="shared" si="16"/>
        <v>C</v>
      </c>
      <c r="CE347" s="20" t="str">
        <f t="shared" si="17"/>
        <v>ASIA_CHN</v>
      </c>
      <c r="CF347" s="20">
        <f>IF(ISNUMBER(Table1[[#This Row],[concrete]]),Table1[[#This Row],[concrete]],IF(AND(ISNUMBER(Table1[[#This Row],[cement]]),ISNUMBER(Table1[[#This Row],[aggregates]])),Table1[[#This Row],[cement]]+Table1[[#This Row],[aggregates]],""))</f>
        <v>1255.8042989999999</v>
      </c>
      <c r="CG347" s="20">
        <f>COUNT(Table1[[#This Row],[steel]:[other_unspecified_material]])</f>
        <v>6</v>
      </c>
    </row>
    <row r="348" spans="1:85" s="8" customFormat="1">
      <c r="A348" s="9">
        <v>346</v>
      </c>
      <c r="B348" s="20" t="s">
        <v>226</v>
      </c>
      <c r="C348" s="20" t="s">
        <v>716</v>
      </c>
      <c r="D348" s="38"/>
      <c r="E348" s="9"/>
      <c r="F348" s="38">
        <v>72.082481560000005</v>
      </c>
      <c r="G348" s="38"/>
      <c r="H348" s="38"/>
      <c r="I348" s="38"/>
      <c r="J348" s="117"/>
      <c r="K348" s="117"/>
      <c r="L348" s="117"/>
      <c r="M348" s="117">
        <v>1287.381862</v>
      </c>
      <c r="N348" s="117">
        <v>59.757651170000003</v>
      </c>
      <c r="O348" s="117">
        <v>385.83237050000002</v>
      </c>
      <c r="P348" s="117">
        <v>191.18300600000001</v>
      </c>
      <c r="Q348" s="117"/>
      <c r="R348" s="117"/>
      <c r="S348" s="117"/>
      <c r="T348" s="117"/>
      <c r="U348" s="117"/>
      <c r="V348" s="117"/>
      <c r="W348" s="117"/>
      <c r="X348" s="117"/>
      <c r="Y348" s="117"/>
      <c r="Z348" s="117"/>
      <c r="AA348" s="117"/>
      <c r="AB348" s="117">
        <v>2.251651705</v>
      </c>
      <c r="AC348" s="117"/>
      <c r="AD348" s="117"/>
      <c r="AE348" s="117"/>
      <c r="AF348" s="117"/>
      <c r="AG348" s="117"/>
      <c r="AH348" s="117"/>
      <c r="AI348" s="117"/>
      <c r="AJ348" s="117"/>
      <c r="AK348" s="117"/>
      <c r="AL348" s="20" t="s">
        <v>722</v>
      </c>
      <c r="AM348" s="38">
        <v>33</v>
      </c>
      <c r="AN348" s="20" t="s">
        <v>606</v>
      </c>
      <c r="AO348" s="20" t="s">
        <v>24</v>
      </c>
      <c r="AP348" s="20" t="s">
        <v>598</v>
      </c>
      <c r="AQ348" s="20" t="s">
        <v>120</v>
      </c>
      <c r="AR348" s="20" t="s">
        <v>599</v>
      </c>
      <c r="AS348" s="20" t="s">
        <v>718</v>
      </c>
      <c r="AT348" s="38">
        <v>2018</v>
      </c>
      <c r="AU348" s="20" t="s">
        <v>719</v>
      </c>
      <c r="AV348" s="20" t="s">
        <v>720</v>
      </c>
      <c r="AW348" s="20" t="s">
        <v>125</v>
      </c>
      <c r="AX348" s="20" t="s">
        <v>721</v>
      </c>
      <c r="AY348" s="20" t="str">
        <f>"https://doi.org/"&amp;Table1[[#This Row],[DOI]]</f>
        <v>https://doi.org/10.1016/j.jclepro.2016.07.143</v>
      </c>
      <c r="AZ348" s="20" t="s">
        <v>119</v>
      </c>
      <c r="BA348" s="20" t="s">
        <v>621</v>
      </c>
      <c r="BB348" s="20" t="s">
        <v>119</v>
      </c>
      <c r="BC348" s="20" t="s">
        <v>119</v>
      </c>
      <c r="BD348" s="20" t="s">
        <v>119</v>
      </c>
      <c r="BE348" s="20" t="s">
        <v>1326</v>
      </c>
      <c r="BF348" s="20" t="s">
        <v>710</v>
      </c>
      <c r="BG348" s="20" t="s">
        <v>119</v>
      </c>
      <c r="BH348" s="20" t="s">
        <v>119</v>
      </c>
      <c r="BI348" s="20" t="s">
        <v>119</v>
      </c>
      <c r="BJ348" s="20" t="s">
        <v>119</v>
      </c>
      <c r="BK348" s="20" t="s">
        <v>119</v>
      </c>
      <c r="BL348" s="20" t="s">
        <v>119</v>
      </c>
      <c r="BM348" s="20" t="s">
        <v>119</v>
      </c>
      <c r="BN348" s="20" t="s">
        <v>119</v>
      </c>
      <c r="BO348" s="20" t="s">
        <v>119</v>
      </c>
      <c r="BP348" s="20" t="s">
        <v>119</v>
      </c>
      <c r="BQ348" s="20" t="s">
        <v>119</v>
      </c>
      <c r="BR348" s="20" t="s">
        <v>119</v>
      </c>
      <c r="BS348" s="20" t="s">
        <v>119</v>
      </c>
      <c r="BT348" s="20" t="s">
        <v>119</v>
      </c>
      <c r="BU348" s="20" t="s">
        <v>119</v>
      </c>
      <c r="BV348" s="20" t="s">
        <v>119</v>
      </c>
      <c r="BW348" s="21" t="s">
        <v>233</v>
      </c>
      <c r="BX348" s="22" t="str">
        <f>_xlfn.XLOOKUP(BW348,dimensions_items!$B$4:$B$35,dimensions_items!$C$4:$C$35,"NULL",0)</f>
        <v>R5.2ASIA</v>
      </c>
      <c r="BY348" s="20" t="s">
        <v>37</v>
      </c>
      <c r="BZ348" s="21" t="s">
        <v>17</v>
      </c>
      <c r="CA348" s="21" t="s">
        <v>18</v>
      </c>
      <c r="CB348" s="21" t="s">
        <v>19</v>
      </c>
      <c r="CC348" s="20" t="str">
        <f t="shared" si="15"/>
        <v>RM</v>
      </c>
      <c r="CD348" s="20" t="str">
        <f t="shared" si="16"/>
        <v>C</v>
      </c>
      <c r="CE348" s="20" t="str">
        <f t="shared" si="17"/>
        <v>ASIA_CHN</v>
      </c>
      <c r="CF348" s="20">
        <f>IF(ISNUMBER(Table1[[#This Row],[concrete]]),Table1[[#This Row],[concrete]],IF(AND(ISNUMBER(Table1[[#This Row],[cement]]),ISNUMBER(Table1[[#This Row],[aggregates]])),Table1[[#This Row],[cement]]+Table1[[#This Row],[aggregates]],""))</f>
        <v>1287.381862</v>
      </c>
      <c r="CG348" s="20">
        <f>COUNT(Table1[[#This Row],[steel]:[other_unspecified_material]])</f>
        <v>6</v>
      </c>
    </row>
    <row r="349" spans="1:85" s="8" customFormat="1">
      <c r="A349" s="9">
        <v>347</v>
      </c>
      <c r="B349" s="20" t="s">
        <v>226</v>
      </c>
      <c r="C349" s="20" t="s">
        <v>723</v>
      </c>
      <c r="D349" s="38"/>
      <c r="E349" s="9"/>
      <c r="F349" s="38">
        <v>52.685185189999999</v>
      </c>
      <c r="G349" s="38"/>
      <c r="H349" s="38"/>
      <c r="I349" s="38"/>
      <c r="J349" s="117"/>
      <c r="K349" s="117"/>
      <c r="L349" s="117"/>
      <c r="M349" s="117">
        <v>1236.6203700000001</v>
      </c>
      <c r="N349" s="117">
        <v>60.495370370000003</v>
      </c>
      <c r="O349" s="117">
        <v>357.27777780000002</v>
      </c>
      <c r="P349" s="117"/>
      <c r="Q349" s="117"/>
      <c r="R349" s="117"/>
      <c r="S349" s="117"/>
      <c r="T349" s="117"/>
      <c r="U349" s="117"/>
      <c r="V349" s="117"/>
      <c r="W349" s="117"/>
      <c r="X349" s="117"/>
      <c r="Y349" s="117"/>
      <c r="Z349" s="117"/>
      <c r="AA349" s="117"/>
      <c r="AB349" s="117">
        <v>2.032407407</v>
      </c>
      <c r="AC349" s="117"/>
      <c r="AD349" s="117"/>
      <c r="AE349" s="117"/>
      <c r="AF349" s="117"/>
      <c r="AG349" s="117"/>
      <c r="AH349" s="117"/>
      <c r="AI349" s="117"/>
      <c r="AJ349" s="117"/>
      <c r="AK349" s="117"/>
      <c r="AL349" s="20" t="s">
        <v>724</v>
      </c>
      <c r="AM349" s="38">
        <v>25.45</v>
      </c>
      <c r="AN349" s="20" t="s">
        <v>606</v>
      </c>
      <c r="AO349" s="20" t="s">
        <v>24</v>
      </c>
      <c r="AP349" s="20" t="s">
        <v>598</v>
      </c>
      <c r="AQ349" s="20" t="s">
        <v>120</v>
      </c>
      <c r="AR349" s="20" t="s">
        <v>725</v>
      </c>
      <c r="AS349" s="20" t="s">
        <v>726</v>
      </c>
      <c r="AT349" s="38">
        <v>2013</v>
      </c>
      <c r="AU349" s="20" t="s">
        <v>727</v>
      </c>
      <c r="AV349" s="20" t="s">
        <v>118</v>
      </c>
      <c r="AW349" s="20" t="s">
        <v>125</v>
      </c>
      <c r="AX349" s="20" t="s">
        <v>728</v>
      </c>
      <c r="AY349" s="20" t="str">
        <f>"https://doi.org/"&amp;Table1[[#This Row],[DOI]]</f>
        <v>https://doi.org/10.1016/j.enbuild.2013.07.033</v>
      </c>
      <c r="AZ349" s="20" t="s">
        <v>119</v>
      </c>
      <c r="BA349" s="20" t="s">
        <v>621</v>
      </c>
      <c r="BB349" s="20" t="s">
        <v>119</v>
      </c>
      <c r="BC349" s="20" t="s">
        <v>119</v>
      </c>
      <c r="BD349" s="20" t="s">
        <v>119</v>
      </c>
      <c r="BE349" s="20" t="s">
        <v>1326</v>
      </c>
      <c r="BF349" s="20" t="s">
        <v>710</v>
      </c>
      <c r="BG349" s="20" t="s">
        <v>119</v>
      </c>
      <c r="BH349" s="20" t="s">
        <v>119</v>
      </c>
      <c r="BI349" s="20" t="s">
        <v>119</v>
      </c>
      <c r="BJ349" s="20" t="s">
        <v>119</v>
      </c>
      <c r="BK349" s="20" t="s">
        <v>119</v>
      </c>
      <c r="BL349" s="20" t="s">
        <v>119</v>
      </c>
      <c r="BM349" s="20" t="s">
        <v>119</v>
      </c>
      <c r="BN349" s="20" t="s">
        <v>119</v>
      </c>
      <c r="BO349" s="20" t="s">
        <v>119</v>
      </c>
      <c r="BP349" s="20" t="s">
        <v>119</v>
      </c>
      <c r="BQ349" s="20" t="s">
        <v>119</v>
      </c>
      <c r="BR349" s="20" t="s">
        <v>119</v>
      </c>
      <c r="BS349" s="20" t="s">
        <v>119</v>
      </c>
      <c r="BT349" s="20" t="s">
        <v>119</v>
      </c>
      <c r="BU349" s="20" t="s">
        <v>119</v>
      </c>
      <c r="BV349" s="20" t="s">
        <v>119</v>
      </c>
      <c r="BW349" s="21" t="s">
        <v>233</v>
      </c>
      <c r="BX349" s="22" t="str">
        <f>_xlfn.XLOOKUP(BW349,dimensions_items!$B$4:$B$35,dimensions_items!$C$4:$C$35,"NULL",0)</f>
        <v>R5.2ASIA</v>
      </c>
      <c r="BY349" s="20" t="s">
        <v>37</v>
      </c>
      <c r="BZ349" s="21" t="s">
        <v>1469</v>
      </c>
      <c r="CA349" s="21" t="s">
        <v>18</v>
      </c>
      <c r="CB349" s="21" t="s">
        <v>19</v>
      </c>
      <c r="CC349" s="20" t="str">
        <f t="shared" si="15"/>
        <v>RM</v>
      </c>
      <c r="CD349" s="20" t="str">
        <f t="shared" si="16"/>
        <v>C</v>
      </c>
      <c r="CE349" s="20" t="str">
        <f t="shared" si="17"/>
        <v>ASIA_CHN</v>
      </c>
      <c r="CF349" s="20">
        <f>IF(ISNUMBER(Table1[[#This Row],[concrete]]),Table1[[#This Row],[concrete]],IF(AND(ISNUMBER(Table1[[#This Row],[cement]]),ISNUMBER(Table1[[#This Row],[aggregates]])),Table1[[#This Row],[cement]]+Table1[[#This Row],[aggregates]],""))</f>
        <v>1236.6203700000001</v>
      </c>
      <c r="CG349" s="20">
        <f>COUNT(Table1[[#This Row],[steel]:[other_unspecified_material]])</f>
        <v>5</v>
      </c>
    </row>
    <row r="350" spans="1:85" s="8" customFormat="1">
      <c r="A350" s="9">
        <v>348</v>
      </c>
      <c r="B350" s="20" t="s">
        <v>226</v>
      </c>
      <c r="C350" s="20" t="s">
        <v>723</v>
      </c>
      <c r="D350" s="38"/>
      <c r="E350" s="9"/>
      <c r="F350" s="38">
        <v>65.546558050000002</v>
      </c>
      <c r="G350" s="38"/>
      <c r="H350" s="38"/>
      <c r="I350" s="38"/>
      <c r="J350" s="117"/>
      <c r="K350" s="117"/>
      <c r="L350" s="117"/>
      <c r="M350" s="117">
        <v>1366.1282619999999</v>
      </c>
      <c r="N350" s="117">
        <v>78.371579030000007</v>
      </c>
      <c r="O350" s="117">
        <v>465.10798390000002</v>
      </c>
      <c r="P350" s="117"/>
      <c r="Q350" s="117"/>
      <c r="R350" s="117"/>
      <c r="S350" s="117"/>
      <c r="T350" s="117"/>
      <c r="U350" s="117"/>
      <c r="V350" s="117"/>
      <c r="W350" s="117"/>
      <c r="X350" s="117"/>
      <c r="Y350" s="117"/>
      <c r="Z350" s="117"/>
      <c r="AA350" s="117"/>
      <c r="AB350" s="117">
        <v>2.3371457910000002</v>
      </c>
      <c r="AC350" s="117"/>
      <c r="AD350" s="117"/>
      <c r="AE350" s="117"/>
      <c r="AF350" s="117"/>
      <c r="AG350" s="117"/>
      <c r="AH350" s="117"/>
      <c r="AI350" s="117"/>
      <c r="AJ350" s="117"/>
      <c r="AK350" s="117"/>
      <c r="AL350" s="20" t="s">
        <v>729</v>
      </c>
      <c r="AM350" s="38">
        <v>25.45</v>
      </c>
      <c r="AN350" s="20" t="s">
        <v>606</v>
      </c>
      <c r="AO350" s="20" t="s">
        <v>24</v>
      </c>
      <c r="AP350" s="20" t="s">
        <v>598</v>
      </c>
      <c r="AQ350" s="20" t="s">
        <v>120</v>
      </c>
      <c r="AR350" s="20" t="s">
        <v>725</v>
      </c>
      <c r="AS350" s="20" t="s">
        <v>726</v>
      </c>
      <c r="AT350" s="38">
        <v>2013</v>
      </c>
      <c r="AU350" s="20" t="s">
        <v>727</v>
      </c>
      <c r="AV350" s="20" t="s">
        <v>118</v>
      </c>
      <c r="AW350" s="20" t="s">
        <v>125</v>
      </c>
      <c r="AX350" s="20" t="s">
        <v>728</v>
      </c>
      <c r="AY350" s="20" t="str">
        <f>"https://doi.org/"&amp;Table1[[#This Row],[DOI]]</f>
        <v>https://doi.org/10.1016/j.enbuild.2013.07.033</v>
      </c>
      <c r="AZ350" s="20" t="s">
        <v>119</v>
      </c>
      <c r="BA350" s="20" t="s">
        <v>621</v>
      </c>
      <c r="BB350" s="20" t="s">
        <v>119</v>
      </c>
      <c r="BC350" s="20" t="s">
        <v>119</v>
      </c>
      <c r="BD350" s="20" t="s">
        <v>119</v>
      </c>
      <c r="BE350" s="20" t="s">
        <v>1326</v>
      </c>
      <c r="BF350" s="20" t="s">
        <v>710</v>
      </c>
      <c r="BG350" s="20" t="s">
        <v>119</v>
      </c>
      <c r="BH350" s="20" t="s">
        <v>119</v>
      </c>
      <c r="BI350" s="20" t="s">
        <v>119</v>
      </c>
      <c r="BJ350" s="20" t="s">
        <v>119</v>
      </c>
      <c r="BK350" s="20" t="s">
        <v>119</v>
      </c>
      <c r="BL350" s="20" t="s">
        <v>119</v>
      </c>
      <c r="BM350" s="20" t="s">
        <v>119</v>
      </c>
      <c r="BN350" s="20" t="s">
        <v>119</v>
      </c>
      <c r="BO350" s="20" t="s">
        <v>119</v>
      </c>
      <c r="BP350" s="20" t="s">
        <v>119</v>
      </c>
      <c r="BQ350" s="20" t="s">
        <v>119</v>
      </c>
      <c r="BR350" s="20" t="s">
        <v>119</v>
      </c>
      <c r="BS350" s="20" t="s">
        <v>119</v>
      </c>
      <c r="BT350" s="20" t="s">
        <v>119</v>
      </c>
      <c r="BU350" s="20" t="s">
        <v>119</v>
      </c>
      <c r="BV350" s="20" t="s">
        <v>119</v>
      </c>
      <c r="BW350" s="21" t="s">
        <v>233</v>
      </c>
      <c r="BX350" s="22" t="str">
        <f>_xlfn.XLOOKUP(BW350,dimensions_items!$B$4:$B$35,dimensions_items!$C$4:$C$35,"NULL",0)</f>
        <v>R5.2ASIA</v>
      </c>
      <c r="BY350" s="20" t="s">
        <v>37</v>
      </c>
      <c r="BZ350" s="21" t="s">
        <v>17</v>
      </c>
      <c r="CA350" s="21" t="s">
        <v>18</v>
      </c>
      <c r="CB350" s="21" t="s">
        <v>19</v>
      </c>
      <c r="CC350" s="20" t="str">
        <f t="shared" si="15"/>
        <v>RM</v>
      </c>
      <c r="CD350" s="20" t="str">
        <f t="shared" si="16"/>
        <v>C</v>
      </c>
      <c r="CE350" s="20" t="str">
        <f t="shared" si="17"/>
        <v>ASIA_CHN</v>
      </c>
      <c r="CF350" s="20">
        <f>IF(ISNUMBER(Table1[[#This Row],[concrete]]),Table1[[#This Row],[concrete]],IF(AND(ISNUMBER(Table1[[#This Row],[cement]]),ISNUMBER(Table1[[#This Row],[aggregates]])),Table1[[#This Row],[cement]]+Table1[[#This Row],[aggregates]],""))</f>
        <v>1366.1282619999999</v>
      </c>
      <c r="CG350" s="20">
        <f>COUNT(Table1[[#This Row],[steel]:[other_unspecified_material]])</f>
        <v>5</v>
      </c>
    </row>
    <row r="351" spans="1:85" s="8" customFormat="1">
      <c r="A351" s="9">
        <v>349</v>
      </c>
      <c r="B351" s="20" t="s">
        <v>685</v>
      </c>
      <c r="C351" s="20" t="s">
        <v>686</v>
      </c>
      <c r="D351" s="38">
        <v>1980</v>
      </c>
      <c r="E351" s="9"/>
      <c r="F351" s="38">
        <v>13.43385104</v>
      </c>
      <c r="G351" s="38"/>
      <c r="H351" s="38">
        <v>14.454143520000001</v>
      </c>
      <c r="I351" s="38"/>
      <c r="J351" s="117">
        <v>54.381589390000002</v>
      </c>
      <c r="K351" s="117"/>
      <c r="L351" s="117"/>
      <c r="M351" s="117">
        <v>230.13263799999999</v>
      </c>
      <c r="N351" s="117"/>
      <c r="O351" s="117"/>
      <c r="P351" s="117"/>
      <c r="Q351" s="117"/>
      <c r="R351" s="117"/>
      <c r="S351" s="117"/>
      <c r="T351" s="117"/>
      <c r="U351" s="117"/>
      <c r="V351" s="117"/>
      <c r="W351" s="117"/>
      <c r="X351" s="117"/>
      <c r="Y351" s="117"/>
      <c r="Z351" s="117"/>
      <c r="AA351" s="117"/>
      <c r="AB351" s="117"/>
      <c r="AC351" s="117"/>
      <c r="AD351" s="117"/>
      <c r="AE351" s="117"/>
      <c r="AF351" s="117"/>
      <c r="AG351" s="117"/>
      <c r="AH351" s="117"/>
      <c r="AI351" s="117"/>
      <c r="AJ351" s="117"/>
      <c r="AK351" s="117"/>
      <c r="AL351" s="23" t="s">
        <v>730</v>
      </c>
      <c r="AM351" s="38">
        <v>2</v>
      </c>
      <c r="AN351" s="20" t="s">
        <v>117</v>
      </c>
      <c r="AO351" s="20" t="s">
        <v>20</v>
      </c>
      <c r="AP351" s="20" t="s">
        <v>598</v>
      </c>
      <c r="AQ351" s="20" t="s">
        <v>227</v>
      </c>
      <c r="AR351" s="20" t="s">
        <v>119</v>
      </c>
      <c r="AS351" s="20" t="s">
        <v>731</v>
      </c>
      <c r="AT351" s="38">
        <v>2014</v>
      </c>
      <c r="AU351" s="20" t="s">
        <v>732</v>
      </c>
      <c r="AV351" s="20" t="s">
        <v>733</v>
      </c>
      <c r="AW351" s="20" t="s">
        <v>125</v>
      </c>
      <c r="AX351" s="20" t="s">
        <v>1269</v>
      </c>
      <c r="AY351" s="20" t="str">
        <f>"https://doi.org/"&amp;Table1[[#This Row],[DOI]]</f>
        <v>https://doi.org/10.1007/s12273-013-0159-y</v>
      </c>
      <c r="AZ351" s="20" t="s">
        <v>119</v>
      </c>
      <c r="BA351" s="20" t="s">
        <v>734</v>
      </c>
      <c r="BB351" s="20" t="s">
        <v>734</v>
      </c>
      <c r="BC351" s="20" t="s">
        <v>119</v>
      </c>
      <c r="BD351" s="20" t="s">
        <v>119</v>
      </c>
      <c r="BE351" s="20" t="s">
        <v>1326</v>
      </c>
      <c r="BF351" s="20" t="s">
        <v>119</v>
      </c>
      <c r="BG351" s="20" t="s">
        <v>119</v>
      </c>
      <c r="BH351" s="20" t="s">
        <v>119</v>
      </c>
      <c r="BI351" s="20" t="s">
        <v>119</v>
      </c>
      <c r="BJ351" s="20" t="s">
        <v>119</v>
      </c>
      <c r="BK351" s="20" t="s">
        <v>119</v>
      </c>
      <c r="BL351" s="20" t="s">
        <v>119</v>
      </c>
      <c r="BM351" s="20" t="s">
        <v>119</v>
      </c>
      <c r="BN351" s="20" t="s">
        <v>119</v>
      </c>
      <c r="BO351" s="20" t="s">
        <v>119</v>
      </c>
      <c r="BP351" s="20" t="s">
        <v>119</v>
      </c>
      <c r="BQ351" s="20" t="s">
        <v>119</v>
      </c>
      <c r="BR351" s="20" t="s">
        <v>119</v>
      </c>
      <c r="BS351" s="20" t="s">
        <v>119</v>
      </c>
      <c r="BT351" s="20" t="s">
        <v>119</v>
      </c>
      <c r="BU351" s="20" t="s">
        <v>119</v>
      </c>
      <c r="BV351" s="20" t="s">
        <v>119</v>
      </c>
      <c r="BW351" s="21" t="s">
        <v>694</v>
      </c>
      <c r="BX351" s="22" t="str">
        <f>_xlfn.XLOOKUP(BW351,dimensions_items!$B$4:$B$35,dimensions_items!$C$4:$C$35,"NULL",0)</f>
        <v>R5.2OECD</v>
      </c>
      <c r="BY351" s="22" t="s">
        <v>16</v>
      </c>
      <c r="BZ351" s="21" t="s">
        <v>1576</v>
      </c>
      <c r="CA351" s="21" t="s">
        <v>18</v>
      </c>
      <c r="CB351" s="21" t="s">
        <v>19</v>
      </c>
      <c r="CC351" s="20" t="str">
        <f t="shared" si="15"/>
        <v>RS</v>
      </c>
      <c r="CD351" s="20" t="str">
        <f t="shared" si="16"/>
        <v>T</v>
      </c>
      <c r="CE351" s="20" t="str">
        <f t="shared" si="17"/>
        <v>OECD_CAN</v>
      </c>
      <c r="CF351" s="20">
        <f>IF(ISNUMBER(Table1[[#This Row],[concrete]]),Table1[[#This Row],[concrete]],IF(AND(ISNUMBER(Table1[[#This Row],[cement]]),ISNUMBER(Table1[[#This Row],[aggregates]])),Table1[[#This Row],[cement]]+Table1[[#This Row],[aggregates]],""))</f>
        <v>230.13263799999999</v>
      </c>
      <c r="CG351" s="20">
        <f>COUNT(Table1[[#This Row],[steel]:[other_unspecified_material]])</f>
        <v>4</v>
      </c>
    </row>
    <row r="352" spans="1:85" s="8" customFormat="1">
      <c r="A352" s="9">
        <v>350</v>
      </c>
      <c r="B352" s="20" t="s">
        <v>685</v>
      </c>
      <c r="C352" s="20" t="s">
        <v>686</v>
      </c>
      <c r="D352" s="38"/>
      <c r="E352" s="9"/>
      <c r="F352" s="38">
        <v>14.385</v>
      </c>
      <c r="G352" s="38"/>
      <c r="H352" s="38">
        <v>4.7675000000000001</v>
      </c>
      <c r="I352" s="38"/>
      <c r="J352" s="117">
        <v>43.127099999999999</v>
      </c>
      <c r="K352" s="117"/>
      <c r="L352" s="117"/>
      <c r="M352" s="117">
        <v>576.74735999999996</v>
      </c>
      <c r="N352" s="117"/>
      <c r="O352" s="117"/>
      <c r="P352" s="117"/>
      <c r="Q352" s="117"/>
      <c r="R352" s="117"/>
      <c r="S352" s="117"/>
      <c r="T352" s="117"/>
      <c r="U352" s="117"/>
      <c r="V352" s="117"/>
      <c r="W352" s="117"/>
      <c r="X352" s="117"/>
      <c r="Y352" s="117"/>
      <c r="Z352" s="117"/>
      <c r="AA352" s="117"/>
      <c r="AB352" s="117"/>
      <c r="AC352" s="117"/>
      <c r="AD352" s="117"/>
      <c r="AE352" s="117"/>
      <c r="AF352" s="117"/>
      <c r="AG352" s="117"/>
      <c r="AH352" s="117"/>
      <c r="AI352" s="117"/>
      <c r="AJ352" s="117"/>
      <c r="AK352" s="117"/>
      <c r="AL352" s="20" t="s">
        <v>119</v>
      </c>
      <c r="AM352" s="38">
        <v>2</v>
      </c>
      <c r="AN352" s="20" t="s">
        <v>117</v>
      </c>
      <c r="AO352" s="20" t="s">
        <v>20</v>
      </c>
      <c r="AP352" s="20" t="s">
        <v>598</v>
      </c>
      <c r="AQ352" s="20" t="s">
        <v>227</v>
      </c>
      <c r="AR352" s="20" t="s">
        <v>119</v>
      </c>
      <c r="AS352" s="20" t="s">
        <v>735</v>
      </c>
      <c r="AT352" s="38">
        <v>2014</v>
      </c>
      <c r="AU352" s="20" t="s">
        <v>736</v>
      </c>
      <c r="AV352" s="20" t="s">
        <v>659</v>
      </c>
      <c r="AW352" s="20" t="s">
        <v>125</v>
      </c>
      <c r="AX352" s="20" t="s">
        <v>1270</v>
      </c>
      <c r="AY352" s="20" t="str">
        <f>"https://doi.org/"&amp;Table1[[#This Row],[DOI]]</f>
        <v>https://doi.org/10.1016/j.ijsbe.2014.09.001</v>
      </c>
      <c r="AZ352" s="20" t="s">
        <v>1548</v>
      </c>
      <c r="BA352" s="20" t="s">
        <v>734</v>
      </c>
      <c r="BB352" s="20" t="s">
        <v>734</v>
      </c>
      <c r="BC352" s="20" t="s">
        <v>119</v>
      </c>
      <c r="BD352" s="20" t="s">
        <v>119</v>
      </c>
      <c r="BE352" s="20" t="s">
        <v>1326</v>
      </c>
      <c r="BF352" s="20" t="s">
        <v>119</v>
      </c>
      <c r="BG352" s="20" t="s">
        <v>119</v>
      </c>
      <c r="BH352" s="20" t="s">
        <v>119</v>
      </c>
      <c r="BI352" s="20" t="s">
        <v>119</v>
      </c>
      <c r="BJ352" s="20" t="s">
        <v>119</v>
      </c>
      <c r="BK352" s="20" t="s">
        <v>119</v>
      </c>
      <c r="BL352" s="20" t="s">
        <v>119</v>
      </c>
      <c r="BM352" s="20" t="s">
        <v>119</v>
      </c>
      <c r="BN352" s="20" t="s">
        <v>119</v>
      </c>
      <c r="BO352" s="20" t="s">
        <v>119</v>
      </c>
      <c r="BP352" s="20" t="s">
        <v>119</v>
      </c>
      <c r="BQ352" s="20" t="s">
        <v>119</v>
      </c>
      <c r="BR352" s="20" t="s">
        <v>119</v>
      </c>
      <c r="BS352" s="20" t="s">
        <v>119</v>
      </c>
      <c r="BT352" s="20" t="s">
        <v>119</v>
      </c>
      <c r="BU352" s="20" t="s">
        <v>119</v>
      </c>
      <c r="BV352" s="20" t="s">
        <v>119</v>
      </c>
      <c r="BW352" s="21" t="s">
        <v>694</v>
      </c>
      <c r="BX352" s="22" t="str">
        <f>_xlfn.XLOOKUP(BW352,dimensions_items!$B$4:$B$35,dimensions_items!$C$4:$C$35,"NULL",0)</f>
        <v>R5.2OECD</v>
      </c>
      <c r="BY352" s="22" t="s">
        <v>16</v>
      </c>
      <c r="BZ352" s="21" t="s">
        <v>1576</v>
      </c>
      <c r="CA352" s="21" t="s">
        <v>18</v>
      </c>
      <c r="CB352" s="21" t="s">
        <v>19</v>
      </c>
      <c r="CC352" s="20" t="str">
        <f t="shared" si="15"/>
        <v>RS</v>
      </c>
      <c r="CD352" s="20" t="str">
        <f t="shared" si="16"/>
        <v>T</v>
      </c>
      <c r="CE352" s="20" t="str">
        <f t="shared" si="17"/>
        <v>OECD_CAN</v>
      </c>
      <c r="CF352" s="20">
        <f>IF(ISNUMBER(Table1[[#This Row],[concrete]]),Table1[[#This Row],[concrete]],IF(AND(ISNUMBER(Table1[[#This Row],[cement]]),ISNUMBER(Table1[[#This Row],[aggregates]])),Table1[[#This Row],[cement]]+Table1[[#This Row],[aggregates]],""))</f>
        <v>576.74735999999996</v>
      </c>
      <c r="CG352" s="20">
        <f>COUNT(Table1[[#This Row],[steel]:[other_unspecified_material]])</f>
        <v>4</v>
      </c>
    </row>
    <row r="353" spans="1:85" s="8" customFormat="1">
      <c r="A353" s="9">
        <v>351</v>
      </c>
      <c r="B353" s="20" t="s">
        <v>685</v>
      </c>
      <c r="C353" s="20" t="s">
        <v>686</v>
      </c>
      <c r="D353" s="38"/>
      <c r="E353" s="9"/>
      <c r="F353" s="38">
        <v>69.099774999999994</v>
      </c>
      <c r="G353" s="38"/>
      <c r="H353" s="38">
        <v>8.5988500000000005</v>
      </c>
      <c r="I353" s="38"/>
      <c r="J353" s="117"/>
      <c r="K353" s="117"/>
      <c r="L353" s="117"/>
      <c r="M353" s="117">
        <v>1823.2381780000001</v>
      </c>
      <c r="N353" s="117"/>
      <c r="O353" s="117"/>
      <c r="P353" s="117"/>
      <c r="Q353" s="117"/>
      <c r="R353" s="117"/>
      <c r="S353" s="117"/>
      <c r="T353" s="117"/>
      <c r="U353" s="117"/>
      <c r="V353" s="117"/>
      <c r="W353" s="117"/>
      <c r="X353" s="117"/>
      <c r="Y353" s="117"/>
      <c r="Z353" s="117"/>
      <c r="AA353" s="117"/>
      <c r="AB353" s="117"/>
      <c r="AC353" s="117"/>
      <c r="AD353" s="117"/>
      <c r="AE353" s="117"/>
      <c r="AF353" s="117"/>
      <c r="AG353" s="117"/>
      <c r="AH353" s="117"/>
      <c r="AI353" s="117"/>
      <c r="AJ353" s="117"/>
      <c r="AK353" s="117"/>
      <c r="AL353" s="20" t="s">
        <v>119</v>
      </c>
      <c r="AM353" s="38">
        <v>8</v>
      </c>
      <c r="AN353" s="20" t="s">
        <v>117</v>
      </c>
      <c r="AO353" s="20" t="s">
        <v>24</v>
      </c>
      <c r="AP353" s="20" t="s">
        <v>598</v>
      </c>
      <c r="AQ353" s="20" t="s">
        <v>227</v>
      </c>
      <c r="AR353" s="20" t="s">
        <v>119</v>
      </c>
      <c r="AS353" s="20" t="s">
        <v>735</v>
      </c>
      <c r="AT353" s="38">
        <v>2014</v>
      </c>
      <c r="AU353" s="20" t="s">
        <v>736</v>
      </c>
      <c r="AV353" s="20" t="s">
        <v>659</v>
      </c>
      <c r="AW353" s="20" t="s">
        <v>125</v>
      </c>
      <c r="AX353" s="20" t="s">
        <v>1270</v>
      </c>
      <c r="AY353" s="20" t="str">
        <f>"https://doi.org/"&amp;Table1[[#This Row],[DOI]]</f>
        <v>https://doi.org/10.1016/j.ijsbe.2014.09.001</v>
      </c>
      <c r="AZ353" s="20" t="s">
        <v>1548</v>
      </c>
      <c r="BA353" s="20" t="s">
        <v>734</v>
      </c>
      <c r="BB353" s="20" t="s">
        <v>734</v>
      </c>
      <c r="BC353" s="20" t="s">
        <v>119</v>
      </c>
      <c r="BD353" s="20" t="s">
        <v>119</v>
      </c>
      <c r="BE353" s="20" t="s">
        <v>1326</v>
      </c>
      <c r="BF353" s="20" t="s">
        <v>119</v>
      </c>
      <c r="BG353" s="20" t="s">
        <v>119</v>
      </c>
      <c r="BH353" s="20" t="s">
        <v>119</v>
      </c>
      <c r="BI353" s="20" t="s">
        <v>119</v>
      </c>
      <c r="BJ353" s="20" t="s">
        <v>119</v>
      </c>
      <c r="BK353" s="20" t="s">
        <v>119</v>
      </c>
      <c r="BL353" s="20" t="s">
        <v>119</v>
      </c>
      <c r="BM353" s="20" t="s">
        <v>119</v>
      </c>
      <c r="BN353" s="20" t="s">
        <v>119</v>
      </c>
      <c r="BO353" s="20" t="s">
        <v>119</v>
      </c>
      <c r="BP353" s="20" t="s">
        <v>119</v>
      </c>
      <c r="BQ353" s="20" t="s">
        <v>119</v>
      </c>
      <c r="BR353" s="20" t="s">
        <v>119</v>
      </c>
      <c r="BS353" s="20" t="s">
        <v>119</v>
      </c>
      <c r="BT353" s="20" t="s">
        <v>119</v>
      </c>
      <c r="BU353" s="20" t="s">
        <v>119</v>
      </c>
      <c r="BV353" s="20" t="s">
        <v>119</v>
      </c>
      <c r="BW353" s="21" t="s">
        <v>694</v>
      </c>
      <c r="BX353" s="22" t="str">
        <f>_xlfn.XLOOKUP(BW353,dimensions_items!$B$4:$B$35,dimensions_items!$C$4:$C$35,"NULL",0)</f>
        <v>R5.2OECD</v>
      </c>
      <c r="BY353" s="20" t="s">
        <v>33</v>
      </c>
      <c r="BZ353" s="21" t="s">
        <v>17</v>
      </c>
      <c r="CA353" s="21" t="s">
        <v>18</v>
      </c>
      <c r="CB353" s="21" t="s">
        <v>19</v>
      </c>
      <c r="CC353" s="20" t="str">
        <f t="shared" si="15"/>
        <v>RM</v>
      </c>
      <c r="CD353" s="20" t="str">
        <f t="shared" si="16"/>
        <v>C</v>
      </c>
      <c r="CE353" s="20" t="str">
        <f t="shared" si="17"/>
        <v>OECD_CAN</v>
      </c>
      <c r="CF353" s="20">
        <f>IF(ISNUMBER(Table1[[#This Row],[concrete]]),Table1[[#This Row],[concrete]],IF(AND(ISNUMBER(Table1[[#This Row],[cement]]),ISNUMBER(Table1[[#This Row],[aggregates]])),Table1[[#This Row],[cement]]+Table1[[#This Row],[aggregates]],""))</f>
        <v>1823.2381780000001</v>
      </c>
      <c r="CG353" s="20">
        <f>COUNT(Table1[[#This Row],[steel]:[other_unspecified_material]])</f>
        <v>3</v>
      </c>
    </row>
    <row r="354" spans="1:85" s="8" customFormat="1">
      <c r="A354" s="9">
        <v>352</v>
      </c>
      <c r="B354" s="20" t="s">
        <v>541</v>
      </c>
      <c r="C354" s="20" t="s">
        <v>737</v>
      </c>
      <c r="D354" s="38"/>
      <c r="E354" s="9">
        <v>2008</v>
      </c>
      <c r="F354" s="38">
        <v>17.203807879999999</v>
      </c>
      <c r="G354" s="38"/>
      <c r="H354" s="38">
        <v>0.35718616399999997</v>
      </c>
      <c r="I354" s="38"/>
      <c r="J354" s="117">
        <v>67.324100090000002</v>
      </c>
      <c r="K354" s="117"/>
      <c r="L354" s="117"/>
      <c r="M354" s="117">
        <v>795.39647219999995</v>
      </c>
      <c r="N354" s="117"/>
      <c r="O354" s="117"/>
      <c r="P354" s="117"/>
      <c r="Q354" s="117"/>
      <c r="R354" s="117"/>
      <c r="S354" s="117"/>
      <c r="T354" s="117"/>
      <c r="U354" s="117"/>
      <c r="V354" s="117"/>
      <c r="W354" s="117"/>
      <c r="X354" s="117"/>
      <c r="Y354" s="117"/>
      <c r="Z354" s="117"/>
      <c r="AA354" s="117"/>
      <c r="AB354" s="117">
        <v>4.4461549549999999</v>
      </c>
      <c r="AC354" s="117"/>
      <c r="AD354" s="117"/>
      <c r="AE354" s="117"/>
      <c r="AF354" s="117"/>
      <c r="AG354" s="117"/>
      <c r="AH354" s="117"/>
      <c r="AI354" s="117"/>
      <c r="AJ354" s="117"/>
      <c r="AK354" s="117"/>
      <c r="AL354" s="23" t="s">
        <v>119</v>
      </c>
      <c r="AM354" s="38">
        <v>2</v>
      </c>
      <c r="AN354" s="20" t="s">
        <v>117</v>
      </c>
      <c r="AO354" s="20" t="s">
        <v>20</v>
      </c>
      <c r="AP354" s="20" t="s">
        <v>598</v>
      </c>
      <c r="AQ354" s="20" t="s">
        <v>227</v>
      </c>
      <c r="AR354" s="20" t="s">
        <v>119</v>
      </c>
      <c r="AS354" s="20" t="s">
        <v>738</v>
      </c>
      <c r="AT354" s="38">
        <v>1998</v>
      </c>
      <c r="AU354" s="20" t="s">
        <v>739</v>
      </c>
      <c r="AV354" s="20" t="s">
        <v>740</v>
      </c>
      <c r="AW354" s="20" t="s">
        <v>125</v>
      </c>
      <c r="AX354" s="20" t="s">
        <v>118</v>
      </c>
      <c r="AY354" s="20" t="s">
        <v>741</v>
      </c>
      <c r="AZ354" s="20" t="s">
        <v>119</v>
      </c>
      <c r="BA354" s="20" t="s">
        <v>734</v>
      </c>
      <c r="BB354" s="20" t="s">
        <v>734</v>
      </c>
      <c r="BC354" s="20" t="s">
        <v>119</v>
      </c>
      <c r="BD354" s="20" t="s">
        <v>119</v>
      </c>
      <c r="BE354" s="20" t="s">
        <v>1326</v>
      </c>
      <c r="BF354" s="20" t="s">
        <v>119</v>
      </c>
      <c r="BG354" s="20" t="s">
        <v>119</v>
      </c>
      <c r="BH354" s="20" t="s">
        <v>119</v>
      </c>
      <c r="BI354" s="20" t="s">
        <v>119</v>
      </c>
      <c r="BJ354" s="20" t="s">
        <v>119</v>
      </c>
      <c r="BK354" s="20" t="s">
        <v>119</v>
      </c>
      <c r="BL354" s="20" t="s">
        <v>119</v>
      </c>
      <c r="BM354" s="20" t="s">
        <v>119</v>
      </c>
      <c r="BN354" s="20" t="s">
        <v>119</v>
      </c>
      <c r="BO354" s="20" t="s">
        <v>119</v>
      </c>
      <c r="BP354" s="20" t="s">
        <v>119</v>
      </c>
      <c r="BQ354" s="20" t="s">
        <v>119</v>
      </c>
      <c r="BR354" s="20" t="s">
        <v>119</v>
      </c>
      <c r="BS354" s="20" t="s">
        <v>119</v>
      </c>
      <c r="BT354" s="20" t="s">
        <v>119</v>
      </c>
      <c r="BU354" s="20" t="s">
        <v>119</v>
      </c>
      <c r="BV354" s="20" t="s">
        <v>119</v>
      </c>
      <c r="BW354" s="21" t="s">
        <v>547</v>
      </c>
      <c r="BX354" s="22" t="str">
        <f>_xlfn.XLOOKUP(BW354,dimensions_items!$B$4:$B$35,dimensions_items!$C$4:$C$35,"NULL",0)</f>
        <v>R5.2OECD</v>
      </c>
      <c r="BY354" s="22" t="s">
        <v>16</v>
      </c>
      <c r="BZ354" s="21" t="s">
        <v>1576</v>
      </c>
      <c r="CA354" s="21" t="s">
        <v>18</v>
      </c>
      <c r="CB354" s="21" t="s">
        <v>19</v>
      </c>
      <c r="CC354" s="20" t="str">
        <f t="shared" si="15"/>
        <v>RS</v>
      </c>
      <c r="CD354" s="20" t="str">
        <f t="shared" si="16"/>
        <v>T</v>
      </c>
      <c r="CE354" s="20" t="str">
        <f t="shared" si="17"/>
        <v>OECD_USA</v>
      </c>
      <c r="CF354" s="20">
        <f>IF(ISNUMBER(Table1[[#This Row],[concrete]]),Table1[[#This Row],[concrete]],IF(AND(ISNUMBER(Table1[[#This Row],[cement]]),ISNUMBER(Table1[[#This Row],[aggregates]])),Table1[[#This Row],[cement]]+Table1[[#This Row],[aggregates]],""))</f>
        <v>795.39647219999995</v>
      </c>
      <c r="CG354" s="20">
        <f>COUNT(Table1[[#This Row],[steel]:[other_unspecified_material]])</f>
        <v>5</v>
      </c>
    </row>
    <row r="355" spans="1:85" s="8" customFormat="1">
      <c r="A355" s="9">
        <v>353</v>
      </c>
      <c r="B355" s="20" t="s">
        <v>541</v>
      </c>
      <c r="C355" s="20" t="s">
        <v>742</v>
      </c>
      <c r="D355" s="38"/>
      <c r="E355" s="9"/>
      <c r="F355" s="38"/>
      <c r="G355" s="38"/>
      <c r="H355" s="38">
        <v>1.363636364</v>
      </c>
      <c r="I355" s="38"/>
      <c r="J355" s="117">
        <v>29.569930070000002</v>
      </c>
      <c r="K355" s="117"/>
      <c r="L355" s="117"/>
      <c r="M355" s="117">
        <v>551.75174830000003</v>
      </c>
      <c r="N355" s="117"/>
      <c r="O355" s="117"/>
      <c r="P355" s="117"/>
      <c r="Q355" s="117"/>
      <c r="R355" s="117"/>
      <c r="S355" s="117"/>
      <c r="T355" s="117"/>
      <c r="U355" s="117"/>
      <c r="V355" s="117"/>
      <c r="W355" s="117"/>
      <c r="X355" s="117"/>
      <c r="Y355" s="117"/>
      <c r="Z355" s="117"/>
      <c r="AA355" s="117"/>
      <c r="AB355" s="117">
        <v>2.1958041960000001</v>
      </c>
      <c r="AC355" s="117"/>
      <c r="AD355" s="117"/>
      <c r="AE355" s="117"/>
      <c r="AF355" s="117"/>
      <c r="AG355" s="117"/>
      <c r="AH355" s="117"/>
      <c r="AI355" s="117"/>
      <c r="AJ355" s="117"/>
      <c r="AK355" s="117"/>
      <c r="AL355" s="23" t="s">
        <v>119</v>
      </c>
      <c r="AM355" s="38">
        <v>2</v>
      </c>
      <c r="AN355" s="20" t="s">
        <v>117</v>
      </c>
      <c r="AO355" s="20" t="s">
        <v>20</v>
      </c>
      <c r="AP355" s="20" t="s">
        <v>598</v>
      </c>
      <c r="AQ355" s="20" t="s">
        <v>227</v>
      </c>
      <c r="AR355" s="20" t="s">
        <v>119</v>
      </c>
      <c r="AS355" s="20" t="s">
        <v>743</v>
      </c>
      <c r="AT355" s="38">
        <v>2014</v>
      </c>
      <c r="AU355" s="20" t="s">
        <v>744</v>
      </c>
      <c r="AV355" s="20" t="s">
        <v>745</v>
      </c>
      <c r="AW355" s="20" t="s">
        <v>125</v>
      </c>
      <c r="AX355" s="20" t="s">
        <v>1271</v>
      </c>
      <c r="AY355" s="20" t="str">
        <f>"https://doi.org/"&amp;Table1[[#This Row],[DOI]]</f>
        <v>https://doi.org/10.1016/j.enbuild.2013.09.046</v>
      </c>
      <c r="AZ355" s="20" t="s">
        <v>119</v>
      </c>
      <c r="BA355" s="20" t="s">
        <v>734</v>
      </c>
      <c r="BB355" s="20" t="s">
        <v>734</v>
      </c>
      <c r="BC355" s="20" t="s">
        <v>119</v>
      </c>
      <c r="BD355" s="20" t="s">
        <v>119</v>
      </c>
      <c r="BE355" s="20" t="s">
        <v>1326</v>
      </c>
      <c r="BF355" s="20" t="s">
        <v>119</v>
      </c>
      <c r="BG355" s="20" t="s">
        <v>119</v>
      </c>
      <c r="BH355" s="20" t="s">
        <v>119</v>
      </c>
      <c r="BI355" s="20" t="s">
        <v>119</v>
      </c>
      <c r="BJ355" s="20" t="s">
        <v>119</v>
      </c>
      <c r="BK355" s="20" t="s">
        <v>119</v>
      </c>
      <c r="BL355" s="20" t="s">
        <v>119</v>
      </c>
      <c r="BM355" s="20" t="s">
        <v>119</v>
      </c>
      <c r="BN355" s="20" t="s">
        <v>119</v>
      </c>
      <c r="BO355" s="20" t="s">
        <v>119</v>
      </c>
      <c r="BP355" s="20" t="s">
        <v>119</v>
      </c>
      <c r="BQ355" s="20" t="s">
        <v>119</v>
      </c>
      <c r="BR355" s="20" t="s">
        <v>119</v>
      </c>
      <c r="BS355" s="20" t="s">
        <v>119</v>
      </c>
      <c r="BT355" s="20" t="s">
        <v>119</v>
      </c>
      <c r="BU355" s="20" t="s">
        <v>119</v>
      </c>
      <c r="BV355" s="20" t="s">
        <v>119</v>
      </c>
      <c r="BW355" s="21" t="s">
        <v>547</v>
      </c>
      <c r="BX355" s="22" t="str">
        <f>_xlfn.XLOOKUP(BW355,dimensions_items!$B$4:$B$35,dimensions_items!$C$4:$C$35,"NULL",0)</f>
        <v>R5.2OECD</v>
      </c>
      <c r="BY355" s="22" t="s">
        <v>16</v>
      </c>
      <c r="BZ355" s="21" t="s">
        <v>1576</v>
      </c>
      <c r="CA355" s="21" t="s">
        <v>22</v>
      </c>
      <c r="CB355" s="21" t="s">
        <v>19</v>
      </c>
      <c r="CC355" s="20" t="str">
        <f t="shared" si="15"/>
        <v>RS</v>
      </c>
      <c r="CD355" s="20" t="str">
        <f t="shared" si="16"/>
        <v>T</v>
      </c>
      <c r="CE355" s="20" t="str">
        <f t="shared" si="17"/>
        <v>OECD_USA</v>
      </c>
      <c r="CF355" s="20">
        <f>IF(ISNUMBER(Table1[[#This Row],[concrete]]),Table1[[#This Row],[concrete]],IF(AND(ISNUMBER(Table1[[#This Row],[cement]]),ISNUMBER(Table1[[#This Row],[aggregates]])),Table1[[#This Row],[cement]]+Table1[[#This Row],[aggregates]],""))</f>
        <v>551.75174830000003</v>
      </c>
      <c r="CG355" s="20">
        <f>COUNT(Table1[[#This Row],[steel]:[other_unspecified_material]])</f>
        <v>4</v>
      </c>
    </row>
    <row r="356" spans="1:85" s="8" customFormat="1">
      <c r="A356" s="9">
        <v>354</v>
      </c>
      <c r="B356" s="20" t="s">
        <v>211</v>
      </c>
      <c r="C356" s="20" t="s">
        <v>746</v>
      </c>
      <c r="D356" s="38"/>
      <c r="E356" s="9"/>
      <c r="F356" s="38"/>
      <c r="G356" s="38"/>
      <c r="H356" s="38"/>
      <c r="I356" s="38"/>
      <c r="J356" s="117"/>
      <c r="K356" s="117"/>
      <c r="L356" s="117"/>
      <c r="M356" s="117">
        <v>496.39782609999997</v>
      </c>
      <c r="N356" s="117"/>
      <c r="O356" s="117"/>
      <c r="P356" s="117"/>
      <c r="Q356" s="117"/>
      <c r="R356" s="117"/>
      <c r="S356" s="117"/>
      <c r="T356" s="117"/>
      <c r="U356" s="117"/>
      <c r="V356" s="117"/>
      <c r="W356" s="117"/>
      <c r="X356" s="117"/>
      <c r="Y356" s="117"/>
      <c r="Z356" s="117"/>
      <c r="AA356" s="117"/>
      <c r="AB356" s="117"/>
      <c r="AC356" s="117"/>
      <c r="AD356" s="117"/>
      <c r="AE356" s="117"/>
      <c r="AF356" s="117"/>
      <c r="AG356" s="117"/>
      <c r="AH356" s="117"/>
      <c r="AI356" s="117"/>
      <c r="AJ356" s="117"/>
      <c r="AK356" s="117"/>
      <c r="AL356" s="29" t="s">
        <v>747</v>
      </c>
      <c r="AM356" s="38">
        <v>16</v>
      </c>
      <c r="AN356" s="20" t="s">
        <v>117</v>
      </c>
      <c r="AO356" s="20" t="s">
        <v>24</v>
      </c>
      <c r="AP356" s="20" t="s">
        <v>598</v>
      </c>
      <c r="AQ356" s="20" t="s">
        <v>227</v>
      </c>
      <c r="AR356" s="20" t="s">
        <v>119</v>
      </c>
      <c r="AS356" s="20" t="s">
        <v>748</v>
      </c>
      <c r="AT356" s="38">
        <v>2018</v>
      </c>
      <c r="AU356" s="20" t="s">
        <v>749</v>
      </c>
      <c r="AV356" s="20" t="s">
        <v>750</v>
      </c>
      <c r="AW356" s="20" t="s">
        <v>125</v>
      </c>
      <c r="AX356" s="20" t="s">
        <v>1272</v>
      </c>
      <c r="AY356" s="20" t="str">
        <f>"https://doi.org/"&amp;Table1[[#This Row],[DOI]]</f>
        <v>https://doi.org/10.1016/j.conbuildmat.2018.02.045</v>
      </c>
      <c r="AZ356" s="20" t="s">
        <v>119</v>
      </c>
      <c r="BA356" s="20" t="s">
        <v>734</v>
      </c>
      <c r="BB356" s="20" t="s">
        <v>734</v>
      </c>
      <c r="BC356" s="20" t="s">
        <v>751</v>
      </c>
      <c r="BD356" s="20" t="s">
        <v>119</v>
      </c>
      <c r="BE356" s="20" t="s">
        <v>1326</v>
      </c>
      <c r="BF356" s="20" t="s">
        <v>119</v>
      </c>
      <c r="BG356" s="20" t="s">
        <v>119</v>
      </c>
      <c r="BH356" s="20" t="s">
        <v>119</v>
      </c>
      <c r="BI356" s="20" t="s">
        <v>119</v>
      </c>
      <c r="BJ356" s="20" t="s">
        <v>119</v>
      </c>
      <c r="BK356" s="20" t="s">
        <v>119</v>
      </c>
      <c r="BL356" s="20" t="s">
        <v>119</v>
      </c>
      <c r="BM356" s="20" t="s">
        <v>119</v>
      </c>
      <c r="BN356" s="20" t="s">
        <v>119</v>
      </c>
      <c r="BO356" s="20" t="s">
        <v>119</v>
      </c>
      <c r="BP356" s="20" t="s">
        <v>119</v>
      </c>
      <c r="BQ356" s="20" t="s">
        <v>119</v>
      </c>
      <c r="BR356" s="20" t="s">
        <v>119</v>
      </c>
      <c r="BS356" s="20" t="s">
        <v>119</v>
      </c>
      <c r="BT356" s="20" t="s">
        <v>119</v>
      </c>
      <c r="BU356" s="20" t="s">
        <v>119</v>
      </c>
      <c r="BV356" s="20" t="s">
        <v>119</v>
      </c>
      <c r="BW356" s="21" t="s">
        <v>221</v>
      </c>
      <c r="BX356" s="22" t="str">
        <f>_xlfn.XLOOKUP(BW356,dimensions_items!$B$4:$B$35,dimensions_items!$C$4:$C$35,"NULL",0)</f>
        <v>R5.2LAM</v>
      </c>
      <c r="BY356" s="110" t="s">
        <v>33</v>
      </c>
      <c r="BZ356" s="27" t="s">
        <v>26</v>
      </c>
      <c r="CA356" s="27" t="s">
        <v>18</v>
      </c>
      <c r="CB356" s="27" t="s">
        <v>19</v>
      </c>
      <c r="CC356" s="20" t="str">
        <f t="shared" si="15"/>
        <v>RM</v>
      </c>
      <c r="CD356" s="20" t="str">
        <f t="shared" si="16"/>
        <v>C</v>
      </c>
      <c r="CE356" s="20" t="str">
        <f t="shared" si="17"/>
        <v>LAM_BRA</v>
      </c>
      <c r="CF356" s="20">
        <f>IF(ISNUMBER(Table1[[#This Row],[concrete]]),Table1[[#This Row],[concrete]],IF(AND(ISNUMBER(Table1[[#This Row],[cement]]),ISNUMBER(Table1[[#This Row],[aggregates]])),Table1[[#This Row],[cement]]+Table1[[#This Row],[aggregates]],""))</f>
        <v>496.39782609999997</v>
      </c>
      <c r="CG356" s="20">
        <f>COUNT(Table1[[#This Row],[steel]:[other_unspecified_material]])</f>
        <v>1</v>
      </c>
    </row>
    <row r="357" spans="1:85" s="8" customFormat="1">
      <c r="A357" s="9">
        <v>355</v>
      </c>
      <c r="B357" s="20" t="s">
        <v>211</v>
      </c>
      <c r="C357" s="20" t="s">
        <v>752</v>
      </c>
      <c r="D357" s="38"/>
      <c r="E357" s="9"/>
      <c r="F357" s="38"/>
      <c r="G357" s="38"/>
      <c r="H357" s="38"/>
      <c r="I357" s="38"/>
      <c r="J357" s="117"/>
      <c r="K357" s="117"/>
      <c r="L357" s="117"/>
      <c r="M357" s="117">
        <v>965.29592660000003</v>
      </c>
      <c r="N357" s="117"/>
      <c r="O357" s="117"/>
      <c r="P357" s="117"/>
      <c r="Q357" s="117"/>
      <c r="R357" s="117"/>
      <c r="S357" s="117"/>
      <c r="T357" s="117"/>
      <c r="U357" s="117"/>
      <c r="V357" s="117"/>
      <c r="W357" s="117"/>
      <c r="X357" s="117"/>
      <c r="Y357" s="117"/>
      <c r="Z357" s="117"/>
      <c r="AA357" s="117"/>
      <c r="AB357" s="117"/>
      <c r="AC357" s="117"/>
      <c r="AD357" s="117"/>
      <c r="AE357" s="117"/>
      <c r="AF357" s="117"/>
      <c r="AG357" s="117"/>
      <c r="AH357" s="117"/>
      <c r="AI357" s="117"/>
      <c r="AJ357" s="117"/>
      <c r="AK357" s="117"/>
      <c r="AL357" s="29" t="s">
        <v>753</v>
      </c>
      <c r="AM357" s="38">
        <v>5</v>
      </c>
      <c r="AN357" s="20" t="s">
        <v>117</v>
      </c>
      <c r="AO357" s="20" t="s">
        <v>24</v>
      </c>
      <c r="AP357" s="20" t="s">
        <v>598</v>
      </c>
      <c r="AQ357" s="20" t="s">
        <v>227</v>
      </c>
      <c r="AR357" s="20" t="s">
        <v>119</v>
      </c>
      <c r="AS357" s="20" t="s">
        <v>748</v>
      </c>
      <c r="AT357" s="38">
        <v>2018</v>
      </c>
      <c r="AU357" s="20" t="s">
        <v>749</v>
      </c>
      <c r="AV357" s="20" t="s">
        <v>750</v>
      </c>
      <c r="AW357" s="20" t="s">
        <v>125</v>
      </c>
      <c r="AX357" s="20" t="s">
        <v>1272</v>
      </c>
      <c r="AY357" s="20" t="str">
        <f>"https://doi.org/"&amp;Table1[[#This Row],[DOI]]</f>
        <v>https://doi.org/10.1016/j.conbuildmat.2018.02.045</v>
      </c>
      <c r="AZ357" s="20" t="s">
        <v>119</v>
      </c>
      <c r="BA357" s="20" t="s">
        <v>734</v>
      </c>
      <c r="BB357" s="20" t="s">
        <v>734</v>
      </c>
      <c r="BC357" s="20" t="s">
        <v>751</v>
      </c>
      <c r="BD357" s="20" t="s">
        <v>119</v>
      </c>
      <c r="BE357" s="20" t="s">
        <v>1326</v>
      </c>
      <c r="BF357" s="20" t="s">
        <v>119</v>
      </c>
      <c r="BG357" s="20" t="s">
        <v>119</v>
      </c>
      <c r="BH357" s="20" t="s">
        <v>119</v>
      </c>
      <c r="BI357" s="20" t="s">
        <v>119</v>
      </c>
      <c r="BJ357" s="20" t="s">
        <v>119</v>
      </c>
      <c r="BK357" s="20" t="s">
        <v>119</v>
      </c>
      <c r="BL357" s="20" t="s">
        <v>119</v>
      </c>
      <c r="BM357" s="20" t="s">
        <v>119</v>
      </c>
      <c r="BN357" s="20" t="s">
        <v>119</v>
      </c>
      <c r="BO357" s="20" t="s">
        <v>119</v>
      </c>
      <c r="BP357" s="20" t="s">
        <v>119</v>
      </c>
      <c r="BQ357" s="20" t="s">
        <v>119</v>
      </c>
      <c r="BR357" s="20" t="s">
        <v>119</v>
      </c>
      <c r="BS357" s="20" t="s">
        <v>119</v>
      </c>
      <c r="BT357" s="20" t="s">
        <v>119</v>
      </c>
      <c r="BU357" s="20" t="s">
        <v>119</v>
      </c>
      <c r="BV357" s="20" t="s">
        <v>119</v>
      </c>
      <c r="BW357" s="21" t="s">
        <v>221</v>
      </c>
      <c r="BX357" s="22" t="str">
        <f>_xlfn.XLOOKUP(BW357,dimensions_items!$B$4:$B$35,dimensions_items!$C$4:$C$35,"NULL",0)</f>
        <v>R5.2LAM</v>
      </c>
      <c r="BY357" s="112" t="s">
        <v>29</v>
      </c>
      <c r="BZ357" s="27" t="s">
        <v>26</v>
      </c>
      <c r="CA357" s="27" t="s">
        <v>18</v>
      </c>
      <c r="CB357" s="27" t="s">
        <v>19</v>
      </c>
      <c r="CC357" s="20" t="str">
        <f t="shared" si="15"/>
        <v>RM</v>
      </c>
      <c r="CD357" s="20" t="str">
        <f t="shared" si="16"/>
        <v>C</v>
      </c>
      <c r="CE357" s="20" t="str">
        <f t="shared" si="17"/>
        <v>LAM_BRA</v>
      </c>
      <c r="CF357" s="20">
        <f>IF(ISNUMBER(Table1[[#This Row],[concrete]]),Table1[[#This Row],[concrete]],IF(AND(ISNUMBER(Table1[[#This Row],[cement]]),ISNUMBER(Table1[[#This Row],[aggregates]])),Table1[[#This Row],[cement]]+Table1[[#This Row],[aggregates]],""))</f>
        <v>965.29592660000003</v>
      </c>
      <c r="CG357" s="20">
        <f>COUNT(Table1[[#This Row],[steel]:[other_unspecified_material]])</f>
        <v>1</v>
      </c>
    </row>
    <row r="358" spans="1:85" s="8" customFormat="1">
      <c r="A358" s="9">
        <v>356</v>
      </c>
      <c r="B358" s="20" t="s">
        <v>211</v>
      </c>
      <c r="C358" s="20" t="s">
        <v>746</v>
      </c>
      <c r="D358" s="38"/>
      <c r="E358" s="9"/>
      <c r="F358" s="38"/>
      <c r="G358" s="38"/>
      <c r="H358" s="38"/>
      <c r="I358" s="38"/>
      <c r="J358" s="117"/>
      <c r="K358" s="117"/>
      <c r="L358" s="117"/>
      <c r="M358" s="117">
        <v>782.57829179999999</v>
      </c>
      <c r="N358" s="117"/>
      <c r="O358" s="117"/>
      <c r="P358" s="117"/>
      <c r="Q358" s="117"/>
      <c r="R358" s="117"/>
      <c r="S358" s="117"/>
      <c r="T358" s="117"/>
      <c r="U358" s="117"/>
      <c r="V358" s="117"/>
      <c r="W358" s="117"/>
      <c r="X358" s="117"/>
      <c r="Y358" s="117"/>
      <c r="Z358" s="117"/>
      <c r="AA358" s="117"/>
      <c r="AB358" s="117"/>
      <c r="AC358" s="117"/>
      <c r="AD358" s="117"/>
      <c r="AE358" s="117"/>
      <c r="AF358" s="117"/>
      <c r="AG358" s="117"/>
      <c r="AH358" s="117"/>
      <c r="AI358" s="117"/>
      <c r="AJ358" s="117"/>
      <c r="AK358" s="117"/>
      <c r="AL358" s="29" t="s">
        <v>754</v>
      </c>
      <c r="AM358" s="38">
        <v>4</v>
      </c>
      <c r="AN358" s="20" t="s">
        <v>117</v>
      </c>
      <c r="AO358" s="20" t="s">
        <v>20</v>
      </c>
      <c r="AP358" s="20" t="s">
        <v>598</v>
      </c>
      <c r="AQ358" s="20" t="s">
        <v>227</v>
      </c>
      <c r="AR358" s="20" t="s">
        <v>119</v>
      </c>
      <c r="AS358" s="20" t="s">
        <v>748</v>
      </c>
      <c r="AT358" s="38">
        <v>2018</v>
      </c>
      <c r="AU358" s="20" t="s">
        <v>749</v>
      </c>
      <c r="AV358" s="20" t="s">
        <v>750</v>
      </c>
      <c r="AW358" s="20" t="s">
        <v>125</v>
      </c>
      <c r="AX358" s="20" t="s">
        <v>1272</v>
      </c>
      <c r="AY358" s="20" t="str">
        <f>"https://doi.org/"&amp;Table1[[#This Row],[DOI]]</f>
        <v>https://doi.org/10.1016/j.conbuildmat.2018.02.045</v>
      </c>
      <c r="AZ358" s="20" t="s">
        <v>119</v>
      </c>
      <c r="BA358" s="20" t="s">
        <v>734</v>
      </c>
      <c r="BB358" s="20" t="s">
        <v>734</v>
      </c>
      <c r="BC358" s="20" t="s">
        <v>751</v>
      </c>
      <c r="BD358" s="20" t="s">
        <v>119</v>
      </c>
      <c r="BE358" s="20" t="s">
        <v>1326</v>
      </c>
      <c r="BF358" s="20" t="s">
        <v>119</v>
      </c>
      <c r="BG358" s="20" t="s">
        <v>119</v>
      </c>
      <c r="BH358" s="20" t="s">
        <v>119</v>
      </c>
      <c r="BI358" s="20" t="s">
        <v>119</v>
      </c>
      <c r="BJ358" s="20" t="s">
        <v>119</v>
      </c>
      <c r="BK358" s="20" t="s">
        <v>119</v>
      </c>
      <c r="BL358" s="20" t="s">
        <v>119</v>
      </c>
      <c r="BM358" s="20" t="s">
        <v>119</v>
      </c>
      <c r="BN358" s="20" t="s">
        <v>119</v>
      </c>
      <c r="BO358" s="20" t="s">
        <v>119</v>
      </c>
      <c r="BP358" s="20" t="s">
        <v>119</v>
      </c>
      <c r="BQ358" s="20" t="s">
        <v>119</v>
      </c>
      <c r="BR358" s="20" t="s">
        <v>119</v>
      </c>
      <c r="BS358" s="20" t="s">
        <v>119</v>
      </c>
      <c r="BT358" s="20" t="s">
        <v>119</v>
      </c>
      <c r="BU358" s="20" t="s">
        <v>119</v>
      </c>
      <c r="BV358" s="20" t="s">
        <v>119</v>
      </c>
      <c r="BW358" s="21" t="s">
        <v>221</v>
      </c>
      <c r="BX358" s="22" t="str">
        <f>_xlfn.XLOOKUP(BW358,dimensions_items!$B$4:$B$35,dimensions_items!$C$4:$C$35,"NULL",0)</f>
        <v>R5.2LAM</v>
      </c>
      <c r="BY358" s="26" t="s">
        <v>25</v>
      </c>
      <c r="BZ358" s="27" t="s">
        <v>26</v>
      </c>
      <c r="CA358" s="27" t="s">
        <v>18</v>
      </c>
      <c r="CB358" s="27" t="s">
        <v>19</v>
      </c>
      <c r="CC358" s="20" t="str">
        <f t="shared" si="15"/>
        <v>RS</v>
      </c>
      <c r="CD358" s="20" t="str">
        <f t="shared" si="16"/>
        <v>C</v>
      </c>
      <c r="CE358" s="20" t="str">
        <f t="shared" si="17"/>
        <v>LAM_BRA</v>
      </c>
      <c r="CF358" s="20">
        <f>IF(ISNUMBER(Table1[[#This Row],[concrete]]),Table1[[#This Row],[concrete]],IF(AND(ISNUMBER(Table1[[#This Row],[cement]]),ISNUMBER(Table1[[#This Row],[aggregates]])),Table1[[#This Row],[cement]]+Table1[[#This Row],[aggregates]],""))</f>
        <v>782.57829179999999</v>
      </c>
      <c r="CG358" s="20">
        <f>COUNT(Table1[[#This Row],[steel]:[other_unspecified_material]])</f>
        <v>1</v>
      </c>
    </row>
    <row r="359" spans="1:85" s="8" customFormat="1">
      <c r="A359" s="9">
        <v>357</v>
      </c>
      <c r="B359" s="20" t="s">
        <v>211</v>
      </c>
      <c r="C359" s="20" t="s">
        <v>755</v>
      </c>
      <c r="D359" s="38"/>
      <c r="E359" s="9"/>
      <c r="F359" s="38"/>
      <c r="G359" s="38"/>
      <c r="H359" s="38"/>
      <c r="I359" s="38"/>
      <c r="J359" s="117"/>
      <c r="K359" s="117"/>
      <c r="L359" s="117"/>
      <c r="M359" s="117">
        <v>1065.0892859999999</v>
      </c>
      <c r="N359" s="117"/>
      <c r="O359" s="117"/>
      <c r="P359" s="117"/>
      <c r="Q359" s="117"/>
      <c r="R359" s="117"/>
      <c r="S359" s="117"/>
      <c r="T359" s="117"/>
      <c r="U359" s="117"/>
      <c r="V359" s="117"/>
      <c r="W359" s="117"/>
      <c r="X359" s="117"/>
      <c r="Y359" s="117"/>
      <c r="Z359" s="117"/>
      <c r="AA359" s="117"/>
      <c r="AB359" s="117"/>
      <c r="AC359" s="117"/>
      <c r="AD359" s="117"/>
      <c r="AE359" s="117"/>
      <c r="AF359" s="117"/>
      <c r="AG359" s="117"/>
      <c r="AH359" s="117"/>
      <c r="AI359" s="117"/>
      <c r="AJ359" s="117"/>
      <c r="AK359" s="117"/>
      <c r="AL359" s="29" t="s">
        <v>756</v>
      </c>
      <c r="AM359" s="38">
        <v>1</v>
      </c>
      <c r="AN359" s="20" t="s">
        <v>117</v>
      </c>
      <c r="AO359" s="20" t="s">
        <v>20</v>
      </c>
      <c r="AP359" s="20" t="s">
        <v>598</v>
      </c>
      <c r="AQ359" s="20" t="s">
        <v>227</v>
      </c>
      <c r="AR359" s="20" t="s">
        <v>119</v>
      </c>
      <c r="AS359" s="20" t="s">
        <v>748</v>
      </c>
      <c r="AT359" s="38">
        <v>2018</v>
      </c>
      <c r="AU359" s="20" t="s">
        <v>749</v>
      </c>
      <c r="AV359" s="20" t="s">
        <v>750</v>
      </c>
      <c r="AW359" s="20" t="s">
        <v>125</v>
      </c>
      <c r="AX359" s="20" t="s">
        <v>1272</v>
      </c>
      <c r="AY359" s="20" t="str">
        <f>"https://doi.org/"&amp;Table1[[#This Row],[DOI]]</f>
        <v>https://doi.org/10.1016/j.conbuildmat.2018.02.045</v>
      </c>
      <c r="AZ359" s="20" t="s">
        <v>119</v>
      </c>
      <c r="BA359" s="20" t="s">
        <v>734</v>
      </c>
      <c r="BB359" s="20" t="s">
        <v>734</v>
      </c>
      <c r="BC359" s="20" t="s">
        <v>751</v>
      </c>
      <c r="BD359" s="20" t="s">
        <v>119</v>
      </c>
      <c r="BE359" s="20" t="s">
        <v>1326</v>
      </c>
      <c r="BF359" s="20" t="s">
        <v>119</v>
      </c>
      <c r="BG359" s="20" t="s">
        <v>119</v>
      </c>
      <c r="BH359" s="20" t="s">
        <v>119</v>
      </c>
      <c r="BI359" s="20" t="s">
        <v>119</v>
      </c>
      <c r="BJ359" s="20" t="s">
        <v>119</v>
      </c>
      <c r="BK359" s="20" t="s">
        <v>119</v>
      </c>
      <c r="BL359" s="20" t="s">
        <v>119</v>
      </c>
      <c r="BM359" s="20" t="s">
        <v>119</v>
      </c>
      <c r="BN359" s="20" t="s">
        <v>119</v>
      </c>
      <c r="BO359" s="20" t="s">
        <v>119</v>
      </c>
      <c r="BP359" s="20" t="s">
        <v>119</v>
      </c>
      <c r="BQ359" s="20" t="s">
        <v>119</v>
      </c>
      <c r="BR359" s="20" t="s">
        <v>119</v>
      </c>
      <c r="BS359" s="20" t="s">
        <v>119</v>
      </c>
      <c r="BT359" s="20" t="s">
        <v>119</v>
      </c>
      <c r="BU359" s="20" t="s">
        <v>119</v>
      </c>
      <c r="BV359" s="20" t="s">
        <v>119</v>
      </c>
      <c r="BW359" s="21" t="s">
        <v>221</v>
      </c>
      <c r="BX359" s="22" t="str">
        <f>_xlfn.XLOOKUP(BW359,dimensions_items!$B$4:$B$35,dimensions_items!$C$4:$C$35,"NULL",0)</f>
        <v>R5.2LAM</v>
      </c>
      <c r="BY359" s="26" t="s">
        <v>25</v>
      </c>
      <c r="BZ359" s="27" t="s">
        <v>26</v>
      </c>
      <c r="CA359" s="27" t="s">
        <v>18</v>
      </c>
      <c r="CB359" s="27" t="s">
        <v>19</v>
      </c>
      <c r="CC359" s="20" t="str">
        <f t="shared" si="15"/>
        <v>RS</v>
      </c>
      <c r="CD359" s="20" t="str">
        <f t="shared" si="16"/>
        <v>C</v>
      </c>
      <c r="CE359" s="20" t="str">
        <f t="shared" si="17"/>
        <v>LAM_BRA</v>
      </c>
      <c r="CF359" s="20">
        <f>IF(ISNUMBER(Table1[[#This Row],[concrete]]),Table1[[#This Row],[concrete]],IF(AND(ISNUMBER(Table1[[#This Row],[cement]]),ISNUMBER(Table1[[#This Row],[aggregates]])),Table1[[#This Row],[cement]]+Table1[[#This Row],[aggregates]],""))</f>
        <v>1065.0892859999999</v>
      </c>
      <c r="CG359" s="20">
        <f>COUNT(Table1[[#This Row],[steel]:[other_unspecified_material]])</f>
        <v>1</v>
      </c>
    </row>
    <row r="360" spans="1:85" s="8" customFormat="1">
      <c r="A360" s="9">
        <v>358</v>
      </c>
      <c r="B360" s="20" t="s">
        <v>757</v>
      </c>
      <c r="C360" s="20" t="s">
        <v>758</v>
      </c>
      <c r="D360" s="38"/>
      <c r="E360" s="9"/>
      <c r="F360" s="38">
        <v>35.5</v>
      </c>
      <c r="G360" s="38"/>
      <c r="H360" s="38"/>
      <c r="I360" s="38"/>
      <c r="J360" s="117">
        <v>24.75</v>
      </c>
      <c r="K360" s="117"/>
      <c r="L360" s="117"/>
      <c r="M360" s="117">
        <v>225.90625</v>
      </c>
      <c r="N360" s="117"/>
      <c r="O360" s="117"/>
      <c r="P360" s="117"/>
      <c r="Q360" s="117"/>
      <c r="R360" s="117"/>
      <c r="S360" s="117"/>
      <c r="T360" s="117"/>
      <c r="U360" s="117"/>
      <c r="V360" s="117"/>
      <c r="W360" s="117"/>
      <c r="X360" s="117"/>
      <c r="Y360" s="117"/>
      <c r="Z360" s="117"/>
      <c r="AA360" s="117"/>
      <c r="AB360" s="117"/>
      <c r="AC360" s="117"/>
      <c r="AD360" s="117"/>
      <c r="AE360" s="117"/>
      <c r="AF360" s="117"/>
      <c r="AG360" s="117"/>
      <c r="AH360" s="117"/>
      <c r="AI360" s="117"/>
      <c r="AJ360" s="117"/>
      <c r="AK360" s="117"/>
      <c r="AL360" s="20" t="s">
        <v>759</v>
      </c>
      <c r="AM360" s="38">
        <v>1</v>
      </c>
      <c r="AN360" s="20" t="s">
        <v>117</v>
      </c>
      <c r="AO360" s="20" t="s">
        <v>20</v>
      </c>
      <c r="AP360" s="20" t="s">
        <v>760</v>
      </c>
      <c r="AQ360" s="20" t="s">
        <v>227</v>
      </c>
      <c r="AR360" s="20" t="s">
        <v>119</v>
      </c>
      <c r="AS360" s="20" t="s">
        <v>761</v>
      </c>
      <c r="AT360" s="38">
        <v>2014</v>
      </c>
      <c r="AU360" s="20" t="s">
        <v>762</v>
      </c>
      <c r="AV360" s="20" t="s">
        <v>216</v>
      </c>
      <c r="AW360" s="20" t="s">
        <v>125</v>
      </c>
      <c r="AX360" s="20" t="s">
        <v>1273</v>
      </c>
      <c r="AY360" s="20" t="str">
        <f>"https://doi.org/"&amp;Table1[[#This Row],[DOI]]</f>
        <v>https://doi.org/10.1016/j.jclepro.2014.01.090</v>
      </c>
      <c r="AZ360" s="20" t="s">
        <v>119</v>
      </c>
      <c r="BA360" s="20" t="s">
        <v>734</v>
      </c>
      <c r="BB360" s="20" t="s">
        <v>734</v>
      </c>
      <c r="BC360" s="20" t="s">
        <v>763</v>
      </c>
      <c r="BD360" s="20" t="s">
        <v>119</v>
      </c>
      <c r="BE360" s="20" t="s">
        <v>1326</v>
      </c>
      <c r="BF360" s="20" t="s">
        <v>119</v>
      </c>
      <c r="BG360" s="20" t="s">
        <v>119</v>
      </c>
      <c r="BH360" s="20" t="s">
        <v>119</v>
      </c>
      <c r="BI360" s="20" t="s">
        <v>119</v>
      </c>
      <c r="BJ360" s="20" t="s">
        <v>119</v>
      </c>
      <c r="BK360" s="20" t="s">
        <v>119</v>
      </c>
      <c r="BL360" s="20" t="s">
        <v>119</v>
      </c>
      <c r="BM360" s="20" t="s">
        <v>119</v>
      </c>
      <c r="BN360" s="20" t="s">
        <v>119</v>
      </c>
      <c r="BO360" s="20" t="s">
        <v>119</v>
      </c>
      <c r="BP360" s="20" t="s">
        <v>119</v>
      </c>
      <c r="BQ360" s="20" t="s">
        <v>119</v>
      </c>
      <c r="BR360" s="20" t="s">
        <v>119</v>
      </c>
      <c r="BS360" s="20" t="s">
        <v>119</v>
      </c>
      <c r="BT360" s="20" t="s">
        <v>119</v>
      </c>
      <c r="BU360" s="20" t="s">
        <v>119</v>
      </c>
      <c r="BV360" s="20" t="s">
        <v>119</v>
      </c>
      <c r="BW360" s="21" t="s">
        <v>365</v>
      </c>
      <c r="BX360" s="22" t="str">
        <f>_xlfn.XLOOKUP(BW360,dimensions_items!$B$4:$B$35,dimensions_items!$C$4:$C$35,"NULL",0)</f>
        <v>R5.2LAM</v>
      </c>
      <c r="BY360" s="26" t="s">
        <v>25</v>
      </c>
      <c r="BZ360" s="27" t="s">
        <v>1576</v>
      </c>
      <c r="CA360" s="27" t="s">
        <v>18</v>
      </c>
      <c r="CB360" s="21" t="s">
        <v>23</v>
      </c>
      <c r="CC360" s="20" t="str">
        <f t="shared" si="15"/>
        <v>RS</v>
      </c>
      <c r="CD360" s="20" t="str">
        <f t="shared" si="16"/>
        <v>T</v>
      </c>
      <c r="CE360" s="20" t="str">
        <f t="shared" si="17"/>
        <v>LAM_LAM-M</v>
      </c>
      <c r="CF360" s="20">
        <f>IF(ISNUMBER(Table1[[#This Row],[concrete]]),Table1[[#This Row],[concrete]],IF(AND(ISNUMBER(Table1[[#This Row],[cement]]),ISNUMBER(Table1[[#This Row],[aggregates]])),Table1[[#This Row],[cement]]+Table1[[#This Row],[aggregates]],""))</f>
        <v>225.90625</v>
      </c>
      <c r="CG360" s="20">
        <f>COUNT(Table1[[#This Row],[steel]:[other_unspecified_material]])</f>
        <v>3</v>
      </c>
    </row>
    <row r="361" spans="1:85" s="8" customFormat="1">
      <c r="A361" s="9">
        <v>359</v>
      </c>
      <c r="B361" s="20" t="s">
        <v>764</v>
      </c>
      <c r="C361" s="20" t="s">
        <v>765</v>
      </c>
      <c r="D361" s="38"/>
      <c r="E361" s="9"/>
      <c r="F361" s="38">
        <v>39.285714290000001</v>
      </c>
      <c r="G361" s="38"/>
      <c r="H361" s="38">
        <v>0.39285714300000002</v>
      </c>
      <c r="I361" s="38"/>
      <c r="J361" s="117">
        <v>17.678571430000002</v>
      </c>
      <c r="K361" s="117"/>
      <c r="L361" s="117"/>
      <c r="M361" s="117">
        <v>894.85714289999999</v>
      </c>
      <c r="N361" s="117"/>
      <c r="O361" s="117"/>
      <c r="P361" s="117"/>
      <c r="Q361" s="117"/>
      <c r="R361" s="117"/>
      <c r="S361" s="117"/>
      <c r="T361" s="117"/>
      <c r="U361" s="117"/>
      <c r="V361" s="117"/>
      <c r="W361" s="117"/>
      <c r="X361" s="117"/>
      <c r="Y361" s="117"/>
      <c r="Z361" s="117"/>
      <c r="AA361" s="117"/>
      <c r="AB361" s="117">
        <v>1.071428571</v>
      </c>
      <c r="AC361" s="117"/>
      <c r="AD361" s="117"/>
      <c r="AE361" s="117"/>
      <c r="AF361" s="117"/>
      <c r="AG361" s="117"/>
      <c r="AH361" s="117"/>
      <c r="AI361" s="117"/>
      <c r="AJ361" s="117"/>
      <c r="AK361" s="117"/>
      <c r="AL361" s="20" t="s">
        <v>766</v>
      </c>
      <c r="AM361" s="38">
        <v>2</v>
      </c>
      <c r="AN361" s="20" t="s">
        <v>117</v>
      </c>
      <c r="AO361" s="20" t="s">
        <v>24</v>
      </c>
      <c r="AP361" s="20" t="s">
        <v>598</v>
      </c>
      <c r="AQ361" s="20" t="s">
        <v>227</v>
      </c>
      <c r="AR361" s="20" t="s">
        <v>119</v>
      </c>
      <c r="AS361" s="20" t="s">
        <v>767</v>
      </c>
      <c r="AT361" s="38">
        <v>2010</v>
      </c>
      <c r="AU361" s="20" t="s">
        <v>768</v>
      </c>
      <c r="AV361" s="20" t="s">
        <v>769</v>
      </c>
      <c r="AW361" s="20" t="s">
        <v>125</v>
      </c>
      <c r="AX361" s="20" t="s">
        <v>1274</v>
      </c>
      <c r="AY361" s="20" t="str">
        <f>"https://doi.org/"&amp;Table1[[#This Row],[DOI]]</f>
        <v>https://doi.org/10.1016/j.scitotenv.2010.02.021</v>
      </c>
      <c r="AZ361" s="20" t="s">
        <v>119</v>
      </c>
      <c r="BA361" s="20" t="s">
        <v>734</v>
      </c>
      <c r="BB361" s="20" t="s">
        <v>734</v>
      </c>
      <c r="BC361" s="20" t="s">
        <v>770</v>
      </c>
      <c r="BD361" s="20" t="s">
        <v>119</v>
      </c>
      <c r="BE361" s="20" t="s">
        <v>1326</v>
      </c>
      <c r="BF361" s="20" t="s">
        <v>119</v>
      </c>
      <c r="BG361" s="20" t="s">
        <v>119</v>
      </c>
      <c r="BH361" s="20" t="s">
        <v>119</v>
      </c>
      <c r="BI361" s="20" t="s">
        <v>119</v>
      </c>
      <c r="BJ361" s="20" t="s">
        <v>119</v>
      </c>
      <c r="BK361" s="20" t="s">
        <v>119</v>
      </c>
      <c r="BL361" s="20" t="s">
        <v>119</v>
      </c>
      <c r="BM361" s="20" t="s">
        <v>119</v>
      </c>
      <c r="BN361" s="20" t="s">
        <v>119</v>
      </c>
      <c r="BO361" s="20" t="s">
        <v>119</v>
      </c>
      <c r="BP361" s="20" t="s">
        <v>119</v>
      </c>
      <c r="BQ361" s="20" t="s">
        <v>119</v>
      </c>
      <c r="BR361" s="20" t="s">
        <v>119</v>
      </c>
      <c r="BS361" s="20" t="s">
        <v>119</v>
      </c>
      <c r="BT361" s="20" t="s">
        <v>119</v>
      </c>
      <c r="BU361" s="20" t="s">
        <v>119</v>
      </c>
      <c r="BV361" s="20" t="s">
        <v>119</v>
      </c>
      <c r="BW361" s="21" t="s">
        <v>365</v>
      </c>
      <c r="BX361" s="22" t="str">
        <f>_xlfn.XLOOKUP(BW361,dimensions_items!$B$4:$B$35,dimensions_items!$C$4:$C$35,"NULL",0)</f>
        <v>R5.2LAM</v>
      </c>
      <c r="BY361" s="20" t="s">
        <v>29</v>
      </c>
      <c r="BZ361" s="21" t="s">
        <v>1470</v>
      </c>
      <c r="CA361" s="21" t="s">
        <v>22</v>
      </c>
      <c r="CB361" s="21" t="s">
        <v>19</v>
      </c>
      <c r="CC361" s="20" t="str">
        <f t="shared" si="15"/>
        <v>RM</v>
      </c>
      <c r="CD361" s="20" t="str">
        <f t="shared" si="16"/>
        <v>M</v>
      </c>
      <c r="CE361" s="20" t="str">
        <f t="shared" si="17"/>
        <v>LAM_LAM-M</v>
      </c>
      <c r="CF361" s="20">
        <f>IF(ISNUMBER(Table1[[#This Row],[concrete]]),Table1[[#This Row],[concrete]],IF(AND(ISNUMBER(Table1[[#This Row],[cement]]),ISNUMBER(Table1[[#This Row],[aggregates]])),Table1[[#This Row],[cement]]+Table1[[#This Row],[aggregates]],""))</f>
        <v>894.85714289999999</v>
      </c>
      <c r="CG361" s="20">
        <f>COUNT(Table1[[#This Row],[steel]:[other_unspecified_material]])</f>
        <v>5</v>
      </c>
    </row>
    <row r="362" spans="1:85" s="8" customFormat="1">
      <c r="A362" s="9">
        <v>360</v>
      </c>
      <c r="B362" s="20" t="s">
        <v>771</v>
      </c>
      <c r="C362" s="20" t="s">
        <v>118</v>
      </c>
      <c r="D362" s="38"/>
      <c r="E362" s="9"/>
      <c r="F362" s="38">
        <v>9.4715250970000007</v>
      </c>
      <c r="G362" s="38"/>
      <c r="H362" s="38">
        <v>3.0662805660000001</v>
      </c>
      <c r="I362" s="38"/>
      <c r="J362" s="117">
        <v>7.4485199489999996</v>
      </c>
      <c r="K362" s="117"/>
      <c r="L362" s="117"/>
      <c r="M362" s="117">
        <v>711.969112</v>
      </c>
      <c r="N362" s="117"/>
      <c r="O362" s="117"/>
      <c r="P362" s="117"/>
      <c r="Q362" s="117"/>
      <c r="R362" s="117"/>
      <c r="S362" s="117"/>
      <c r="T362" s="117"/>
      <c r="U362" s="117"/>
      <c r="V362" s="117"/>
      <c r="W362" s="117"/>
      <c r="X362" s="117"/>
      <c r="Y362" s="117"/>
      <c r="Z362" s="117"/>
      <c r="AA362" s="117"/>
      <c r="AB362" s="117">
        <v>3.6196910999999998E-2</v>
      </c>
      <c r="AC362" s="117"/>
      <c r="AD362" s="117"/>
      <c r="AE362" s="117"/>
      <c r="AF362" s="117"/>
      <c r="AG362" s="117"/>
      <c r="AH362" s="117"/>
      <c r="AI362" s="117"/>
      <c r="AJ362" s="117"/>
      <c r="AK362" s="117"/>
      <c r="AL362" s="20" t="s">
        <v>772</v>
      </c>
      <c r="AM362" s="38">
        <v>1</v>
      </c>
      <c r="AN362" s="20" t="s">
        <v>117</v>
      </c>
      <c r="AO362" s="20" t="s">
        <v>20</v>
      </c>
      <c r="AP362" s="20" t="s">
        <v>598</v>
      </c>
      <c r="AQ362" s="20" t="s">
        <v>227</v>
      </c>
      <c r="AR362" s="20" t="s">
        <v>119</v>
      </c>
      <c r="AS362" s="20" t="s">
        <v>773</v>
      </c>
      <c r="AT362" s="38">
        <v>2014</v>
      </c>
      <c r="AU362" s="20" t="s">
        <v>774</v>
      </c>
      <c r="AV362" s="20" t="s">
        <v>775</v>
      </c>
      <c r="AW362" s="20" t="s">
        <v>125</v>
      </c>
      <c r="AX362" s="20" t="s">
        <v>1275</v>
      </c>
      <c r="AY362" s="20" t="str">
        <f>"https://doi.org/"&amp;Table1[[#This Row],[DOI]]</f>
        <v>https://doi.org/10.3934/energy.2014.1.18</v>
      </c>
      <c r="AZ362" s="20" t="s">
        <v>119</v>
      </c>
      <c r="BA362" s="20" t="s">
        <v>734</v>
      </c>
      <c r="BB362" s="20" t="s">
        <v>734</v>
      </c>
      <c r="BC362" s="20" t="s">
        <v>776</v>
      </c>
      <c r="BD362" s="20" t="s">
        <v>119</v>
      </c>
      <c r="BE362" s="20" t="s">
        <v>1326</v>
      </c>
      <c r="BF362" s="20" t="s">
        <v>119</v>
      </c>
      <c r="BG362" s="20" t="s">
        <v>119</v>
      </c>
      <c r="BH362" s="20" t="s">
        <v>119</v>
      </c>
      <c r="BI362" s="20" t="s">
        <v>119</v>
      </c>
      <c r="BJ362" s="20" t="s">
        <v>119</v>
      </c>
      <c r="BK362" s="20" t="s">
        <v>119</v>
      </c>
      <c r="BL362" s="20" t="s">
        <v>119</v>
      </c>
      <c r="BM362" s="20" t="s">
        <v>119</v>
      </c>
      <c r="BN362" s="20" t="s">
        <v>119</v>
      </c>
      <c r="BO362" s="20" t="s">
        <v>119</v>
      </c>
      <c r="BP362" s="20" t="s">
        <v>119</v>
      </c>
      <c r="BQ362" s="20" t="s">
        <v>119</v>
      </c>
      <c r="BR362" s="20" t="s">
        <v>119</v>
      </c>
      <c r="BS362" s="20" t="s">
        <v>119</v>
      </c>
      <c r="BT362" s="20" t="s">
        <v>119</v>
      </c>
      <c r="BU362" s="20" t="s">
        <v>119</v>
      </c>
      <c r="BV362" s="20" t="s">
        <v>119</v>
      </c>
      <c r="BW362" s="21" t="s">
        <v>777</v>
      </c>
      <c r="BX362" s="22" t="str">
        <f>_xlfn.XLOOKUP(BW362,dimensions_items!$B$4:$B$35,dimensions_items!$C$4:$C$35,"NULL",0)</f>
        <v>R5.2MAF</v>
      </c>
      <c r="BY362" s="22" t="s">
        <v>25</v>
      </c>
      <c r="BZ362" s="21" t="s">
        <v>1471</v>
      </c>
      <c r="CA362" s="27" t="s">
        <v>22</v>
      </c>
      <c r="CB362" s="21" t="s">
        <v>19</v>
      </c>
      <c r="CC362" s="20" t="str">
        <f t="shared" si="15"/>
        <v>RS</v>
      </c>
      <c r="CD362" s="20" t="str">
        <f t="shared" si="16"/>
        <v>M</v>
      </c>
      <c r="CE362" s="20" t="str">
        <f t="shared" si="17"/>
        <v>MAF_SSA-L</v>
      </c>
      <c r="CF362" s="20">
        <f>IF(ISNUMBER(Table1[[#This Row],[concrete]]),Table1[[#This Row],[concrete]],IF(AND(ISNUMBER(Table1[[#This Row],[cement]]),ISNUMBER(Table1[[#This Row],[aggregates]])),Table1[[#This Row],[cement]]+Table1[[#This Row],[aggregates]],""))</f>
        <v>711.969112</v>
      </c>
      <c r="CG362" s="20">
        <f>COUNT(Table1[[#This Row],[steel]:[other_unspecified_material]])</f>
        <v>5</v>
      </c>
    </row>
    <row r="363" spans="1:85" s="8" customFormat="1">
      <c r="A363" s="9">
        <v>361</v>
      </c>
      <c r="B363" s="20" t="s">
        <v>771</v>
      </c>
      <c r="C363" s="20" t="s">
        <v>118</v>
      </c>
      <c r="D363" s="38"/>
      <c r="E363" s="9"/>
      <c r="F363" s="38">
        <v>8.3975181859999992</v>
      </c>
      <c r="G363" s="38"/>
      <c r="H363" s="38">
        <v>2.7064612750000001</v>
      </c>
      <c r="I363" s="38"/>
      <c r="J363" s="117">
        <v>6.3243474539999998</v>
      </c>
      <c r="K363" s="117"/>
      <c r="L363" s="117"/>
      <c r="M363" s="117">
        <v>639.35601199999996</v>
      </c>
      <c r="N363" s="117"/>
      <c r="O363" s="117"/>
      <c r="P363" s="117"/>
      <c r="Q363" s="117"/>
      <c r="R363" s="117"/>
      <c r="S363" s="117"/>
      <c r="T363" s="117"/>
      <c r="U363" s="117"/>
      <c r="V363" s="117"/>
      <c r="W363" s="117"/>
      <c r="X363" s="117"/>
      <c r="Y363" s="117"/>
      <c r="Z363" s="117"/>
      <c r="AA363" s="117"/>
      <c r="AB363" s="117">
        <v>3.4766795000000003E-2</v>
      </c>
      <c r="AC363" s="117"/>
      <c r="AD363" s="117"/>
      <c r="AE363" s="117"/>
      <c r="AF363" s="117"/>
      <c r="AG363" s="117"/>
      <c r="AH363" s="117"/>
      <c r="AI363" s="117"/>
      <c r="AJ363" s="117"/>
      <c r="AK363" s="117"/>
      <c r="AL363" s="29" t="s">
        <v>778</v>
      </c>
      <c r="AM363" s="38">
        <v>1</v>
      </c>
      <c r="AN363" s="20" t="s">
        <v>117</v>
      </c>
      <c r="AO363" s="20" t="s">
        <v>20</v>
      </c>
      <c r="AP363" s="20" t="s">
        <v>598</v>
      </c>
      <c r="AQ363" s="20" t="s">
        <v>227</v>
      </c>
      <c r="AR363" s="20" t="s">
        <v>119</v>
      </c>
      <c r="AS363" s="20" t="s">
        <v>773</v>
      </c>
      <c r="AT363" s="38">
        <v>2014</v>
      </c>
      <c r="AU363" s="20" t="s">
        <v>774</v>
      </c>
      <c r="AV363" s="20" t="s">
        <v>775</v>
      </c>
      <c r="AW363" s="20" t="s">
        <v>125</v>
      </c>
      <c r="AX363" s="20" t="s">
        <v>1275</v>
      </c>
      <c r="AY363" s="20" t="str">
        <f>"https://doi.org/"&amp;Table1[[#This Row],[DOI]]</f>
        <v>https://doi.org/10.3934/energy.2014.1.18</v>
      </c>
      <c r="AZ363" s="20" t="s">
        <v>1549</v>
      </c>
      <c r="BA363" s="20" t="s">
        <v>734</v>
      </c>
      <c r="BB363" s="20" t="s">
        <v>734</v>
      </c>
      <c r="BC363" s="20" t="s">
        <v>119</v>
      </c>
      <c r="BD363" s="20" t="s">
        <v>119</v>
      </c>
      <c r="BE363" s="20" t="s">
        <v>1326</v>
      </c>
      <c r="BF363" s="20" t="s">
        <v>119</v>
      </c>
      <c r="BG363" s="20" t="s">
        <v>119</v>
      </c>
      <c r="BH363" s="20" t="s">
        <v>119</v>
      </c>
      <c r="BI363" s="20" t="s">
        <v>119</v>
      </c>
      <c r="BJ363" s="20" t="s">
        <v>119</v>
      </c>
      <c r="BK363" s="20" t="s">
        <v>119</v>
      </c>
      <c r="BL363" s="20" t="s">
        <v>119</v>
      </c>
      <c r="BM363" s="20" t="s">
        <v>119</v>
      </c>
      <c r="BN363" s="20" t="s">
        <v>119</v>
      </c>
      <c r="BO363" s="20" t="s">
        <v>119</v>
      </c>
      <c r="BP363" s="20" t="s">
        <v>119</v>
      </c>
      <c r="BQ363" s="20" t="s">
        <v>119</v>
      </c>
      <c r="BR363" s="20" t="s">
        <v>119</v>
      </c>
      <c r="BS363" s="20" t="s">
        <v>119</v>
      </c>
      <c r="BT363" s="20" t="s">
        <v>119</v>
      </c>
      <c r="BU363" s="20" t="s">
        <v>119</v>
      </c>
      <c r="BV363" s="20" t="s">
        <v>119</v>
      </c>
      <c r="BW363" s="21" t="s">
        <v>777</v>
      </c>
      <c r="BX363" s="22" t="str">
        <f>_xlfn.XLOOKUP(BW363,dimensions_items!$B$4:$B$35,dimensions_items!$C$4:$C$35,"NULL",0)</f>
        <v>R5.2MAF</v>
      </c>
      <c r="BY363" s="22" t="s">
        <v>25</v>
      </c>
      <c r="BZ363" s="21" t="s">
        <v>1470</v>
      </c>
      <c r="CA363" s="21" t="s">
        <v>18</v>
      </c>
      <c r="CB363" s="21" t="s">
        <v>19</v>
      </c>
      <c r="CC363" s="20" t="str">
        <f t="shared" si="15"/>
        <v>RS</v>
      </c>
      <c r="CD363" s="20" t="str">
        <f t="shared" si="16"/>
        <v>M</v>
      </c>
      <c r="CE363" s="20" t="str">
        <f t="shared" si="17"/>
        <v>MAF_SSA-L</v>
      </c>
      <c r="CF363" s="20">
        <f>IF(ISNUMBER(Table1[[#This Row],[concrete]]),Table1[[#This Row],[concrete]],IF(AND(ISNUMBER(Table1[[#This Row],[cement]]),ISNUMBER(Table1[[#This Row],[aggregates]])),Table1[[#This Row],[cement]]+Table1[[#This Row],[aggregates]],""))</f>
        <v>639.35601199999996</v>
      </c>
      <c r="CG363" s="20">
        <f>COUNT(Table1[[#This Row],[steel]:[other_unspecified_material]])</f>
        <v>5</v>
      </c>
    </row>
    <row r="364" spans="1:85" s="8" customFormat="1">
      <c r="A364" s="9">
        <v>362</v>
      </c>
      <c r="B364" s="20" t="s">
        <v>779</v>
      </c>
      <c r="C364" s="20" t="s">
        <v>780</v>
      </c>
      <c r="D364" s="38">
        <v>2013</v>
      </c>
      <c r="E364" s="9"/>
      <c r="F364" s="38">
        <v>26.72839506</v>
      </c>
      <c r="G364" s="38"/>
      <c r="H364" s="38"/>
      <c r="I364" s="38"/>
      <c r="J364" s="117">
        <v>42.057098770000003</v>
      </c>
      <c r="K364" s="117"/>
      <c r="L364" s="117"/>
      <c r="M364" s="117"/>
      <c r="N364" s="117"/>
      <c r="O364" s="117"/>
      <c r="P364" s="117"/>
      <c r="Q364" s="117"/>
      <c r="R364" s="117"/>
      <c r="S364" s="117"/>
      <c r="T364" s="117"/>
      <c r="U364" s="117"/>
      <c r="V364" s="117"/>
      <c r="W364" s="117"/>
      <c r="X364" s="117"/>
      <c r="Y364" s="117"/>
      <c r="Z364" s="117"/>
      <c r="AA364" s="117"/>
      <c r="AB364" s="117"/>
      <c r="AC364" s="117"/>
      <c r="AD364" s="117"/>
      <c r="AE364" s="117"/>
      <c r="AF364" s="117"/>
      <c r="AG364" s="117"/>
      <c r="AH364" s="117"/>
      <c r="AI364" s="117"/>
      <c r="AJ364" s="117"/>
      <c r="AK364" s="117"/>
      <c r="AL364" s="20"/>
      <c r="AM364" s="38">
        <v>3</v>
      </c>
      <c r="AN364" s="20" t="s">
        <v>117</v>
      </c>
      <c r="AO364" s="20" t="s">
        <v>20</v>
      </c>
      <c r="AP364" s="20" t="s">
        <v>598</v>
      </c>
      <c r="AQ364" s="20" t="s">
        <v>227</v>
      </c>
      <c r="AR364" s="20" t="s">
        <v>119</v>
      </c>
      <c r="AS364" s="20" t="s">
        <v>781</v>
      </c>
      <c r="AT364" s="38">
        <v>2015</v>
      </c>
      <c r="AU364" s="20" t="s">
        <v>782</v>
      </c>
      <c r="AV364" s="20" t="s">
        <v>783</v>
      </c>
      <c r="AW364" s="20" t="s">
        <v>125</v>
      </c>
      <c r="AX364" s="20" t="s">
        <v>118</v>
      </c>
      <c r="AY364" s="20" t="s">
        <v>784</v>
      </c>
      <c r="AZ364" s="20" t="s">
        <v>119</v>
      </c>
      <c r="BA364" s="20" t="s">
        <v>734</v>
      </c>
      <c r="BB364" s="20" t="s">
        <v>734</v>
      </c>
      <c r="BC364" s="20" t="s">
        <v>119</v>
      </c>
      <c r="BD364" s="20" t="s">
        <v>119</v>
      </c>
      <c r="BE364" s="20" t="s">
        <v>1326</v>
      </c>
      <c r="BF364" s="20" t="s">
        <v>119</v>
      </c>
      <c r="BG364" s="20" t="s">
        <v>119</v>
      </c>
      <c r="BH364" s="20" t="s">
        <v>119</v>
      </c>
      <c r="BI364" s="20" t="s">
        <v>119</v>
      </c>
      <c r="BJ364" s="20" t="s">
        <v>119</v>
      </c>
      <c r="BK364" s="20" t="s">
        <v>119</v>
      </c>
      <c r="BL364" s="20" t="s">
        <v>119</v>
      </c>
      <c r="BM364" s="20" t="s">
        <v>119</v>
      </c>
      <c r="BN364" s="20" t="s">
        <v>119</v>
      </c>
      <c r="BO364" s="20" t="s">
        <v>119</v>
      </c>
      <c r="BP364" s="20" t="s">
        <v>119</v>
      </c>
      <c r="BQ364" s="20" t="s">
        <v>119</v>
      </c>
      <c r="BR364" s="20" t="s">
        <v>119</v>
      </c>
      <c r="BS364" s="20" t="s">
        <v>119</v>
      </c>
      <c r="BT364" s="20" t="s">
        <v>119</v>
      </c>
      <c r="BU364" s="20" t="s">
        <v>119</v>
      </c>
      <c r="BV364" s="20" t="s">
        <v>119</v>
      </c>
      <c r="BW364" s="21" t="s">
        <v>777</v>
      </c>
      <c r="BX364" s="22" t="str">
        <f>_xlfn.XLOOKUP(BW364,dimensions_items!$B$4:$B$35,dimensions_items!$C$4:$C$35,"NULL",0)</f>
        <v>R5.2MAF</v>
      </c>
      <c r="BY364" s="20" t="s">
        <v>29</v>
      </c>
      <c r="BZ364" s="21" t="s">
        <v>17</v>
      </c>
      <c r="CA364" s="21" t="s">
        <v>18</v>
      </c>
      <c r="CB364" s="21" t="s">
        <v>19</v>
      </c>
      <c r="CC364" s="20" t="str">
        <f t="shared" si="15"/>
        <v>RM</v>
      </c>
      <c r="CD364" s="20" t="str">
        <f t="shared" si="16"/>
        <v>C</v>
      </c>
      <c r="CE364" s="20" t="str">
        <f t="shared" si="17"/>
        <v>MAF_SSA-L</v>
      </c>
      <c r="CF364" s="20" t="str">
        <f>IF(ISNUMBER(Table1[[#This Row],[concrete]]),Table1[[#This Row],[concrete]],IF(AND(ISNUMBER(Table1[[#This Row],[cement]]),ISNUMBER(Table1[[#This Row],[aggregates]])),Table1[[#This Row],[cement]]+Table1[[#This Row],[aggregates]],""))</f>
        <v/>
      </c>
      <c r="CG364" s="20">
        <f>COUNT(Table1[[#This Row],[steel]:[other_unspecified_material]])</f>
        <v>2</v>
      </c>
    </row>
    <row r="365" spans="1:85" s="8" customFormat="1">
      <c r="A365" s="9">
        <v>363</v>
      </c>
      <c r="B365" s="20" t="s">
        <v>785</v>
      </c>
      <c r="C365" s="20" t="s">
        <v>786</v>
      </c>
      <c r="D365" s="38"/>
      <c r="E365" s="9"/>
      <c r="F365" s="38"/>
      <c r="G365" s="38">
        <v>0.76585365853658538</v>
      </c>
      <c r="H365" s="38"/>
      <c r="I365" s="38"/>
      <c r="J365" s="156"/>
      <c r="K365" s="117"/>
      <c r="L365" s="117"/>
      <c r="M365" s="117"/>
      <c r="N365" s="117"/>
      <c r="O365" s="117"/>
      <c r="P365" s="117"/>
      <c r="Q365" s="117"/>
      <c r="R365" s="117"/>
      <c r="S365" s="117"/>
      <c r="T365" s="117"/>
      <c r="U365" s="117"/>
      <c r="V365" s="117"/>
      <c r="W365" s="117"/>
      <c r="X365" s="117"/>
      <c r="Y365" s="117"/>
      <c r="Z365" s="117"/>
      <c r="AA365" s="117"/>
      <c r="AB365" s="117"/>
      <c r="AC365" s="117"/>
      <c r="AD365" s="117"/>
      <c r="AE365" s="117"/>
      <c r="AF365" s="117"/>
      <c r="AG365" s="117"/>
      <c r="AH365" s="117"/>
      <c r="AI365" s="117"/>
      <c r="AJ365" s="117"/>
      <c r="AK365" s="117"/>
      <c r="AL365" s="20" t="s">
        <v>119</v>
      </c>
      <c r="AM365" s="38" t="s">
        <v>119</v>
      </c>
      <c r="AN365" s="20" t="s">
        <v>117</v>
      </c>
      <c r="AO365" s="20" t="s">
        <v>20</v>
      </c>
      <c r="AP365" s="20" t="s">
        <v>760</v>
      </c>
      <c r="AQ365" s="20" t="s">
        <v>227</v>
      </c>
      <c r="AR365" s="20" t="s">
        <v>119</v>
      </c>
      <c r="AS365" s="20" t="s">
        <v>787</v>
      </c>
      <c r="AT365" s="38">
        <v>2003</v>
      </c>
      <c r="AU365" s="20" t="s">
        <v>788</v>
      </c>
      <c r="AV365" s="20" t="s">
        <v>789</v>
      </c>
      <c r="AW365" s="20" t="s">
        <v>125</v>
      </c>
      <c r="AX365" s="20" t="s">
        <v>118</v>
      </c>
      <c r="AY365" s="20" t="s">
        <v>790</v>
      </c>
      <c r="AZ365" s="20" t="s">
        <v>119</v>
      </c>
      <c r="BA365" s="20" t="s">
        <v>734</v>
      </c>
      <c r="BB365" s="20" t="s">
        <v>734</v>
      </c>
      <c r="BC365" s="20" t="s">
        <v>119</v>
      </c>
      <c r="BD365" s="20" t="s">
        <v>119</v>
      </c>
      <c r="BE365" s="20" t="s">
        <v>1326</v>
      </c>
      <c r="BF365" s="20" t="s">
        <v>119</v>
      </c>
      <c r="BG365" s="20" t="s">
        <v>119</v>
      </c>
      <c r="BH365" s="20" t="s">
        <v>119</v>
      </c>
      <c r="BI365" s="20" t="s">
        <v>119</v>
      </c>
      <c r="BJ365" s="20" t="s">
        <v>119</v>
      </c>
      <c r="BK365" s="20" t="s">
        <v>119</v>
      </c>
      <c r="BL365" s="20" t="s">
        <v>119</v>
      </c>
      <c r="BM365" s="20" t="s">
        <v>119</v>
      </c>
      <c r="BN365" s="20" t="s">
        <v>119</v>
      </c>
      <c r="BO365" s="20" t="s">
        <v>119</v>
      </c>
      <c r="BP365" s="20" t="s">
        <v>119</v>
      </c>
      <c r="BQ365" s="20" t="s">
        <v>119</v>
      </c>
      <c r="BR365" s="20" t="s">
        <v>119</v>
      </c>
      <c r="BS365" s="20" t="s">
        <v>119</v>
      </c>
      <c r="BT365" s="20" t="s">
        <v>119</v>
      </c>
      <c r="BU365" s="20" t="s">
        <v>119</v>
      </c>
      <c r="BV365" s="20" t="s">
        <v>119</v>
      </c>
      <c r="BW365" s="21" t="s">
        <v>791</v>
      </c>
      <c r="BX365" s="22" t="str">
        <f>_xlfn.XLOOKUP(BW365,dimensions_items!$B$4:$B$35,dimensions_items!$C$4:$C$35,"NULL",0)</f>
        <v>R5.2MAF</v>
      </c>
      <c r="BY365" s="22" t="s">
        <v>25</v>
      </c>
      <c r="BZ365" s="21" t="s">
        <v>31</v>
      </c>
      <c r="CA365" s="21" t="s">
        <v>31</v>
      </c>
      <c r="CB365" s="21" t="s">
        <v>23</v>
      </c>
      <c r="CC365" s="20" t="str">
        <f t="shared" si="15"/>
        <v>RS</v>
      </c>
      <c r="CD365" s="20" t="str">
        <f t="shared" si="16"/>
        <v>U</v>
      </c>
      <c r="CE365" s="20" t="str">
        <f t="shared" si="17"/>
        <v>MAF_SAF</v>
      </c>
      <c r="CF365" s="20" t="str">
        <f>IF(ISNUMBER(Table1[[#This Row],[concrete]]),Table1[[#This Row],[concrete]],IF(AND(ISNUMBER(Table1[[#This Row],[cement]]),ISNUMBER(Table1[[#This Row],[aggregates]])),Table1[[#This Row],[cement]]+Table1[[#This Row],[aggregates]],""))</f>
        <v/>
      </c>
      <c r="CG365" s="20">
        <f>COUNT(Table1[[#This Row],[steel]:[other_unspecified_material]])</f>
        <v>1</v>
      </c>
    </row>
    <row r="366" spans="1:85" s="8" customFormat="1">
      <c r="A366" s="9">
        <v>364</v>
      </c>
      <c r="B366" s="20" t="s">
        <v>785</v>
      </c>
      <c r="C366" s="20" t="s">
        <v>786</v>
      </c>
      <c r="D366" s="38"/>
      <c r="E366" s="9"/>
      <c r="F366" s="38"/>
      <c r="G366" s="38">
        <v>0.3902439024390244</v>
      </c>
      <c r="H366" s="38"/>
      <c r="I366" s="38"/>
      <c r="J366" s="156"/>
      <c r="K366" s="117"/>
      <c r="L366" s="117"/>
      <c r="M366" s="117"/>
      <c r="N366" s="117"/>
      <c r="O366" s="117"/>
      <c r="P366" s="117"/>
      <c r="Q366" s="117"/>
      <c r="R366" s="117"/>
      <c r="S366" s="117"/>
      <c r="T366" s="117"/>
      <c r="U366" s="117"/>
      <c r="V366" s="117"/>
      <c r="W366" s="117"/>
      <c r="X366" s="117"/>
      <c r="Y366" s="117"/>
      <c r="Z366" s="117"/>
      <c r="AA366" s="117"/>
      <c r="AB366" s="117"/>
      <c r="AC366" s="117"/>
      <c r="AD366" s="117"/>
      <c r="AE366" s="117"/>
      <c r="AF366" s="117"/>
      <c r="AG366" s="117"/>
      <c r="AH366" s="117"/>
      <c r="AI366" s="117"/>
      <c r="AJ366" s="117"/>
      <c r="AK366" s="117"/>
      <c r="AL366" s="20" t="s">
        <v>119</v>
      </c>
      <c r="AM366" s="38" t="s">
        <v>119</v>
      </c>
      <c r="AN366" s="20" t="s">
        <v>117</v>
      </c>
      <c r="AO366" s="20" t="s">
        <v>20</v>
      </c>
      <c r="AP366" s="20" t="s">
        <v>760</v>
      </c>
      <c r="AQ366" s="20" t="s">
        <v>227</v>
      </c>
      <c r="AR366" s="20" t="s">
        <v>119</v>
      </c>
      <c r="AS366" s="20" t="s">
        <v>787</v>
      </c>
      <c r="AT366" s="38">
        <v>2003</v>
      </c>
      <c r="AU366" s="20" t="s">
        <v>788</v>
      </c>
      <c r="AV366" s="20" t="s">
        <v>789</v>
      </c>
      <c r="AW366" s="20" t="s">
        <v>125</v>
      </c>
      <c r="AX366" s="20" t="s">
        <v>118</v>
      </c>
      <c r="AY366" s="20" t="s">
        <v>790</v>
      </c>
      <c r="AZ366" s="20" t="s">
        <v>119</v>
      </c>
      <c r="BA366" s="20" t="s">
        <v>734</v>
      </c>
      <c r="BB366" s="20" t="s">
        <v>734</v>
      </c>
      <c r="BC366" s="20" t="s">
        <v>119</v>
      </c>
      <c r="BD366" s="20" t="s">
        <v>119</v>
      </c>
      <c r="BE366" s="20" t="s">
        <v>1326</v>
      </c>
      <c r="BF366" s="20" t="s">
        <v>119</v>
      </c>
      <c r="BG366" s="20" t="s">
        <v>119</v>
      </c>
      <c r="BH366" s="20" t="s">
        <v>119</v>
      </c>
      <c r="BI366" s="20" t="s">
        <v>119</v>
      </c>
      <c r="BJ366" s="20" t="s">
        <v>119</v>
      </c>
      <c r="BK366" s="20" t="s">
        <v>119</v>
      </c>
      <c r="BL366" s="20" t="s">
        <v>119</v>
      </c>
      <c r="BM366" s="20" t="s">
        <v>119</v>
      </c>
      <c r="BN366" s="20" t="s">
        <v>119</v>
      </c>
      <c r="BO366" s="20" t="s">
        <v>119</v>
      </c>
      <c r="BP366" s="20" t="s">
        <v>119</v>
      </c>
      <c r="BQ366" s="20" t="s">
        <v>119</v>
      </c>
      <c r="BR366" s="20" t="s">
        <v>119</v>
      </c>
      <c r="BS366" s="20" t="s">
        <v>119</v>
      </c>
      <c r="BT366" s="20" t="s">
        <v>119</v>
      </c>
      <c r="BU366" s="20" t="s">
        <v>119</v>
      </c>
      <c r="BV366" s="20" t="s">
        <v>119</v>
      </c>
      <c r="BW366" s="21" t="s">
        <v>791</v>
      </c>
      <c r="BX366" s="22" t="str">
        <f>_xlfn.XLOOKUP(BW366,dimensions_items!$B$4:$B$35,dimensions_items!$C$4:$C$35,"NULL",0)</f>
        <v>R5.2MAF</v>
      </c>
      <c r="BY366" s="22" t="s">
        <v>25</v>
      </c>
      <c r="BZ366" s="21" t="s">
        <v>31</v>
      </c>
      <c r="CA366" s="21" t="s">
        <v>31</v>
      </c>
      <c r="CB366" s="21" t="s">
        <v>23</v>
      </c>
      <c r="CC366" s="20" t="str">
        <f t="shared" si="15"/>
        <v>RS</v>
      </c>
      <c r="CD366" s="20" t="str">
        <f t="shared" si="16"/>
        <v>U</v>
      </c>
      <c r="CE366" s="20" t="str">
        <f t="shared" si="17"/>
        <v>MAF_SAF</v>
      </c>
      <c r="CF366" s="20" t="str">
        <f>IF(ISNUMBER(Table1[[#This Row],[concrete]]),Table1[[#This Row],[concrete]],IF(AND(ISNUMBER(Table1[[#This Row],[cement]]),ISNUMBER(Table1[[#This Row],[aggregates]])),Table1[[#This Row],[cement]]+Table1[[#This Row],[aggregates]],""))</f>
        <v/>
      </c>
      <c r="CG366" s="20">
        <f>COUNT(Table1[[#This Row],[steel]:[other_unspecified_material]])</f>
        <v>1</v>
      </c>
    </row>
    <row r="367" spans="1:85" s="8" customFormat="1">
      <c r="A367" s="9">
        <v>365</v>
      </c>
      <c r="B367" s="20" t="s">
        <v>796</v>
      </c>
      <c r="C367" s="20" t="s">
        <v>118</v>
      </c>
      <c r="D367" s="38"/>
      <c r="E367" s="9"/>
      <c r="F367" s="38"/>
      <c r="G367" s="38"/>
      <c r="H367" s="38">
        <v>0.234259259</v>
      </c>
      <c r="I367" s="38"/>
      <c r="J367" s="117">
        <v>53.00925926</v>
      </c>
      <c r="K367" s="117"/>
      <c r="L367" s="117"/>
      <c r="M367" s="117">
        <v>1211.1111109999999</v>
      </c>
      <c r="N367" s="117"/>
      <c r="O367" s="117"/>
      <c r="P367" s="117"/>
      <c r="Q367" s="117"/>
      <c r="R367" s="117"/>
      <c r="S367" s="117"/>
      <c r="T367" s="117"/>
      <c r="U367" s="117"/>
      <c r="V367" s="117"/>
      <c r="W367" s="117"/>
      <c r="X367" s="117"/>
      <c r="Y367" s="117"/>
      <c r="Z367" s="117"/>
      <c r="AA367" s="117"/>
      <c r="AB367" s="117"/>
      <c r="AC367" s="117"/>
      <c r="AD367" s="117"/>
      <c r="AE367" s="117"/>
      <c r="AF367" s="117"/>
      <c r="AG367" s="117"/>
      <c r="AH367" s="117"/>
      <c r="AI367" s="117"/>
      <c r="AJ367" s="117"/>
      <c r="AK367" s="117"/>
      <c r="AL367" s="20" t="s">
        <v>797</v>
      </c>
      <c r="AM367" s="38" t="s">
        <v>119</v>
      </c>
      <c r="AN367" s="20" t="s">
        <v>117</v>
      </c>
      <c r="AO367" s="20" t="s">
        <v>24</v>
      </c>
      <c r="AP367" s="20" t="s">
        <v>598</v>
      </c>
      <c r="AQ367" s="20" t="s">
        <v>227</v>
      </c>
      <c r="AR367" s="20" t="s">
        <v>119</v>
      </c>
      <c r="AS367" s="20" t="s">
        <v>798</v>
      </c>
      <c r="AT367" s="38">
        <v>2005</v>
      </c>
      <c r="AU367" s="20" t="s">
        <v>799</v>
      </c>
      <c r="AV367" s="20" t="s">
        <v>400</v>
      </c>
      <c r="AW367" s="20" t="s">
        <v>125</v>
      </c>
      <c r="AX367" s="20" t="s">
        <v>1276</v>
      </c>
      <c r="AY367" s="20" t="str">
        <f>"https://doi.org/"&amp;Table1[[#This Row],[DOI]]</f>
        <v>https://doi.org/10.1016/j.buildenv.2005.11.023</v>
      </c>
      <c r="AZ367" s="20" t="s">
        <v>119</v>
      </c>
      <c r="BA367" s="20" t="s">
        <v>734</v>
      </c>
      <c r="BB367" s="20" t="s">
        <v>734</v>
      </c>
      <c r="BC367" s="20" t="s">
        <v>119</v>
      </c>
      <c r="BD367" s="20" t="s">
        <v>119</v>
      </c>
      <c r="BE367" s="20" t="s">
        <v>1326</v>
      </c>
      <c r="BF367" s="20" t="s">
        <v>119</v>
      </c>
      <c r="BG367" s="20" t="s">
        <v>119</v>
      </c>
      <c r="BH367" s="20" t="s">
        <v>119</v>
      </c>
      <c r="BI367" s="20" t="s">
        <v>119</v>
      </c>
      <c r="BJ367" s="20" t="s">
        <v>119</v>
      </c>
      <c r="BK367" s="20" t="s">
        <v>119</v>
      </c>
      <c r="BL367" s="20" t="s">
        <v>119</v>
      </c>
      <c r="BM367" s="20" t="s">
        <v>119</v>
      </c>
      <c r="BN367" s="20" t="s">
        <v>119</v>
      </c>
      <c r="BO367" s="20" t="s">
        <v>119</v>
      </c>
      <c r="BP367" s="20" t="s">
        <v>119</v>
      </c>
      <c r="BQ367" s="20" t="s">
        <v>119</v>
      </c>
      <c r="BR367" s="20" t="s">
        <v>119</v>
      </c>
      <c r="BS367" s="20" t="s">
        <v>119</v>
      </c>
      <c r="BT367" s="20" t="s">
        <v>119</v>
      </c>
      <c r="BU367" s="20" t="s">
        <v>119</v>
      </c>
      <c r="BV367" s="20" t="s">
        <v>119</v>
      </c>
      <c r="BW367" s="21" t="s">
        <v>134</v>
      </c>
      <c r="BX367" s="22" t="str">
        <f>_xlfn.XLOOKUP(BW367,dimensions_items!$B$4:$B$35,dimensions_items!$C$4:$C$35,"NULL",0)</f>
        <v>R5.2OECD</v>
      </c>
      <c r="BY367" s="26" t="s">
        <v>16</v>
      </c>
      <c r="BZ367" s="27" t="s">
        <v>31</v>
      </c>
      <c r="CA367" s="21" t="s">
        <v>18</v>
      </c>
      <c r="CB367" s="21" t="s">
        <v>19</v>
      </c>
      <c r="CC367" s="20" t="str">
        <f t="shared" si="15"/>
        <v>RS</v>
      </c>
      <c r="CD367" s="20" t="str">
        <f t="shared" si="16"/>
        <v>U</v>
      </c>
      <c r="CE367" s="20" t="str">
        <f t="shared" si="17"/>
        <v>OECD_EU15</v>
      </c>
      <c r="CF367" s="20">
        <f>IF(ISNUMBER(Table1[[#This Row],[concrete]]),Table1[[#This Row],[concrete]],IF(AND(ISNUMBER(Table1[[#This Row],[cement]]),ISNUMBER(Table1[[#This Row],[aggregates]])),Table1[[#This Row],[cement]]+Table1[[#This Row],[aggregates]],""))</f>
        <v>1211.1111109999999</v>
      </c>
      <c r="CG367" s="20">
        <f>COUNT(Table1[[#This Row],[steel]:[other_unspecified_material]])</f>
        <v>3</v>
      </c>
    </row>
    <row r="368" spans="1:85" s="8" customFormat="1">
      <c r="A368" s="9">
        <v>366</v>
      </c>
      <c r="B368" s="20" t="s">
        <v>800</v>
      </c>
      <c r="C368" s="20" t="s">
        <v>801</v>
      </c>
      <c r="D368" s="38"/>
      <c r="E368" s="9">
        <v>2012</v>
      </c>
      <c r="F368" s="38">
        <v>39.909090910000003</v>
      </c>
      <c r="G368" s="38"/>
      <c r="H368" s="38"/>
      <c r="I368" s="38"/>
      <c r="J368" s="117">
        <v>18.739393939999999</v>
      </c>
      <c r="K368" s="117"/>
      <c r="L368" s="117"/>
      <c r="M368" s="117">
        <v>790.11232319999999</v>
      </c>
      <c r="N368" s="117"/>
      <c r="O368" s="117"/>
      <c r="P368" s="117"/>
      <c r="Q368" s="117"/>
      <c r="R368" s="117"/>
      <c r="S368" s="117"/>
      <c r="T368" s="117"/>
      <c r="U368" s="117"/>
      <c r="V368" s="117"/>
      <c r="W368" s="117"/>
      <c r="X368" s="117"/>
      <c r="Y368" s="117"/>
      <c r="Z368" s="117"/>
      <c r="AA368" s="117"/>
      <c r="AB368" s="117"/>
      <c r="AC368" s="117"/>
      <c r="AD368" s="117"/>
      <c r="AE368" s="117"/>
      <c r="AF368" s="117"/>
      <c r="AG368" s="117"/>
      <c r="AH368" s="117"/>
      <c r="AI368" s="117"/>
      <c r="AJ368" s="117"/>
      <c r="AK368" s="117"/>
      <c r="AL368" s="29" t="s">
        <v>802</v>
      </c>
      <c r="AM368" s="38">
        <v>3</v>
      </c>
      <c r="AN368" s="20" t="s">
        <v>117</v>
      </c>
      <c r="AO368" s="20" t="s">
        <v>20</v>
      </c>
      <c r="AP368" s="20" t="s">
        <v>598</v>
      </c>
      <c r="AQ368" s="20" t="s">
        <v>227</v>
      </c>
      <c r="AR368" s="20" t="s">
        <v>119</v>
      </c>
      <c r="AS368" s="20" t="s">
        <v>803</v>
      </c>
      <c r="AT368" s="38">
        <v>2013</v>
      </c>
      <c r="AU368" s="20" t="s">
        <v>804</v>
      </c>
      <c r="AV368" s="20" t="s">
        <v>805</v>
      </c>
      <c r="AW368" s="20" t="s">
        <v>125</v>
      </c>
      <c r="AX368" s="20" t="s">
        <v>118</v>
      </c>
      <c r="AY368" s="20" t="s">
        <v>806</v>
      </c>
      <c r="AZ368" s="20" t="s">
        <v>119</v>
      </c>
      <c r="BA368" s="20" t="s">
        <v>734</v>
      </c>
      <c r="BB368" s="20" t="s">
        <v>734</v>
      </c>
      <c r="BC368" s="20" t="s">
        <v>119</v>
      </c>
      <c r="BD368" s="20" t="s">
        <v>119</v>
      </c>
      <c r="BE368" s="20" t="s">
        <v>1326</v>
      </c>
      <c r="BF368" s="20" t="s">
        <v>119</v>
      </c>
      <c r="BG368" s="20" t="s">
        <v>119</v>
      </c>
      <c r="BH368" s="20" t="s">
        <v>119</v>
      </c>
      <c r="BI368" s="20" t="s">
        <v>119</v>
      </c>
      <c r="BJ368" s="20" t="s">
        <v>119</v>
      </c>
      <c r="BK368" s="20" t="s">
        <v>119</v>
      </c>
      <c r="BL368" s="20" t="s">
        <v>119</v>
      </c>
      <c r="BM368" s="20" t="s">
        <v>119</v>
      </c>
      <c r="BN368" s="20" t="s">
        <v>119</v>
      </c>
      <c r="BO368" s="20" t="s">
        <v>119</v>
      </c>
      <c r="BP368" s="20" t="s">
        <v>119</v>
      </c>
      <c r="BQ368" s="20" t="s">
        <v>119</v>
      </c>
      <c r="BR368" s="20" t="s">
        <v>119</v>
      </c>
      <c r="BS368" s="20" t="s">
        <v>119</v>
      </c>
      <c r="BT368" s="20" t="s">
        <v>119</v>
      </c>
      <c r="BU368" s="20" t="s">
        <v>119</v>
      </c>
      <c r="BV368" s="20" t="s">
        <v>119</v>
      </c>
      <c r="BW368" s="21" t="s">
        <v>134</v>
      </c>
      <c r="BX368" s="22" t="str">
        <f>_xlfn.XLOOKUP(BW368,dimensions_items!$B$4:$B$35,dimensions_items!$C$4:$C$35,"NULL",0)</f>
        <v>R5.2OECD</v>
      </c>
      <c r="BY368" s="22" t="s">
        <v>16</v>
      </c>
      <c r="BZ368" s="21" t="s">
        <v>17</v>
      </c>
      <c r="CA368" s="21" t="s">
        <v>27</v>
      </c>
      <c r="CB368" s="21" t="s">
        <v>19</v>
      </c>
      <c r="CC368" s="20" t="str">
        <f t="shared" si="15"/>
        <v>RS</v>
      </c>
      <c r="CD368" s="20" t="str">
        <f t="shared" si="16"/>
        <v>C</v>
      </c>
      <c r="CE368" s="20" t="str">
        <f t="shared" si="17"/>
        <v>OECD_EU15</v>
      </c>
      <c r="CF368" s="20">
        <f>IF(ISNUMBER(Table1[[#This Row],[concrete]]),Table1[[#This Row],[concrete]],IF(AND(ISNUMBER(Table1[[#This Row],[cement]]),ISNUMBER(Table1[[#This Row],[aggregates]])),Table1[[#This Row],[cement]]+Table1[[#This Row],[aggregates]],""))</f>
        <v>790.11232319999999</v>
      </c>
      <c r="CG368" s="20">
        <f>COUNT(Table1[[#This Row],[steel]:[other_unspecified_material]])</f>
        <v>3</v>
      </c>
    </row>
    <row r="369" spans="1:85" s="8" customFormat="1">
      <c r="A369" s="9">
        <v>367</v>
      </c>
      <c r="B369" s="20" t="s">
        <v>800</v>
      </c>
      <c r="C369" s="20" t="s">
        <v>801</v>
      </c>
      <c r="D369" s="38">
        <v>1970</v>
      </c>
      <c r="E369" s="9">
        <v>1975</v>
      </c>
      <c r="F369" s="38">
        <v>24.847222219999999</v>
      </c>
      <c r="G369" s="38"/>
      <c r="H369" s="38"/>
      <c r="I369" s="38"/>
      <c r="J369" s="117">
        <v>10.94375</v>
      </c>
      <c r="K369" s="117"/>
      <c r="L369" s="117"/>
      <c r="M369" s="117">
        <v>1053.8922219999999</v>
      </c>
      <c r="N369" s="117"/>
      <c r="O369" s="117"/>
      <c r="P369" s="117"/>
      <c r="Q369" s="117"/>
      <c r="R369" s="117"/>
      <c r="S369" s="117"/>
      <c r="T369" s="117"/>
      <c r="U369" s="117"/>
      <c r="V369" s="117"/>
      <c r="W369" s="117"/>
      <c r="X369" s="117"/>
      <c r="Y369" s="117"/>
      <c r="Z369" s="117"/>
      <c r="AA369" s="117"/>
      <c r="AB369" s="117"/>
      <c r="AC369" s="117"/>
      <c r="AD369" s="117"/>
      <c r="AE369" s="117"/>
      <c r="AF369" s="117"/>
      <c r="AG369" s="117"/>
      <c r="AH369" s="117"/>
      <c r="AI369" s="117"/>
      <c r="AJ369" s="117"/>
      <c r="AK369" s="117"/>
      <c r="AL369" s="20" t="s">
        <v>807</v>
      </c>
      <c r="AM369" s="38" t="s">
        <v>808</v>
      </c>
      <c r="AN369" s="20" t="s">
        <v>117</v>
      </c>
      <c r="AO369" s="20" t="s">
        <v>24</v>
      </c>
      <c r="AP369" s="20" t="s">
        <v>598</v>
      </c>
      <c r="AQ369" s="20" t="s">
        <v>227</v>
      </c>
      <c r="AR369" s="20" t="s">
        <v>119</v>
      </c>
      <c r="AS369" s="20" t="s">
        <v>803</v>
      </c>
      <c r="AT369" s="38">
        <v>2013</v>
      </c>
      <c r="AU369" s="20" t="s">
        <v>804</v>
      </c>
      <c r="AV369" s="20" t="s">
        <v>805</v>
      </c>
      <c r="AW369" s="20" t="s">
        <v>125</v>
      </c>
      <c r="AX369" s="20" t="s">
        <v>118</v>
      </c>
      <c r="AY369" s="20" t="s">
        <v>806</v>
      </c>
      <c r="AZ369" s="20" t="s">
        <v>1550</v>
      </c>
      <c r="BA369" s="20" t="s">
        <v>734</v>
      </c>
      <c r="BB369" s="20" t="s">
        <v>734</v>
      </c>
      <c r="BC369" s="20" t="s">
        <v>119</v>
      </c>
      <c r="BD369" s="20" t="s">
        <v>119</v>
      </c>
      <c r="BE369" s="20" t="s">
        <v>1326</v>
      </c>
      <c r="BF369" s="20" t="s">
        <v>119</v>
      </c>
      <c r="BG369" s="20" t="s">
        <v>119</v>
      </c>
      <c r="BH369" s="20" t="s">
        <v>119</v>
      </c>
      <c r="BI369" s="20" t="s">
        <v>119</v>
      </c>
      <c r="BJ369" s="20" t="s">
        <v>119</v>
      </c>
      <c r="BK369" s="20" t="s">
        <v>119</v>
      </c>
      <c r="BL369" s="20" t="s">
        <v>119</v>
      </c>
      <c r="BM369" s="20" t="s">
        <v>119</v>
      </c>
      <c r="BN369" s="20" t="s">
        <v>119</v>
      </c>
      <c r="BO369" s="20" t="s">
        <v>119</v>
      </c>
      <c r="BP369" s="20" t="s">
        <v>119</v>
      </c>
      <c r="BQ369" s="20" t="s">
        <v>119</v>
      </c>
      <c r="BR369" s="20" t="s">
        <v>119</v>
      </c>
      <c r="BS369" s="20" t="s">
        <v>119</v>
      </c>
      <c r="BT369" s="20" t="s">
        <v>119</v>
      </c>
      <c r="BU369" s="20" t="s">
        <v>119</v>
      </c>
      <c r="BV369" s="20" t="s">
        <v>119</v>
      </c>
      <c r="BW369" s="21" t="s">
        <v>134</v>
      </c>
      <c r="BX369" s="22" t="str">
        <f>_xlfn.XLOOKUP(BW369,dimensions_items!$B$4:$B$35,dimensions_items!$C$4:$C$35,"NULL",0)</f>
        <v>R5.2OECD</v>
      </c>
      <c r="BY369" s="20" t="s">
        <v>37</v>
      </c>
      <c r="BZ369" s="21" t="s">
        <v>17</v>
      </c>
      <c r="CA369" s="21" t="s">
        <v>18</v>
      </c>
      <c r="CB369" s="21" t="s">
        <v>19</v>
      </c>
      <c r="CC369" s="20" t="str">
        <f t="shared" si="15"/>
        <v>RM</v>
      </c>
      <c r="CD369" s="20" t="str">
        <f t="shared" si="16"/>
        <v>C</v>
      </c>
      <c r="CE369" s="20" t="str">
        <f t="shared" si="17"/>
        <v>OECD_EU15</v>
      </c>
      <c r="CF369" s="20">
        <f>IF(ISNUMBER(Table1[[#This Row],[concrete]]),Table1[[#This Row],[concrete]],IF(AND(ISNUMBER(Table1[[#This Row],[cement]]),ISNUMBER(Table1[[#This Row],[aggregates]])),Table1[[#This Row],[cement]]+Table1[[#This Row],[aggregates]],""))</f>
        <v>1053.8922219999999</v>
      </c>
      <c r="CG369" s="20">
        <f>COUNT(Table1[[#This Row],[steel]:[other_unspecified_material]])</f>
        <v>3</v>
      </c>
    </row>
    <row r="370" spans="1:85" s="8" customFormat="1">
      <c r="A370" s="9">
        <v>368</v>
      </c>
      <c r="B370" s="20" t="s">
        <v>533</v>
      </c>
      <c r="C370" s="20" t="s">
        <v>118</v>
      </c>
      <c r="D370" s="38"/>
      <c r="E370" s="9"/>
      <c r="F370" s="38"/>
      <c r="G370" s="38"/>
      <c r="H370" s="38"/>
      <c r="I370" s="38"/>
      <c r="J370" s="117">
        <v>38.284615379999998</v>
      </c>
      <c r="K370" s="117"/>
      <c r="L370" s="117"/>
      <c r="M370" s="117">
        <v>411.86153849999999</v>
      </c>
      <c r="N370" s="117"/>
      <c r="O370" s="117"/>
      <c r="P370" s="117"/>
      <c r="Q370" s="117"/>
      <c r="R370" s="117"/>
      <c r="S370" s="117"/>
      <c r="T370" s="117"/>
      <c r="U370" s="117"/>
      <c r="V370" s="117"/>
      <c r="W370" s="117"/>
      <c r="X370" s="117"/>
      <c r="Y370" s="117"/>
      <c r="Z370" s="117"/>
      <c r="AA370" s="117"/>
      <c r="AB370" s="117"/>
      <c r="AC370" s="117"/>
      <c r="AD370" s="117"/>
      <c r="AE370" s="117"/>
      <c r="AF370" s="117"/>
      <c r="AG370" s="117"/>
      <c r="AH370" s="117"/>
      <c r="AI370" s="117"/>
      <c r="AJ370" s="117"/>
      <c r="AK370" s="117"/>
      <c r="AL370" s="20" t="s">
        <v>809</v>
      </c>
      <c r="AM370" s="38">
        <v>2</v>
      </c>
      <c r="AN370" s="20" t="s">
        <v>117</v>
      </c>
      <c r="AO370" s="20" t="s">
        <v>20</v>
      </c>
      <c r="AP370" s="20" t="s">
        <v>598</v>
      </c>
      <c r="AQ370" s="20" t="s">
        <v>256</v>
      </c>
      <c r="AR370" s="20" t="s">
        <v>119</v>
      </c>
      <c r="AS370" s="20" t="s">
        <v>810</v>
      </c>
      <c r="AT370" s="38">
        <v>2012</v>
      </c>
      <c r="AU370" s="20" t="s">
        <v>811</v>
      </c>
      <c r="AV370" s="20" t="s">
        <v>400</v>
      </c>
      <c r="AW370" s="20" t="s">
        <v>125</v>
      </c>
      <c r="AX370" s="20" t="s">
        <v>1277</v>
      </c>
      <c r="AY370" s="20" t="str">
        <f>"https://doi.org/"&amp;Table1[[#This Row],[DOI]]</f>
        <v>https://doi.org/10.1016/j.buildenv.2012.02.005</v>
      </c>
      <c r="AZ370" s="20" t="s">
        <v>1551</v>
      </c>
      <c r="BA370" s="20" t="s">
        <v>734</v>
      </c>
      <c r="BB370" s="20" t="s">
        <v>734</v>
      </c>
      <c r="BC370" s="20" t="s">
        <v>812</v>
      </c>
      <c r="BD370" s="20" t="s">
        <v>119</v>
      </c>
      <c r="BE370" s="20" t="s">
        <v>1326</v>
      </c>
      <c r="BF370" s="20" t="s">
        <v>119</v>
      </c>
      <c r="BG370" s="20" t="s">
        <v>119</v>
      </c>
      <c r="BH370" s="20" t="s">
        <v>119</v>
      </c>
      <c r="BI370" s="20" t="s">
        <v>119</v>
      </c>
      <c r="BJ370" s="20" t="s">
        <v>119</v>
      </c>
      <c r="BK370" s="20" t="s">
        <v>119</v>
      </c>
      <c r="BL370" s="20" t="s">
        <v>119</v>
      </c>
      <c r="BM370" s="20" t="s">
        <v>119</v>
      </c>
      <c r="BN370" s="20" t="s">
        <v>119</v>
      </c>
      <c r="BO370" s="20" t="s">
        <v>119</v>
      </c>
      <c r="BP370" s="20" t="s">
        <v>119</v>
      </c>
      <c r="BQ370" s="20" t="s">
        <v>119</v>
      </c>
      <c r="BR370" s="20" t="s">
        <v>119</v>
      </c>
      <c r="BS370" s="20" t="s">
        <v>119</v>
      </c>
      <c r="BT370" s="20" t="s">
        <v>119</v>
      </c>
      <c r="BU370" s="20" t="s">
        <v>119</v>
      </c>
      <c r="BV370" s="20" t="s">
        <v>119</v>
      </c>
      <c r="BW370" s="21" t="s">
        <v>134</v>
      </c>
      <c r="BX370" s="22" t="str">
        <f>_xlfn.XLOOKUP(BW370,dimensions_items!$B$4:$B$35,dimensions_items!$C$4:$C$35,"NULL",0)</f>
        <v>R5.2OECD</v>
      </c>
      <c r="BY370" s="22" t="s">
        <v>16</v>
      </c>
      <c r="BZ370" s="21" t="s">
        <v>1470</v>
      </c>
      <c r="CA370" s="21" t="s">
        <v>18</v>
      </c>
      <c r="CB370" s="21" t="s">
        <v>23</v>
      </c>
      <c r="CC370" s="20" t="str">
        <f t="shared" si="15"/>
        <v>RS</v>
      </c>
      <c r="CD370" s="20" t="str">
        <f t="shared" si="16"/>
        <v>M</v>
      </c>
      <c r="CE370" s="20" t="str">
        <f t="shared" si="17"/>
        <v>OECD_EU15</v>
      </c>
      <c r="CF370" s="20">
        <f>IF(ISNUMBER(Table1[[#This Row],[concrete]]),Table1[[#This Row],[concrete]],IF(AND(ISNUMBER(Table1[[#This Row],[cement]]),ISNUMBER(Table1[[#This Row],[aggregates]])),Table1[[#This Row],[cement]]+Table1[[#This Row],[aggregates]],""))</f>
        <v>411.86153849999999</v>
      </c>
      <c r="CG370" s="20">
        <f>COUNT(Table1[[#This Row],[steel]:[other_unspecified_material]])</f>
        <v>2</v>
      </c>
    </row>
    <row r="371" spans="1:85" s="8" customFormat="1">
      <c r="A371" s="9">
        <v>369</v>
      </c>
      <c r="B371" s="20" t="s">
        <v>533</v>
      </c>
      <c r="C371" s="20" t="s">
        <v>118</v>
      </c>
      <c r="D371" s="38"/>
      <c r="E371" s="9"/>
      <c r="F371" s="38"/>
      <c r="G371" s="38"/>
      <c r="H371" s="38"/>
      <c r="I371" s="38"/>
      <c r="J371" s="117">
        <v>39.222222219999999</v>
      </c>
      <c r="K371" s="117"/>
      <c r="L371" s="117"/>
      <c r="M371" s="117">
        <v>446.02222219999999</v>
      </c>
      <c r="N371" s="117"/>
      <c r="O371" s="117"/>
      <c r="P371" s="117"/>
      <c r="Q371" s="117"/>
      <c r="R371" s="117"/>
      <c r="S371" s="117"/>
      <c r="T371" s="117"/>
      <c r="U371" s="117"/>
      <c r="V371" s="117"/>
      <c r="W371" s="117"/>
      <c r="X371" s="117"/>
      <c r="Y371" s="117"/>
      <c r="Z371" s="117"/>
      <c r="AA371" s="117"/>
      <c r="AB371" s="117"/>
      <c r="AC371" s="117"/>
      <c r="AD371" s="117"/>
      <c r="AE371" s="117"/>
      <c r="AF371" s="117"/>
      <c r="AG371" s="117"/>
      <c r="AH371" s="117"/>
      <c r="AI371" s="117"/>
      <c r="AJ371" s="117"/>
      <c r="AK371" s="117"/>
      <c r="AL371" s="20" t="s">
        <v>809</v>
      </c>
      <c r="AM371" s="38">
        <v>2</v>
      </c>
      <c r="AN371" s="20" t="s">
        <v>117</v>
      </c>
      <c r="AO371" s="20" t="s">
        <v>24</v>
      </c>
      <c r="AP371" s="20" t="s">
        <v>598</v>
      </c>
      <c r="AQ371" s="20" t="s">
        <v>256</v>
      </c>
      <c r="AR371" s="20" t="s">
        <v>119</v>
      </c>
      <c r="AS371" s="20" t="s">
        <v>810</v>
      </c>
      <c r="AT371" s="38">
        <v>2012</v>
      </c>
      <c r="AU371" s="20" t="s">
        <v>811</v>
      </c>
      <c r="AV371" s="20" t="s">
        <v>400</v>
      </c>
      <c r="AW371" s="20" t="s">
        <v>125</v>
      </c>
      <c r="AX371" s="20" t="s">
        <v>1277</v>
      </c>
      <c r="AY371" s="20" t="str">
        <f>"https://doi.org/"&amp;Table1[[#This Row],[DOI]]</f>
        <v>https://doi.org/10.1016/j.buildenv.2012.02.005</v>
      </c>
      <c r="AZ371" s="20" t="s">
        <v>1552</v>
      </c>
      <c r="BA371" s="20" t="s">
        <v>734</v>
      </c>
      <c r="BB371" s="20" t="s">
        <v>734</v>
      </c>
      <c r="BC371" s="20" t="s">
        <v>812</v>
      </c>
      <c r="BD371" s="20" t="s">
        <v>119</v>
      </c>
      <c r="BE371" s="20" t="s">
        <v>1326</v>
      </c>
      <c r="BF371" s="20" t="s">
        <v>119</v>
      </c>
      <c r="BG371" s="20" t="s">
        <v>119</v>
      </c>
      <c r="BH371" s="20" t="s">
        <v>119</v>
      </c>
      <c r="BI371" s="20" t="s">
        <v>119</v>
      </c>
      <c r="BJ371" s="20" t="s">
        <v>119</v>
      </c>
      <c r="BK371" s="20" t="s">
        <v>119</v>
      </c>
      <c r="BL371" s="20" t="s">
        <v>119</v>
      </c>
      <c r="BM371" s="20" t="s">
        <v>119</v>
      </c>
      <c r="BN371" s="20" t="s">
        <v>119</v>
      </c>
      <c r="BO371" s="20" t="s">
        <v>119</v>
      </c>
      <c r="BP371" s="20" t="s">
        <v>119</v>
      </c>
      <c r="BQ371" s="20" t="s">
        <v>119</v>
      </c>
      <c r="BR371" s="20" t="s">
        <v>119</v>
      </c>
      <c r="BS371" s="20" t="s">
        <v>119</v>
      </c>
      <c r="BT371" s="20" t="s">
        <v>119</v>
      </c>
      <c r="BU371" s="20" t="s">
        <v>119</v>
      </c>
      <c r="BV371" s="20" t="s">
        <v>119</v>
      </c>
      <c r="BW371" s="21" t="s">
        <v>134</v>
      </c>
      <c r="BX371" s="22" t="str">
        <f>_xlfn.XLOOKUP(BW371,dimensions_items!$B$4:$B$35,dimensions_items!$C$4:$C$35,"NULL",0)</f>
        <v>R5.2OECD</v>
      </c>
      <c r="BY371" s="22" t="s">
        <v>16</v>
      </c>
      <c r="BZ371" s="21" t="s">
        <v>1470</v>
      </c>
      <c r="CA371" s="21" t="s">
        <v>18</v>
      </c>
      <c r="CB371" s="21" t="s">
        <v>23</v>
      </c>
      <c r="CC371" s="20" t="str">
        <f t="shared" si="15"/>
        <v>RS</v>
      </c>
      <c r="CD371" s="20" t="str">
        <f t="shared" si="16"/>
        <v>M</v>
      </c>
      <c r="CE371" s="20" t="str">
        <f t="shared" si="17"/>
        <v>OECD_EU15</v>
      </c>
      <c r="CF371" s="20">
        <f>IF(ISNUMBER(Table1[[#This Row],[concrete]]),Table1[[#This Row],[concrete]],IF(AND(ISNUMBER(Table1[[#This Row],[cement]]),ISNUMBER(Table1[[#This Row],[aggregates]])),Table1[[#This Row],[cement]]+Table1[[#This Row],[aggregates]],""))</f>
        <v>446.02222219999999</v>
      </c>
      <c r="CG371" s="20">
        <f>COUNT(Table1[[#This Row],[steel]:[other_unspecified_material]])</f>
        <v>2</v>
      </c>
    </row>
    <row r="372" spans="1:85" s="8" customFormat="1">
      <c r="A372" s="9">
        <v>370</v>
      </c>
      <c r="B372" s="20" t="s">
        <v>533</v>
      </c>
      <c r="C372" s="20" t="s">
        <v>118</v>
      </c>
      <c r="D372" s="38"/>
      <c r="E372" s="9"/>
      <c r="F372" s="38"/>
      <c r="G372" s="38"/>
      <c r="H372" s="38"/>
      <c r="I372" s="38"/>
      <c r="J372" s="117">
        <v>41.066666669999996</v>
      </c>
      <c r="K372" s="117"/>
      <c r="L372" s="117"/>
      <c r="M372" s="117">
        <v>479.03333329999998</v>
      </c>
      <c r="N372" s="117"/>
      <c r="O372" s="117"/>
      <c r="P372" s="117"/>
      <c r="Q372" s="117"/>
      <c r="R372" s="117"/>
      <c r="S372" s="117"/>
      <c r="T372" s="117"/>
      <c r="U372" s="117"/>
      <c r="V372" s="117"/>
      <c r="W372" s="117"/>
      <c r="X372" s="117"/>
      <c r="Y372" s="117"/>
      <c r="Z372" s="117"/>
      <c r="AA372" s="117"/>
      <c r="AB372" s="117"/>
      <c r="AC372" s="117"/>
      <c r="AD372" s="117"/>
      <c r="AE372" s="117"/>
      <c r="AF372" s="117"/>
      <c r="AG372" s="117"/>
      <c r="AH372" s="117"/>
      <c r="AI372" s="117"/>
      <c r="AJ372" s="117"/>
      <c r="AK372" s="117"/>
      <c r="AL372" s="20" t="s">
        <v>809</v>
      </c>
      <c r="AM372" s="38">
        <v>2</v>
      </c>
      <c r="AN372" s="20" t="s">
        <v>117</v>
      </c>
      <c r="AO372" s="20" t="s">
        <v>24</v>
      </c>
      <c r="AP372" s="20" t="s">
        <v>598</v>
      </c>
      <c r="AQ372" s="20" t="s">
        <v>256</v>
      </c>
      <c r="AR372" s="20" t="s">
        <v>119</v>
      </c>
      <c r="AS372" s="20" t="s">
        <v>810</v>
      </c>
      <c r="AT372" s="38">
        <v>2012</v>
      </c>
      <c r="AU372" s="20" t="s">
        <v>811</v>
      </c>
      <c r="AV372" s="20" t="s">
        <v>400</v>
      </c>
      <c r="AW372" s="20" t="s">
        <v>125</v>
      </c>
      <c r="AX372" s="20" t="s">
        <v>1277</v>
      </c>
      <c r="AY372" s="20" t="str">
        <f>"https://doi.org/"&amp;Table1[[#This Row],[DOI]]</f>
        <v>https://doi.org/10.1016/j.buildenv.2012.02.005</v>
      </c>
      <c r="AZ372" s="20" t="s">
        <v>1553</v>
      </c>
      <c r="BA372" s="20" t="s">
        <v>734</v>
      </c>
      <c r="BB372" s="20" t="s">
        <v>734</v>
      </c>
      <c r="BC372" s="20" t="s">
        <v>812</v>
      </c>
      <c r="BD372" s="20" t="s">
        <v>119</v>
      </c>
      <c r="BE372" s="20" t="s">
        <v>1326</v>
      </c>
      <c r="BF372" s="20" t="s">
        <v>119</v>
      </c>
      <c r="BG372" s="20" t="s">
        <v>119</v>
      </c>
      <c r="BH372" s="20" t="s">
        <v>119</v>
      </c>
      <c r="BI372" s="20" t="s">
        <v>119</v>
      </c>
      <c r="BJ372" s="20" t="s">
        <v>119</v>
      </c>
      <c r="BK372" s="20" t="s">
        <v>119</v>
      </c>
      <c r="BL372" s="20" t="s">
        <v>119</v>
      </c>
      <c r="BM372" s="20" t="s">
        <v>119</v>
      </c>
      <c r="BN372" s="20" t="s">
        <v>119</v>
      </c>
      <c r="BO372" s="20" t="s">
        <v>119</v>
      </c>
      <c r="BP372" s="20" t="s">
        <v>119</v>
      </c>
      <c r="BQ372" s="20" t="s">
        <v>119</v>
      </c>
      <c r="BR372" s="20" t="s">
        <v>119</v>
      </c>
      <c r="BS372" s="20" t="s">
        <v>119</v>
      </c>
      <c r="BT372" s="20" t="s">
        <v>119</v>
      </c>
      <c r="BU372" s="20" t="s">
        <v>119</v>
      </c>
      <c r="BV372" s="20" t="s">
        <v>119</v>
      </c>
      <c r="BW372" s="21" t="s">
        <v>134</v>
      </c>
      <c r="BX372" s="22" t="str">
        <f>_xlfn.XLOOKUP(BW372,dimensions_items!$B$4:$B$35,dimensions_items!$C$4:$C$35,"NULL",0)</f>
        <v>R5.2OECD</v>
      </c>
      <c r="BY372" s="22" t="s">
        <v>21</v>
      </c>
      <c r="BZ372" s="21" t="s">
        <v>1470</v>
      </c>
      <c r="CA372" s="21" t="s">
        <v>18</v>
      </c>
      <c r="CB372" s="21" t="s">
        <v>23</v>
      </c>
      <c r="CC372" s="20" t="str">
        <f t="shared" si="15"/>
        <v>RS</v>
      </c>
      <c r="CD372" s="20" t="str">
        <f t="shared" si="16"/>
        <v>M</v>
      </c>
      <c r="CE372" s="20" t="str">
        <f t="shared" si="17"/>
        <v>OECD_EU15</v>
      </c>
      <c r="CF372" s="20">
        <f>IF(ISNUMBER(Table1[[#This Row],[concrete]]),Table1[[#This Row],[concrete]],IF(AND(ISNUMBER(Table1[[#This Row],[cement]]),ISNUMBER(Table1[[#This Row],[aggregates]])),Table1[[#This Row],[cement]]+Table1[[#This Row],[aggregates]],""))</f>
        <v>479.03333329999998</v>
      </c>
      <c r="CG372" s="20">
        <f>COUNT(Table1[[#This Row],[steel]:[other_unspecified_material]])</f>
        <v>2</v>
      </c>
    </row>
    <row r="373" spans="1:85" s="8" customFormat="1">
      <c r="A373" s="9">
        <v>371</v>
      </c>
      <c r="B373" s="20" t="s">
        <v>800</v>
      </c>
      <c r="C373" s="20" t="s">
        <v>815</v>
      </c>
      <c r="D373" s="38"/>
      <c r="E373" s="9"/>
      <c r="F373" s="38">
        <v>24.632478630000001</v>
      </c>
      <c r="G373" s="38"/>
      <c r="H373" s="38"/>
      <c r="I373" s="38"/>
      <c r="J373" s="117">
        <v>9.7948717950000006</v>
      </c>
      <c r="K373" s="117"/>
      <c r="L373" s="117"/>
      <c r="M373" s="117">
        <v>1047.9316240000001</v>
      </c>
      <c r="N373" s="117"/>
      <c r="O373" s="117"/>
      <c r="P373" s="117"/>
      <c r="Q373" s="117"/>
      <c r="R373" s="117"/>
      <c r="S373" s="117"/>
      <c r="T373" s="117"/>
      <c r="U373" s="117"/>
      <c r="V373" s="117"/>
      <c r="W373" s="117"/>
      <c r="X373" s="117"/>
      <c r="Y373" s="117"/>
      <c r="Z373" s="117"/>
      <c r="AA373" s="117"/>
      <c r="AB373" s="117"/>
      <c r="AC373" s="117"/>
      <c r="AD373" s="117"/>
      <c r="AE373" s="117"/>
      <c r="AF373" s="117"/>
      <c r="AG373" s="117"/>
      <c r="AH373" s="117"/>
      <c r="AI373" s="117"/>
      <c r="AJ373" s="117"/>
      <c r="AK373" s="117"/>
      <c r="AL373" s="29" t="s">
        <v>816</v>
      </c>
      <c r="AM373" s="38">
        <v>2</v>
      </c>
      <c r="AN373" s="20" t="s">
        <v>117</v>
      </c>
      <c r="AO373" s="20" t="s">
        <v>24</v>
      </c>
      <c r="AP373" s="20" t="s">
        <v>598</v>
      </c>
      <c r="AQ373" s="20" t="s">
        <v>227</v>
      </c>
      <c r="AR373" s="20" t="s">
        <v>119</v>
      </c>
      <c r="AS373" s="20" t="s">
        <v>817</v>
      </c>
      <c r="AT373" s="38">
        <v>2015</v>
      </c>
      <c r="AU373" s="20" t="s">
        <v>818</v>
      </c>
      <c r="AV373" s="20" t="s">
        <v>575</v>
      </c>
      <c r="AW373" s="20" t="s">
        <v>125</v>
      </c>
      <c r="AX373" s="20" t="s">
        <v>1278</v>
      </c>
      <c r="AY373" s="20" t="str">
        <f>"https://doi.org/"&amp;Table1[[#This Row],[DOI]]</f>
        <v>https://doi.org/10.3390/buildings5020424</v>
      </c>
      <c r="AZ373" s="20" t="s">
        <v>1554</v>
      </c>
      <c r="BA373" s="20" t="s">
        <v>734</v>
      </c>
      <c r="BB373" s="20" t="s">
        <v>734</v>
      </c>
      <c r="BC373" s="20" t="s">
        <v>119</v>
      </c>
      <c r="BD373" s="20" t="s">
        <v>119</v>
      </c>
      <c r="BE373" s="20" t="s">
        <v>1326</v>
      </c>
      <c r="BF373" s="20" t="s">
        <v>119</v>
      </c>
      <c r="BG373" s="20" t="s">
        <v>119</v>
      </c>
      <c r="BH373" s="20" t="s">
        <v>119</v>
      </c>
      <c r="BI373" s="20" t="s">
        <v>119</v>
      </c>
      <c r="BJ373" s="20" t="s">
        <v>119</v>
      </c>
      <c r="BK373" s="20" t="s">
        <v>119</v>
      </c>
      <c r="BL373" s="20" t="s">
        <v>119</v>
      </c>
      <c r="BM373" s="20" t="s">
        <v>119</v>
      </c>
      <c r="BN373" s="20" t="s">
        <v>119</v>
      </c>
      <c r="BO373" s="20" t="s">
        <v>119</v>
      </c>
      <c r="BP373" s="20" t="s">
        <v>119</v>
      </c>
      <c r="BQ373" s="20" t="s">
        <v>119</v>
      </c>
      <c r="BR373" s="20" t="s">
        <v>119</v>
      </c>
      <c r="BS373" s="20" t="s">
        <v>119</v>
      </c>
      <c r="BT373" s="20" t="s">
        <v>119</v>
      </c>
      <c r="BU373" s="20" t="s">
        <v>119</v>
      </c>
      <c r="BV373" s="20" t="s">
        <v>119</v>
      </c>
      <c r="BW373" s="21" t="s">
        <v>134</v>
      </c>
      <c r="BX373" s="22" t="str">
        <f>_xlfn.XLOOKUP(BW373,dimensions_items!$B$4:$B$35,dimensions_items!$C$4:$C$35,"NULL",0)</f>
        <v>R5.2OECD</v>
      </c>
      <c r="BY373" s="20" t="s">
        <v>29</v>
      </c>
      <c r="BZ373" s="27" t="s">
        <v>17</v>
      </c>
      <c r="CA373" s="27" t="s">
        <v>31</v>
      </c>
      <c r="CB373" s="21" t="s">
        <v>19</v>
      </c>
      <c r="CC373" s="20" t="str">
        <f t="shared" si="15"/>
        <v>RM</v>
      </c>
      <c r="CD373" s="20" t="str">
        <f t="shared" si="16"/>
        <v>C</v>
      </c>
      <c r="CE373" s="20" t="str">
        <f t="shared" si="17"/>
        <v>OECD_EU15</v>
      </c>
      <c r="CF373" s="20">
        <f>IF(ISNUMBER(Table1[[#This Row],[concrete]]),Table1[[#This Row],[concrete]],IF(AND(ISNUMBER(Table1[[#This Row],[cement]]),ISNUMBER(Table1[[#This Row],[aggregates]])),Table1[[#This Row],[cement]]+Table1[[#This Row],[aggregates]],""))</f>
        <v>1047.9316240000001</v>
      </c>
      <c r="CG373" s="20">
        <f>COUNT(Table1[[#This Row],[steel]:[other_unspecified_material]])</f>
        <v>3</v>
      </c>
    </row>
    <row r="374" spans="1:85" s="8" customFormat="1">
      <c r="A374" s="9">
        <v>372</v>
      </c>
      <c r="B374" s="20" t="s">
        <v>514</v>
      </c>
      <c r="C374" s="20" t="s">
        <v>813</v>
      </c>
      <c r="D374" s="38"/>
      <c r="E374" s="9"/>
      <c r="F374" s="38"/>
      <c r="G374" s="38"/>
      <c r="H374" s="38">
        <v>0.93484419299999999</v>
      </c>
      <c r="I374" s="38"/>
      <c r="J374" s="117">
        <v>44.062322950000002</v>
      </c>
      <c r="K374" s="117"/>
      <c r="L374" s="117"/>
      <c r="M374" s="117">
        <v>857.24645889999999</v>
      </c>
      <c r="N374" s="117"/>
      <c r="O374" s="117"/>
      <c r="P374" s="117"/>
      <c r="Q374" s="117"/>
      <c r="R374" s="117"/>
      <c r="S374" s="117"/>
      <c r="T374" s="117"/>
      <c r="U374" s="117"/>
      <c r="V374" s="117"/>
      <c r="W374" s="117"/>
      <c r="X374" s="117"/>
      <c r="Y374" s="117"/>
      <c r="Z374" s="117"/>
      <c r="AA374" s="117"/>
      <c r="AB374" s="117">
        <v>5.6600566570000002</v>
      </c>
      <c r="AC374" s="117"/>
      <c r="AD374" s="117"/>
      <c r="AE374" s="117"/>
      <c r="AF374" s="117"/>
      <c r="AG374" s="117"/>
      <c r="AH374" s="117"/>
      <c r="AI374" s="117"/>
      <c r="AJ374" s="117"/>
      <c r="AK374" s="117"/>
      <c r="AL374" s="20" t="s">
        <v>814</v>
      </c>
      <c r="AM374" s="38">
        <v>2</v>
      </c>
      <c r="AN374" s="20" t="s">
        <v>117</v>
      </c>
      <c r="AO374" s="20" t="s">
        <v>20</v>
      </c>
      <c r="AP374" s="20" t="s">
        <v>598</v>
      </c>
      <c r="AQ374" s="20" t="s">
        <v>227</v>
      </c>
      <c r="AR374" s="20" t="s">
        <v>119</v>
      </c>
      <c r="AS374" s="20" t="s">
        <v>743</v>
      </c>
      <c r="AT374" s="38">
        <v>2014</v>
      </c>
      <c r="AU374" s="20" t="s">
        <v>744</v>
      </c>
      <c r="AV374" s="20" t="s">
        <v>745</v>
      </c>
      <c r="AW374" s="20" t="s">
        <v>125</v>
      </c>
      <c r="AX374" s="20" t="s">
        <v>1271</v>
      </c>
      <c r="AY374" s="20" t="str">
        <f>"https://doi.org/"&amp;Table1[[#This Row],[DOI]]</f>
        <v>https://doi.org/10.1016/j.enbuild.2013.09.046</v>
      </c>
      <c r="AZ374" s="20" t="s">
        <v>119</v>
      </c>
      <c r="BA374" s="20" t="s">
        <v>734</v>
      </c>
      <c r="BB374" s="20" t="s">
        <v>734</v>
      </c>
      <c r="BC374" s="20" t="s">
        <v>119</v>
      </c>
      <c r="BD374" s="20" t="s">
        <v>119</v>
      </c>
      <c r="BE374" s="20" t="s">
        <v>1326</v>
      </c>
      <c r="BF374" s="20" t="s">
        <v>119</v>
      </c>
      <c r="BG374" s="20" t="s">
        <v>119</v>
      </c>
      <c r="BH374" s="20" t="s">
        <v>119</v>
      </c>
      <c r="BI374" s="20" t="s">
        <v>119</v>
      </c>
      <c r="BJ374" s="20" t="s">
        <v>119</v>
      </c>
      <c r="BK374" s="20" t="s">
        <v>119</v>
      </c>
      <c r="BL374" s="20" t="s">
        <v>119</v>
      </c>
      <c r="BM374" s="20" t="s">
        <v>119</v>
      </c>
      <c r="BN374" s="20" t="s">
        <v>119</v>
      </c>
      <c r="BO374" s="20" t="s">
        <v>119</v>
      </c>
      <c r="BP374" s="20" t="s">
        <v>119</v>
      </c>
      <c r="BQ374" s="20" t="s">
        <v>119</v>
      </c>
      <c r="BR374" s="20" t="s">
        <v>119</v>
      </c>
      <c r="BS374" s="20" t="s">
        <v>119</v>
      </c>
      <c r="BT374" s="20" t="s">
        <v>119</v>
      </c>
      <c r="BU374" s="20" t="s">
        <v>119</v>
      </c>
      <c r="BV374" s="20" t="s">
        <v>119</v>
      </c>
      <c r="BW374" s="21" t="s">
        <v>476</v>
      </c>
      <c r="BX374" s="22" t="str">
        <f>_xlfn.XLOOKUP(BW374,dimensions_items!$B$4:$B$35,dimensions_items!$C$4:$C$35,"NULL",0)</f>
        <v>R5.2OECD</v>
      </c>
      <c r="BY374" s="22" t="s">
        <v>25</v>
      </c>
      <c r="BZ374" s="21" t="s">
        <v>17</v>
      </c>
      <c r="CA374" s="21" t="s">
        <v>22</v>
      </c>
      <c r="CB374" s="21" t="s">
        <v>19</v>
      </c>
      <c r="CC374" s="20" t="str">
        <f t="shared" si="15"/>
        <v>RS</v>
      </c>
      <c r="CD374" s="20" t="str">
        <f t="shared" si="16"/>
        <v>C</v>
      </c>
      <c r="CE374" s="20" t="str">
        <f t="shared" si="17"/>
        <v>OECD_EFTA</v>
      </c>
      <c r="CF374" s="20">
        <f>IF(ISNUMBER(Table1[[#This Row],[concrete]]),Table1[[#This Row],[concrete]],IF(AND(ISNUMBER(Table1[[#This Row],[cement]]),ISNUMBER(Table1[[#This Row],[aggregates]])),Table1[[#This Row],[cement]]+Table1[[#This Row],[aggregates]],""))</f>
        <v>857.24645889999999</v>
      </c>
      <c r="CG374" s="20">
        <f>COUNT(Table1[[#This Row],[steel]:[other_unspecified_material]])</f>
        <v>4</v>
      </c>
    </row>
    <row r="375" spans="1:85" s="8" customFormat="1">
      <c r="A375" s="9">
        <v>373</v>
      </c>
      <c r="B375" s="20" t="s">
        <v>395</v>
      </c>
      <c r="C375" s="20" t="s">
        <v>819</v>
      </c>
      <c r="D375" s="38">
        <v>1981</v>
      </c>
      <c r="E375" s="9"/>
      <c r="F375" s="38">
        <v>23</v>
      </c>
      <c r="G375" s="38"/>
      <c r="H375" s="38"/>
      <c r="I375" s="38"/>
      <c r="J375" s="117">
        <v>77</v>
      </c>
      <c r="K375" s="117"/>
      <c r="L375" s="117"/>
      <c r="M375" s="117">
        <v>679</v>
      </c>
      <c r="N375" s="117"/>
      <c r="O375" s="117"/>
      <c r="P375" s="117"/>
      <c r="Q375" s="117"/>
      <c r="R375" s="117"/>
      <c r="S375" s="117"/>
      <c r="T375" s="117"/>
      <c r="U375" s="117"/>
      <c r="V375" s="117"/>
      <c r="W375" s="117"/>
      <c r="X375" s="117"/>
      <c r="Y375" s="117"/>
      <c r="Z375" s="117"/>
      <c r="AA375" s="117"/>
      <c r="AB375" s="117">
        <v>3</v>
      </c>
      <c r="AC375" s="117"/>
      <c r="AD375" s="117"/>
      <c r="AE375" s="117"/>
      <c r="AF375" s="117"/>
      <c r="AG375" s="117"/>
      <c r="AH375" s="117"/>
      <c r="AI375" s="117"/>
      <c r="AJ375" s="117"/>
      <c r="AK375" s="117"/>
      <c r="AL375" s="20" t="s">
        <v>119</v>
      </c>
      <c r="AM375" s="38" t="s">
        <v>820</v>
      </c>
      <c r="AN375" s="20" t="s">
        <v>117</v>
      </c>
      <c r="AO375" s="20" t="s">
        <v>20</v>
      </c>
      <c r="AP375" s="20" t="s">
        <v>760</v>
      </c>
      <c r="AQ375" s="20" t="s">
        <v>227</v>
      </c>
      <c r="AR375" s="20" t="s">
        <v>119</v>
      </c>
      <c r="AS375" s="20" t="s">
        <v>821</v>
      </c>
      <c r="AT375" s="38">
        <v>2019</v>
      </c>
      <c r="AU375" s="20" t="s">
        <v>822</v>
      </c>
      <c r="AV375" s="20" t="s">
        <v>823</v>
      </c>
      <c r="AW375" s="20" t="s">
        <v>125</v>
      </c>
      <c r="AX375" s="20" t="s">
        <v>1279</v>
      </c>
      <c r="AY375" s="20" t="str">
        <f>"https://doi.org/"&amp;Table1[[#This Row],[DOI]]</f>
        <v>https://doi.org/10.1016/j.resconrec.2018.12.011</v>
      </c>
      <c r="AZ375" s="20" t="s">
        <v>119</v>
      </c>
      <c r="BA375" s="20" t="s">
        <v>734</v>
      </c>
      <c r="BB375" s="20" t="s">
        <v>734</v>
      </c>
      <c r="BC375" s="20" t="s">
        <v>119</v>
      </c>
      <c r="BD375" s="20" t="s">
        <v>119</v>
      </c>
      <c r="BE375" s="20" t="s">
        <v>1326</v>
      </c>
      <c r="BF375" s="20" t="s">
        <v>119</v>
      </c>
      <c r="BG375" s="20" t="s">
        <v>119</v>
      </c>
      <c r="BH375" s="20" t="s">
        <v>119</v>
      </c>
      <c r="BI375" s="20" t="s">
        <v>119</v>
      </c>
      <c r="BJ375" s="20" t="s">
        <v>119</v>
      </c>
      <c r="BK375" s="20" t="s">
        <v>119</v>
      </c>
      <c r="BL375" s="20" t="s">
        <v>119</v>
      </c>
      <c r="BM375" s="20" t="s">
        <v>119</v>
      </c>
      <c r="BN375" s="20" t="s">
        <v>119</v>
      </c>
      <c r="BO375" s="20" t="s">
        <v>119</v>
      </c>
      <c r="BP375" s="20" t="s">
        <v>119</v>
      </c>
      <c r="BQ375" s="20" t="s">
        <v>119</v>
      </c>
      <c r="BR375" s="20" t="s">
        <v>119</v>
      </c>
      <c r="BS375" s="20" t="s">
        <v>119</v>
      </c>
      <c r="BT375" s="20" t="s">
        <v>119</v>
      </c>
      <c r="BU375" s="20" t="s">
        <v>119</v>
      </c>
      <c r="BV375" s="20" t="s">
        <v>119</v>
      </c>
      <c r="BW375" s="21" t="s">
        <v>134</v>
      </c>
      <c r="BX375" s="22" t="str">
        <f>_xlfn.XLOOKUP(BW375,dimensions_items!$B$4:$B$35,dimensions_items!$C$4:$C$35,"NULL",0)</f>
        <v>R5.2OECD</v>
      </c>
      <c r="BY375" s="26" t="s">
        <v>25</v>
      </c>
      <c r="BZ375" s="27" t="s">
        <v>26</v>
      </c>
      <c r="CA375" s="21" t="s">
        <v>18</v>
      </c>
      <c r="CB375" s="21" t="s">
        <v>23</v>
      </c>
      <c r="CC375" s="20" t="str">
        <f t="shared" si="15"/>
        <v>RS</v>
      </c>
      <c r="CD375" s="20" t="str">
        <f t="shared" si="16"/>
        <v>C</v>
      </c>
      <c r="CE375" s="20" t="str">
        <f t="shared" si="17"/>
        <v>OECD_EU15</v>
      </c>
      <c r="CF375" s="20">
        <f>IF(ISNUMBER(Table1[[#This Row],[concrete]]),Table1[[#This Row],[concrete]],IF(AND(ISNUMBER(Table1[[#This Row],[cement]]),ISNUMBER(Table1[[#This Row],[aggregates]])),Table1[[#This Row],[cement]]+Table1[[#This Row],[aggregates]],""))</f>
        <v>679</v>
      </c>
      <c r="CG375" s="20">
        <f>COUNT(Table1[[#This Row],[steel]:[other_unspecified_material]])</f>
        <v>4</v>
      </c>
    </row>
    <row r="376" spans="1:85" s="8" customFormat="1">
      <c r="A376" s="9">
        <v>374</v>
      </c>
      <c r="B376" s="20" t="s">
        <v>395</v>
      </c>
      <c r="C376" s="20" t="s">
        <v>819</v>
      </c>
      <c r="D376" s="38">
        <v>1996</v>
      </c>
      <c r="E376" s="9"/>
      <c r="F376" s="38">
        <v>30</v>
      </c>
      <c r="G376" s="38"/>
      <c r="H376" s="38"/>
      <c r="I376" s="38"/>
      <c r="J376" s="117">
        <v>72</v>
      </c>
      <c r="K376" s="117"/>
      <c r="L376" s="117"/>
      <c r="M376" s="117">
        <v>750</v>
      </c>
      <c r="N376" s="117"/>
      <c r="O376" s="117"/>
      <c r="P376" s="117"/>
      <c r="Q376" s="117"/>
      <c r="R376" s="117"/>
      <c r="S376" s="117"/>
      <c r="T376" s="117"/>
      <c r="U376" s="117"/>
      <c r="V376" s="117"/>
      <c r="W376" s="117"/>
      <c r="X376" s="117"/>
      <c r="Y376" s="117"/>
      <c r="Z376" s="117"/>
      <c r="AA376" s="117"/>
      <c r="AB376" s="117">
        <v>3</v>
      </c>
      <c r="AC376" s="117"/>
      <c r="AD376" s="117"/>
      <c r="AE376" s="117"/>
      <c r="AF376" s="117"/>
      <c r="AG376" s="117"/>
      <c r="AH376" s="117"/>
      <c r="AI376" s="117"/>
      <c r="AJ376" s="117"/>
      <c r="AK376" s="117"/>
      <c r="AL376" s="20" t="s">
        <v>119</v>
      </c>
      <c r="AM376" s="38" t="s">
        <v>820</v>
      </c>
      <c r="AN376" s="20" t="s">
        <v>117</v>
      </c>
      <c r="AO376" s="20" t="s">
        <v>20</v>
      </c>
      <c r="AP376" s="20" t="s">
        <v>760</v>
      </c>
      <c r="AQ376" s="20" t="s">
        <v>227</v>
      </c>
      <c r="AR376" s="20" t="s">
        <v>119</v>
      </c>
      <c r="AS376" s="20" t="s">
        <v>821</v>
      </c>
      <c r="AT376" s="38">
        <v>2019</v>
      </c>
      <c r="AU376" s="20" t="s">
        <v>822</v>
      </c>
      <c r="AV376" s="20" t="s">
        <v>823</v>
      </c>
      <c r="AW376" s="20" t="s">
        <v>125</v>
      </c>
      <c r="AX376" s="20" t="s">
        <v>1279</v>
      </c>
      <c r="AY376" s="20" t="str">
        <f>"https://doi.org/"&amp;Table1[[#This Row],[DOI]]</f>
        <v>https://doi.org/10.1016/j.resconrec.2018.12.011</v>
      </c>
      <c r="AZ376" s="20" t="s">
        <v>119</v>
      </c>
      <c r="BA376" s="20" t="s">
        <v>734</v>
      </c>
      <c r="BB376" s="20" t="s">
        <v>734</v>
      </c>
      <c r="BC376" s="20" t="s">
        <v>119</v>
      </c>
      <c r="BD376" s="20" t="s">
        <v>119</v>
      </c>
      <c r="BE376" s="20" t="s">
        <v>1326</v>
      </c>
      <c r="BF376" s="20" t="s">
        <v>119</v>
      </c>
      <c r="BG376" s="20" t="s">
        <v>119</v>
      </c>
      <c r="BH376" s="20" t="s">
        <v>119</v>
      </c>
      <c r="BI376" s="20" t="s">
        <v>119</v>
      </c>
      <c r="BJ376" s="20" t="s">
        <v>119</v>
      </c>
      <c r="BK376" s="20" t="s">
        <v>119</v>
      </c>
      <c r="BL376" s="20" t="s">
        <v>119</v>
      </c>
      <c r="BM376" s="20" t="s">
        <v>119</v>
      </c>
      <c r="BN376" s="20" t="s">
        <v>119</v>
      </c>
      <c r="BO376" s="20" t="s">
        <v>119</v>
      </c>
      <c r="BP376" s="20" t="s">
        <v>119</v>
      </c>
      <c r="BQ376" s="20" t="s">
        <v>119</v>
      </c>
      <c r="BR376" s="20" t="s">
        <v>119</v>
      </c>
      <c r="BS376" s="20" t="s">
        <v>119</v>
      </c>
      <c r="BT376" s="20" t="s">
        <v>119</v>
      </c>
      <c r="BU376" s="20" t="s">
        <v>119</v>
      </c>
      <c r="BV376" s="20" t="s">
        <v>119</v>
      </c>
      <c r="BW376" s="21" t="s">
        <v>134</v>
      </c>
      <c r="BX376" s="22" t="str">
        <f>_xlfn.XLOOKUP(BW376,dimensions_items!$B$4:$B$35,dimensions_items!$C$4:$C$35,"NULL",0)</f>
        <v>R5.2OECD</v>
      </c>
      <c r="BY376" s="26" t="s">
        <v>25</v>
      </c>
      <c r="BZ376" s="27" t="s">
        <v>26</v>
      </c>
      <c r="CA376" s="21" t="s">
        <v>18</v>
      </c>
      <c r="CB376" s="21" t="s">
        <v>23</v>
      </c>
      <c r="CC376" s="20" t="str">
        <f t="shared" si="15"/>
        <v>RS</v>
      </c>
      <c r="CD376" s="20" t="str">
        <f t="shared" si="16"/>
        <v>C</v>
      </c>
      <c r="CE376" s="20" t="str">
        <f t="shared" si="17"/>
        <v>OECD_EU15</v>
      </c>
      <c r="CF376" s="20">
        <f>IF(ISNUMBER(Table1[[#This Row],[concrete]]),Table1[[#This Row],[concrete]],IF(AND(ISNUMBER(Table1[[#This Row],[cement]]),ISNUMBER(Table1[[#This Row],[aggregates]])),Table1[[#This Row],[cement]]+Table1[[#This Row],[aggregates]],""))</f>
        <v>750</v>
      </c>
      <c r="CG376" s="20">
        <f>COUNT(Table1[[#This Row],[steel]:[other_unspecified_material]])</f>
        <v>4</v>
      </c>
    </row>
    <row r="377" spans="1:85" s="8" customFormat="1">
      <c r="A377" s="9">
        <v>375</v>
      </c>
      <c r="B377" s="20" t="s">
        <v>395</v>
      </c>
      <c r="C377" s="20" t="s">
        <v>819</v>
      </c>
      <c r="D377" s="38">
        <v>2007</v>
      </c>
      <c r="E377" s="9"/>
      <c r="F377" s="38">
        <v>34</v>
      </c>
      <c r="G377" s="38"/>
      <c r="H377" s="38"/>
      <c r="I377" s="38"/>
      <c r="J377" s="117">
        <v>69</v>
      </c>
      <c r="K377" s="117"/>
      <c r="L377" s="117"/>
      <c r="M377" s="117">
        <v>137</v>
      </c>
      <c r="N377" s="117"/>
      <c r="O377" s="117"/>
      <c r="P377" s="117"/>
      <c r="Q377" s="117"/>
      <c r="R377" s="117"/>
      <c r="S377" s="117"/>
      <c r="T377" s="117"/>
      <c r="U377" s="117"/>
      <c r="V377" s="117"/>
      <c r="W377" s="117"/>
      <c r="X377" s="117"/>
      <c r="Y377" s="117"/>
      <c r="Z377" s="117"/>
      <c r="AA377" s="117"/>
      <c r="AB377" s="117">
        <v>3</v>
      </c>
      <c r="AC377" s="117"/>
      <c r="AD377" s="117"/>
      <c r="AE377" s="117"/>
      <c r="AF377" s="117"/>
      <c r="AG377" s="117"/>
      <c r="AH377" s="117"/>
      <c r="AI377" s="117"/>
      <c r="AJ377" s="117"/>
      <c r="AK377" s="117"/>
      <c r="AL377" s="20" t="s">
        <v>119</v>
      </c>
      <c r="AM377" s="38" t="s">
        <v>820</v>
      </c>
      <c r="AN377" s="20" t="s">
        <v>117</v>
      </c>
      <c r="AO377" s="20" t="s">
        <v>20</v>
      </c>
      <c r="AP377" s="20" t="s">
        <v>760</v>
      </c>
      <c r="AQ377" s="20" t="s">
        <v>227</v>
      </c>
      <c r="AR377" s="20" t="s">
        <v>119</v>
      </c>
      <c r="AS377" s="20" t="s">
        <v>821</v>
      </c>
      <c r="AT377" s="38">
        <v>2019</v>
      </c>
      <c r="AU377" s="20" t="s">
        <v>822</v>
      </c>
      <c r="AV377" s="20" t="s">
        <v>823</v>
      </c>
      <c r="AW377" s="20" t="s">
        <v>125</v>
      </c>
      <c r="AX377" s="20" t="s">
        <v>1279</v>
      </c>
      <c r="AY377" s="20" t="str">
        <f>"https://doi.org/"&amp;Table1[[#This Row],[DOI]]</f>
        <v>https://doi.org/10.1016/j.resconrec.2018.12.011</v>
      </c>
      <c r="AZ377" s="20" t="s">
        <v>119</v>
      </c>
      <c r="BA377" s="20" t="s">
        <v>734</v>
      </c>
      <c r="BB377" s="20" t="s">
        <v>734</v>
      </c>
      <c r="BC377" s="20" t="s">
        <v>119</v>
      </c>
      <c r="BD377" s="20" t="s">
        <v>119</v>
      </c>
      <c r="BE377" s="20" t="s">
        <v>1326</v>
      </c>
      <c r="BF377" s="20" t="s">
        <v>119</v>
      </c>
      <c r="BG377" s="20" t="s">
        <v>119</v>
      </c>
      <c r="BH377" s="20" t="s">
        <v>119</v>
      </c>
      <c r="BI377" s="20" t="s">
        <v>119</v>
      </c>
      <c r="BJ377" s="20" t="s">
        <v>119</v>
      </c>
      <c r="BK377" s="20" t="s">
        <v>119</v>
      </c>
      <c r="BL377" s="20" t="s">
        <v>119</v>
      </c>
      <c r="BM377" s="20" t="s">
        <v>119</v>
      </c>
      <c r="BN377" s="20" t="s">
        <v>119</v>
      </c>
      <c r="BO377" s="20" t="s">
        <v>119</v>
      </c>
      <c r="BP377" s="20" t="s">
        <v>119</v>
      </c>
      <c r="BQ377" s="20" t="s">
        <v>119</v>
      </c>
      <c r="BR377" s="20" t="s">
        <v>119</v>
      </c>
      <c r="BS377" s="20" t="s">
        <v>119</v>
      </c>
      <c r="BT377" s="20" t="s">
        <v>119</v>
      </c>
      <c r="BU377" s="20" t="s">
        <v>119</v>
      </c>
      <c r="BV377" s="20" t="s">
        <v>119</v>
      </c>
      <c r="BW377" s="21" t="s">
        <v>134</v>
      </c>
      <c r="BX377" s="22" t="str">
        <f>_xlfn.XLOOKUP(BW377,dimensions_items!$B$4:$B$35,dimensions_items!$C$4:$C$35,"NULL",0)</f>
        <v>R5.2OECD</v>
      </c>
      <c r="BY377" s="26" t="s">
        <v>25</v>
      </c>
      <c r="BZ377" s="27" t="s">
        <v>26</v>
      </c>
      <c r="CA377" s="21" t="s">
        <v>18</v>
      </c>
      <c r="CB377" s="21" t="s">
        <v>23</v>
      </c>
      <c r="CC377" s="20" t="str">
        <f t="shared" si="15"/>
        <v>RS</v>
      </c>
      <c r="CD377" s="20" t="str">
        <f t="shared" si="16"/>
        <v>C</v>
      </c>
      <c r="CE377" s="20" t="str">
        <f t="shared" si="17"/>
        <v>OECD_EU15</v>
      </c>
      <c r="CF377" s="20">
        <f>IF(ISNUMBER(Table1[[#This Row],[concrete]]),Table1[[#This Row],[concrete]],IF(AND(ISNUMBER(Table1[[#This Row],[cement]]),ISNUMBER(Table1[[#This Row],[aggregates]])),Table1[[#This Row],[cement]]+Table1[[#This Row],[aggregates]],""))</f>
        <v>137</v>
      </c>
      <c r="CG377" s="20">
        <f>COUNT(Table1[[#This Row],[steel]:[other_unspecified_material]])</f>
        <v>4</v>
      </c>
    </row>
    <row r="378" spans="1:85" s="8" customFormat="1">
      <c r="A378" s="9">
        <v>376</v>
      </c>
      <c r="B378" s="20" t="s">
        <v>395</v>
      </c>
      <c r="C378" s="20" t="s">
        <v>819</v>
      </c>
      <c r="D378" s="38">
        <v>1981</v>
      </c>
      <c r="E378" s="9"/>
      <c r="F378" s="38">
        <v>37</v>
      </c>
      <c r="G378" s="38"/>
      <c r="H378" s="38"/>
      <c r="I378" s="38"/>
      <c r="J378" s="117">
        <v>112</v>
      </c>
      <c r="K378" s="117"/>
      <c r="L378" s="117"/>
      <c r="M378" s="117">
        <v>1010</v>
      </c>
      <c r="N378" s="117"/>
      <c r="O378" s="117"/>
      <c r="P378" s="117"/>
      <c r="Q378" s="117"/>
      <c r="R378" s="117"/>
      <c r="S378" s="117"/>
      <c r="T378" s="117"/>
      <c r="U378" s="117"/>
      <c r="V378" s="117"/>
      <c r="W378" s="117"/>
      <c r="X378" s="117"/>
      <c r="Y378" s="117"/>
      <c r="Z378" s="117"/>
      <c r="AA378" s="117"/>
      <c r="AB378" s="117">
        <v>4</v>
      </c>
      <c r="AC378" s="117"/>
      <c r="AD378" s="117"/>
      <c r="AE378" s="117"/>
      <c r="AF378" s="117"/>
      <c r="AG378" s="117"/>
      <c r="AH378" s="117"/>
      <c r="AI378" s="117"/>
      <c r="AJ378" s="117"/>
      <c r="AK378" s="117"/>
      <c r="AL378" s="20" t="s">
        <v>119</v>
      </c>
      <c r="AM378" s="38" t="s">
        <v>824</v>
      </c>
      <c r="AN378" s="20" t="s">
        <v>117</v>
      </c>
      <c r="AO378" s="20" t="s">
        <v>20</v>
      </c>
      <c r="AP378" s="20" t="s">
        <v>760</v>
      </c>
      <c r="AQ378" s="20" t="s">
        <v>227</v>
      </c>
      <c r="AR378" s="20" t="s">
        <v>119</v>
      </c>
      <c r="AS378" s="20" t="s">
        <v>821</v>
      </c>
      <c r="AT378" s="38">
        <v>2019</v>
      </c>
      <c r="AU378" s="20" t="s">
        <v>822</v>
      </c>
      <c r="AV378" s="20" t="s">
        <v>823</v>
      </c>
      <c r="AW378" s="20" t="s">
        <v>125</v>
      </c>
      <c r="AX378" s="20" t="s">
        <v>1279</v>
      </c>
      <c r="AY378" s="20" t="str">
        <f>"https://doi.org/"&amp;Table1[[#This Row],[DOI]]</f>
        <v>https://doi.org/10.1016/j.resconrec.2018.12.011</v>
      </c>
      <c r="AZ378" s="20" t="s">
        <v>119</v>
      </c>
      <c r="BA378" s="20" t="s">
        <v>734</v>
      </c>
      <c r="BB378" s="20" t="s">
        <v>734</v>
      </c>
      <c r="BC378" s="20" t="s">
        <v>119</v>
      </c>
      <c r="BD378" s="20" t="s">
        <v>119</v>
      </c>
      <c r="BE378" s="20" t="s">
        <v>1326</v>
      </c>
      <c r="BF378" s="20" t="s">
        <v>119</v>
      </c>
      <c r="BG378" s="20" t="s">
        <v>119</v>
      </c>
      <c r="BH378" s="20" t="s">
        <v>119</v>
      </c>
      <c r="BI378" s="20" t="s">
        <v>119</v>
      </c>
      <c r="BJ378" s="20" t="s">
        <v>119</v>
      </c>
      <c r="BK378" s="20" t="s">
        <v>119</v>
      </c>
      <c r="BL378" s="20" t="s">
        <v>119</v>
      </c>
      <c r="BM378" s="20" t="s">
        <v>119</v>
      </c>
      <c r="BN378" s="20" t="s">
        <v>119</v>
      </c>
      <c r="BO378" s="20" t="s">
        <v>119</v>
      </c>
      <c r="BP378" s="20" t="s">
        <v>119</v>
      </c>
      <c r="BQ378" s="20" t="s">
        <v>119</v>
      </c>
      <c r="BR378" s="20" t="s">
        <v>119</v>
      </c>
      <c r="BS378" s="20" t="s">
        <v>119</v>
      </c>
      <c r="BT378" s="20" t="s">
        <v>119</v>
      </c>
      <c r="BU378" s="20" t="s">
        <v>119</v>
      </c>
      <c r="BV378" s="20" t="s">
        <v>119</v>
      </c>
      <c r="BW378" s="21" t="s">
        <v>134</v>
      </c>
      <c r="BX378" s="22" t="str">
        <f>_xlfn.XLOOKUP(BW378,dimensions_items!$B$4:$B$35,dimensions_items!$C$4:$C$35,"NULL",0)</f>
        <v>R5.2OECD</v>
      </c>
      <c r="BY378" s="20" t="s">
        <v>29</v>
      </c>
      <c r="BZ378" s="27" t="s">
        <v>26</v>
      </c>
      <c r="CA378" s="21" t="s">
        <v>18</v>
      </c>
      <c r="CB378" s="21" t="s">
        <v>23</v>
      </c>
      <c r="CC378" s="20" t="str">
        <f t="shared" si="15"/>
        <v>RM</v>
      </c>
      <c r="CD378" s="20" t="str">
        <f t="shared" si="16"/>
        <v>C</v>
      </c>
      <c r="CE378" s="20" t="str">
        <f t="shared" si="17"/>
        <v>OECD_EU15</v>
      </c>
      <c r="CF378" s="20">
        <f>IF(ISNUMBER(Table1[[#This Row],[concrete]]),Table1[[#This Row],[concrete]],IF(AND(ISNUMBER(Table1[[#This Row],[cement]]),ISNUMBER(Table1[[#This Row],[aggregates]])),Table1[[#This Row],[cement]]+Table1[[#This Row],[aggregates]],""))</f>
        <v>1010</v>
      </c>
      <c r="CG378" s="20">
        <f>COUNT(Table1[[#This Row],[steel]:[other_unspecified_material]])</f>
        <v>4</v>
      </c>
    </row>
    <row r="379" spans="1:85" s="8" customFormat="1">
      <c r="A379" s="9">
        <v>377</v>
      </c>
      <c r="B379" s="20" t="s">
        <v>395</v>
      </c>
      <c r="C379" s="20" t="s">
        <v>819</v>
      </c>
      <c r="D379" s="38">
        <v>1969</v>
      </c>
      <c r="E379" s="9"/>
      <c r="F379" s="38">
        <v>49</v>
      </c>
      <c r="G379" s="38"/>
      <c r="H379" s="38"/>
      <c r="I379" s="38"/>
      <c r="J379" s="117">
        <v>102</v>
      </c>
      <c r="K379" s="117"/>
      <c r="L379" s="117"/>
      <c r="M379" s="117">
        <v>1148</v>
      </c>
      <c r="N379" s="117"/>
      <c r="O379" s="117"/>
      <c r="P379" s="117"/>
      <c r="Q379" s="117"/>
      <c r="R379" s="117"/>
      <c r="S379" s="117"/>
      <c r="T379" s="117"/>
      <c r="U379" s="117"/>
      <c r="V379" s="117"/>
      <c r="W379" s="117"/>
      <c r="X379" s="117"/>
      <c r="Y379" s="117"/>
      <c r="Z379" s="117"/>
      <c r="AA379" s="117"/>
      <c r="AB379" s="117">
        <v>5</v>
      </c>
      <c r="AC379" s="117"/>
      <c r="AD379" s="117"/>
      <c r="AE379" s="117"/>
      <c r="AF379" s="117"/>
      <c r="AG379" s="117"/>
      <c r="AH379" s="117"/>
      <c r="AI379" s="117"/>
      <c r="AJ379" s="117"/>
      <c r="AK379" s="117"/>
      <c r="AL379" s="20" t="s">
        <v>119</v>
      </c>
      <c r="AM379" s="38" t="s">
        <v>824</v>
      </c>
      <c r="AN379" s="20" t="s">
        <v>117</v>
      </c>
      <c r="AO379" s="20" t="s">
        <v>20</v>
      </c>
      <c r="AP379" s="20" t="s">
        <v>760</v>
      </c>
      <c r="AQ379" s="20" t="s">
        <v>227</v>
      </c>
      <c r="AR379" s="20" t="s">
        <v>119</v>
      </c>
      <c r="AS379" s="20" t="s">
        <v>821</v>
      </c>
      <c r="AT379" s="38">
        <v>2019</v>
      </c>
      <c r="AU379" s="20" t="s">
        <v>822</v>
      </c>
      <c r="AV379" s="20" t="s">
        <v>823</v>
      </c>
      <c r="AW379" s="20" t="s">
        <v>125</v>
      </c>
      <c r="AX379" s="20" t="s">
        <v>1279</v>
      </c>
      <c r="AY379" s="20" t="str">
        <f>"https://doi.org/"&amp;Table1[[#This Row],[DOI]]</f>
        <v>https://doi.org/10.1016/j.resconrec.2018.12.011</v>
      </c>
      <c r="AZ379" s="20" t="s">
        <v>119</v>
      </c>
      <c r="BA379" s="20" t="s">
        <v>734</v>
      </c>
      <c r="BB379" s="20" t="s">
        <v>734</v>
      </c>
      <c r="BC379" s="20" t="s">
        <v>119</v>
      </c>
      <c r="BD379" s="20" t="s">
        <v>119</v>
      </c>
      <c r="BE379" s="20" t="s">
        <v>1326</v>
      </c>
      <c r="BF379" s="20" t="s">
        <v>119</v>
      </c>
      <c r="BG379" s="20" t="s">
        <v>119</v>
      </c>
      <c r="BH379" s="20" t="s">
        <v>119</v>
      </c>
      <c r="BI379" s="20" t="s">
        <v>119</v>
      </c>
      <c r="BJ379" s="20" t="s">
        <v>119</v>
      </c>
      <c r="BK379" s="20" t="s">
        <v>119</v>
      </c>
      <c r="BL379" s="20" t="s">
        <v>119</v>
      </c>
      <c r="BM379" s="20" t="s">
        <v>119</v>
      </c>
      <c r="BN379" s="20" t="s">
        <v>119</v>
      </c>
      <c r="BO379" s="20" t="s">
        <v>119</v>
      </c>
      <c r="BP379" s="20" t="s">
        <v>119</v>
      </c>
      <c r="BQ379" s="20" t="s">
        <v>119</v>
      </c>
      <c r="BR379" s="20" t="s">
        <v>119</v>
      </c>
      <c r="BS379" s="20" t="s">
        <v>119</v>
      </c>
      <c r="BT379" s="20" t="s">
        <v>119</v>
      </c>
      <c r="BU379" s="20" t="s">
        <v>119</v>
      </c>
      <c r="BV379" s="20" t="s">
        <v>119</v>
      </c>
      <c r="BW379" s="21" t="s">
        <v>134</v>
      </c>
      <c r="BX379" s="22" t="str">
        <f>_xlfn.XLOOKUP(BW379,dimensions_items!$B$4:$B$35,dimensions_items!$C$4:$C$35,"NULL",0)</f>
        <v>R5.2OECD</v>
      </c>
      <c r="BY379" s="20" t="s">
        <v>29</v>
      </c>
      <c r="BZ379" s="27" t="s">
        <v>26</v>
      </c>
      <c r="CA379" s="21" t="s">
        <v>18</v>
      </c>
      <c r="CB379" s="21" t="s">
        <v>23</v>
      </c>
      <c r="CC379" s="20" t="str">
        <f t="shared" si="15"/>
        <v>RM</v>
      </c>
      <c r="CD379" s="20" t="str">
        <f t="shared" si="16"/>
        <v>C</v>
      </c>
      <c r="CE379" s="20" t="str">
        <f t="shared" si="17"/>
        <v>OECD_EU15</v>
      </c>
      <c r="CF379" s="20">
        <f>IF(ISNUMBER(Table1[[#This Row],[concrete]]),Table1[[#This Row],[concrete]],IF(AND(ISNUMBER(Table1[[#This Row],[cement]]),ISNUMBER(Table1[[#This Row],[aggregates]])),Table1[[#This Row],[cement]]+Table1[[#This Row],[aggregates]],""))</f>
        <v>1148</v>
      </c>
      <c r="CG379" s="20">
        <f>COUNT(Table1[[#This Row],[steel]:[other_unspecified_material]])</f>
        <v>4</v>
      </c>
    </row>
    <row r="380" spans="1:85" s="8" customFormat="1">
      <c r="A380" s="9">
        <v>378</v>
      </c>
      <c r="B380" s="20" t="s">
        <v>395</v>
      </c>
      <c r="C380" s="20" t="s">
        <v>819</v>
      </c>
      <c r="D380" s="38">
        <v>2007</v>
      </c>
      <c r="E380" s="9"/>
      <c r="F380" s="38">
        <v>56</v>
      </c>
      <c r="G380" s="38"/>
      <c r="H380" s="38"/>
      <c r="I380" s="38"/>
      <c r="J380" s="117">
        <v>92</v>
      </c>
      <c r="K380" s="117"/>
      <c r="L380" s="117"/>
      <c r="M380" s="117">
        <v>1181</v>
      </c>
      <c r="N380" s="117"/>
      <c r="O380" s="117"/>
      <c r="P380" s="117"/>
      <c r="Q380" s="117"/>
      <c r="R380" s="117"/>
      <c r="S380" s="117"/>
      <c r="T380" s="117"/>
      <c r="U380" s="117"/>
      <c r="V380" s="117"/>
      <c r="W380" s="117"/>
      <c r="X380" s="117"/>
      <c r="Y380" s="117"/>
      <c r="Z380" s="117"/>
      <c r="AA380" s="117"/>
      <c r="AB380" s="117">
        <v>5</v>
      </c>
      <c r="AC380" s="117"/>
      <c r="AD380" s="117"/>
      <c r="AE380" s="117"/>
      <c r="AF380" s="117"/>
      <c r="AG380" s="117"/>
      <c r="AH380" s="117"/>
      <c r="AI380" s="117"/>
      <c r="AJ380" s="117"/>
      <c r="AK380" s="117"/>
      <c r="AL380" s="20" t="s">
        <v>119</v>
      </c>
      <c r="AM380" s="38" t="s">
        <v>824</v>
      </c>
      <c r="AN380" s="20" t="s">
        <v>117</v>
      </c>
      <c r="AO380" s="20" t="s">
        <v>20</v>
      </c>
      <c r="AP380" s="20" t="s">
        <v>760</v>
      </c>
      <c r="AQ380" s="20" t="s">
        <v>227</v>
      </c>
      <c r="AR380" s="20" t="s">
        <v>119</v>
      </c>
      <c r="AS380" s="20" t="s">
        <v>821</v>
      </c>
      <c r="AT380" s="38">
        <v>2019</v>
      </c>
      <c r="AU380" s="20" t="s">
        <v>822</v>
      </c>
      <c r="AV380" s="20" t="s">
        <v>823</v>
      </c>
      <c r="AW380" s="20" t="s">
        <v>125</v>
      </c>
      <c r="AX380" s="20" t="s">
        <v>1279</v>
      </c>
      <c r="AY380" s="20" t="str">
        <f>"https://doi.org/"&amp;Table1[[#This Row],[DOI]]</f>
        <v>https://doi.org/10.1016/j.resconrec.2018.12.011</v>
      </c>
      <c r="AZ380" s="20" t="s">
        <v>119</v>
      </c>
      <c r="BA380" s="20" t="s">
        <v>734</v>
      </c>
      <c r="BB380" s="20" t="s">
        <v>734</v>
      </c>
      <c r="BC380" s="20" t="s">
        <v>119</v>
      </c>
      <c r="BD380" s="20" t="s">
        <v>119</v>
      </c>
      <c r="BE380" s="20" t="s">
        <v>1326</v>
      </c>
      <c r="BF380" s="20" t="s">
        <v>119</v>
      </c>
      <c r="BG380" s="20" t="s">
        <v>119</v>
      </c>
      <c r="BH380" s="20" t="s">
        <v>119</v>
      </c>
      <c r="BI380" s="20" t="s">
        <v>119</v>
      </c>
      <c r="BJ380" s="20" t="s">
        <v>119</v>
      </c>
      <c r="BK380" s="20" t="s">
        <v>119</v>
      </c>
      <c r="BL380" s="20" t="s">
        <v>119</v>
      </c>
      <c r="BM380" s="20" t="s">
        <v>119</v>
      </c>
      <c r="BN380" s="20" t="s">
        <v>119</v>
      </c>
      <c r="BO380" s="20" t="s">
        <v>119</v>
      </c>
      <c r="BP380" s="20" t="s">
        <v>119</v>
      </c>
      <c r="BQ380" s="20" t="s">
        <v>119</v>
      </c>
      <c r="BR380" s="20" t="s">
        <v>119</v>
      </c>
      <c r="BS380" s="20" t="s">
        <v>119</v>
      </c>
      <c r="BT380" s="20" t="s">
        <v>119</v>
      </c>
      <c r="BU380" s="20" t="s">
        <v>119</v>
      </c>
      <c r="BV380" s="20" t="s">
        <v>119</v>
      </c>
      <c r="BW380" s="21" t="s">
        <v>134</v>
      </c>
      <c r="BX380" s="22" t="str">
        <f>_xlfn.XLOOKUP(BW380,dimensions_items!$B$4:$B$35,dimensions_items!$C$4:$C$35,"NULL",0)</f>
        <v>R5.2OECD</v>
      </c>
      <c r="BY380" s="20" t="s">
        <v>29</v>
      </c>
      <c r="BZ380" s="27" t="s">
        <v>26</v>
      </c>
      <c r="CA380" s="21" t="s">
        <v>18</v>
      </c>
      <c r="CB380" s="21" t="s">
        <v>23</v>
      </c>
      <c r="CC380" s="20" t="str">
        <f t="shared" si="15"/>
        <v>RM</v>
      </c>
      <c r="CD380" s="20" t="str">
        <f t="shared" si="16"/>
        <v>C</v>
      </c>
      <c r="CE380" s="20" t="str">
        <f t="shared" si="17"/>
        <v>OECD_EU15</v>
      </c>
      <c r="CF380" s="20">
        <f>IF(ISNUMBER(Table1[[#This Row],[concrete]]),Table1[[#This Row],[concrete]],IF(AND(ISNUMBER(Table1[[#This Row],[cement]]),ISNUMBER(Table1[[#This Row],[aggregates]])),Table1[[#This Row],[cement]]+Table1[[#This Row],[aggregates]],""))</f>
        <v>1181</v>
      </c>
      <c r="CG380" s="20">
        <f>COUNT(Table1[[#This Row],[steel]:[other_unspecified_material]])</f>
        <v>4</v>
      </c>
    </row>
    <row r="381" spans="1:85" s="8" customFormat="1">
      <c r="A381" s="9">
        <v>379</v>
      </c>
      <c r="B381" s="20" t="s">
        <v>395</v>
      </c>
      <c r="C381" s="20" t="s">
        <v>819</v>
      </c>
      <c r="D381" s="38">
        <v>1981</v>
      </c>
      <c r="E381" s="9"/>
      <c r="F381" s="38">
        <v>104</v>
      </c>
      <c r="G381" s="38"/>
      <c r="H381" s="38"/>
      <c r="I381" s="38"/>
      <c r="J381" s="117">
        <v>136</v>
      </c>
      <c r="K381" s="117"/>
      <c r="L381" s="117"/>
      <c r="M381" s="117">
        <v>766</v>
      </c>
      <c r="N381" s="117"/>
      <c r="O381" s="117"/>
      <c r="P381" s="117"/>
      <c r="Q381" s="117"/>
      <c r="R381" s="117"/>
      <c r="S381" s="117"/>
      <c r="T381" s="117"/>
      <c r="U381" s="117"/>
      <c r="V381" s="117"/>
      <c r="W381" s="117"/>
      <c r="X381" s="117"/>
      <c r="Y381" s="117"/>
      <c r="Z381" s="117"/>
      <c r="AA381" s="117"/>
      <c r="AB381" s="117">
        <v>8</v>
      </c>
      <c r="AC381" s="117"/>
      <c r="AD381" s="117"/>
      <c r="AE381" s="117"/>
      <c r="AF381" s="117"/>
      <c r="AG381" s="117"/>
      <c r="AH381" s="117"/>
      <c r="AI381" s="117"/>
      <c r="AJ381" s="117"/>
      <c r="AK381" s="117"/>
      <c r="AL381" s="20" t="s">
        <v>119</v>
      </c>
      <c r="AM381" s="38" t="s">
        <v>825</v>
      </c>
      <c r="AN381" s="20" t="s">
        <v>117</v>
      </c>
      <c r="AO381" s="20" t="s">
        <v>24</v>
      </c>
      <c r="AP381" s="20" t="s">
        <v>760</v>
      </c>
      <c r="AQ381" s="20" t="s">
        <v>227</v>
      </c>
      <c r="AR381" s="20" t="s">
        <v>119</v>
      </c>
      <c r="AS381" s="20" t="s">
        <v>821</v>
      </c>
      <c r="AT381" s="38">
        <v>2019</v>
      </c>
      <c r="AU381" s="20" t="s">
        <v>822</v>
      </c>
      <c r="AV381" s="20" t="s">
        <v>823</v>
      </c>
      <c r="AW381" s="20" t="s">
        <v>125</v>
      </c>
      <c r="AX381" s="20" t="s">
        <v>1279</v>
      </c>
      <c r="AY381" s="20" t="str">
        <f>"https://doi.org/"&amp;Table1[[#This Row],[DOI]]</f>
        <v>https://doi.org/10.1016/j.resconrec.2018.12.011</v>
      </c>
      <c r="AZ381" s="20" t="s">
        <v>119</v>
      </c>
      <c r="BA381" s="20" t="s">
        <v>734</v>
      </c>
      <c r="BB381" s="20" t="s">
        <v>734</v>
      </c>
      <c r="BC381" s="20" t="s">
        <v>119</v>
      </c>
      <c r="BD381" s="20" t="s">
        <v>119</v>
      </c>
      <c r="BE381" s="20" t="s">
        <v>1326</v>
      </c>
      <c r="BF381" s="20" t="s">
        <v>119</v>
      </c>
      <c r="BG381" s="20" t="s">
        <v>119</v>
      </c>
      <c r="BH381" s="20" t="s">
        <v>119</v>
      </c>
      <c r="BI381" s="20" t="s">
        <v>119</v>
      </c>
      <c r="BJ381" s="20" t="s">
        <v>119</v>
      </c>
      <c r="BK381" s="20" t="s">
        <v>119</v>
      </c>
      <c r="BL381" s="20" t="s">
        <v>119</v>
      </c>
      <c r="BM381" s="20" t="s">
        <v>119</v>
      </c>
      <c r="BN381" s="20" t="s">
        <v>119</v>
      </c>
      <c r="BO381" s="20" t="s">
        <v>119</v>
      </c>
      <c r="BP381" s="20" t="s">
        <v>119</v>
      </c>
      <c r="BQ381" s="20" t="s">
        <v>119</v>
      </c>
      <c r="BR381" s="20" t="s">
        <v>119</v>
      </c>
      <c r="BS381" s="20" t="s">
        <v>119</v>
      </c>
      <c r="BT381" s="20" t="s">
        <v>119</v>
      </c>
      <c r="BU381" s="20" t="s">
        <v>119</v>
      </c>
      <c r="BV381" s="20" t="s">
        <v>119</v>
      </c>
      <c r="BW381" s="21" t="s">
        <v>134</v>
      </c>
      <c r="BX381" s="22" t="str">
        <f>_xlfn.XLOOKUP(BW381,dimensions_items!$B$4:$B$35,dimensions_items!$C$4:$C$35,"NULL",0)</f>
        <v>R5.2OECD</v>
      </c>
      <c r="BY381" s="20" t="s">
        <v>33</v>
      </c>
      <c r="BZ381" s="27" t="s">
        <v>26</v>
      </c>
      <c r="CA381" s="21" t="s">
        <v>18</v>
      </c>
      <c r="CB381" s="21" t="s">
        <v>23</v>
      </c>
      <c r="CC381" s="20" t="str">
        <f t="shared" si="15"/>
        <v>RM</v>
      </c>
      <c r="CD381" s="20" t="str">
        <f t="shared" si="16"/>
        <v>C</v>
      </c>
      <c r="CE381" s="20" t="str">
        <f t="shared" si="17"/>
        <v>OECD_EU15</v>
      </c>
      <c r="CF381" s="20">
        <f>IF(ISNUMBER(Table1[[#This Row],[concrete]]),Table1[[#This Row],[concrete]],IF(AND(ISNUMBER(Table1[[#This Row],[cement]]),ISNUMBER(Table1[[#This Row],[aggregates]])),Table1[[#This Row],[cement]]+Table1[[#This Row],[aggregates]],""))</f>
        <v>766</v>
      </c>
      <c r="CG381" s="20">
        <f>COUNT(Table1[[#This Row],[steel]:[other_unspecified_material]])</f>
        <v>4</v>
      </c>
    </row>
    <row r="382" spans="1:85" s="8" customFormat="1">
      <c r="A382" s="9">
        <v>380</v>
      </c>
      <c r="B382" s="20" t="s">
        <v>395</v>
      </c>
      <c r="C382" s="20" t="s">
        <v>819</v>
      </c>
      <c r="D382" s="38">
        <v>1969</v>
      </c>
      <c r="E382" s="9"/>
      <c r="F382" s="38">
        <v>120</v>
      </c>
      <c r="G382" s="38"/>
      <c r="H382" s="38"/>
      <c r="I382" s="38"/>
      <c r="J382" s="117">
        <v>123</v>
      </c>
      <c r="K382" s="117"/>
      <c r="L382" s="117"/>
      <c r="M382" s="117">
        <v>966</v>
      </c>
      <c r="N382" s="117"/>
      <c r="O382" s="117"/>
      <c r="P382" s="117"/>
      <c r="Q382" s="117"/>
      <c r="R382" s="117"/>
      <c r="S382" s="117"/>
      <c r="T382" s="117"/>
      <c r="U382" s="117"/>
      <c r="V382" s="117"/>
      <c r="W382" s="117"/>
      <c r="X382" s="117"/>
      <c r="Y382" s="117"/>
      <c r="Z382" s="117"/>
      <c r="AA382" s="117"/>
      <c r="AB382" s="117">
        <v>8</v>
      </c>
      <c r="AC382" s="117"/>
      <c r="AD382" s="117"/>
      <c r="AE382" s="117"/>
      <c r="AF382" s="117"/>
      <c r="AG382" s="117"/>
      <c r="AH382" s="117"/>
      <c r="AI382" s="117"/>
      <c r="AJ382" s="117"/>
      <c r="AK382" s="117"/>
      <c r="AL382" s="20" t="s">
        <v>119</v>
      </c>
      <c r="AM382" s="38" t="s">
        <v>825</v>
      </c>
      <c r="AN382" s="20" t="s">
        <v>117</v>
      </c>
      <c r="AO382" s="20" t="s">
        <v>24</v>
      </c>
      <c r="AP382" s="20" t="s">
        <v>760</v>
      </c>
      <c r="AQ382" s="20" t="s">
        <v>227</v>
      </c>
      <c r="AR382" s="20" t="s">
        <v>119</v>
      </c>
      <c r="AS382" s="20" t="s">
        <v>821</v>
      </c>
      <c r="AT382" s="38">
        <v>2019</v>
      </c>
      <c r="AU382" s="20" t="s">
        <v>822</v>
      </c>
      <c r="AV382" s="20" t="s">
        <v>823</v>
      </c>
      <c r="AW382" s="20" t="s">
        <v>125</v>
      </c>
      <c r="AX382" s="20" t="s">
        <v>1279</v>
      </c>
      <c r="AY382" s="20" t="str">
        <f>"https://doi.org/"&amp;Table1[[#This Row],[DOI]]</f>
        <v>https://doi.org/10.1016/j.resconrec.2018.12.011</v>
      </c>
      <c r="AZ382" s="20" t="s">
        <v>119</v>
      </c>
      <c r="BA382" s="20" t="s">
        <v>734</v>
      </c>
      <c r="BB382" s="20" t="s">
        <v>734</v>
      </c>
      <c r="BC382" s="20" t="s">
        <v>119</v>
      </c>
      <c r="BD382" s="20" t="s">
        <v>119</v>
      </c>
      <c r="BE382" s="20" t="s">
        <v>1326</v>
      </c>
      <c r="BF382" s="20" t="s">
        <v>119</v>
      </c>
      <c r="BG382" s="20" t="s">
        <v>119</v>
      </c>
      <c r="BH382" s="20" t="s">
        <v>119</v>
      </c>
      <c r="BI382" s="20" t="s">
        <v>119</v>
      </c>
      <c r="BJ382" s="20" t="s">
        <v>119</v>
      </c>
      <c r="BK382" s="20" t="s">
        <v>119</v>
      </c>
      <c r="BL382" s="20" t="s">
        <v>119</v>
      </c>
      <c r="BM382" s="20" t="s">
        <v>119</v>
      </c>
      <c r="BN382" s="20" t="s">
        <v>119</v>
      </c>
      <c r="BO382" s="20" t="s">
        <v>119</v>
      </c>
      <c r="BP382" s="20" t="s">
        <v>119</v>
      </c>
      <c r="BQ382" s="20" t="s">
        <v>119</v>
      </c>
      <c r="BR382" s="20" t="s">
        <v>119</v>
      </c>
      <c r="BS382" s="20" t="s">
        <v>119</v>
      </c>
      <c r="BT382" s="20" t="s">
        <v>119</v>
      </c>
      <c r="BU382" s="20" t="s">
        <v>119</v>
      </c>
      <c r="BV382" s="20" t="s">
        <v>119</v>
      </c>
      <c r="BW382" s="21" t="s">
        <v>134</v>
      </c>
      <c r="BX382" s="22" t="str">
        <f>_xlfn.XLOOKUP(BW382,dimensions_items!$B$4:$B$35,dimensions_items!$C$4:$C$35,"NULL",0)</f>
        <v>R5.2OECD</v>
      </c>
      <c r="BY382" s="20" t="s">
        <v>33</v>
      </c>
      <c r="BZ382" s="27" t="s">
        <v>26</v>
      </c>
      <c r="CA382" s="21" t="s">
        <v>18</v>
      </c>
      <c r="CB382" s="21" t="s">
        <v>23</v>
      </c>
      <c r="CC382" s="20" t="str">
        <f t="shared" si="15"/>
        <v>RM</v>
      </c>
      <c r="CD382" s="20" t="str">
        <f t="shared" si="16"/>
        <v>C</v>
      </c>
      <c r="CE382" s="20" t="str">
        <f t="shared" si="17"/>
        <v>OECD_EU15</v>
      </c>
      <c r="CF382" s="20">
        <f>IF(ISNUMBER(Table1[[#This Row],[concrete]]),Table1[[#This Row],[concrete]],IF(AND(ISNUMBER(Table1[[#This Row],[cement]]),ISNUMBER(Table1[[#This Row],[aggregates]])),Table1[[#This Row],[cement]]+Table1[[#This Row],[aggregates]],""))</f>
        <v>966</v>
      </c>
      <c r="CG382" s="20">
        <f>COUNT(Table1[[#This Row],[steel]:[other_unspecified_material]])</f>
        <v>4</v>
      </c>
    </row>
    <row r="383" spans="1:85" s="8" customFormat="1">
      <c r="A383" s="9">
        <v>381</v>
      </c>
      <c r="B383" s="20" t="s">
        <v>395</v>
      </c>
      <c r="C383" s="20" t="s">
        <v>819</v>
      </c>
      <c r="D383" s="38">
        <v>2007</v>
      </c>
      <c r="E383" s="9"/>
      <c r="F383" s="38">
        <v>133</v>
      </c>
      <c r="G383" s="38"/>
      <c r="H383" s="38"/>
      <c r="I383" s="38"/>
      <c r="J383" s="117">
        <v>123</v>
      </c>
      <c r="K383" s="117"/>
      <c r="L383" s="117"/>
      <c r="M383" s="117">
        <v>1126</v>
      </c>
      <c r="N383" s="117"/>
      <c r="O383" s="117"/>
      <c r="P383" s="117"/>
      <c r="Q383" s="117"/>
      <c r="R383" s="117"/>
      <c r="S383" s="117"/>
      <c r="T383" s="117"/>
      <c r="U383" s="117"/>
      <c r="V383" s="117"/>
      <c r="W383" s="117"/>
      <c r="X383" s="117"/>
      <c r="Y383" s="117"/>
      <c r="Z383" s="117"/>
      <c r="AA383" s="117"/>
      <c r="AB383" s="117">
        <v>9</v>
      </c>
      <c r="AC383" s="117"/>
      <c r="AD383" s="117"/>
      <c r="AE383" s="117"/>
      <c r="AF383" s="117"/>
      <c r="AG383" s="117"/>
      <c r="AH383" s="117"/>
      <c r="AI383" s="117"/>
      <c r="AJ383" s="117"/>
      <c r="AK383" s="117"/>
      <c r="AL383" s="20" t="s">
        <v>119</v>
      </c>
      <c r="AM383" s="38" t="s">
        <v>825</v>
      </c>
      <c r="AN383" s="20" t="s">
        <v>117</v>
      </c>
      <c r="AO383" s="20" t="s">
        <v>24</v>
      </c>
      <c r="AP383" s="20" t="s">
        <v>760</v>
      </c>
      <c r="AQ383" s="20" t="s">
        <v>227</v>
      </c>
      <c r="AR383" s="20" t="s">
        <v>119</v>
      </c>
      <c r="AS383" s="20" t="s">
        <v>821</v>
      </c>
      <c r="AT383" s="38">
        <v>2019</v>
      </c>
      <c r="AU383" s="20" t="s">
        <v>822</v>
      </c>
      <c r="AV383" s="20" t="s">
        <v>823</v>
      </c>
      <c r="AW383" s="20" t="s">
        <v>125</v>
      </c>
      <c r="AX383" s="20" t="s">
        <v>1279</v>
      </c>
      <c r="AY383" s="20" t="str">
        <f>"https://doi.org/"&amp;Table1[[#This Row],[DOI]]</f>
        <v>https://doi.org/10.1016/j.resconrec.2018.12.011</v>
      </c>
      <c r="AZ383" s="20" t="s">
        <v>119</v>
      </c>
      <c r="BA383" s="20" t="s">
        <v>734</v>
      </c>
      <c r="BB383" s="20" t="s">
        <v>734</v>
      </c>
      <c r="BC383" s="20" t="s">
        <v>119</v>
      </c>
      <c r="BD383" s="20" t="s">
        <v>119</v>
      </c>
      <c r="BE383" s="20" t="s">
        <v>1326</v>
      </c>
      <c r="BF383" s="20" t="s">
        <v>119</v>
      </c>
      <c r="BG383" s="20" t="s">
        <v>119</v>
      </c>
      <c r="BH383" s="20" t="s">
        <v>119</v>
      </c>
      <c r="BI383" s="20" t="s">
        <v>119</v>
      </c>
      <c r="BJ383" s="20" t="s">
        <v>119</v>
      </c>
      <c r="BK383" s="20" t="s">
        <v>119</v>
      </c>
      <c r="BL383" s="20" t="s">
        <v>119</v>
      </c>
      <c r="BM383" s="20" t="s">
        <v>119</v>
      </c>
      <c r="BN383" s="20" t="s">
        <v>119</v>
      </c>
      <c r="BO383" s="20" t="s">
        <v>119</v>
      </c>
      <c r="BP383" s="20" t="s">
        <v>119</v>
      </c>
      <c r="BQ383" s="20" t="s">
        <v>119</v>
      </c>
      <c r="BR383" s="20" t="s">
        <v>119</v>
      </c>
      <c r="BS383" s="20" t="s">
        <v>119</v>
      </c>
      <c r="BT383" s="20" t="s">
        <v>119</v>
      </c>
      <c r="BU383" s="20" t="s">
        <v>119</v>
      </c>
      <c r="BV383" s="20" t="s">
        <v>119</v>
      </c>
      <c r="BW383" s="21" t="s">
        <v>134</v>
      </c>
      <c r="BX383" s="22" t="str">
        <f>_xlfn.XLOOKUP(BW383,dimensions_items!$B$4:$B$35,dimensions_items!$C$4:$C$35,"NULL",0)</f>
        <v>R5.2OECD</v>
      </c>
      <c r="BY383" s="20" t="s">
        <v>33</v>
      </c>
      <c r="BZ383" s="27" t="s">
        <v>26</v>
      </c>
      <c r="CA383" s="21" t="s">
        <v>18</v>
      </c>
      <c r="CB383" s="21" t="s">
        <v>23</v>
      </c>
      <c r="CC383" s="20" t="str">
        <f t="shared" si="15"/>
        <v>RM</v>
      </c>
      <c r="CD383" s="20" t="str">
        <f t="shared" si="16"/>
        <v>C</v>
      </c>
      <c r="CE383" s="20" t="str">
        <f t="shared" si="17"/>
        <v>OECD_EU15</v>
      </c>
      <c r="CF383" s="20">
        <f>IF(ISNUMBER(Table1[[#This Row],[concrete]]),Table1[[#This Row],[concrete]],IF(AND(ISNUMBER(Table1[[#This Row],[cement]]),ISNUMBER(Table1[[#This Row],[aggregates]])),Table1[[#This Row],[cement]]+Table1[[#This Row],[aggregates]],""))</f>
        <v>1126</v>
      </c>
      <c r="CG383" s="20">
        <f>COUNT(Table1[[#This Row],[steel]:[other_unspecified_material]])</f>
        <v>4</v>
      </c>
    </row>
    <row r="384" spans="1:85" s="8" customFormat="1">
      <c r="A384" s="9">
        <v>382</v>
      </c>
      <c r="B384" s="20" t="s">
        <v>826</v>
      </c>
      <c r="C384" s="20" t="s">
        <v>826</v>
      </c>
      <c r="D384" s="38"/>
      <c r="E384" s="9"/>
      <c r="F384" s="38"/>
      <c r="G384" s="38"/>
      <c r="H384" s="38"/>
      <c r="I384" s="38"/>
      <c r="J384" s="117">
        <v>41.317829459999999</v>
      </c>
      <c r="K384" s="117"/>
      <c r="L384" s="117"/>
      <c r="M384" s="117">
        <v>1091.787026</v>
      </c>
      <c r="N384" s="117"/>
      <c r="O384" s="117"/>
      <c r="P384" s="117"/>
      <c r="Q384" s="117"/>
      <c r="R384" s="117"/>
      <c r="S384" s="117"/>
      <c r="T384" s="117"/>
      <c r="U384" s="117"/>
      <c r="V384" s="117"/>
      <c r="W384" s="117"/>
      <c r="X384" s="117"/>
      <c r="Y384" s="117"/>
      <c r="Z384" s="117"/>
      <c r="AA384" s="117"/>
      <c r="AB384" s="117">
        <v>2.825377397</v>
      </c>
      <c r="AC384" s="117"/>
      <c r="AD384" s="117"/>
      <c r="AE384" s="117"/>
      <c r="AF384" s="117"/>
      <c r="AG384" s="117"/>
      <c r="AH384" s="117"/>
      <c r="AI384" s="117"/>
      <c r="AJ384" s="117"/>
      <c r="AK384" s="117"/>
      <c r="AL384" s="20" t="s">
        <v>827</v>
      </c>
      <c r="AM384" s="38">
        <v>1</v>
      </c>
      <c r="AN384" s="20" t="s">
        <v>117</v>
      </c>
      <c r="AO384" s="20" t="s">
        <v>20</v>
      </c>
      <c r="AP384" s="20" t="s">
        <v>598</v>
      </c>
      <c r="AQ384" s="20" t="s">
        <v>227</v>
      </c>
      <c r="AR384" s="20" t="s">
        <v>119</v>
      </c>
      <c r="AS384" s="20" t="s">
        <v>828</v>
      </c>
      <c r="AT384" s="38">
        <v>2014</v>
      </c>
      <c r="AU384" s="20" t="s">
        <v>829</v>
      </c>
      <c r="AV384" s="20" t="s">
        <v>750</v>
      </c>
      <c r="AW384" s="20" t="s">
        <v>125</v>
      </c>
      <c r="AX384" s="47" t="s">
        <v>1280</v>
      </c>
      <c r="AY384" s="20" t="str">
        <f>"https://doi.org/"&amp;Table1[[#This Row],[DOI]]</f>
        <v>https://doi.org/10.1016/j.conbuildmat.2013.11.066</v>
      </c>
      <c r="AZ384" s="149" t="s">
        <v>1812</v>
      </c>
      <c r="BA384" s="20" t="s">
        <v>734</v>
      </c>
      <c r="BB384" s="20" t="s">
        <v>734</v>
      </c>
      <c r="BC384" s="20" t="s">
        <v>830</v>
      </c>
      <c r="BD384" s="20" t="s">
        <v>119</v>
      </c>
      <c r="BE384" s="20" t="s">
        <v>1326</v>
      </c>
      <c r="BF384" s="20" t="s">
        <v>119</v>
      </c>
      <c r="BG384" s="20" t="s">
        <v>119</v>
      </c>
      <c r="BH384" s="20" t="s">
        <v>119</v>
      </c>
      <c r="BI384" s="20" t="s">
        <v>119</v>
      </c>
      <c r="BJ384" s="20" t="s">
        <v>119</v>
      </c>
      <c r="BK384" s="20" t="s">
        <v>119</v>
      </c>
      <c r="BL384" s="20" t="s">
        <v>119</v>
      </c>
      <c r="BM384" s="20" t="s">
        <v>119</v>
      </c>
      <c r="BN384" s="20" t="s">
        <v>119</v>
      </c>
      <c r="BO384" s="20" t="s">
        <v>119</v>
      </c>
      <c r="BP384" s="20" t="s">
        <v>119</v>
      </c>
      <c r="BQ384" s="20" t="s">
        <v>119</v>
      </c>
      <c r="BR384" s="20" t="s">
        <v>119</v>
      </c>
      <c r="BS384" s="20" t="s">
        <v>119</v>
      </c>
      <c r="BT384" s="20" t="s">
        <v>119</v>
      </c>
      <c r="BU384" s="20" t="s">
        <v>119</v>
      </c>
      <c r="BV384" s="20" t="s">
        <v>119</v>
      </c>
      <c r="BW384" s="21" t="s">
        <v>831</v>
      </c>
      <c r="BX384" s="22" t="str">
        <f>_xlfn.XLOOKUP(BW384,dimensions_items!$B$4:$B$35,dimensions_items!$C$4:$C$35,"NULL",0)</f>
        <v>R5.2OECD</v>
      </c>
      <c r="BY384" s="22" t="s">
        <v>16</v>
      </c>
      <c r="BZ384" s="21" t="s">
        <v>1470</v>
      </c>
      <c r="CA384" s="21" t="s">
        <v>18</v>
      </c>
      <c r="CB384" s="21" t="s">
        <v>28</v>
      </c>
      <c r="CC384" s="20" t="str">
        <f t="shared" si="15"/>
        <v>RS</v>
      </c>
      <c r="CD384" s="20" t="str">
        <f t="shared" si="16"/>
        <v>M</v>
      </c>
      <c r="CE384" s="20" t="str">
        <f t="shared" si="17"/>
        <v>OECD_EU12-H</v>
      </c>
      <c r="CF384" s="20">
        <f>IF(ISNUMBER(Table1[[#This Row],[concrete]]),Table1[[#This Row],[concrete]],IF(AND(ISNUMBER(Table1[[#This Row],[cement]]),ISNUMBER(Table1[[#This Row],[aggregates]])),Table1[[#This Row],[cement]]+Table1[[#This Row],[aggregates]],""))</f>
        <v>1091.787026</v>
      </c>
      <c r="CG384" s="20">
        <f>COUNT(Table1[[#This Row],[steel]:[other_unspecified_material]])</f>
        <v>3</v>
      </c>
    </row>
    <row r="385" spans="1:85" s="8" customFormat="1">
      <c r="A385" s="9">
        <v>383</v>
      </c>
      <c r="B385" s="20" t="s">
        <v>826</v>
      </c>
      <c r="C385" s="20" t="s">
        <v>826</v>
      </c>
      <c r="D385" s="38"/>
      <c r="E385" s="9"/>
      <c r="F385" s="38"/>
      <c r="G385" s="38"/>
      <c r="H385" s="38"/>
      <c r="I385" s="38"/>
      <c r="J385" s="117">
        <v>41.854345170000002</v>
      </c>
      <c r="K385" s="117"/>
      <c r="L385" s="117"/>
      <c r="M385" s="117">
        <v>1030.899633</v>
      </c>
      <c r="N385" s="117"/>
      <c r="O385" s="117"/>
      <c r="P385" s="117"/>
      <c r="Q385" s="117"/>
      <c r="R385" s="117"/>
      <c r="S385" s="117"/>
      <c r="T385" s="117"/>
      <c r="U385" s="117"/>
      <c r="V385" s="117"/>
      <c r="W385" s="117"/>
      <c r="X385" s="117"/>
      <c r="Y385" s="117"/>
      <c r="Z385" s="117"/>
      <c r="AA385" s="117"/>
      <c r="AB385" s="117">
        <v>8.7158302729999999</v>
      </c>
      <c r="AC385" s="117"/>
      <c r="AD385" s="117"/>
      <c r="AE385" s="117"/>
      <c r="AF385" s="117"/>
      <c r="AG385" s="117"/>
      <c r="AH385" s="117"/>
      <c r="AI385" s="117"/>
      <c r="AJ385" s="117"/>
      <c r="AK385" s="117"/>
      <c r="AL385" s="20" t="s">
        <v>832</v>
      </c>
      <c r="AM385" s="38">
        <v>1</v>
      </c>
      <c r="AN385" s="20" t="s">
        <v>117</v>
      </c>
      <c r="AO385" s="20" t="s">
        <v>20</v>
      </c>
      <c r="AP385" s="20" t="s">
        <v>598</v>
      </c>
      <c r="AQ385" s="20" t="s">
        <v>227</v>
      </c>
      <c r="AR385" s="20" t="s">
        <v>119</v>
      </c>
      <c r="AS385" s="20" t="s">
        <v>828</v>
      </c>
      <c r="AT385" s="38">
        <v>2014</v>
      </c>
      <c r="AU385" s="20" t="s">
        <v>829</v>
      </c>
      <c r="AV385" s="20" t="s">
        <v>750</v>
      </c>
      <c r="AW385" s="20" t="s">
        <v>125</v>
      </c>
      <c r="AX385" s="20" t="s">
        <v>1280</v>
      </c>
      <c r="AY385" s="20" t="str">
        <f>"https://doi.org/"&amp;Table1[[#This Row],[DOI]]</f>
        <v>https://doi.org/10.1016/j.conbuildmat.2013.11.066</v>
      </c>
      <c r="AZ385" s="149" t="s">
        <v>1813</v>
      </c>
      <c r="BA385" s="20" t="s">
        <v>734</v>
      </c>
      <c r="BB385" s="20" t="s">
        <v>734</v>
      </c>
      <c r="BC385" s="20" t="s">
        <v>830</v>
      </c>
      <c r="BD385" s="20" t="s">
        <v>119</v>
      </c>
      <c r="BE385" s="20" t="s">
        <v>1326</v>
      </c>
      <c r="BF385" s="20" t="s">
        <v>119</v>
      </c>
      <c r="BG385" s="20" t="s">
        <v>119</v>
      </c>
      <c r="BH385" s="20" t="s">
        <v>119</v>
      </c>
      <c r="BI385" s="20" t="s">
        <v>119</v>
      </c>
      <c r="BJ385" s="20" t="s">
        <v>119</v>
      </c>
      <c r="BK385" s="20" t="s">
        <v>119</v>
      </c>
      <c r="BL385" s="20" t="s">
        <v>119</v>
      </c>
      <c r="BM385" s="20" t="s">
        <v>119</v>
      </c>
      <c r="BN385" s="20" t="s">
        <v>119</v>
      </c>
      <c r="BO385" s="20" t="s">
        <v>119</v>
      </c>
      <c r="BP385" s="20" t="s">
        <v>119</v>
      </c>
      <c r="BQ385" s="20" t="s">
        <v>119</v>
      </c>
      <c r="BR385" s="20" t="s">
        <v>119</v>
      </c>
      <c r="BS385" s="20" t="s">
        <v>119</v>
      </c>
      <c r="BT385" s="20" t="s">
        <v>119</v>
      </c>
      <c r="BU385" s="20" t="s">
        <v>119</v>
      </c>
      <c r="BV385" s="20" t="s">
        <v>119</v>
      </c>
      <c r="BW385" s="21" t="s">
        <v>831</v>
      </c>
      <c r="BX385" s="22" t="str">
        <f>_xlfn.XLOOKUP(BW385,dimensions_items!$B$4:$B$35,dimensions_items!$C$4:$C$35,"NULL",0)</f>
        <v>R5.2OECD</v>
      </c>
      <c r="BY385" s="22" t="s">
        <v>16</v>
      </c>
      <c r="BZ385" s="21" t="s">
        <v>1470</v>
      </c>
      <c r="CA385" s="21" t="s">
        <v>22</v>
      </c>
      <c r="CB385" s="21" t="s">
        <v>28</v>
      </c>
      <c r="CC385" s="20" t="str">
        <f t="shared" si="15"/>
        <v>RS</v>
      </c>
      <c r="CD385" s="20" t="str">
        <f t="shared" si="16"/>
        <v>M</v>
      </c>
      <c r="CE385" s="20" t="str">
        <f t="shared" si="17"/>
        <v>OECD_EU12-H</v>
      </c>
      <c r="CF385" s="20">
        <f>IF(ISNUMBER(Table1[[#This Row],[concrete]]),Table1[[#This Row],[concrete]],IF(AND(ISNUMBER(Table1[[#This Row],[cement]]),ISNUMBER(Table1[[#This Row],[aggregates]])),Table1[[#This Row],[cement]]+Table1[[#This Row],[aggregates]],""))</f>
        <v>1030.899633</v>
      </c>
      <c r="CG385" s="20">
        <f>COUNT(Table1[[#This Row],[steel]:[other_unspecified_material]])</f>
        <v>3</v>
      </c>
    </row>
    <row r="386" spans="1:85" s="8" customFormat="1">
      <c r="A386" s="9">
        <v>384</v>
      </c>
      <c r="B386" s="20" t="s">
        <v>826</v>
      </c>
      <c r="C386" s="20" t="s">
        <v>826</v>
      </c>
      <c r="D386" s="38"/>
      <c r="E386" s="9"/>
      <c r="F386" s="38"/>
      <c r="G386" s="38"/>
      <c r="H386" s="38"/>
      <c r="I386" s="38"/>
      <c r="J386" s="117">
        <v>139.01978779999999</v>
      </c>
      <c r="K386" s="117"/>
      <c r="L386" s="117"/>
      <c r="M386" s="117">
        <v>613.68319050000002</v>
      </c>
      <c r="N386" s="117"/>
      <c r="O386" s="117"/>
      <c r="P386" s="117"/>
      <c r="Q386" s="117"/>
      <c r="R386" s="117"/>
      <c r="S386" s="117"/>
      <c r="T386" s="117"/>
      <c r="U386" s="117"/>
      <c r="V386" s="117"/>
      <c r="W386" s="117"/>
      <c r="X386" s="117"/>
      <c r="Y386" s="117"/>
      <c r="Z386" s="117"/>
      <c r="AA386" s="117"/>
      <c r="AB386" s="117">
        <v>2.825377397</v>
      </c>
      <c r="AC386" s="117"/>
      <c r="AD386" s="117"/>
      <c r="AE386" s="117"/>
      <c r="AF386" s="117"/>
      <c r="AG386" s="117"/>
      <c r="AH386" s="117"/>
      <c r="AI386" s="117"/>
      <c r="AJ386" s="117"/>
      <c r="AK386" s="117"/>
      <c r="AL386" s="20" t="s">
        <v>833</v>
      </c>
      <c r="AM386" s="38">
        <v>1</v>
      </c>
      <c r="AN386" s="20" t="s">
        <v>117</v>
      </c>
      <c r="AO386" s="20" t="s">
        <v>20</v>
      </c>
      <c r="AP386" s="20" t="s">
        <v>598</v>
      </c>
      <c r="AQ386" s="20" t="s">
        <v>227</v>
      </c>
      <c r="AR386" s="20" t="s">
        <v>119</v>
      </c>
      <c r="AS386" s="20" t="s">
        <v>828</v>
      </c>
      <c r="AT386" s="38">
        <v>2014</v>
      </c>
      <c r="AU386" s="20" t="s">
        <v>829</v>
      </c>
      <c r="AV386" s="20" t="s">
        <v>750</v>
      </c>
      <c r="AW386" s="20" t="s">
        <v>125</v>
      </c>
      <c r="AX386" s="20" t="s">
        <v>1280</v>
      </c>
      <c r="AY386" s="20" t="str">
        <f>"https://doi.org/"&amp;Table1[[#This Row],[DOI]]</f>
        <v>https://doi.org/10.1016/j.conbuildmat.2013.11.066</v>
      </c>
      <c r="AZ386" s="149" t="s">
        <v>1814</v>
      </c>
      <c r="BA386" s="20" t="s">
        <v>734</v>
      </c>
      <c r="BB386" s="20" t="s">
        <v>734</v>
      </c>
      <c r="BC386" s="20" t="s">
        <v>830</v>
      </c>
      <c r="BD386" s="20" t="s">
        <v>119</v>
      </c>
      <c r="BE386" s="20" t="s">
        <v>1326</v>
      </c>
      <c r="BF386" s="20" t="s">
        <v>119</v>
      </c>
      <c r="BG386" s="20" t="s">
        <v>119</v>
      </c>
      <c r="BH386" s="20" t="s">
        <v>119</v>
      </c>
      <c r="BI386" s="20" t="s">
        <v>119</v>
      </c>
      <c r="BJ386" s="20" t="s">
        <v>119</v>
      </c>
      <c r="BK386" s="20" t="s">
        <v>119</v>
      </c>
      <c r="BL386" s="20" t="s">
        <v>119</v>
      </c>
      <c r="BM386" s="20" t="s">
        <v>119</v>
      </c>
      <c r="BN386" s="20" t="s">
        <v>119</v>
      </c>
      <c r="BO386" s="20" t="s">
        <v>119</v>
      </c>
      <c r="BP386" s="20" t="s">
        <v>119</v>
      </c>
      <c r="BQ386" s="20" t="s">
        <v>119</v>
      </c>
      <c r="BR386" s="20" t="s">
        <v>119</v>
      </c>
      <c r="BS386" s="20" t="s">
        <v>119</v>
      </c>
      <c r="BT386" s="20" t="s">
        <v>119</v>
      </c>
      <c r="BU386" s="20" t="s">
        <v>119</v>
      </c>
      <c r="BV386" s="20" t="s">
        <v>119</v>
      </c>
      <c r="BW386" s="21" t="s">
        <v>831</v>
      </c>
      <c r="BX386" s="22" t="str">
        <f>_xlfn.XLOOKUP(BW386,dimensions_items!$B$4:$B$35,dimensions_items!$C$4:$C$35,"NULL",0)</f>
        <v>R5.2OECD</v>
      </c>
      <c r="BY386" s="22" t="s">
        <v>16</v>
      </c>
      <c r="BZ386" s="21" t="s">
        <v>1576</v>
      </c>
      <c r="CA386" s="21" t="s">
        <v>18</v>
      </c>
      <c r="CB386" s="21" t="s">
        <v>28</v>
      </c>
      <c r="CC386" s="20" t="str">
        <f t="shared" ref="CC386:CC449" si="18">IF(LEFT(BY386,1)="N","NR",IF(LEFT(BY386,1)="I","IN",IF(LEFT(BY386,1)="U","UN",IF(LEFT(BY386,3)="R_u","RU",IF(LEFT(BY386,3)="R_M","RM",IF(LEFT(BY386,3)="R_S","RS",""))))))</f>
        <v>RS</v>
      </c>
      <c r="CD386" s="20" t="str">
        <f t="shared" ref="CD386:CD449" si="19">IF(LEFT(BZ386,1)="R","C",(LEFT(BZ386,1)))</f>
        <v>T</v>
      </c>
      <c r="CE386" s="20" t="str">
        <f t="shared" ref="CE386:CE449" si="20">RIGHT(BX386,LEN(BX386)-4)&amp;"_"&amp;RIGHT(BW386,LEN(BW386)-3)</f>
        <v>OECD_EU12-H</v>
      </c>
      <c r="CF386" s="20">
        <f>IF(ISNUMBER(Table1[[#This Row],[concrete]]),Table1[[#This Row],[concrete]],IF(AND(ISNUMBER(Table1[[#This Row],[cement]]),ISNUMBER(Table1[[#This Row],[aggregates]])),Table1[[#This Row],[cement]]+Table1[[#This Row],[aggregates]],""))</f>
        <v>613.68319050000002</v>
      </c>
      <c r="CG386" s="20">
        <f>COUNT(Table1[[#This Row],[steel]:[other_unspecified_material]])</f>
        <v>3</v>
      </c>
    </row>
    <row r="387" spans="1:85" s="8" customFormat="1">
      <c r="A387" s="9">
        <v>385</v>
      </c>
      <c r="B387" s="20" t="s">
        <v>826</v>
      </c>
      <c r="C387" s="23" t="s">
        <v>826</v>
      </c>
      <c r="D387" s="38"/>
      <c r="E387" s="9"/>
      <c r="F387" s="38"/>
      <c r="G387" s="38"/>
      <c r="H387" s="38"/>
      <c r="I387" s="38"/>
      <c r="J387" s="117">
        <v>191.129131</v>
      </c>
      <c r="K387" s="117"/>
      <c r="L387" s="117"/>
      <c r="M387" s="117">
        <v>551.14851080000005</v>
      </c>
      <c r="N387" s="117"/>
      <c r="O387" s="117"/>
      <c r="P387" s="117"/>
      <c r="Q387" s="117"/>
      <c r="R387" s="117"/>
      <c r="S387" s="117"/>
      <c r="T387" s="117"/>
      <c r="U387" s="117"/>
      <c r="V387" s="117"/>
      <c r="W387" s="117"/>
      <c r="X387" s="117"/>
      <c r="Y387" s="117"/>
      <c r="Z387" s="117"/>
      <c r="AA387" s="117"/>
      <c r="AB387" s="117">
        <v>119.80620159999999</v>
      </c>
      <c r="AC387" s="117"/>
      <c r="AD387" s="117"/>
      <c r="AE387" s="117"/>
      <c r="AF387" s="117"/>
      <c r="AG387" s="117"/>
      <c r="AH387" s="117"/>
      <c r="AI387" s="117"/>
      <c r="AJ387" s="117"/>
      <c r="AK387" s="117"/>
      <c r="AL387" s="20" t="s">
        <v>834</v>
      </c>
      <c r="AM387" s="38">
        <v>1</v>
      </c>
      <c r="AN387" s="20" t="s">
        <v>117</v>
      </c>
      <c r="AO387" s="20" t="s">
        <v>20</v>
      </c>
      <c r="AP387" s="20" t="s">
        <v>598</v>
      </c>
      <c r="AQ387" s="20" t="s">
        <v>227</v>
      </c>
      <c r="AR387" s="20" t="s">
        <v>119</v>
      </c>
      <c r="AS387" s="20" t="s">
        <v>828</v>
      </c>
      <c r="AT387" s="38">
        <v>2014</v>
      </c>
      <c r="AU387" s="20" t="s">
        <v>829</v>
      </c>
      <c r="AV387" s="20" t="s">
        <v>750</v>
      </c>
      <c r="AW387" s="20" t="s">
        <v>125</v>
      </c>
      <c r="AX387" s="20" t="s">
        <v>1280</v>
      </c>
      <c r="AY387" s="20" t="str">
        <f>"https://doi.org/"&amp;Table1[[#This Row],[DOI]]</f>
        <v>https://doi.org/10.1016/j.conbuildmat.2013.11.066</v>
      </c>
      <c r="AZ387" s="149" t="s">
        <v>1815</v>
      </c>
      <c r="BA387" s="20" t="s">
        <v>734</v>
      </c>
      <c r="BB387" s="20" t="s">
        <v>734</v>
      </c>
      <c r="BC387" s="20" t="s">
        <v>830</v>
      </c>
      <c r="BD387" s="144" t="s">
        <v>1816</v>
      </c>
      <c r="BE387" s="20" t="s">
        <v>1326</v>
      </c>
      <c r="BF387" s="20" t="s">
        <v>119</v>
      </c>
      <c r="BG387" s="20" t="s">
        <v>119</v>
      </c>
      <c r="BH387" s="20" t="s">
        <v>119</v>
      </c>
      <c r="BI387" s="20" t="s">
        <v>119</v>
      </c>
      <c r="BJ387" s="20" t="s">
        <v>119</v>
      </c>
      <c r="BK387" s="20" t="s">
        <v>119</v>
      </c>
      <c r="BL387" s="20" t="s">
        <v>119</v>
      </c>
      <c r="BM387" s="20" t="s">
        <v>119</v>
      </c>
      <c r="BN387" s="20" t="s">
        <v>119</v>
      </c>
      <c r="BO387" s="20" t="s">
        <v>119</v>
      </c>
      <c r="BP387" s="20" t="s">
        <v>119</v>
      </c>
      <c r="BQ387" s="20" t="s">
        <v>119</v>
      </c>
      <c r="BR387" s="20" t="s">
        <v>119</v>
      </c>
      <c r="BS387" s="20" t="s">
        <v>119</v>
      </c>
      <c r="BT387" s="20" t="s">
        <v>119</v>
      </c>
      <c r="BU387" s="20" t="s">
        <v>119</v>
      </c>
      <c r="BV387" s="20" t="s">
        <v>119</v>
      </c>
      <c r="BW387" s="21" t="s">
        <v>831</v>
      </c>
      <c r="BX387" s="22" t="str">
        <f>_xlfn.XLOOKUP(BW387,dimensions_items!$B$4:$B$35,dimensions_items!$C$4:$C$35,"NULL",0)</f>
        <v>R5.2OECD</v>
      </c>
      <c r="BY387" s="22" t="s">
        <v>16</v>
      </c>
      <c r="BZ387" s="21" t="s">
        <v>1576</v>
      </c>
      <c r="CA387" s="21" t="s">
        <v>22</v>
      </c>
      <c r="CB387" s="21" t="s">
        <v>28</v>
      </c>
      <c r="CC387" s="20" t="str">
        <f t="shared" si="18"/>
        <v>RS</v>
      </c>
      <c r="CD387" s="20" t="str">
        <f t="shared" si="19"/>
        <v>T</v>
      </c>
      <c r="CE387" s="20" t="str">
        <f t="shared" si="20"/>
        <v>OECD_EU12-H</v>
      </c>
      <c r="CF387" s="20">
        <f>IF(ISNUMBER(Table1[[#This Row],[concrete]]),Table1[[#This Row],[concrete]],IF(AND(ISNUMBER(Table1[[#This Row],[cement]]),ISNUMBER(Table1[[#This Row],[aggregates]])),Table1[[#This Row],[cement]]+Table1[[#This Row],[aggregates]],""))</f>
        <v>551.14851080000005</v>
      </c>
      <c r="CG387" s="20">
        <f>COUNT(Table1[[#This Row],[steel]:[other_unspecified_material]])</f>
        <v>3</v>
      </c>
    </row>
    <row r="388" spans="1:85" s="8" customFormat="1">
      <c r="A388" s="9">
        <v>386</v>
      </c>
      <c r="B388" s="20" t="s">
        <v>835</v>
      </c>
      <c r="C388" s="20" t="s">
        <v>836</v>
      </c>
      <c r="D388" s="38"/>
      <c r="E388" s="9"/>
      <c r="F388" s="38">
        <v>40.645076920000001</v>
      </c>
      <c r="G388" s="38"/>
      <c r="H388" s="38"/>
      <c r="I388" s="38"/>
      <c r="J388" s="117">
        <v>8.0792307690000005</v>
      </c>
      <c r="K388" s="117"/>
      <c r="L388" s="117"/>
      <c r="M388" s="117">
        <v>768.27323079999996</v>
      </c>
      <c r="N388" s="117"/>
      <c r="O388" s="117"/>
      <c r="P388" s="117"/>
      <c r="Q388" s="117"/>
      <c r="R388" s="117"/>
      <c r="S388" s="117"/>
      <c r="T388" s="117"/>
      <c r="U388" s="117"/>
      <c r="V388" s="117"/>
      <c r="W388" s="117"/>
      <c r="X388" s="117"/>
      <c r="Y388" s="117"/>
      <c r="Z388" s="117"/>
      <c r="AA388" s="117"/>
      <c r="AB388" s="117"/>
      <c r="AC388" s="117"/>
      <c r="AD388" s="117"/>
      <c r="AE388" s="117"/>
      <c r="AF388" s="117"/>
      <c r="AG388" s="117"/>
      <c r="AH388" s="117"/>
      <c r="AI388" s="117"/>
      <c r="AJ388" s="117"/>
      <c r="AK388" s="117"/>
      <c r="AL388" s="20" t="s">
        <v>837</v>
      </c>
      <c r="AM388" s="38">
        <v>13</v>
      </c>
      <c r="AN388" s="20" t="s">
        <v>117</v>
      </c>
      <c r="AO388" s="20" t="s">
        <v>24</v>
      </c>
      <c r="AP388" s="20" t="s">
        <v>598</v>
      </c>
      <c r="AQ388" s="20" t="s">
        <v>227</v>
      </c>
      <c r="AR388" s="20" t="s">
        <v>119</v>
      </c>
      <c r="AS388" s="20" t="s">
        <v>838</v>
      </c>
      <c r="AT388" s="38">
        <v>2015</v>
      </c>
      <c r="AU388" s="20" t="s">
        <v>839</v>
      </c>
      <c r="AV388" s="20" t="s">
        <v>382</v>
      </c>
      <c r="AW388" s="20" t="s">
        <v>125</v>
      </c>
      <c r="AX388" s="20" t="s">
        <v>1281</v>
      </c>
      <c r="AY388" s="20" t="str">
        <f>"https://doi.org/"&amp;Table1[[#This Row],[DOI]]</f>
        <v>https://doi.org/10.1016/j.enbuild.2015.06.008</v>
      </c>
      <c r="AZ388" s="20" t="s">
        <v>119</v>
      </c>
      <c r="BA388" s="20" t="s">
        <v>734</v>
      </c>
      <c r="BB388" s="20" t="s">
        <v>734</v>
      </c>
      <c r="BC388" s="20" t="s">
        <v>840</v>
      </c>
      <c r="BD388" s="20" t="s">
        <v>119</v>
      </c>
      <c r="BE388" s="20" t="s">
        <v>1326</v>
      </c>
      <c r="BF388" s="20" t="s">
        <v>119</v>
      </c>
      <c r="BG388" s="20" t="s">
        <v>119</v>
      </c>
      <c r="BH388" s="20" t="s">
        <v>119</v>
      </c>
      <c r="BI388" s="20" t="s">
        <v>119</v>
      </c>
      <c r="BJ388" s="20" t="s">
        <v>119</v>
      </c>
      <c r="BK388" s="20" t="s">
        <v>119</v>
      </c>
      <c r="BL388" s="20" t="s">
        <v>119</v>
      </c>
      <c r="BM388" s="20" t="s">
        <v>119</v>
      </c>
      <c r="BN388" s="20" t="s">
        <v>119</v>
      </c>
      <c r="BO388" s="20" t="s">
        <v>119</v>
      </c>
      <c r="BP388" s="20" t="s">
        <v>119</v>
      </c>
      <c r="BQ388" s="20" t="s">
        <v>119</v>
      </c>
      <c r="BR388" s="20" t="s">
        <v>119</v>
      </c>
      <c r="BS388" s="20" t="s">
        <v>119</v>
      </c>
      <c r="BT388" s="20" t="s">
        <v>119</v>
      </c>
      <c r="BU388" s="20" t="s">
        <v>119</v>
      </c>
      <c r="BV388" s="20" t="s">
        <v>119</v>
      </c>
      <c r="BW388" s="21" t="s">
        <v>841</v>
      </c>
      <c r="BX388" s="22" t="str">
        <f>_xlfn.XLOOKUP(BW388,dimensions_items!$B$4:$B$35,dimensions_items!$C$4:$C$35,"NULL",0)</f>
        <v>R5.2OECD</v>
      </c>
      <c r="BY388" s="20" t="s">
        <v>33</v>
      </c>
      <c r="BZ388" s="21" t="s">
        <v>1470</v>
      </c>
      <c r="CA388" s="21" t="s">
        <v>18</v>
      </c>
      <c r="CB388" s="21" t="s">
        <v>19</v>
      </c>
      <c r="CC388" s="20" t="str">
        <f t="shared" si="18"/>
        <v>RM</v>
      </c>
      <c r="CD388" s="20" t="str">
        <f t="shared" si="19"/>
        <v>M</v>
      </c>
      <c r="CE388" s="20" t="str">
        <f t="shared" si="20"/>
        <v>OECD_TUR</v>
      </c>
      <c r="CF388" s="20">
        <f>IF(ISNUMBER(Table1[[#This Row],[concrete]]),Table1[[#This Row],[concrete]],IF(AND(ISNUMBER(Table1[[#This Row],[cement]]),ISNUMBER(Table1[[#This Row],[aggregates]])),Table1[[#This Row],[cement]]+Table1[[#This Row],[aggregates]],""))</f>
        <v>768.27323079999996</v>
      </c>
      <c r="CG388" s="20">
        <f>COUNT(Table1[[#This Row],[steel]:[other_unspecified_material]])</f>
        <v>3</v>
      </c>
    </row>
    <row r="389" spans="1:85" s="8" customFormat="1">
      <c r="A389" s="9">
        <v>387</v>
      </c>
      <c r="B389" s="20" t="s">
        <v>835</v>
      </c>
      <c r="C389" s="20" t="s">
        <v>836</v>
      </c>
      <c r="D389" s="38"/>
      <c r="E389" s="9"/>
      <c r="F389" s="38">
        <v>75.502727269999994</v>
      </c>
      <c r="G389" s="38"/>
      <c r="H389" s="38"/>
      <c r="I389" s="38"/>
      <c r="J389" s="117">
        <v>9.5727272729999999</v>
      </c>
      <c r="K389" s="117"/>
      <c r="L389" s="117"/>
      <c r="M389" s="117">
        <v>1507.636364</v>
      </c>
      <c r="N389" s="117"/>
      <c r="O389" s="117"/>
      <c r="P389" s="117"/>
      <c r="Q389" s="117"/>
      <c r="R389" s="117"/>
      <c r="S389" s="117"/>
      <c r="T389" s="117"/>
      <c r="U389" s="117"/>
      <c r="V389" s="117"/>
      <c r="W389" s="117"/>
      <c r="X389" s="117"/>
      <c r="Y389" s="117"/>
      <c r="Z389" s="117"/>
      <c r="AA389" s="117"/>
      <c r="AB389" s="117"/>
      <c r="AC389" s="117"/>
      <c r="AD389" s="117"/>
      <c r="AE389" s="117"/>
      <c r="AF389" s="117"/>
      <c r="AG389" s="117"/>
      <c r="AH389" s="117"/>
      <c r="AI389" s="117"/>
      <c r="AJ389" s="117"/>
      <c r="AK389" s="117"/>
      <c r="AL389" s="20" t="s">
        <v>842</v>
      </c>
      <c r="AM389" s="38">
        <v>3</v>
      </c>
      <c r="AN389" s="20" t="s">
        <v>117</v>
      </c>
      <c r="AO389" s="20" t="s">
        <v>20</v>
      </c>
      <c r="AP389" s="20" t="s">
        <v>598</v>
      </c>
      <c r="AQ389" s="20" t="s">
        <v>256</v>
      </c>
      <c r="AR389" s="20" t="s">
        <v>119</v>
      </c>
      <c r="AS389" s="20" t="s">
        <v>838</v>
      </c>
      <c r="AT389" s="38">
        <v>2015</v>
      </c>
      <c r="AU389" s="20" t="s">
        <v>839</v>
      </c>
      <c r="AV389" s="20" t="s">
        <v>382</v>
      </c>
      <c r="AW389" s="20" t="s">
        <v>125</v>
      </c>
      <c r="AX389" s="20" t="s">
        <v>1281</v>
      </c>
      <c r="AY389" s="20" t="str">
        <f>"https://doi.org/"&amp;Table1[[#This Row],[DOI]]</f>
        <v>https://doi.org/10.1016/j.enbuild.2015.06.008</v>
      </c>
      <c r="AZ389" s="20" t="s">
        <v>119</v>
      </c>
      <c r="BA389" s="20" t="s">
        <v>734</v>
      </c>
      <c r="BB389" s="20" t="s">
        <v>734</v>
      </c>
      <c r="BC389" s="20" t="s">
        <v>840</v>
      </c>
      <c r="BD389" s="20" t="s">
        <v>119</v>
      </c>
      <c r="BE389" s="20" t="s">
        <v>1326</v>
      </c>
      <c r="BF389" s="20" t="s">
        <v>119</v>
      </c>
      <c r="BG389" s="20" t="s">
        <v>119</v>
      </c>
      <c r="BH389" s="20" t="s">
        <v>119</v>
      </c>
      <c r="BI389" s="20" t="s">
        <v>119</v>
      </c>
      <c r="BJ389" s="20" t="s">
        <v>119</v>
      </c>
      <c r="BK389" s="20" t="s">
        <v>119</v>
      </c>
      <c r="BL389" s="20" t="s">
        <v>119</v>
      </c>
      <c r="BM389" s="20" t="s">
        <v>119</v>
      </c>
      <c r="BN389" s="20" t="s">
        <v>119</v>
      </c>
      <c r="BO389" s="20" t="s">
        <v>119</v>
      </c>
      <c r="BP389" s="20" t="s">
        <v>119</v>
      </c>
      <c r="BQ389" s="20" t="s">
        <v>119</v>
      </c>
      <c r="BR389" s="20" t="s">
        <v>119</v>
      </c>
      <c r="BS389" s="20" t="s">
        <v>119</v>
      </c>
      <c r="BT389" s="20" t="s">
        <v>119</v>
      </c>
      <c r="BU389" s="20" t="s">
        <v>119</v>
      </c>
      <c r="BV389" s="20" t="s">
        <v>119</v>
      </c>
      <c r="BW389" s="21" t="s">
        <v>841</v>
      </c>
      <c r="BX389" s="22" t="str">
        <f>_xlfn.XLOOKUP(BW389,dimensions_items!$B$4:$B$35,dimensions_items!$C$4:$C$35,"NULL",0)</f>
        <v>R5.2OECD</v>
      </c>
      <c r="BY389" s="20" t="s">
        <v>29</v>
      </c>
      <c r="BZ389" s="21" t="s">
        <v>1470</v>
      </c>
      <c r="CA389" s="21" t="s">
        <v>18</v>
      </c>
      <c r="CB389" s="21" t="s">
        <v>19</v>
      </c>
      <c r="CC389" s="20" t="str">
        <f t="shared" si="18"/>
        <v>RM</v>
      </c>
      <c r="CD389" s="20" t="str">
        <f t="shared" si="19"/>
        <v>M</v>
      </c>
      <c r="CE389" s="20" t="str">
        <f t="shared" si="20"/>
        <v>OECD_TUR</v>
      </c>
      <c r="CF389" s="20">
        <f>IF(ISNUMBER(Table1[[#This Row],[concrete]]),Table1[[#This Row],[concrete]],IF(AND(ISNUMBER(Table1[[#This Row],[cement]]),ISNUMBER(Table1[[#This Row],[aggregates]])),Table1[[#This Row],[cement]]+Table1[[#This Row],[aggregates]],""))</f>
        <v>1507.636364</v>
      </c>
      <c r="CG389" s="20">
        <f>COUNT(Table1[[#This Row],[steel]:[other_unspecified_material]])</f>
        <v>3</v>
      </c>
    </row>
    <row r="390" spans="1:85" s="8" customFormat="1">
      <c r="A390" s="9">
        <v>388</v>
      </c>
      <c r="B390" s="20" t="s">
        <v>843</v>
      </c>
      <c r="C390" s="20" t="s">
        <v>844</v>
      </c>
      <c r="D390" s="38">
        <v>2008</v>
      </c>
      <c r="E390" s="9">
        <v>2011</v>
      </c>
      <c r="F390" s="38">
        <v>335.18805309999999</v>
      </c>
      <c r="G390" s="38"/>
      <c r="H390" s="38"/>
      <c r="I390" s="38"/>
      <c r="J390" s="117"/>
      <c r="K390" s="117"/>
      <c r="L390" s="117"/>
      <c r="M390" s="117">
        <v>1926.3185840000001</v>
      </c>
      <c r="N390" s="117"/>
      <c r="O390" s="117"/>
      <c r="P390" s="117"/>
      <c r="Q390" s="117"/>
      <c r="R390" s="117"/>
      <c r="S390" s="117"/>
      <c r="T390" s="117"/>
      <c r="U390" s="117"/>
      <c r="V390" s="117"/>
      <c r="W390" s="117"/>
      <c r="X390" s="117"/>
      <c r="Y390" s="117"/>
      <c r="Z390" s="117"/>
      <c r="AA390" s="117"/>
      <c r="AB390" s="117"/>
      <c r="AC390" s="117"/>
      <c r="AD390" s="117"/>
      <c r="AE390" s="117"/>
      <c r="AF390" s="117"/>
      <c r="AG390" s="117"/>
      <c r="AH390" s="117"/>
      <c r="AI390" s="117"/>
      <c r="AJ390" s="117"/>
      <c r="AK390" s="117"/>
      <c r="AL390" s="20" t="s">
        <v>845</v>
      </c>
      <c r="AM390" s="38">
        <v>4</v>
      </c>
      <c r="AN390" s="20" t="s">
        <v>117</v>
      </c>
      <c r="AO390" s="20" t="s">
        <v>20</v>
      </c>
      <c r="AP390" s="20" t="s">
        <v>598</v>
      </c>
      <c r="AQ390" s="20" t="s">
        <v>227</v>
      </c>
      <c r="AR390" s="20" t="s">
        <v>119</v>
      </c>
      <c r="AS390" s="20" t="s">
        <v>846</v>
      </c>
      <c r="AT390" s="38">
        <v>2014</v>
      </c>
      <c r="AU390" s="20" t="s">
        <v>847</v>
      </c>
      <c r="AV390" s="20" t="s">
        <v>848</v>
      </c>
      <c r="AW390" s="20" t="s">
        <v>125</v>
      </c>
      <c r="AX390" s="20" t="s">
        <v>1282</v>
      </c>
      <c r="AY390" s="20" t="str">
        <f>"https://doi.org/"&amp;Table1[[#This Row],[DOI]]</f>
        <v>https://doi.org/10.1016/j.energy.2014.07.028</v>
      </c>
      <c r="AZ390" s="20" t="s">
        <v>119</v>
      </c>
      <c r="BA390" s="20" t="s">
        <v>734</v>
      </c>
      <c r="BB390" s="20" t="s">
        <v>734</v>
      </c>
      <c r="BC390" s="20" t="s">
        <v>119</v>
      </c>
      <c r="BD390" s="20" t="s">
        <v>119</v>
      </c>
      <c r="BE390" s="149" t="s">
        <v>1410</v>
      </c>
      <c r="BF390" s="20" t="s">
        <v>119</v>
      </c>
      <c r="BG390" s="20" t="s">
        <v>119</v>
      </c>
      <c r="BH390" s="20" t="s">
        <v>119</v>
      </c>
      <c r="BI390" s="20" t="s">
        <v>119</v>
      </c>
      <c r="BJ390" s="20" t="s">
        <v>119</v>
      </c>
      <c r="BK390" s="20" t="s">
        <v>119</v>
      </c>
      <c r="BL390" s="20" t="s">
        <v>119</v>
      </c>
      <c r="BM390" s="20" t="s">
        <v>119</v>
      </c>
      <c r="BN390" s="20" t="s">
        <v>119</v>
      </c>
      <c r="BO390" s="20" t="s">
        <v>119</v>
      </c>
      <c r="BP390" s="20" t="s">
        <v>119</v>
      </c>
      <c r="BQ390" s="20" t="s">
        <v>119</v>
      </c>
      <c r="BR390" s="20" t="s">
        <v>119</v>
      </c>
      <c r="BS390" s="20" t="s">
        <v>119</v>
      </c>
      <c r="BT390" s="20" t="s">
        <v>119</v>
      </c>
      <c r="BU390" s="20" t="s">
        <v>119</v>
      </c>
      <c r="BV390" s="20" t="s">
        <v>119</v>
      </c>
      <c r="BW390" s="21" t="s">
        <v>703</v>
      </c>
      <c r="BX390" s="22" t="str">
        <f>_xlfn.XLOOKUP(BW390,dimensions_items!$B$4:$B$35,dimensions_items!$C$4:$C$35,"NULL",0)</f>
        <v>R5.2MAF</v>
      </c>
      <c r="BY390" s="26" t="s">
        <v>25</v>
      </c>
      <c r="BZ390" s="27" t="s">
        <v>26</v>
      </c>
      <c r="CA390" s="27" t="s">
        <v>18</v>
      </c>
      <c r="CB390" s="27" t="s">
        <v>19</v>
      </c>
      <c r="CC390" s="20" t="str">
        <f t="shared" si="18"/>
        <v>RS</v>
      </c>
      <c r="CD390" s="20" t="str">
        <f t="shared" si="19"/>
        <v>C</v>
      </c>
      <c r="CE390" s="20" t="str">
        <f t="shared" si="20"/>
        <v>MAF_MEA-M</v>
      </c>
      <c r="CF390" s="20">
        <f>IF(ISNUMBER(Table1[[#This Row],[concrete]]),Table1[[#This Row],[concrete]],IF(AND(ISNUMBER(Table1[[#This Row],[cement]]),ISNUMBER(Table1[[#This Row],[aggregates]])),Table1[[#This Row],[cement]]+Table1[[#This Row],[aggregates]],""))</f>
        <v>1926.3185840000001</v>
      </c>
      <c r="CG390" s="20">
        <f>COUNT(Table1[[#This Row],[steel]:[other_unspecified_material]])</f>
        <v>2</v>
      </c>
    </row>
    <row r="391" spans="1:85" s="8" customFormat="1">
      <c r="A391" s="9">
        <v>389</v>
      </c>
      <c r="B391" s="20" t="s">
        <v>849</v>
      </c>
      <c r="C391" s="20" t="s">
        <v>850</v>
      </c>
      <c r="D391" s="38">
        <v>2013</v>
      </c>
      <c r="E391" s="9"/>
      <c r="F391" s="38">
        <v>92.297849169616114</v>
      </c>
      <c r="G391" s="38"/>
      <c r="H391" s="38">
        <v>0.98284780833106444</v>
      </c>
      <c r="I391" s="38"/>
      <c r="J391" s="117">
        <v>13.01933024775388</v>
      </c>
      <c r="K391" s="117"/>
      <c r="L391" s="117"/>
      <c r="M391" s="117">
        <v>3647.6722025592157</v>
      </c>
      <c r="N391" s="117">
        <v>78.410019057990738</v>
      </c>
      <c r="O391" s="117"/>
      <c r="P391" s="117"/>
      <c r="Q391" s="117">
        <v>345.4941464742717</v>
      </c>
      <c r="R391" s="117"/>
      <c r="S391" s="117">
        <v>0.12523822488429076</v>
      </c>
      <c r="T391" s="117"/>
      <c r="U391" s="117"/>
      <c r="V391" s="117"/>
      <c r="W391" s="117">
        <v>18.181323169071604</v>
      </c>
      <c r="X391" s="117"/>
      <c r="Y391" s="117"/>
      <c r="Z391" s="117"/>
      <c r="AA391" s="117">
        <v>49.950993738088755</v>
      </c>
      <c r="AB391" s="151">
        <v>2.4503130955622106</v>
      </c>
      <c r="AC391" s="151">
        <v>0.26000544514021234</v>
      </c>
      <c r="AD391" s="117">
        <v>5.1320446501497408</v>
      </c>
      <c r="AE391" s="117">
        <v>9.0062619112442146</v>
      </c>
      <c r="AF391" s="117"/>
      <c r="AG391" s="117"/>
      <c r="AH391" s="117"/>
      <c r="AI391" s="117"/>
      <c r="AJ391" s="117"/>
      <c r="AK391" s="117">
        <v>2.0446501497413556</v>
      </c>
      <c r="AL391" s="144" t="s">
        <v>1810</v>
      </c>
      <c r="AM391" s="38">
        <v>2</v>
      </c>
      <c r="AN391" s="20" t="s">
        <v>117</v>
      </c>
      <c r="AO391" s="20" t="s">
        <v>20</v>
      </c>
      <c r="AP391" s="20" t="s">
        <v>598</v>
      </c>
      <c r="AQ391" s="20" t="s">
        <v>227</v>
      </c>
      <c r="AR391" s="20" t="s">
        <v>119</v>
      </c>
      <c r="AS391" s="20" t="s">
        <v>851</v>
      </c>
      <c r="AT391" s="38">
        <v>2017</v>
      </c>
      <c r="AU391" s="20" t="s">
        <v>852</v>
      </c>
      <c r="AV391" s="20" t="s">
        <v>853</v>
      </c>
      <c r="AW391" s="20" t="s">
        <v>125</v>
      </c>
      <c r="AX391" s="47" t="s">
        <v>1283</v>
      </c>
      <c r="AY391" s="20" t="str">
        <f>"https://doi.org/"&amp;Table1[[#This Row],[DOI]]</f>
        <v>https://doi.org/10.3390/environments4030052</v>
      </c>
      <c r="AZ391" s="149" t="s">
        <v>1809</v>
      </c>
      <c r="BA391" s="149" t="s">
        <v>1811</v>
      </c>
      <c r="BB391" s="20"/>
      <c r="BC391" s="20" t="s">
        <v>119</v>
      </c>
      <c r="BD391" s="20" t="s">
        <v>119</v>
      </c>
      <c r="BE391" s="20" t="s">
        <v>1326</v>
      </c>
      <c r="BF391" s="20" t="s">
        <v>119</v>
      </c>
      <c r="BG391" s="20" t="s">
        <v>119</v>
      </c>
      <c r="BH391" s="20" t="s">
        <v>119</v>
      </c>
      <c r="BI391" s="20" t="s">
        <v>119</v>
      </c>
      <c r="BJ391" s="20" t="s">
        <v>119</v>
      </c>
      <c r="BK391" s="20" t="s">
        <v>119</v>
      </c>
      <c r="BL391" s="20" t="s">
        <v>119</v>
      </c>
      <c r="BM391" s="20" t="s">
        <v>119</v>
      </c>
      <c r="BN391" s="20" t="s">
        <v>119</v>
      </c>
      <c r="BO391" s="20" t="s">
        <v>119</v>
      </c>
      <c r="BP391" s="20" t="s">
        <v>119</v>
      </c>
      <c r="BQ391" s="20" t="s">
        <v>119</v>
      </c>
      <c r="BR391" s="20" t="s">
        <v>119</v>
      </c>
      <c r="BS391" s="20" t="s">
        <v>119</v>
      </c>
      <c r="BT391" s="20" t="s">
        <v>119</v>
      </c>
      <c r="BU391" s="20" t="s">
        <v>119</v>
      </c>
      <c r="BV391" s="20" t="s">
        <v>119</v>
      </c>
      <c r="BW391" s="21" t="s">
        <v>854</v>
      </c>
      <c r="BX391" s="22" t="str">
        <f>_xlfn.XLOOKUP(BW391,dimensions_items!$B$4:$B$35,dimensions_items!$C$4:$C$35,"NULL",0)</f>
        <v>R5.2MAF</v>
      </c>
      <c r="BY391" s="22" t="s">
        <v>16</v>
      </c>
      <c r="BZ391" s="21" t="s">
        <v>17</v>
      </c>
      <c r="CA391" s="21" t="s">
        <v>18</v>
      </c>
      <c r="CB391" s="21" t="s">
        <v>19</v>
      </c>
      <c r="CC391" s="20" t="str">
        <f t="shared" si="18"/>
        <v>RS</v>
      </c>
      <c r="CD391" s="20" t="str">
        <f t="shared" si="19"/>
        <v>C</v>
      </c>
      <c r="CE391" s="20" t="str">
        <f t="shared" si="20"/>
        <v>MAF_MEA-H</v>
      </c>
      <c r="CF391" s="20">
        <f>IF(ISNUMBER(Table1[[#This Row],[concrete]]),Table1[[#This Row],[concrete]],IF(AND(ISNUMBER(Table1[[#This Row],[cement]]),ISNUMBER(Table1[[#This Row],[aggregates]])),Table1[[#This Row],[cement]]+Table1[[#This Row],[aggregates]],""))</f>
        <v>3647.6722025592157</v>
      </c>
      <c r="CG391" s="20">
        <f>COUNT(Table1[[#This Row],[steel]:[other_unspecified_material]])</f>
        <v>14</v>
      </c>
    </row>
    <row r="392" spans="1:85" s="8" customFormat="1">
      <c r="A392" s="9">
        <v>390</v>
      </c>
      <c r="B392" s="20" t="s">
        <v>855</v>
      </c>
      <c r="C392" s="20" t="s">
        <v>856</v>
      </c>
      <c r="D392" s="38"/>
      <c r="E392" s="9"/>
      <c r="F392" s="38"/>
      <c r="G392" s="38"/>
      <c r="H392" s="38">
        <v>0.55555555599999995</v>
      </c>
      <c r="I392" s="38"/>
      <c r="J392" s="117"/>
      <c r="K392" s="117"/>
      <c r="L392" s="117"/>
      <c r="M392" s="117">
        <v>780.49382720000006</v>
      </c>
      <c r="N392" s="117"/>
      <c r="O392" s="117"/>
      <c r="P392" s="117"/>
      <c r="Q392" s="117"/>
      <c r="R392" s="117"/>
      <c r="S392" s="117"/>
      <c r="T392" s="117"/>
      <c r="U392" s="117"/>
      <c r="V392" s="117"/>
      <c r="W392" s="117"/>
      <c r="X392" s="117"/>
      <c r="Y392" s="117"/>
      <c r="Z392" s="117"/>
      <c r="AA392" s="117"/>
      <c r="AB392" s="117"/>
      <c r="AC392" s="117"/>
      <c r="AD392" s="117"/>
      <c r="AE392" s="117"/>
      <c r="AF392" s="117"/>
      <c r="AG392" s="117"/>
      <c r="AH392" s="117"/>
      <c r="AI392" s="117"/>
      <c r="AJ392" s="117"/>
      <c r="AK392" s="117"/>
      <c r="AL392" s="20" t="s">
        <v>857</v>
      </c>
      <c r="AM392" s="38">
        <v>1</v>
      </c>
      <c r="AN392" s="20" t="s">
        <v>117</v>
      </c>
      <c r="AO392" s="20" t="s">
        <v>20</v>
      </c>
      <c r="AP392" s="20" t="s">
        <v>598</v>
      </c>
      <c r="AQ392" s="20" t="s">
        <v>227</v>
      </c>
      <c r="AR392" s="20" t="s">
        <v>119</v>
      </c>
      <c r="AS392" s="20" t="s">
        <v>858</v>
      </c>
      <c r="AT392" s="38">
        <v>2015</v>
      </c>
      <c r="AU392" s="20" t="s">
        <v>859</v>
      </c>
      <c r="AV392" s="20" t="s">
        <v>400</v>
      </c>
      <c r="AW392" s="20" t="s">
        <v>125</v>
      </c>
      <c r="AX392" s="20" t="s">
        <v>1284</v>
      </c>
      <c r="AY392" s="20" t="str">
        <f>"https://doi.org/"&amp;Table1[[#This Row],[DOI]]</f>
        <v>https://doi.org/10.1016/j.buildenv.2015.04.032</v>
      </c>
      <c r="AZ392" s="20" t="s">
        <v>1555</v>
      </c>
      <c r="BA392" s="20" t="s">
        <v>734</v>
      </c>
      <c r="BB392" s="20" t="s">
        <v>734</v>
      </c>
      <c r="BC392" s="20" t="s">
        <v>119</v>
      </c>
      <c r="BD392" s="20" t="s">
        <v>119</v>
      </c>
      <c r="BE392" s="20" t="s">
        <v>1326</v>
      </c>
      <c r="BF392" s="20" t="s">
        <v>119</v>
      </c>
      <c r="BG392" s="20" t="s">
        <v>119</v>
      </c>
      <c r="BH392" s="20" t="s">
        <v>119</v>
      </c>
      <c r="BI392" s="20" t="s">
        <v>119</v>
      </c>
      <c r="BJ392" s="20" t="s">
        <v>119</v>
      </c>
      <c r="BK392" s="20" t="s">
        <v>119</v>
      </c>
      <c r="BL392" s="20" t="s">
        <v>119</v>
      </c>
      <c r="BM392" s="20" t="s">
        <v>119</v>
      </c>
      <c r="BN392" s="20" t="s">
        <v>119</v>
      </c>
      <c r="BO392" s="20" t="s">
        <v>119</v>
      </c>
      <c r="BP392" s="20" t="s">
        <v>119</v>
      </c>
      <c r="BQ392" s="20" t="s">
        <v>119</v>
      </c>
      <c r="BR392" s="20" t="s">
        <v>119</v>
      </c>
      <c r="BS392" s="20" t="s">
        <v>119</v>
      </c>
      <c r="BT392" s="20" t="s">
        <v>119</v>
      </c>
      <c r="BU392" s="20" t="s">
        <v>119</v>
      </c>
      <c r="BV392" s="20" t="s">
        <v>119</v>
      </c>
      <c r="BW392" s="21" t="s">
        <v>703</v>
      </c>
      <c r="BX392" s="22" t="str">
        <f>_xlfn.XLOOKUP(BW392,dimensions_items!$B$4:$B$35,dimensions_items!$C$4:$C$35,"NULL",0)</f>
        <v>R5.2MAF</v>
      </c>
      <c r="BY392" s="22" t="s">
        <v>25</v>
      </c>
      <c r="BZ392" s="21" t="s">
        <v>26</v>
      </c>
      <c r="CA392" s="21" t="s">
        <v>18</v>
      </c>
      <c r="CB392" s="21" t="s">
        <v>23</v>
      </c>
      <c r="CC392" s="20" t="str">
        <f t="shared" si="18"/>
        <v>RS</v>
      </c>
      <c r="CD392" s="20" t="str">
        <f t="shared" si="19"/>
        <v>C</v>
      </c>
      <c r="CE392" s="20" t="str">
        <f t="shared" si="20"/>
        <v>MAF_MEA-M</v>
      </c>
      <c r="CF392" s="20">
        <f>IF(ISNUMBER(Table1[[#This Row],[concrete]]),Table1[[#This Row],[concrete]],IF(AND(ISNUMBER(Table1[[#This Row],[cement]]),ISNUMBER(Table1[[#This Row],[aggregates]])),Table1[[#This Row],[cement]]+Table1[[#This Row],[aggregates]],""))</f>
        <v>780.49382720000006</v>
      </c>
      <c r="CG392" s="20">
        <f>COUNT(Table1[[#This Row],[steel]:[other_unspecified_material]])</f>
        <v>2</v>
      </c>
    </row>
    <row r="393" spans="1:85" s="8" customFormat="1">
      <c r="A393" s="9">
        <v>391</v>
      </c>
      <c r="B393" s="20" t="s">
        <v>855</v>
      </c>
      <c r="C393" s="20" t="s">
        <v>856</v>
      </c>
      <c r="D393" s="38"/>
      <c r="E393" s="9"/>
      <c r="F393" s="38"/>
      <c r="G393" s="38"/>
      <c r="H393" s="38">
        <v>0.55555555599999995</v>
      </c>
      <c r="I393" s="38"/>
      <c r="J393" s="117"/>
      <c r="K393" s="117"/>
      <c r="L393" s="117"/>
      <c r="M393" s="117">
        <v>1083.0246910000001</v>
      </c>
      <c r="N393" s="117">
        <v>103.45679010000001</v>
      </c>
      <c r="O393" s="117"/>
      <c r="P393" s="117"/>
      <c r="Q393" s="117"/>
      <c r="R393" s="117"/>
      <c r="S393" s="117"/>
      <c r="T393" s="117"/>
      <c r="U393" s="117"/>
      <c r="V393" s="117"/>
      <c r="W393" s="117"/>
      <c r="X393" s="117"/>
      <c r="Y393" s="117"/>
      <c r="Z393" s="117"/>
      <c r="AA393" s="117"/>
      <c r="AB393" s="117"/>
      <c r="AC393" s="117"/>
      <c r="AD393" s="117"/>
      <c r="AE393" s="117"/>
      <c r="AF393" s="117"/>
      <c r="AG393" s="117"/>
      <c r="AH393" s="117"/>
      <c r="AI393" s="117"/>
      <c r="AJ393" s="117"/>
      <c r="AK393" s="117"/>
      <c r="AL393" s="20" t="s">
        <v>860</v>
      </c>
      <c r="AM393" s="38">
        <v>1</v>
      </c>
      <c r="AN393" s="20" t="s">
        <v>117</v>
      </c>
      <c r="AO393" s="20" t="s">
        <v>20</v>
      </c>
      <c r="AP393" s="20" t="s">
        <v>598</v>
      </c>
      <c r="AQ393" s="20" t="s">
        <v>227</v>
      </c>
      <c r="AR393" s="20" t="s">
        <v>119</v>
      </c>
      <c r="AS393" s="20" t="s">
        <v>858</v>
      </c>
      <c r="AT393" s="38">
        <v>2015</v>
      </c>
      <c r="AU393" s="20" t="s">
        <v>859</v>
      </c>
      <c r="AV393" s="20" t="s">
        <v>400</v>
      </c>
      <c r="AW393" s="20" t="s">
        <v>125</v>
      </c>
      <c r="AX393" s="20" t="s">
        <v>1284</v>
      </c>
      <c r="AY393" s="20" t="str">
        <f>"https://doi.org/"&amp;Table1[[#This Row],[DOI]]</f>
        <v>https://doi.org/10.1016/j.buildenv.2015.04.032</v>
      </c>
      <c r="AZ393" s="20" t="s">
        <v>1555</v>
      </c>
      <c r="BA393" s="20" t="s">
        <v>734</v>
      </c>
      <c r="BB393" s="20" t="s">
        <v>734</v>
      </c>
      <c r="BC393" s="20" t="s">
        <v>119</v>
      </c>
      <c r="BD393" s="20" t="s">
        <v>119</v>
      </c>
      <c r="BE393" s="20" t="s">
        <v>1326</v>
      </c>
      <c r="BF393" s="20" t="s">
        <v>119</v>
      </c>
      <c r="BG393" s="20" t="s">
        <v>119</v>
      </c>
      <c r="BH393" s="20" t="s">
        <v>119</v>
      </c>
      <c r="BI393" s="20" t="s">
        <v>119</v>
      </c>
      <c r="BJ393" s="20" t="s">
        <v>119</v>
      </c>
      <c r="BK393" s="20" t="s">
        <v>119</v>
      </c>
      <c r="BL393" s="20" t="s">
        <v>119</v>
      </c>
      <c r="BM393" s="20" t="s">
        <v>119</v>
      </c>
      <c r="BN393" s="20" t="s">
        <v>119</v>
      </c>
      <c r="BO393" s="20" t="s">
        <v>119</v>
      </c>
      <c r="BP393" s="20" t="s">
        <v>119</v>
      </c>
      <c r="BQ393" s="20" t="s">
        <v>119</v>
      </c>
      <c r="BR393" s="20" t="s">
        <v>119</v>
      </c>
      <c r="BS393" s="20" t="s">
        <v>119</v>
      </c>
      <c r="BT393" s="20" t="s">
        <v>119</v>
      </c>
      <c r="BU393" s="20" t="s">
        <v>119</v>
      </c>
      <c r="BV393" s="20" t="s">
        <v>119</v>
      </c>
      <c r="BW393" s="21" t="s">
        <v>703</v>
      </c>
      <c r="BX393" s="22" t="str">
        <f>_xlfn.XLOOKUP(BW393,dimensions_items!$B$4:$B$35,dimensions_items!$C$4:$C$35,"NULL",0)</f>
        <v>R5.2MAF</v>
      </c>
      <c r="BY393" s="22" t="s">
        <v>25</v>
      </c>
      <c r="BZ393" s="21" t="s">
        <v>26</v>
      </c>
      <c r="CA393" s="21" t="s">
        <v>18</v>
      </c>
      <c r="CB393" s="21" t="s">
        <v>23</v>
      </c>
      <c r="CC393" s="20" t="str">
        <f t="shared" si="18"/>
        <v>RS</v>
      </c>
      <c r="CD393" s="20" t="str">
        <f t="shared" si="19"/>
        <v>C</v>
      </c>
      <c r="CE393" s="20" t="str">
        <f t="shared" si="20"/>
        <v>MAF_MEA-M</v>
      </c>
      <c r="CF393" s="20">
        <f>IF(ISNUMBER(Table1[[#This Row],[concrete]]),Table1[[#This Row],[concrete]],IF(AND(ISNUMBER(Table1[[#This Row],[cement]]),ISNUMBER(Table1[[#This Row],[aggregates]])),Table1[[#This Row],[cement]]+Table1[[#This Row],[aggregates]],""))</f>
        <v>1083.0246910000001</v>
      </c>
      <c r="CG393" s="20">
        <f>COUNT(Table1[[#This Row],[steel]:[other_unspecified_material]])</f>
        <v>3</v>
      </c>
    </row>
    <row r="394" spans="1:85" s="8" customFormat="1">
      <c r="A394" s="9">
        <v>392</v>
      </c>
      <c r="B394" s="20" t="s">
        <v>378</v>
      </c>
      <c r="C394" s="23" t="s">
        <v>861</v>
      </c>
      <c r="D394" s="38"/>
      <c r="E394" s="9"/>
      <c r="F394" s="38">
        <v>121.20547259999999</v>
      </c>
      <c r="G394" s="38"/>
      <c r="H394" s="38"/>
      <c r="I394" s="38"/>
      <c r="J394" s="117"/>
      <c r="K394" s="117"/>
      <c r="L394" s="117"/>
      <c r="M394" s="117">
        <v>1733.602848</v>
      </c>
      <c r="N394" s="117"/>
      <c r="O394" s="117"/>
      <c r="P394" s="117"/>
      <c r="Q394" s="117"/>
      <c r="R394" s="117"/>
      <c r="S394" s="117"/>
      <c r="T394" s="117"/>
      <c r="U394" s="117"/>
      <c r="V394" s="117"/>
      <c r="W394" s="117"/>
      <c r="X394" s="117"/>
      <c r="Y394" s="117"/>
      <c r="Z394" s="117"/>
      <c r="AA394" s="117"/>
      <c r="AB394" s="117"/>
      <c r="AC394" s="117"/>
      <c r="AD394" s="117"/>
      <c r="AE394" s="117"/>
      <c r="AF394" s="117"/>
      <c r="AG394" s="117"/>
      <c r="AH394" s="117"/>
      <c r="AI394" s="117"/>
      <c r="AJ394" s="117"/>
      <c r="AK394" s="117"/>
      <c r="AL394" s="20" t="s">
        <v>119</v>
      </c>
      <c r="AM394" s="38">
        <v>7</v>
      </c>
      <c r="AN394" s="20" t="s">
        <v>117</v>
      </c>
      <c r="AO394" s="20" t="s">
        <v>24</v>
      </c>
      <c r="AP394" s="20" t="s">
        <v>598</v>
      </c>
      <c r="AQ394" s="20" t="s">
        <v>227</v>
      </c>
      <c r="AR394" s="20" t="s">
        <v>119</v>
      </c>
      <c r="AS394" s="20" t="s">
        <v>862</v>
      </c>
      <c r="AT394" s="38">
        <v>2014</v>
      </c>
      <c r="AU394" s="20" t="s">
        <v>863</v>
      </c>
      <c r="AV394" s="20" t="s">
        <v>864</v>
      </c>
      <c r="AW394" s="20" t="s">
        <v>125</v>
      </c>
      <c r="AX394" s="20" t="s">
        <v>1285</v>
      </c>
      <c r="AY394" s="20" t="str">
        <f>"https://doi.org/"&amp;Table1[[#This Row],[DOI]]</f>
        <v>https://doi.org/10.1016/j.enbuild.2014.05.034</v>
      </c>
      <c r="AZ394" s="20" t="s">
        <v>1556</v>
      </c>
      <c r="BA394" s="20" t="s">
        <v>734</v>
      </c>
      <c r="BB394" s="20" t="s">
        <v>734</v>
      </c>
      <c r="BC394" s="20" t="s">
        <v>119</v>
      </c>
      <c r="BD394" s="20" t="s">
        <v>119</v>
      </c>
      <c r="BE394" s="20" t="s">
        <v>1326</v>
      </c>
      <c r="BF394" s="20" t="s">
        <v>119</v>
      </c>
      <c r="BG394" s="20" t="s">
        <v>119</v>
      </c>
      <c r="BH394" s="20" t="s">
        <v>119</v>
      </c>
      <c r="BI394" s="20" t="s">
        <v>119</v>
      </c>
      <c r="BJ394" s="20" t="s">
        <v>119</v>
      </c>
      <c r="BK394" s="20" t="s">
        <v>119</v>
      </c>
      <c r="BL394" s="20" t="s">
        <v>119</v>
      </c>
      <c r="BM394" s="20" t="s">
        <v>119</v>
      </c>
      <c r="BN394" s="20" t="s">
        <v>119</v>
      </c>
      <c r="BO394" s="20" t="s">
        <v>119</v>
      </c>
      <c r="BP394" s="20" t="s">
        <v>119</v>
      </c>
      <c r="BQ394" s="20" t="s">
        <v>119</v>
      </c>
      <c r="BR394" s="20" t="s">
        <v>119</v>
      </c>
      <c r="BS394" s="20" t="s">
        <v>119</v>
      </c>
      <c r="BT394" s="20" t="s">
        <v>119</v>
      </c>
      <c r="BU394" s="20" t="s">
        <v>119</v>
      </c>
      <c r="BV394" s="20" t="s">
        <v>119</v>
      </c>
      <c r="BW394" s="21" t="s">
        <v>389</v>
      </c>
      <c r="BX394" s="22" t="str">
        <f>_xlfn.XLOOKUP(BW394,dimensions_items!$B$4:$B$35,dimensions_items!$C$4:$C$35,"NULL",0)</f>
        <v>R5.2ASIA</v>
      </c>
      <c r="BY394" s="20" t="s">
        <v>33</v>
      </c>
      <c r="BZ394" s="21" t="s">
        <v>1470</v>
      </c>
      <c r="CA394" s="21" t="s">
        <v>18</v>
      </c>
      <c r="CB394" s="21" t="s">
        <v>19</v>
      </c>
      <c r="CC394" s="20" t="str">
        <f t="shared" si="18"/>
        <v>RM</v>
      </c>
      <c r="CD394" s="20" t="str">
        <f t="shared" si="19"/>
        <v>M</v>
      </c>
      <c r="CE394" s="20" t="str">
        <f t="shared" si="20"/>
        <v>ASIA_IND</v>
      </c>
      <c r="CF394" s="20">
        <f>IF(ISNUMBER(Table1[[#This Row],[concrete]]),Table1[[#This Row],[concrete]],IF(AND(ISNUMBER(Table1[[#This Row],[cement]]),ISNUMBER(Table1[[#This Row],[aggregates]])),Table1[[#This Row],[cement]]+Table1[[#This Row],[aggregates]],""))</f>
        <v>1733.602848</v>
      </c>
      <c r="CG394" s="20">
        <f>COUNT(Table1[[#This Row],[steel]:[other_unspecified_material]])</f>
        <v>2</v>
      </c>
    </row>
    <row r="395" spans="1:85" s="8" customFormat="1">
      <c r="A395" s="9">
        <v>393</v>
      </c>
      <c r="B395" s="20" t="s">
        <v>378</v>
      </c>
      <c r="C395" s="20" t="s">
        <v>118</v>
      </c>
      <c r="D395" s="38"/>
      <c r="E395" s="9"/>
      <c r="F395" s="38">
        <v>16</v>
      </c>
      <c r="G395" s="38"/>
      <c r="H395" s="38"/>
      <c r="I395" s="38"/>
      <c r="J395" s="117"/>
      <c r="K395" s="117"/>
      <c r="L395" s="117"/>
      <c r="M395" s="117"/>
      <c r="N395" s="117"/>
      <c r="O395" s="117"/>
      <c r="P395" s="117"/>
      <c r="Q395" s="117"/>
      <c r="R395" s="117"/>
      <c r="S395" s="117"/>
      <c r="T395" s="117"/>
      <c r="U395" s="117"/>
      <c r="V395" s="117"/>
      <c r="W395" s="117"/>
      <c r="X395" s="117"/>
      <c r="Y395" s="117"/>
      <c r="Z395" s="117"/>
      <c r="AA395" s="117"/>
      <c r="AB395" s="117"/>
      <c r="AC395" s="117"/>
      <c r="AD395" s="117"/>
      <c r="AE395" s="117"/>
      <c r="AF395" s="117"/>
      <c r="AG395" s="117"/>
      <c r="AH395" s="117"/>
      <c r="AI395" s="117"/>
      <c r="AJ395" s="117"/>
      <c r="AK395" s="117"/>
      <c r="AL395" s="20" t="s">
        <v>119</v>
      </c>
      <c r="AM395" s="38">
        <v>1</v>
      </c>
      <c r="AN395" s="20" t="s">
        <v>117</v>
      </c>
      <c r="AO395" s="20" t="s">
        <v>20</v>
      </c>
      <c r="AP395" s="20" t="s">
        <v>598</v>
      </c>
      <c r="AQ395" s="20" t="s">
        <v>227</v>
      </c>
      <c r="AR395" s="20" t="s">
        <v>119</v>
      </c>
      <c r="AS395" s="20" t="s">
        <v>865</v>
      </c>
      <c r="AT395" s="38">
        <v>2014</v>
      </c>
      <c r="AU395" s="20" t="s">
        <v>866</v>
      </c>
      <c r="AV395" s="20" t="s">
        <v>864</v>
      </c>
      <c r="AW395" s="20" t="s">
        <v>125</v>
      </c>
      <c r="AX395" s="20" t="s">
        <v>1286</v>
      </c>
      <c r="AY395" s="20" t="str">
        <f>"https://doi.org/"&amp;Table1[[#This Row],[DOI]]</f>
        <v>https://doi.org/10.1016/j.enbuild.2013.11.006</v>
      </c>
      <c r="AZ395" s="20" t="s">
        <v>1557</v>
      </c>
      <c r="BA395" s="20" t="s">
        <v>734</v>
      </c>
      <c r="BB395" s="20" t="s">
        <v>734</v>
      </c>
      <c r="BC395" s="20" t="s">
        <v>867</v>
      </c>
      <c r="BD395" s="20" t="s">
        <v>119</v>
      </c>
      <c r="BE395" s="20" t="s">
        <v>1326</v>
      </c>
      <c r="BF395" s="20" t="s">
        <v>119</v>
      </c>
      <c r="BG395" s="20" t="s">
        <v>119</v>
      </c>
      <c r="BH395" s="20" t="s">
        <v>119</v>
      </c>
      <c r="BI395" s="20" t="s">
        <v>119</v>
      </c>
      <c r="BJ395" s="20" t="s">
        <v>119</v>
      </c>
      <c r="BK395" s="20" t="s">
        <v>119</v>
      </c>
      <c r="BL395" s="20" t="s">
        <v>119</v>
      </c>
      <c r="BM395" s="20" t="s">
        <v>119</v>
      </c>
      <c r="BN395" s="20" t="s">
        <v>119</v>
      </c>
      <c r="BO395" s="20" t="s">
        <v>119</v>
      </c>
      <c r="BP395" s="20" t="s">
        <v>119</v>
      </c>
      <c r="BQ395" s="20" t="s">
        <v>119</v>
      </c>
      <c r="BR395" s="20" t="s">
        <v>119</v>
      </c>
      <c r="BS395" s="20" t="s">
        <v>119</v>
      </c>
      <c r="BT395" s="20" t="s">
        <v>119</v>
      </c>
      <c r="BU395" s="20" t="s">
        <v>119</v>
      </c>
      <c r="BV395" s="20" t="s">
        <v>119</v>
      </c>
      <c r="BW395" s="21" t="s">
        <v>389</v>
      </c>
      <c r="BX395" s="22" t="str">
        <f>_xlfn.XLOOKUP(BW395,dimensions_items!$B$4:$B$35,dimensions_items!$C$4:$C$35,"NULL",0)</f>
        <v>R5.2ASIA</v>
      </c>
      <c r="BY395" s="26" t="s">
        <v>25</v>
      </c>
      <c r="BZ395" s="27" t="s">
        <v>26</v>
      </c>
      <c r="CA395" s="21" t="s">
        <v>18</v>
      </c>
      <c r="CB395" s="21" t="s">
        <v>23</v>
      </c>
      <c r="CC395" s="20" t="str">
        <f t="shared" si="18"/>
        <v>RS</v>
      </c>
      <c r="CD395" s="20" t="str">
        <f t="shared" si="19"/>
        <v>C</v>
      </c>
      <c r="CE395" s="20" t="str">
        <f t="shared" si="20"/>
        <v>ASIA_IND</v>
      </c>
      <c r="CF395" s="20" t="str">
        <f>IF(ISNUMBER(Table1[[#This Row],[concrete]]),Table1[[#This Row],[concrete]],IF(AND(ISNUMBER(Table1[[#This Row],[cement]]),ISNUMBER(Table1[[#This Row],[aggregates]])),Table1[[#This Row],[cement]]+Table1[[#This Row],[aggregates]],""))</f>
        <v/>
      </c>
      <c r="CG395" s="20">
        <f>COUNT(Table1[[#This Row],[steel]:[other_unspecified_material]])</f>
        <v>1</v>
      </c>
    </row>
    <row r="396" spans="1:85" s="8" customFormat="1">
      <c r="A396" s="9">
        <v>394</v>
      </c>
      <c r="B396" s="20" t="s">
        <v>378</v>
      </c>
      <c r="C396" s="20" t="s">
        <v>118</v>
      </c>
      <c r="D396" s="38"/>
      <c r="E396" s="9"/>
      <c r="F396" s="38">
        <v>15.1</v>
      </c>
      <c r="G396" s="38"/>
      <c r="H396" s="38"/>
      <c r="I396" s="38"/>
      <c r="J396" s="117"/>
      <c r="K396" s="117"/>
      <c r="L396" s="117"/>
      <c r="M396" s="117"/>
      <c r="N396" s="117"/>
      <c r="O396" s="117"/>
      <c r="P396" s="117"/>
      <c r="Q396" s="117"/>
      <c r="R396" s="117"/>
      <c r="S396" s="117"/>
      <c r="T396" s="117"/>
      <c r="U396" s="117"/>
      <c r="V396" s="117"/>
      <c r="W396" s="117"/>
      <c r="X396" s="117"/>
      <c r="Y396" s="117"/>
      <c r="Z396" s="117"/>
      <c r="AA396" s="117"/>
      <c r="AB396" s="117"/>
      <c r="AC396" s="117"/>
      <c r="AD396" s="117"/>
      <c r="AE396" s="117"/>
      <c r="AF396" s="117"/>
      <c r="AG396" s="117"/>
      <c r="AH396" s="117"/>
      <c r="AI396" s="117"/>
      <c r="AJ396" s="117"/>
      <c r="AK396" s="117"/>
      <c r="AL396" s="20" t="s">
        <v>119</v>
      </c>
      <c r="AM396" s="38">
        <v>1</v>
      </c>
      <c r="AN396" s="20" t="s">
        <v>117</v>
      </c>
      <c r="AO396" s="20" t="s">
        <v>20</v>
      </c>
      <c r="AP396" s="20" t="s">
        <v>598</v>
      </c>
      <c r="AQ396" s="20" t="s">
        <v>227</v>
      </c>
      <c r="AR396" s="20" t="s">
        <v>119</v>
      </c>
      <c r="AS396" s="20" t="s">
        <v>865</v>
      </c>
      <c r="AT396" s="38">
        <v>2014</v>
      </c>
      <c r="AU396" s="20" t="s">
        <v>866</v>
      </c>
      <c r="AV396" s="20" t="s">
        <v>864</v>
      </c>
      <c r="AW396" s="20" t="s">
        <v>125</v>
      </c>
      <c r="AX396" s="20" t="s">
        <v>1286</v>
      </c>
      <c r="AY396" s="20" t="str">
        <f>"https://doi.org/"&amp;Table1[[#This Row],[DOI]]</f>
        <v>https://doi.org/10.1016/j.enbuild.2013.11.006</v>
      </c>
      <c r="AZ396" s="20" t="s">
        <v>119</v>
      </c>
      <c r="BA396" s="20" t="s">
        <v>734</v>
      </c>
      <c r="BB396" s="20" t="s">
        <v>734</v>
      </c>
      <c r="BC396" s="20" t="s">
        <v>867</v>
      </c>
      <c r="BD396" s="20" t="s">
        <v>119</v>
      </c>
      <c r="BE396" s="20" t="s">
        <v>1326</v>
      </c>
      <c r="BF396" s="20" t="s">
        <v>119</v>
      </c>
      <c r="BG396" s="20" t="s">
        <v>119</v>
      </c>
      <c r="BH396" s="20" t="s">
        <v>119</v>
      </c>
      <c r="BI396" s="20" t="s">
        <v>119</v>
      </c>
      <c r="BJ396" s="20" t="s">
        <v>119</v>
      </c>
      <c r="BK396" s="20" t="s">
        <v>119</v>
      </c>
      <c r="BL396" s="20" t="s">
        <v>119</v>
      </c>
      <c r="BM396" s="20" t="s">
        <v>119</v>
      </c>
      <c r="BN396" s="20" t="s">
        <v>119</v>
      </c>
      <c r="BO396" s="20" t="s">
        <v>119</v>
      </c>
      <c r="BP396" s="20" t="s">
        <v>119</v>
      </c>
      <c r="BQ396" s="20" t="s">
        <v>119</v>
      </c>
      <c r="BR396" s="20" t="s">
        <v>119</v>
      </c>
      <c r="BS396" s="20" t="s">
        <v>119</v>
      </c>
      <c r="BT396" s="20" t="s">
        <v>119</v>
      </c>
      <c r="BU396" s="20" t="s">
        <v>119</v>
      </c>
      <c r="BV396" s="20" t="s">
        <v>119</v>
      </c>
      <c r="BW396" s="21" t="s">
        <v>389</v>
      </c>
      <c r="BX396" s="22" t="str">
        <f>_xlfn.XLOOKUP(BW396,dimensions_items!$B$4:$B$35,dimensions_items!$C$4:$C$35,"NULL",0)</f>
        <v>R5.2ASIA</v>
      </c>
      <c r="BY396" s="26" t="s">
        <v>25</v>
      </c>
      <c r="BZ396" s="27" t="s">
        <v>26</v>
      </c>
      <c r="CA396" s="21" t="s">
        <v>18</v>
      </c>
      <c r="CB396" s="21" t="s">
        <v>23</v>
      </c>
      <c r="CC396" s="20" t="str">
        <f t="shared" si="18"/>
        <v>RS</v>
      </c>
      <c r="CD396" s="20" t="str">
        <f t="shared" si="19"/>
        <v>C</v>
      </c>
      <c r="CE396" s="20" t="str">
        <f t="shared" si="20"/>
        <v>ASIA_IND</v>
      </c>
      <c r="CF396" s="20" t="str">
        <f>IF(ISNUMBER(Table1[[#This Row],[concrete]]),Table1[[#This Row],[concrete]],IF(AND(ISNUMBER(Table1[[#This Row],[cement]]),ISNUMBER(Table1[[#This Row],[aggregates]])),Table1[[#This Row],[cement]]+Table1[[#This Row],[aggregates]],""))</f>
        <v/>
      </c>
      <c r="CG396" s="20">
        <f>COUNT(Table1[[#This Row],[steel]:[other_unspecified_material]])</f>
        <v>1</v>
      </c>
    </row>
    <row r="397" spans="1:85" s="8" customFormat="1">
      <c r="A397" s="9">
        <v>395</v>
      </c>
      <c r="B397" s="20" t="s">
        <v>378</v>
      </c>
      <c r="C397" s="20" t="s">
        <v>118</v>
      </c>
      <c r="D397" s="38"/>
      <c r="E397" s="9"/>
      <c r="F397" s="38">
        <v>21.1</v>
      </c>
      <c r="G397" s="38"/>
      <c r="H397" s="38"/>
      <c r="I397" s="38"/>
      <c r="J397" s="117"/>
      <c r="K397" s="117"/>
      <c r="L397" s="117"/>
      <c r="M397" s="117"/>
      <c r="N397" s="117"/>
      <c r="O397" s="117"/>
      <c r="P397" s="117"/>
      <c r="Q397" s="117"/>
      <c r="R397" s="117"/>
      <c r="S397" s="117"/>
      <c r="T397" s="117"/>
      <c r="U397" s="117"/>
      <c r="V397" s="117"/>
      <c r="W397" s="117"/>
      <c r="X397" s="117"/>
      <c r="Y397" s="117"/>
      <c r="Z397" s="117"/>
      <c r="AA397" s="117"/>
      <c r="AB397" s="117"/>
      <c r="AC397" s="117"/>
      <c r="AD397" s="117"/>
      <c r="AE397" s="117"/>
      <c r="AF397" s="117"/>
      <c r="AG397" s="117"/>
      <c r="AH397" s="117"/>
      <c r="AI397" s="117"/>
      <c r="AJ397" s="117"/>
      <c r="AK397" s="117"/>
      <c r="AL397" s="20" t="s">
        <v>119</v>
      </c>
      <c r="AM397" s="38">
        <v>1</v>
      </c>
      <c r="AN397" s="20" t="s">
        <v>117</v>
      </c>
      <c r="AO397" s="20" t="s">
        <v>20</v>
      </c>
      <c r="AP397" s="20" t="s">
        <v>598</v>
      </c>
      <c r="AQ397" s="20" t="s">
        <v>227</v>
      </c>
      <c r="AR397" s="20" t="s">
        <v>119</v>
      </c>
      <c r="AS397" s="20" t="s">
        <v>865</v>
      </c>
      <c r="AT397" s="38">
        <v>2014</v>
      </c>
      <c r="AU397" s="20" t="s">
        <v>866</v>
      </c>
      <c r="AV397" s="20" t="s">
        <v>864</v>
      </c>
      <c r="AW397" s="20" t="s">
        <v>125</v>
      </c>
      <c r="AX397" s="20" t="s">
        <v>1286</v>
      </c>
      <c r="AY397" s="20" t="str">
        <f>"https://doi.org/"&amp;Table1[[#This Row],[DOI]]</f>
        <v>https://doi.org/10.1016/j.enbuild.2013.11.006</v>
      </c>
      <c r="AZ397" s="20" t="s">
        <v>119</v>
      </c>
      <c r="BA397" s="20" t="s">
        <v>734</v>
      </c>
      <c r="BB397" s="20" t="s">
        <v>734</v>
      </c>
      <c r="BC397" s="20" t="s">
        <v>867</v>
      </c>
      <c r="BD397" s="20" t="s">
        <v>119</v>
      </c>
      <c r="BE397" s="20" t="s">
        <v>1326</v>
      </c>
      <c r="BF397" s="20" t="s">
        <v>119</v>
      </c>
      <c r="BG397" s="20" t="s">
        <v>119</v>
      </c>
      <c r="BH397" s="20" t="s">
        <v>119</v>
      </c>
      <c r="BI397" s="20" t="s">
        <v>119</v>
      </c>
      <c r="BJ397" s="20" t="s">
        <v>119</v>
      </c>
      <c r="BK397" s="20" t="s">
        <v>119</v>
      </c>
      <c r="BL397" s="20" t="s">
        <v>119</v>
      </c>
      <c r="BM397" s="20" t="s">
        <v>119</v>
      </c>
      <c r="BN397" s="20" t="s">
        <v>119</v>
      </c>
      <c r="BO397" s="20" t="s">
        <v>119</v>
      </c>
      <c r="BP397" s="20" t="s">
        <v>119</v>
      </c>
      <c r="BQ397" s="20" t="s">
        <v>119</v>
      </c>
      <c r="BR397" s="20" t="s">
        <v>119</v>
      </c>
      <c r="BS397" s="20" t="s">
        <v>119</v>
      </c>
      <c r="BT397" s="20" t="s">
        <v>119</v>
      </c>
      <c r="BU397" s="20" t="s">
        <v>119</v>
      </c>
      <c r="BV397" s="20" t="s">
        <v>119</v>
      </c>
      <c r="BW397" s="21" t="s">
        <v>389</v>
      </c>
      <c r="BX397" s="22" t="str">
        <f>_xlfn.XLOOKUP(BW397,dimensions_items!$B$4:$B$35,dimensions_items!$C$4:$C$35,"NULL",0)</f>
        <v>R5.2ASIA</v>
      </c>
      <c r="BY397" s="26" t="s">
        <v>25</v>
      </c>
      <c r="BZ397" s="27" t="s">
        <v>26</v>
      </c>
      <c r="CA397" s="21" t="s">
        <v>18</v>
      </c>
      <c r="CB397" s="21" t="s">
        <v>23</v>
      </c>
      <c r="CC397" s="20" t="str">
        <f t="shared" si="18"/>
        <v>RS</v>
      </c>
      <c r="CD397" s="20" t="str">
        <f t="shared" si="19"/>
        <v>C</v>
      </c>
      <c r="CE397" s="20" t="str">
        <f t="shared" si="20"/>
        <v>ASIA_IND</v>
      </c>
      <c r="CF397" s="20" t="str">
        <f>IF(ISNUMBER(Table1[[#This Row],[concrete]]),Table1[[#This Row],[concrete]],IF(AND(ISNUMBER(Table1[[#This Row],[cement]]),ISNUMBER(Table1[[#This Row],[aggregates]])),Table1[[#This Row],[cement]]+Table1[[#This Row],[aggregates]],""))</f>
        <v/>
      </c>
      <c r="CG397" s="20">
        <f>COUNT(Table1[[#This Row],[steel]:[other_unspecified_material]])</f>
        <v>1</v>
      </c>
    </row>
    <row r="398" spans="1:85" s="8" customFormat="1">
      <c r="A398" s="9">
        <v>396</v>
      </c>
      <c r="B398" s="20" t="s">
        <v>378</v>
      </c>
      <c r="C398" s="20" t="s">
        <v>118</v>
      </c>
      <c r="D398" s="38"/>
      <c r="E398" s="9"/>
      <c r="F398" s="38">
        <v>20.9</v>
      </c>
      <c r="G398" s="38"/>
      <c r="H398" s="38"/>
      <c r="I398" s="38"/>
      <c r="J398" s="117"/>
      <c r="K398" s="117"/>
      <c r="L398" s="117"/>
      <c r="M398" s="117"/>
      <c r="N398" s="117"/>
      <c r="O398" s="117"/>
      <c r="P398" s="117"/>
      <c r="Q398" s="117"/>
      <c r="R398" s="117"/>
      <c r="S398" s="117"/>
      <c r="T398" s="117"/>
      <c r="U398" s="117"/>
      <c r="V398" s="117"/>
      <c r="W398" s="117"/>
      <c r="X398" s="117"/>
      <c r="Y398" s="117"/>
      <c r="Z398" s="117"/>
      <c r="AA398" s="117"/>
      <c r="AB398" s="117"/>
      <c r="AC398" s="117"/>
      <c r="AD398" s="117"/>
      <c r="AE398" s="117"/>
      <c r="AF398" s="117"/>
      <c r="AG398" s="117"/>
      <c r="AH398" s="117"/>
      <c r="AI398" s="117"/>
      <c r="AJ398" s="117"/>
      <c r="AK398" s="117"/>
      <c r="AL398" s="20" t="s">
        <v>119</v>
      </c>
      <c r="AM398" s="38">
        <v>1</v>
      </c>
      <c r="AN398" s="20" t="s">
        <v>117</v>
      </c>
      <c r="AO398" s="20" t="s">
        <v>20</v>
      </c>
      <c r="AP398" s="20" t="s">
        <v>598</v>
      </c>
      <c r="AQ398" s="20" t="s">
        <v>227</v>
      </c>
      <c r="AR398" s="20" t="s">
        <v>119</v>
      </c>
      <c r="AS398" s="20" t="s">
        <v>865</v>
      </c>
      <c r="AT398" s="38">
        <v>2014</v>
      </c>
      <c r="AU398" s="20" t="s">
        <v>866</v>
      </c>
      <c r="AV398" s="20" t="s">
        <v>864</v>
      </c>
      <c r="AW398" s="20" t="s">
        <v>125</v>
      </c>
      <c r="AX398" s="20" t="s">
        <v>1286</v>
      </c>
      <c r="AY398" s="20" t="str">
        <f>"https://doi.org/"&amp;Table1[[#This Row],[DOI]]</f>
        <v>https://doi.org/10.1016/j.enbuild.2013.11.006</v>
      </c>
      <c r="AZ398" s="20" t="s">
        <v>119</v>
      </c>
      <c r="BA398" s="20" t="s">
        <v>734</v>
      </c>
      <c r="BB398" s="20" t="s">
        <v>734</v>
      </c>
      <c r="BC398" s="20" t="s">
        <v>867</v>
      </c>
      <c r="BD398" s="20" t="s">
        <v>119</v>
      </c>
      <c r="BE398" s="20" t="s">
        <v>1326</v>
      </c>
      <c r="BF398" s="20" t="s">
        <v>119</v>
      </c>
      <c r="BG398" s="20" t="s">
        <v>119</v>
      </c>
      <c r="BH398" s="20" t="s">
        <v>119</v>
      </c>
      <c r="BI398" s="20" t="s">
        <v>119</v>
      </c>
      <c r="BJ398" s="20" t="s">
        <v>119</v>
      </c>
      <c r="BK398" s="20" t="s">
        <v>119</v>
      </c>
      <c r="BL398" s="20" t="s">
        <v>119</v>
      </c>
      <c r="BM398" s="20" t="s">
        <v>119</v>
      </c>
      <c r="BN398" s="20" t="s">
        <v>119</v>
      </c>
      <c r="BO398" s="20" t="s">
        <v>119</v>
      </c>
      <c r="BP398" s="20" t="s">
        <v>119</v>
      </c>
      <c r="BQ398" s="20" t="s">
        <v>119</v>
      </c>
      <c r="BR398" s="20" t="s">
        <v>119</v>
      </c>
      <c r="BS398" s="20" t="s">
        <v>119</v>
      </c>
      <c r="BT398" s="20" t="s">
        <v>119</v>
      </c>
      <c r="BU398" s="20" t="s">
        <v>119</v>
      </c>
      <c r="BV398" s="20" t="s">
        <v>119</v>
      </c>
      <c r="BW398" s="21" t="s">
        <v>389</v>
      </c>
      <c r="BX398" s="22" t="str">
        <f>_xlfn.XLOOKUP(BW398,dimensions_items!$B$4:$B$35,dimensions_items!$C$4:$C$35,"NULL",0)</f>
        <v>R5.2ASIA</v>
      </c>
      <c r="BY398" s="26" t="s">
        <v>25</v>
      </c>
      <c r="BZ398" s="27" t="s">
        <v>26</v>
      </c>
      <c r="CA398" s="21" t="s">
        <v>18</v>
      </c>
      <c r="CB398" s="21" t="s">
        <v>23</v>
      </c>
      <c r="CC398" s="20" t="str">
        <f t="shared" si="18"/>
        <v>RS</v>
      </c>
      <c r="CD398" s="20" t="str">
        <f t="shared" si="19"/>
        <v>C</v>
      </c>
      <c r="CE398" s="20" t="str">
        <f t="shared" si="20"/>
        <v>ASIA_IND</v>
      </c>
      <c r="CF398" s="20" t="str">
        <f>IF(ISNUMBER(Table1[[#This Row],[concrete]]),Table1[[#This Row],[concrete]],IF(AND(ISNUMBER(Table1[[#This Row],[cement]]),ISNUMBER(Table1[[#This Row],[aggregates]])),Table1[[#This Row],[cement]]+Table1[[#This Row],[aggregates]],""))</f>
        <v/>
      </c>
      <c r="CG398" s="20">
        <f>COUNT(Table1[[#This Row],[steel]:[other_unspecified_material]])</f>
        <v>1</v>
      </c>
    </row>
    <row r="399" spans="1:85" s="8" customFormat="1">
      <c r="A399" s="9">
        <v>397</v>
      </c>
      <c r="B399" s="20" t="s">
        <v>378</v>
      </c>
      <c r="C399" s="20" t="s">
        <v>118</v>
      </c>
      <c r="D399" s="38"/>
      <c r="E399" s="9"/>
      <c r="F399" s="38">
        <v>16</v>
      </c>
      <c r="G399" s="38"/>
      <c r="H399" s="38"/>
      <c r="I399" s="38"/>
      <c r="J399" s="117"/>
      <c r="K399" s="117"/>
      <c r="L399" s="117"/>
      <c r="M399" s="117">
        <v>1380</v>
      </c>
      <c r="N399" s="117"/>
      <c r="O399" s="117"/>
      <c r="P399" s="117"/>
      <c r="Q399" s="117"/>
      <c r="R399" s="117"/>
      <c r="S399" s="117"/>
      <c r="T399" s="117"/>
      <c r="U399" s="117"/>
      <c r="V399" s="117"/>
      <c r="W399" s="117"/>
      <c r="X399" s="117"/>
      <c r="Y399" s="117"/>
      <c r="Z399" s="117"/>
      <c r="AA399" s="117"/>
      <c r="AB399" s="117"/>
      <c r="AC399" s="117"/>
      <c r="AD399" s="117"/>
      <c r="AE399" s="117"/>
      <c r="AF399" s="117"/>
      <c r="AG399" s="117"/>
      <c r="AH399" s="117"/>
      <c r="AI399" s="117"/>
      <c r="AJ399" s="117"/>
      <c r="AK399" s="117"/>
      <c r="AL399" s="20" t="s">
        <v>119</v>
      </c>
      <c r="AM399" s="38" t="s">
        <v>119</v>
      </c>
      <c r="AN399" s="20" t="s">
        <v>117</v>
      </c>
      <c r="AO399" s="20" t="s">
        <v>20</v>
      </c>
      <c r="AP399" s="20" t="s">
        <v>598</v>
      </c>
      <c r="AQ399" s="20" t="s">
        <v>227</v>
      </c>
      <c r="AR399" s="20" t="s">
        <v>119</v>
      </c>
      <c r="AS399" s="20" t="s">
        <v>865</v>
      </c>
      <c r="AT399" s="38">
        <v>2014</v>
      </c>
      <c r="AU399" s="20" t="s">
        <v>866</v>
      </c>
      <c r="AV399" s="20" t="s">
        <v>864</v>
      </c>
      <c r="AW399" s="20" t="s">
        <v>125</v>
      </c>
      <c r="AX399" s="20" t="s">
        <v>1286</v>
      </c>
      <c r="AY399" s="20" t="str">
        <f>"https://doi.org/"&amp;Table1[[#This Row],[DOI]]</f>
        <v>https://doi.org/10.1016/j.enbuild.2013.11.006</v>
      </c>
      <c r="AZ399" s="20" t="s">
        <v>119</v>
      </c>
      <c r="BA399" s="20" t="s">
        <v>734</v>
      </c>
      <c r="BB399" s="20" t="s">
        <v>734</v>
      </c>
      <c r="BC399" s="20" t="s">
        <v>867</v>
      </c>
      <c r="BD399" s="20" t="s">
        <v>119</v>
      </c>
      <c r="BE399" s="20" t="s">
        <v>1326</v>
      </c>
      <c r="BF399" s="20" t="s">
        <v>119</v>
      </c>
      <c r="BG399" s="20" t="s">
        <v>119</v>
      </c>
      <c r="BH399" s="20" t="s">
        <v>119</v>
      </c>
      <c r="BI399" s="20" t="s">
        <v>119</v>
      </c>
      <c r="BJ399" s="20" t="s">
        <v>119</v>
      </c>
      <c r="BK399" s="20" t="s">
        <v>119</v>
      </c>
      <c r="BL399" s="20" t="s">
        <v>119</v>
      </c>
      <c r="BM399" s="20" t="s">
        <v>119</v>
      </c>
      <c r="BN399" s="20" t="s">
        <v>119</v>
      </c>
      <c r="BO399" s="20" t="s">
        <v>119</v>
      </c>
      <c r="BP399" s="20" t="s">
        <v>119</v>
      </c>
      <c r="BQ399" s="20" t="s">
        <v>119</v>
      </c>
      <c r="BR399" s="20" t="s">
        <v>119</v>
      </c>
      <c r="BS399" s="20" t="s">
        <v>119</v>
      </c>
      <c r="BT399" s="20" t="s">
        <v>119</v>
      </c>
      <c r="BU399" s="20" t="s">
        <v>119</v>
      </c>
      <c r="BV399" s="20" t="s">
        <v>119</v>
      </c>
      <c r="BW399" s="21" t="s">
        <v>389</v>
      </c>
      <c r="BX399" s="22" t="str">
        <f>_xlfn.XLOOKUP(BW399,dimensions_items!$B$4:$B$35,dimensions_items!$C$4:$C$35,"NULL",0)</f>
        <v>R5.2ASIA</v>
      </c>
      <c r="BY399" s="26" t="s">
        <v>25</v>
      </c>
      <c r="BZ399" s="27" t="s">
        <v>26</v>
      </c>
      <c r="CA399" s="21" t="s">
        <v>18</v>
      </c>
      <c r="CB399" s="21" t="s">
        <v>23</v>
      </c>
      <c r="CC399" s="20" t="str">
        <f t="shared" si="18"/>
        <v>RS</v>
      </c>
      <c r="CD399" s="20" t="str">
        <f t="shared" si="19"/>
        <v>C</v>
      </c>
      <c r="CE399" s="20" t="str">
        <f t="shared" si="20"/>
        <v>ASIA_IND</v>
      </c>
      <c r="CF399" s="20">
        <f>IF(ISNUMBER(Table1[[#This Row],[concrete]]),Table1[[#This Row],[concrete]],IF(AND(ISNUMBER(Table1[[#This Row],[cement]]),ISNUMBER(Table1[[#This Row],[aggregates]])),Table1[[#This Row],[cement]]+Table1[[#This Row],[aggregates]],""))</f>
        <v>1380</v>
      </c>
      <c r="CG399" s="20">
        <f>COUNT(Table1[[#This Row],[steel]:[other_unspecified_material]])</f>
        <v>2</v>
      </c>
    </row>
    <row r="400" spans="1:85" s="8" customFormat="1">
      <c r="A400" s="9">
        <v>398</v>
      </c>
      <c r="B400" s="20" t="s">
        <v>378</v>
      </c>
      <c r="C400" s="20" t="s">
        <v>118</v>
      </c>
      <c r="D400" s="38"/>
      <c r="E400" s="9"/>
      <c r="F400" s="38">
        <v>15.2</v>
      </c>
      <c r="G400" s="38"/>
      <c r="H400" s="38"/>
      <c r="I400" s="38"/>
      <c r="J400" s="117"/>
      <c r="K400" s="117"/>
      <c r="L400" s="117"/>
      <c r="M400" s="117">
        <v>1037.3</v>
      </c>
      <c r="N400" s="117"/>
      <c r="O400" s="117"/>
      <c r="P400" s="117"/>
      <c r="Q400" s="117"/>
      <c r="R400" s="117"/>
      <c r="S400" s="117"/>
      <c r="T400" s="117"/>
      <c r="U400" s="117"/>
      <c r="V400" s="117"/>
      <c r="W400" s="117"/>
      <c r="X400" s="117"/>
      <c r="Y400" s="117"/>
      <c r="Z400" s="117"/>
      <c r="AA400" s="117"/>
      <c r="AB400" s="117"/>
      <c r="AC400" s="117"/>
      <c r="AD400" s="117"/>
      <c r="AE400" s="117"/>
      <c r="AF400" s="117"/>
      <c r="AG400" s="117"/>
      <c r="AH400" s="117"/>
      <c r="AI400" s="117"/>
      <c r="AJ400" s="117"/>
      <c r="AK400" s="117"/>
      <c r="AL400" s="20" t="s">
        <v>119</v>
      </c>
      <c r="AM400" s="38" t="s">
        <v>119</v>
      </c>
      <c r="AN400" s="20" t="s">
        <v>117</v>
      </c>
      <c r="AO400" s="20" t="s">
        <v>20</v>
      </c>
      <c r="AP400" s="20" t="s">
        <v>598</v>
      </c>
      <c r="AQ400" s="20" t="s">
        <v>227</v>
      </c>
      <c r="AR400" s="20" t="s">
        <v>119</v>
      </c>
      <c r="AS400" s="20" t="s">
        <v>865</v>
      </c>
      <c r="AT400" s="38">
        <v>2014</v>
      </c>
      <c r="AU400" s="20" t="s">
        <v>866</v>
      </c>
      <c r="AV400" s="20" t="s">
        <v>864</v>
      </c>
      <c r="AW400" s="20" t="s">
        <v>125</v>
      </c>
      <c r="AX400" s="20" t="s">
        <v>1286</v>
      </c>
      <c r="AY400" s="20" t="str">
        <f>"https://doi.org/"&amp;Table1[[#This Row],[DOI]]</f>
        <v>https://doi.org/10.1016/j.enbuild.2013.11.006</v>
      </c>
      <c r="AZ400" s="20" t="s">
        <v>119</v>
      </c>
      <c r="BA400" s="20" t="s">
        <v>734</v>
      </c>
      <c r="BB400" s="20" t="s">
        <v>734</v>
      </c>
      <c r="BC400" s="20" t="s">
        <v>867</v>
      </c>
      <c r="BD400" s="20" t="s">
        <v>119</v>
      </c>
      <c r="BE400" s="20" t="s">
        <v>1326</v>
      </c>
      <c r="BF400" s="20" t="s">
        <v>119</v>
      </c>
      <c r="BG400" s="20" t="s">
        <v>119</v>
      </c>
      <c r="BH400" s="20" t="s">
        <v>119</v>
      </c>
      <c r="BI400" s="20" t="s">
        <v>119</v>
      </c>
      <c r="BJ400" s="20" t="s">
        <v>119</v>
      </c>
      <c r="BK400" s="20" t="s">
        <v>119</v>
      </c>
      <c r="BL400" s="20" t="s">
        <v>119</v>
      </c>
      <c r="BM400" s="20" t="s">
        <v>119</v>
      </c>
      <c r="BN400" s="20" t="s">
        <v>119</v>
      </c>
      <c r="BO400" s="20" t="s">
        <v>119</v>
      </c>
      <c r="BP400" s="20" t="s">
        <v>119</v>
      </c>
      <c r="BQ400" s="20" t="s">
        <v>119</v>
      </c>
      <c r="BR400" s="20" t="s">
        <v>119</v>
      </c>
      <c r="BS400" s="20" t="s">
        <v>119</v>
      </c>
      <c r="BT400" s="20" t="s">
        <v>119</v>
      </c>
      <c r="BU400" s="20" t="s">
        <v>119</v>
      </c>
      <c r="BV400" s="20" t="s">
        <v>119</v>
      </c>
      <c r="BW400" s="21" t="s">
        <v>389</v>
      </c>
      <c r="BX400" s="22" t="str">
        <f>_xlfn.XLOOKUP(BW400,dimensions_items!$B$4:$B$35,dimensions_items!$C$4:$C$35,"NULL",0)</f>
        <v>R5.2ASIA</v>
      </c>
      <c r="BY400" s="26" t="s">
        <v>25</v>
      </c>
      <c r="BZ400" s="27" t="s">
        <v>26</v>
      </c>
      <c r="CA400" s="21" t="s">
        <v>18</v>
      </c>
      <c r="CB400" s="21" t="s">
        <v>23</v>
      </c>
      <c r="CC400" s="20" t="str">
        <f t="shared" si="18"/>
        <v>RS</v>
      </c>
      <c r="CD400" s="20" t="str">
        <f t="shared" si="19"/>
        <v>C</v>
      </c>
      <c r="CE400" s="20" t="str">
        <f t="shared" si="20"/>
        <v>ASIA_IND</v>
      </c>
      <c r="CF400" s="20">
        <f>IF(ISNUMBER(Table1[[#This Row],[concrete]]),Table1[[#This Row],[concrete]],IF(AND(ISNUMBER(Table1[[#This Row],[cement]]),ISNUMBER(Table1[[#This Row],[aggregates]])),Table1[[#This Row],[cement]]+Table1[[#This Row],[aggregates]],""))</f>
        <v>1037.3</v>
      </c>
      <c r="CG400" s="20">
        <f>COUNT(Table1[[#This Row],[steel]:[other_unspecified_material]])</f>
        <v>2</v>
      </c>
    </row>
    <row r="401" spans="1:85" s="8" customFormat="1">
      <c r="A401" s="9">
        <v>399</v>
      </c>
      <c r="B401" s="20" t="s">
        <v>378</v>
      </c>
      <c r="C401" s="20" t="s">
        <v>118</v>
      </c>
      <c r="D401" s="38"/>
      <c r="E401" s="9"/>
      <c r="F401" s="38">
        <v>21.4</v>
      </c>
      <c r="G401" s="38"/>
      <c r="H401" s="38"/>
      <c r="I401" s="38"/>
      <c r="J401" s="117"/>
      <c r="K401" s="117"/>
      <c r="L401" s="117"/>
      <c r="M401" s="117">
        <v>1007.4</v>
      </c>
      <c r="N401" s="117"/>
      <c r="O401" s="117"/>
      <c r="P401" s="117"/>
      <c r="Q401" s="117"/>
      <c r="R401" s="117"/>
      <c r="S401" s="117"/>
      <c r="T401" s="117"/>
      <c r="U401" s="117"/>
      <c r="V401" s="117"/>
      <c r="W401" s="117"/>
      <c r="X401" s="117"/>
      <c r="Y401" s="117"/>
      <c r="Z401" s="117"/>
      <c r="AA401" s="117"/>
      <c r="AB401" s="117"/>
      <c r="AC401" s="117"/>
      <c r="AD401" s="117"/>
      <c r="AE401" s="117"/>
      <c r="AF401" s="117"/>
      <c r="AG401" s="117"/>
      <c r="AH401" s="117"/>
      <c r="AI401" s="117"/>
      <c r="AJ401" s="117"/>
      <c r="AK401" s="117"/>
      <c r="AL401" s="20" t="s">
        <v>119</v>
      </c>
      <c r="AM401" s="38" t="s">
        <v>119</v>
      </c>
      <c r="AN401" s="20" t="s">
        <v>117</v>
      </c>
      <c r="AO401" s="20" t="s">
        <v>20</v>
      </c>
      <c r="AP401" s="20" t="s">
        <v>598</v>
      </c>
      <c r="AQ401" s="20" t="s">
        <v>227</v>
      </c>
      <c r="AR401" s="20" t="s">
        <v>119</v>
      </c>
      <c r="AS401" s="20" t="s">
        <v>865</v>
      </c>
      <c r="AT401" s="38">
        <v>2014</v>
      </c>
      <c r="AU401" s="20" t="s">
        <v>866</v>
      </c>
      <c r="AV401" s="20" t="s">
        <v>864</v>
      </c>
      <c r="AW401" s="20" t="s">
        <v>125</v>
      </c>
      <c r="AX401" s="20" t="s">
        <v>1286</v>
      </c>
      <c r="AY401" s="20" t="str">
        <f>"https://doi.org/"&amp;Table1[[#This Row],[DOI]]</f>
        <v>https://doi.org/10.1016/j.enbuild.2013.11.006</v>
      </c>
      <c r="AZ401" s="20" t="s">
        <v>119</v>
      </c>
      <c r="BA401" s="20" t="s">
        <v>734</v>
      </c>
      <c r="BB401" s="20" t="s">
        <v>734</v>
      </c>
      <c r="BC401" s="20" t="s">
        <v>867</v>
      </c>
      <c r="BD401" s="20" t="s">
        <v>119</v>
      </c>
      <c r="BE401" s="20" t="s">
        <v>1326</v>
      </c>
      <c r="BF401" s="20" t="s">
        <v>119</v>
      </c>
      <c r="BG401" s="20" t="s">
        <v>119</v>
      </c>
      <c r="BH401" s="20" t="s">
        <v>119</v>
      </c>
      <c r="BI401" s="20" t="s">
        <v>119</v>
      </c>
      <c r="BJ401" s="20" t="s">
        <v>119</v>
      </c>
      <c r="BK401" s="20" t="s">
        <v>119</v>
      </c>
      <c r="BL401" s="20" t="s">
        <v>119</v>
      </c>
      <c r="BM401" s="20" t="s">
        <v>119</v>
      </c>
      <c r="BN401" s="20" t="s">
        <v>119</v>
      </c>
      <c r="BO401" s="20" t="s">
        <v>119</v>
      </c>
      <c r="BP401" s="20" t="s">
        <v>119</v>
      </c>
      <c r="BQ401" s="20" t="s">
        <v>119</v>
      </c>
      <c r="BR401" s="20" t="s">
        <v>119</v>
      </c>
      <c r="BS401" s="20" t="s">
        <v>119</v>
      </c>
      <c r="BT401" s="20" t="s">
        <v>119</v>
      </c>
      <c r="BU401" s="20" t="s">
        <v>119</v>
      </c>
      <c r="BV401" s="20" t="s">
        <v>119</v>
      </c>
      <c r="BW401" s="21" t="s">
        <v>389</v>
      </c>
      <c r="BX401" s="22" t="str">
        <f>_xlfn.XLOOKUP(BW401,dimensions_items!$B$4:$B$35,dimensions_items!$C$4:$C$35,"NULL",0)</f>
        <v>R5.2ASIA</v>
      </c>
      <c r="BY401" s="26" t="s">
        <v>25</v>
      </c>
      <c r="BZ401" s="27" t="s">
        <v>26</v>
      </c>
      <c r="CA401" s="21" t="s">
        <v>18</v>
      </c>
      <c r="CB401" s="21" t="s">
        <v>23</v>
      </c>
      <c r="CC401" s="20" t="str">
        <f t="shared" si="18"/>
        <v>RS</v>
      </c>
      <c r="CD401" s="20" t="str">
        <f t="shared" si="19"/>
        <v>C</v>
      </c>
      <c r="CE401" s="20" t="str">
        <f t="shared" si="20"/>
        <v>ASIA_IND</v>
      </c>
      <c r="CF401" s="20">
        <f>IF(ISNUMBER(Table1[[#This Row],[concrete]]),Table1[[#This Row],[concrete]],IF(AND(ISNUMBER(Table1[[#This Row],[cement]]),ISNUMBER(Table1[[#This Row],[aggregates]])),Table1[[#This Row],[cement]]+Table1[[#This Row],[aggregates]],""))</f>
        <v>1007.4</v>
      </c>
      <c r="CG401" s="20">
        <f>COUNT(Table1[[#This Row],[steel]:[other_unspecified_material]])</f>
        <v>2</v>
      </c>
    </row>
    <row r="402" spans="1:85" s="8" customFormat="1">
      <c r="A402" s="9">
        <v>400</v>
      </c>
      <c r="B402" s="20" t="s">
        <v>378</v>
      </c>
      <c r="C402" s="20" t="s">
        <v>118</v>
      </c>
      <c r="D402" s="38"/>
      <c r="E402" s="9"/>
      <c r="F402" s="38">
        <v>21.2</v>
      </c>
      <c r="G402" s="38"/>
      <c r="H402" s="38"/>
      <c r="I402" s="38"/>
      <c r="J402" s="117"/>
      <c r="K402" s="117"/>
      <c r="L402" s="117"/>
      <c r="M402" s="117">
        <v>920</v>
      </c>
      <c r="N402" s="117"/>
      <c r="O402" s="117"/>
      <c r="P402" s="117"/>
      <c r="Q402" s="117"/>
      <c r="R402" s="117"/>
      <c r="S402" s="117"/>
      <c r="T402" s="117"/>
      <c r="U402" s="117"/>
      <c r="V402" s="117"/>
      <c r="W402" s="117"/>
      <c r="X402" s="117"/>
      <c r="Y402" s="117"/>
      <c r="Z402" s="117"/>
      <c r="AA402" s="117"/>
      <c r="AB402" s="117"/>
      <c r="AC402" s="117"/>
      <c r="AD402" s="117"/>
      <c r="AE402" s="117"/>
      <c r="AF402" s="117"/>
      <c r="AG402" s="117"/>
      <c r="AH402" s="117"/>
      <c r="AI402" s="117"/>
      <c r="AJ402" s="117"/>
      <c r="AK402" s="117"/>
      <c r="AL402" s="20" t="s">
        <v>119</v>
      </c>
      <c r="AM402" s="38" t="s">
        <v>119</v>
      </c>
      <c r="AN402" s="20" t="s">
        <v>117</v>
      </c>
      <c r="AO402" s="20" t="s">
        <v>20</v>
      </c>
      <c r="AP402" s="20" t="s">
        <v>598</v>
      </c>
      <c r="AQ402" s="20" t="s">
        <v>227</v>
      </c>
      <c r="AR402" s="20" t="s">
        <v>119</v>
      </c>
      <c r="AS402" s="20" t="s">
        <v>865</v>
      </c>
      <c r="AT402" s="38">
        <v>2014</v>
      </c>
      <c r="AU402" s="20" t="s">
        <v>866</v>
      </c>
      <c r="AV402" s="20" t="s">
        <v>864</v>
      </c>
      <c r="AW402" s="20" t="s">
        <v>125</v>
      </c>
      <c r="AX402" s="20" t="s">
        <v>1286</v>
      </c>
      <c r="AY402" s="20" t="str">
        <f>"https://doi.org/"&amp;Table1[[#This Row],[DOI]]</f>
        <v>https://doi.org/10.1016/j.enbuild.2013.11.006</v>
      </c>
      <c r="AZ402" s="20" t="s">
        <v>119</v>
      </c>
      <c r="BA402" s="20" t="s">
        <v>734</v>
      </c>
      <c r="BB402" s="20" t="s">
        <v>734</v>
      </c>
      <c r="BC402" s="20" t="s">
        <v>867</v>
      </c>
      <c r="BD402" s="20" t="s">
        <v>119</v>
      </c>
      <c r="BE402" s="20" t="s">
        <v>1326</v>
      </c>
      <c r="BF402" s="20" t="s">
        <v>119</v>
      </c>
      <c r="BG402" s="20" t="s">
        <v>119</v>
      </c>
      <c r="BH402" s="20" t="s">
        <v>119</v>
      </c>
      <c r="BI402" s="20" t="s">
        <v>119</v>
      </c>
      <c r="BJ402" s="20" t="s">
        <v>119</v>
      </c>
      <c r="BK402" s="20" t="s">
        <v>119</v>
      </c>
      <c r="BL402" s="20" t="s">
        <v>119</v>
      </c>
      <c r="BM402" s="20" t="s">
        <v>119</v>
      </c>
      <c r="BN402" s="20" t="s">
        <v>119</v>
      </c>
      <c r="BO402" s="20" t="s">
        <v>119</v>
      </c>
      <c r="BP402" s="20" t="s">
        <v>119</v>
      </c>
      <c r="BQ402" s="20" t="s">
        <v>119</v>
      </c>
      <c r="BR402" s="20" t="s">
        <v>119</v>
      </c>
      <c r="BS402" s="20" t="s">
        <v>119</v>
      </c>
      <c r="BT402" s="20" t="s">
        <v>119</v>
      </c>
      <c r="BU402" s="20" t="s">
        <v>119</v>
      </c>
      <c r="BV402" s="20" t="s">
        <v>119</v>
      </c>
      <c r="BW402" s="21" t="s">
        <v>389</v>
      </c>
      <c r="BX402" s="22" t="str">
        <f>_xlfn.XLOOKUP(BW402,dimensions_items!$B$4:$B$35,dimensions_items!$C$4:$C$35,"NULL",0)</f>
        <v>R5.2ASIA</v>
      </c>
      <c r="BY402" s="26" t="s">
        <v>25</v>
      </c>
      <c r="BZ402" s="27" t="s">
        <v>26</v>
      </c>
      <c r="CA402" s="21" t="s">
        <v>18</v>
      </c>
      <c r="CB402" s="21" t="s">
        <v>23</v>
      </c>
      <c r="CC402" s="20" t="str">
        <f t="shared" si="18"/>
        <v>RS</v>
      </c>
      <c r="CD402" s="20" t="str">
        <f t="shared" si="19"/>
        <v>C</v>
      </c>
      <c r="CE402" s="20" t="str">
        <f t="shared" si="20"/>
        <v>ASIA_IND</v>
      </c>
      <c r="CF402" s="20">
        <f>IF(ISNUMBER(Table1[[#This Row],[concrete]]),Table1[[#This Row],[concrete]],IF(AND(ISNUMBER(Table1[[#This Row],[cement]]),ISNUMBER(Table1[[#This Row],[aggregates]])),Table1[[#This Row],[cement]]+Table1[[#This Row],[aggregates]],""))</f>
        <v>920</v>
      </c>
      <c r="CG402" s="20">
        <f>COUNT(Table1[[#This Row],[steel]:[other_unspecified_material]])</f>
        <v>2</v>
      </c>
    </row>
    <row r="403" spans="1:85" s="8" customFormat="1">
      <c r="A403" s="9">
        <v>401</v>
      </c>
      <c r="B403" s="20" t="s">
        <v>378</v>
      </c>
      <c r="C403" s="20" t="s">
        <v>118</v>
      </c>
      <c r="D403" s="38"/>
      <c r="E403" s="9"/>
      <c r="F403" s="38">
        <v>16</v>
      </c>
      <c r="G403" s="38"/>
      <c r="H403" s="38"/>
      <c r="I403" s="38"/>
      <c r="J403" s="117"/>
      <c r="K403" s="117"/>
      <c r="L403" s="117"/>
      <c r="M403" s="117">
        <v>420</v>
      </c>
      <c r="N403" s="117"/>
      <c r="O403" s="117"/>
      <c r="P403" s="117"/>
      <c r="Q403" s="117"/>
      <c r="R403" s="117"/>
      <c r="S403" s="117"/>
      <c r="T403" s="117"/>
      <c r="U403" s="117"/>
      <c r="V403" s="117"/>
      <c r="W403" s="117"/>
      <c r="X403" s="117"/>
      <c r="Y403" s="117"/>
      <c r="Z403" s="117"/>
      <c r="AA403" s="117"/>
      <c r="AB403" s="117"/>
      <c r="AC403" s="117"/>
      <c r="AD403" s="117"/>
      <c r="AE403" s="117"/>
      <c r="AF403" s="117"/>
      <c r="AG403" s="117"/>
      <c r="AH403" s="117"/>
      <c r="AI403" s="117"/>
      <c r="AJ403" s="117"/>
      <c r="AK403" s="117"/>
      <c r="AL403" s="20" t="s">
        <v>119</v>
      </c>
      <c r="AM403" s="38" t="s">
        <v>119</v>
      </c>
      <c r="AN403" s="20" t="s">
        <v>117</v>
      </c>
      <c r="AO403" s="20" t="s">
        <v>20</v>
      </c>
      <c r="AP403" s="20" t="s">
        <v>598</v>
      </c>
      <c r="AQ403" s="20" t="s">
        <v>227</v>
      </c>
      <c r="AR403" s="20" t="s">
        <v>119</v>
      </c>
      <c r="AS403" s="20" t="s">
        <v>865</v>
      </c>
      <c r="AT403" s="38">
        <v>2014</v>
      </c>
      <c r="AU403" s="20" t="s">
        <v>866</v>
      </c>
      <c r="AV403" s="20" t="s">
        <v>864</v>
      </c>
      <c r="AW403" s="20" t="s">
        <v>125</v>
      </c>
      <c r="AX403" s="20" t="s">
        <v>1286</v>
      </c>
      <c r="AY403" s="20" t="str">
        <f>"https://doi.org/"&amp;Table1[[#This Row],[DOI]]</f>
        <v>https://doi.org/10.1016/j.enbuild.2013.11.006</v>
      </c>
      <c r="AZ403" s="20" t="s">
        <v>119</v>
      </c>
      <c r="BA403" s="20" t="s">
        <v>734</v>
      </c>
      <c r="BB403" s="20" t="s">
        <v>734</v>
      </c>
      <c r="BC403" s="20" t="s">
        <v>867</v>
      </c>
      <c r="BD403" s="20" t="s">
        <v>119</v>
      </c>
      <c r="BE403" s="20" t="s">
        <v>1326</v>
      </c>
      <c r="BF403" s="20" t="s">
        <v>119</v>
      </c>
      <c r="BG403" s="20" t="s">
        <v>119</v>
      </c>
      <c r="BH403" s="20" t="s">
        <v>119</v>
      </c>
      <c r="BI403" s="20" t="s">
        <v>119</v>
      </c>
      <c r="BJ403" s="20" t="s">
        <v>119</v>
      </c>
      <c r="BK403" s="20" t="s">
        <v>119</v>
      </c>
      <c r="BL403" s="20" t="s">
        <v>119</v>
      </c>
      <c r="BM403" s="20" t="s">
        <v>119</v>
      </c>
      <c r="BN403" s="20" t="s">
        <v>119</v>
      </c>
      <c r="BO403" s="20" t="s">
        <v>119</v>
      </c>
      <c r="BP403" s="20" t="s">
        <v>119</v>
      </c>
      <c r="BQ403" s="20" t="s">
        <v>119</v>
      </c>
      <c r="BR403" s="20" t="s">
        <v>119</v>
      </c>
      <c r="BS403" s="20" t="s">
        <v>119</v>
      </c>
      <c r="BT403" s="20" t="s">
        <v>119</v>
      </c>
      <c r="BU403" s="20" t="s">
        <v>119</v>
      </c>
      <c r="BV403" s="20" t="s">
        <v>119</v>
      </c>
      <c r="BW403" s="21" t="s">
        <v>389</v>
      </c>
      <c r="BX403" s="22" t="str">
        <f>_xlfn.XLOOKUP(BW403,dimensions_items!$B$4:$B$35,dimensions_items!$C$4:$C$35,"NULL",0)</f>
        <v>R5.2ASIA</v>
      </c>
      <c r="BY403" s="26" t="s">
        <v>25</v>
      </c>
      <c r="BZ403" s="27" t="s">
        <v>26</v>
      </c>
      <c r="CA403" s="21" t="s">
        <v>18</v>
      </c>
      <c r="CB403" s="21" t="s">
        <v>23</v>
      </c>
      <c r="CC403" s="20" t="str">
        <f t="shared" si="18"/>
        <v>RS</v>
      </c>
      <c r="CD403" s="20" t="str">
        <f t="shared" si="19"/>
        <v>C</v>
      </c>
      <c r="CE403" s="20" t="str">
        <f t="shared" si="20"/>
        <v>ASIA_IND</v>
      </c>
      <c r="CF403" s="20">
        <f>IF(ISNUMBER(Table1[[#This Row],[concrete]]),Table1[[#This Row],[concrete]],IF(AND(ISNUMBER(Table1[[#This Row],[cement]]),ISNUMBER(Table1[[#This Row],[aggregates]])),Table1[[#This Row],[cement]]+Table1[[#This Row],[aggregates]],""))</f>
        <v>420</v>
      </c>
      <c r="CG403" s="20">
        <f>COUNT(Table1[[#This Row],[steel]:[other_unspecified_material]])</f>
        <v>2</v>
      </c>
    </row>
    <row r="404" spans="1:85" s="8" customFormat="1">
      <c r="A404" s="9">
        <v>402</v>
      </c>
      <c r="B404" s="20" t="s">
        <v>378</v>
      </c>
      <c r="C404" s="20" t="s">
        <v>118</v>
      </c>
      <c r="D404" s="38"/>
      <c r="E404" s="9"/>
      <c r="F404" s="38">
        <v>15.2</v>
      </c>
      <c r="G404" s="38"/>
      <c r="H404" s="38"/>
      <c r="I404" s="38"/>
      <c r="J404" s="117"/>
      <c r="K404" s="117"/>
      <c r="L404" s="117"/>
      <c r="M404" s="117">
        <v>315.7</v>
      </c>
      <c r="N404" s="117"/>
      <c r="O404" s="117"/>
      <c r="P404" s="117"/>
      <c r="Q404" s="117"/>
      <c r="R404" s="117"/>
      <c r="S404" s="117"/>
      <c r="T404" s="117"/>
      <c r="U404" s="117"/>
      <c r="V404" s="117"/>
      <c r="W404" s="117"/>
      <c r="X404" s="117"/>
      <c r="Y404" s="117"/>
      <c r="Z404" s="117"/>
      <c r="AA404" s="117"/>
      <c r="AB404" s="117"/>
      <c r="AC404" s="117"/>
      <c r="AD404" s="117"/>
      <c r="AE404" s="117"/>
      <c r="AF404" s="117"/>
      <c r="AG404" s="117"/>
      <c r="AH404" s="117"/>
      <c r="AI404" s="117"/>
      <c r="AJ404" s="117"/>
      <c r="AK404" s="117"/>
      <c r="AL404" s="20" t="s">
        <v>119</v>
      </c>
      <c r="AM404" s="38" t="s">
        <v>119</v>
      </c>
      <c r="AN404" s="20" t="s">
        <v>117</v>
      </c>
      <c r="AO404" s="20" t="s">
        <v>20</v>
      </c>
      <c r="AP404" s="20" t="s">
        <v>598</v>
      </c>
      <c r="AQ404" s="20" t="s">
        <v>227</v>
      </c>
      <c r="AR404" s="20" t="s">
        <v>119</v>
      </c>
      <c r="AS404" s="20" t="s">
        <v>865</v>
      </c>
      <c r="AT404" s="38">
        <v>2014</v>
      </c>
      <c r="AU404" s="20" t="s">
        <v>866</v>
      </c>
      <c r="AV404" s="20" t="s">
        <v>864</v>
      </c>
      <c r="AW404" s="20" t="s">
        <v>125</v>
      </c>
      <c r="AX404" s="20" t="s">
        <v>1286</v>
      </c>
      <c r="AY404" s="20" t="str">
        <f>"https://doi.org/"&amp;Table1[[#This Row],[DOI]]</f>
        <v>https://doi.org/10.1016/j.enbuild.2013.11.006</v>
      </c>
      <c r="AZ404" s="20" t="s">
        <v>119</v>
      </c>
      <c r="BA404" s="20" t="s">
        <v>734</v>
      </c>
      <c r="BB404" s="20" t="s">
        <v>734</v>
      </c>
      <c r="BC404" s="20" t="s">
        <v>867</v>
      </c>
      <c r="BD404" s="20" t="s">
        <v>119</v>
      </c>
      <c r="BE404" s="20" t="s">
        <v>1326</v>
      </c>
      <c r="BF404" s="20" t="s">
        <v>119</v>
      </c>
      <c r="BG404" s="20" t="s">
        <v>119</v>
      </c>
      <c r="BH404" s="20" t="s">
        <v>119</v>
      </c>
      <c r="BI404" s="20" t="s">
        <v>119</v>
      </c>
      <c r="BJ404" s="20" t="s">
        <v>119</v>
      </c>
      <c r="BK404" s="20" t="s">
        <v>119</v>
      </c>
      <c r="BL404" s="20" t="s">
        <v>119</v>
      </c>
      <c r="BM404" s="20" t="s">
        <v>119</v>
      </c>
      <c r="BN404" s="20" t="s">
        <v>119</v>
      </c>
      <c r="BO404" s="20" t="s">
        <v>119</v>
      </c>
      <c r="BP404" s="20" t="s">
        <v>119</v>
      </c>
      <c r="BQ404" s="20" t="s">
        <v>119</v>
      </c>
      <c r="BR404" s="20" t="s">
        <v>119</v>
      </c>
      <c r="BS404" s="20" t="s">
        <v>119</v>
      </c>
      <c r="BT404" s="20" t="s">
        <v>119</v>
      </c>
      <c r="BU404" s="20" t="s">
        <v>119</v>
      </c>
      <c r="BV404" s="20" t="s">
        <v>119</v>
      </c>
      <c r="BW404" s="21" t="s">
        <v>389</v>
      </c>
      <c r="BX404" s="22" t="str">
        <f>_xlfn.XLOOKUP(BW404,dimensions_items!$B$4:$B$35,dimensions_items!$C$4:$C$35,"NULL",0)</f>
        <v>R5.2ASIA</v>
      </c>
      <c r="BY404" s="26" t="s">
        <v>25</v>
      </c>
      <c r="BZ404" s="27" t="s">
        <v>26</v>
      </c>
      <c r="CA404" s="21" t="s">
        <v>18</v>
      </c>
      <c r="CB404" s="21" t="s">
        <v>23</v>
      </c>
      <c r="CC404" s="20" t="str">
        <f t="shared" si="18"/>
        <v>RS</v>
      </c>
      <c r="CD404" s="20" t="str">
        <f t="shared" si="19"/>
        <v>C</v>
      </c>
      <c r="CE404" s="20" t="str">
        <f t="shared" si="20"/>
        <v>ASIA_IND</v>
      </c>
      <c r="CF404" s="20">
        <f>IF(ISNUMBER(Table1[[#This Row],[concrete]]),Table1[[#This Row],[concrete]],IF(AND(ISNUMBER(Table1[[#This Row],[cement]]),ISNUMBER(Table1[[#This Row],[aggregates]])),Table1[[#This Row],[cement]]+Table1[[#This Row],[aggregates]],""))</f>
        <v>315.7</v>
      </c>
      <c r="CG404" s="20">
        <f>COUNT(Table1[[#This Row],[steel]:[other_unspecified_material]])</f>
        <v>2</v>
      </c>
    </row>
    <row r="405" spans="1:85" s="8" customFormat="1">
      <c r="A405" s="9">
        <v>403</v>
      </c>
      <c r="B405" s="20" t="s">
        <v>378</v>
      </c>
      <c r="C405" s="20" t="s">
        <v>118</v>
      </c>
      <c r="D405" s="38"/>
      <c r="E405" s="9"/>
      <c r="F405" s="38">
        <v>21.4</v>
      </c>
      <c r="G405" s="38"/>
      <c r="H405" s="38"/>
      <c r="I405" s="38"/>
      <c r="J405" s="117"/>
      <c r="K405" s="117"/>
      <c r="L405" s="117"/>
      <c r="M405" s="117">
        <v>306.60000000000002</v>
      </c>
      <c r="N405" s="117"/>
      <c r="O405" s="117"/>
      <c r="P405" s="117"/>
      <c r="Q405" s="117"/>
      <c r="R405" s="117"/>
      <c r="S405" s="117"/>
      <c r="T405" s="117"/>
      <c r="U405" s="117"/>
      <c r="V405" s="117"/>
      <c r="W405" s="117"/>
      <c r="X405" s="117"/>
      <c r="Y405" s="117"/>
      <c r="Z405" s="117"/>
      <c r="AA405" s="117"/>
      <c r="AB405" s="117"/>
      <c r="AC405" s="117"/>
      <c r="AD405" s="117"/>
      <c r="AE405" s="117"/>
      <c r="AF405" s="117"/>
      <c r="AG405" s="117"/>
      <c r="AH405" s="117"/>
      <c r="AI405" s="117"/>
      <c r="AJ405" s="117"/>
      <c r="AK405" s="117"/>
      <c r="AL405" s="20" t="s">
        <v>119</v>
      </c>
      <c r="AM405" s="38" t="s">
        <v>119</v>
      </c>
      <c r="AN405" s="20" t="s">
        <v>117</v>
      </c>
      <c r="AO405" s="20" t="s">
        <v>20</v>
      </c>
      <c r="AP405" s="20" t="s">
        <v>598</v>
      </c>
      <c r="AQ405" s="20" t="s">
        <v>227</v>
      </c>
      <c r="AR405" s="20" t="s">
        <v>119</v>
      </c>
      <c r="AS405" s="20" t="s">
        <v>865</v>
      </c>
      <c r="AT405" s="38">
        <v>2014</v>
      </c>
      <c r="AU405" s="20" t="s">
        <v>866</v>
      </c>
      <c r="AV405" s="20" t="s">
        <v>864</v>
      </c>
      <c r="AW405" s="20" t="s">
        <v>125</v>
      </c>
      <c r="AX405" s="20" t="s">
        <v>1286</v>
      </c>
      <c r="AY405" s="20" t="str">
        <f>"https://doi.org/"&amp;Table1[[#This Row],[DOI]]</f>
        <v>https://doi.org/10.1016/j.enbuild.2013.11.006</v>
      </c>
      <c r="AZ405" s="20" t="s">
        <v>119</v>
      </c>
      <c r="BA405" s="20" t="s">
        <v>734</v>
      </c>
      <c r="BB405" s="20" t="s">
        <v>734</v>
      </c>
      <c r="BC405" s="20" t="s">
        <v>867</v>
      </c>
      <c r="BD405" s="20" t="s">
        <v>119</v>
      </c>
      <c r="BE405" s="20" t="s">
        <v>1326</v>
      </c>
      <c r="BF405" s="20" t="s">
        <v>119</v>
      </c>
      <c r="BG405" s="20" t="s">
        <v>119</v>
      </c>
      <c r="BH405" s="20" t="s">
        <v>119</v>
      </c>
      <c r="BI405" s="20" t="s">
        <v>119</v>
      </c>
      <c r="BJ405" s="20" t="s">
        <v>119</v>
      </c>
      <c r="BK405" s="20" t="s">
        <v>119</v>
      </c>
      <c r="BL405" s="20" t="s">
        <v>119</v>
      </c>
      <c r="BM405" s="20" t="s">
        <v>119</v>
      </c>
      <c r="BN405" s="20" t="s">
        <v>119</v>
      </c>
      <c r="BO405" s="20" t="s">
        <v>119</v>
      </c>
      <c r="BP405" s="20" t="s">
        <v>119</v>
      </c>
      <c r="BQ405" s="20" t="s">
        <v>119</v>
      </c>
      <c r="BR405" s="20" t="s">
        <v>119</v>
      </c>
      <c r="BS405" s="20" t="s">
        <v>119</v>
      </c>
      <c r="BT405" s="20" t="s">
        <v>119</v>
      </c>
      <c r="BU405" s="20" t="s">
        <v>119</v>
      </c>
      <c r="BV405" s="20" t="s">
        <v>119</v>
      </c>
      <c r="BW405" s="21" t="s">
        <v>389</v>
      </c>
      <c r="BX405" s="22" t="str">
        <f>_xlfn.XLOOKUP(BW405,dimensions_items!$B$4:$B$35,dimensions_items!$C$4:$C$35,"NULL",0)</f>
        <v>R5.2ASIA</v>
      </c>
      <c r="BY405" s="26" t="s">
        <v>25</v>
      </c>
      <c r="BZ405" s="27" t="s">
        <v>26</v>
      </c>
      <c r="CA405" s="28" t="s">
        <v>18</v>
      </c>
      <c r="CB405" s="21" t="s">
        <v>23</v>
      </c>
      <c r="CC405" s="20" t="str">
        <f t="shared" si="18"/>
        <v>RS</v>
      </c>
      <c r="CD405" s="20" t="str">
        <f t="shared" si="19"/>
        <v>C</v>
      </c>
      <c r="CE405" s="20" t="str">
        <f t="shared" si="20"/>
        <v>ASIA_IND</v>
      </c>
      <c r="CF405" s="20">
        <f>IF(ISNUMBER(Table1[[#This Row],[concrete]]),Table1[[#This Row],[concrete]],IF(AND(ISNUMBER(Table1[[#This Row],[cement]]),ISNUMBER(Table1[[#This Row],[aggregates]])),Table1[[#This Row],[cement]]+Table1[[#This Row],[aggregates]],""))</f>
        <v>306.60000000000002</v>
      </c>
      <c r="CG405" s="20">
        <f>COUNT(Table1[[#This Row],[steel]:[other_unspecified_material]])</f>
        <v>2</v>
      </c>
    </row>
    <row r="406" spans="1:85" s="8" customFormat="1">
      <c r="A406" s="9">
        <v>404</v>
      </c>
      <c r="B406" s="20" t="s">
        <v>378</v>
      </c>
      <c r="C406" s="20" t="s">
        <v>118</v>
      </c>
      <c r="D406" s="38"/>
      <c r="E406" s="9"/>
      <c r="F406" s="38">
        <v>21.2</v>
      </c>
      <c r="G406" s="38"/>
      <c r="H406" s="38"/>
      <c r="I406" s="38"/>
      <c r="J406" s="117"/>
      <c r="K406" s="117"/>
      <c r="L406" s="117"/>
      <c r="M406" s="117">
        <v>280</v>
      </c>
      <c r="N406" s="117"/>
      <c r="O406" s="117"/>
      <c r="P406" s="117"/>
      <c r="Q406" s="117"/>
      <c r="R406" s="117"/>
      <c r="S406" s="117"/>
      <c r="T406" s="117"/>
      <c r="U406" s="117"/>
      <c r="V406" s="117"/>
      <c r="W406" s="117"/>
      <c r="X406" s="117"/>
      <c r="Y406" s="117"/>
      <c r="Z406" s="117"/>
      <c r="AA406" s="117"/>
      <c r="AB406" s="117"/>
      <c r="AC406" s="117"/>
      <c r="AD406" s="117"/>
      <c r="AE406" s="117"/>
      <c r="AF406" s="117"/>
      <c r="AG406" s="117"/>
      <c r="AH406" s="117"/>
      <c r="AI406" s="117"/>
      <c r="AJ406" s="117"/>
      <c r="AK406" s="117"/>
      <c r="AL406" s="20" t="s">
        <v>119</v>
      </c>
      <c r="AM406" s="38" t="s">
        <v>119</v>
      </c>
      <c r="AN406" s="20" t="s">
        <v>117</v>
      </c>
      <c r="AO406" s="20" t="s">
        <v>20</v>
      </c>
      <c r="AP406" s="20" t="s">
        <v>598</v>
      </c>
      <c r="AQ406" s="20" t="s">
        <v>227</v>
      </c>
      <c r="AR406" s="20" t="s">
        <v>119</v>
      </c>
      <c r="AS406" s="20" t="s">
        <v>865</v>
      </c>
      <c r="AT406" s="38">
        <v>2014</v>
      </c>
      <c r="AU406" s="20" t="s">
        <v>866</v>
      </c>
      <c r="AV406" s="20" t="s">
        <v>864</v>
      </c>
      <c r="AW406" s="20" t="s">
        <v>125</v>
      </c>
      <c r="AX406" s="20" t="s">
        <v>1286</v>
      </c>
      <c r="AY406" s="20" t="str">
        <f>"https://doi.org/"&amp;Table1[[#This Row],[DOI]]</f>
        <v>https://doi.org/10.1016/j.enbuild.2013.11.006</v>
      </c>
      <c r="AZ406" s="20" t="s">
        <v>119</v>
      </c>
      <c r="BA406" s="20" t="s">
        <v>734</v>
      </c>
      <c r="BB406" s="20" t="s">
        <v>734</v>
      </c>
      <c r="BC406" s="20" t="s">
        <v>867</v>
      </c>
      <c r="BD406" s="20" t="s">
        <v>119</v>
      </c>
      <c r="BE406" s="20" t="s">
        <v>1326</v>
      </c>
      <c r="BF406" s="20" t="s">
        <v>119</v>
      </c>
      <c r="BG406" s="20" t="s">
        <v>119</v>
      </c>
      <c r="BH406" s="20" t="s">
        <v>119</v>
      </c>
      <c r="BI406" s="20" t="s">
        <v>119</v>
      </c>
      <c r="BJ406" s="20" t="s">
        <v>119</v>
      </c>
      <c r="BK406" s="20" t="s">
        <v>119</v>
      </c>
      <c r="BL406" s="20" t="s">
        <v>119</v>
      </c>
      <c r="BM406" s="20" t="s">
        <v>119</v>
      </c>
      <c r="BN406" s="20" t="s">
        <v>119</v>
      </c>
      <c r="BO406" s="20" t="s">
        <v>119</v>
      </c>
      <c r="BP406" s="20" t="s">
        <v>119</v>
      </c>
      <c r="BQ406" s="20" t="s">
        <v>119</v>
      </c>
      <c r="BR406" s="20" t="s">
        <v>119</v>
      </c>
      <c r="BS406" s="20" t="s">
        <v>119</v>
      </c>
      <c r="BT406" s="20" t="s">
        <v>119</v>
      </c>
      <c r="BU406" s="20" t="s">
        <v>119</v>
      </c>
      <c r="BV406" s="20" t="s">
        <v>119</v>
      </c>
      <c r="BW406" s="21" t="s">
        <v>389</v>
      </c>
      <c r="BX406" s="22" t="str">
        <f>_xlfn.XLOOKUP(BW406,dimensions_items!$B$4:$B$35,dimensions_items!$C$4:$C$35,"NULL",0)</f>
        <v>R5.2ASIA</v>
      </c>
      <c r="BY406" s="26" t="s">
        <v>25</v>
      </c>
      <c r="BZ406" s="27" t="s">
        <v>26</v>
      </c>
      <c r="CA406" s="28" t="s">
        <v>18</v>
      </c>
      <c r="CB406" s="21" t="s">
        <v>23</v>
      </c>
      <c r="CC406" s="20" t="str">
        <f t="shared" si="18"/>
        <v>RS</v>
      </c>
      <c r="CD406" s="20" t="str">
        <f t="shared" si="19"/>
        <v>C</v>
      </c>
      <c r="CE406" s="20" t="str">
        <f t="shared" si="20"/>
        <v>ASIA_IND</v>
      </c>
      <c r="CF406" s="20">
        <f>IF(ISNUMBER(Table1[[#This Row],[concrete]]),Table1[[#This Row],[concrete]],IF(AND(ISNUMBER(Table1[[#This Row],[cement]]),ISNUMBER(Table1[[#This Row],[aggregates]])),Table1[[#This Row],[cement]]+Table1[[#This Row],[aggregates]],""))</f>
        <v>280</v>
      </c>
      <c r="CG406" s="20">
        <f>COUNT(Table1[[#This Row],[steel]:[other_unspecified_material]])</f>
        <v>2</v>
      </c>
    </row>
    <row r="407" spans="1:85" s="8" customFormat="1">
      <c r="A407" s="9">
        <v>405</v>
      </c>
      <c r="B407" s="20" t="s">
        <v>378</v>
      </c>
      <c r="C407" s="20" t="s">
        <v>118</v>
      </c>
      <c r="D407" s="38"/>
      <c r="E407" s="9"/>
      <c r="F407" s="38">
        <v>16</v>
      </c>
      <c r="G407" s="38"/>
      <c r="H407" s="38"/>
      <c r="I407" s="38"/>
      <c r="J407" s="117"/>
      <c r="K407" s="117"/>
      <c r="L407" s="117"/>
      <c r="M407" s="117"/>
      <c r="N407" s="117"/>
      <c r="O407" s="117"/>
      <c r="P407" s="117"/>
      <c r="Q407" s="117"/>
      <c r="R407" s="117"/>
      <c r="S407" s="117"/>
      <c r="T407" s="117"/>
      <c r="U407" s="117"/>
      <c r="V407" s="117"/>
      <c r="W407" s="117"/>
      <c r="X407" s="117"/>
      <c r="Y407" s="117"/>
      <c r="Z407" s="117"/>
      <c r="AA407" s="117"/>
      <c r="AB407" s="117"/>
      <c r="AC407" s="117"/>
      <c r="AD407" s="117"/>
      <c r="AE407" s="117"/>
      <c r="AF407" s="117"/>
      <c r="AG407" s="117"/>
      <c r="AH407" s="117"/>
      <c r="AI407" s="117"/>
      <c r="AJ407" s="117"/>
      <c r="AK407" s="117"/>
      <c r="AL407" s="20" t="s">
        <v>119</v>
      </c>
      <c r="AM407" s="38" t="s">
        <v>119</v>
      </c>
      <c r="AN407" s="20" t="s">
        <v>117</v>
      </c>
      <c r="AO407" s="20" t="s">
        <v>20</v>
      </c>
      <c r="AP407" s="20" t="s">
        <v>598</v>
      </c>
      <c r="AQ407" s="20" t="s">
        <v>227</v>
      </c>
      <c r="AR407" s="20" t="s">
        <v>119</v>
      </c>
      <c r="AS407" s="20" t="s">
        <v>865</v>
      </c>
      <c r="AT407" s="38">
        <v>2014</v>
      </c>
      <c r="AU407" s="20" t="s">
        <v>866</v>
      </c>
      <c r="AV407" s="20" t="s">
        <v>864</v>
      </c>
      <c r="AW407" s="20" t="s">
        <v>125</v>
      </c>
      <c r="AX407" s="20" t="s">
        <v>1286</v>
      </c>
      <c r="AY407" s="20" t="str">
        <f>"https://doi.org/"&amp;Table1[[#This Row],[DOI]]</f>
        <v>https://doi.org/10.1016/j.enbuild.2013.11.006</v>
      </c>
      <c r="AZ407" s="20" t="s">
        <v>119</v>
      </c>
      <c r="BA407" s="20" t="s">
        <v>734</v>
      </c>
      <c r="BB407" s="20" t="s">
        <v>734</v>
      </c>
      <c r="BC407" s="20" t="s">
        <v>867</v>
      </c>
      <c r="BD407" s="20" t="s">
        <v>119</v>
      </c>
      <c r="BE407" s="20" t="s">
        <v>1326</v>
      </c>
      <c r="BF407" s="20" t="s">
        <v>119</v>
      </c>
      <c r="BG407" s="20" t="s">
        <v>119</v>
      </c>
      <c r="BH407" s="20" t="s">
        <v>119</v>
      </c>
      <c r="BI407" s="20" t="s">
        <v>119</v>
      </c>
      <c r="BJ407" s="20" t="s">
        <v>119</v>
      </c>
      <c r="BK407" s="20" t="s">
        <v>119</v>
      </c>
      <c r="BL407" s="20" t="s">
        <v>119</v>
      </c>
      <c r="BM407" s="20" t="s">
        <v>119</v>
      </c>
      <c r="BN407" s="20" t="s">
        <v>119</v>
      </c>
      <c r="BO407" s="20" t="s">
        <v>119</v>
      </c>
      <c r="BP407" s="20" t="s">
        <v>119</v>
      </c>
      <c r="BQ407" s="20" t="s">
        <v>119</v>
      </c>
      <c r="BR407" s="20" t="s">
        <v>119</v>
      </c>
      <c r="BS407" s="20" t="s">
        <v>119</v>
      </c>
      <c r="BT407" s="20" t="s">
        <v>119</v>
      </c>
      <c r="BU407" s="20" t="s">
        <v>119</v>
      </c>
      <c r="BV407" s="20" t="s">
        <v>119</v>
      </c>
      <c r="BW407" s="21" t="s">
        <v>389</v>
      </c>
      <c r="BX407" s="22" t="str">
        <f>_xlfn.XLOOKUP(BW407,dimensions_items!$B$4:$B$35,dimensions_items!$C$4:$C$35,"NULL",0)</f>
        <v>R5.2ASIA</v>
      </c>
      <c r="BY407" s="26" t="s">
        <v>25</v>
      </c>
      <c r="BZ407" s="27" t="s">
        <v>26</v>
      </c>
      <c r="CA407" s="28" t="s">
        <v>18</v>
      </c>
      <c r="CB407" s="21" t="s">
        <v>23</v>
      </c>
      <c r="CC407" s="20" t="str">
        <f t="shared" si="18"/>
        <v>RS</v>
      </c>
      <c r="CD407" s="20" t="str">
        <f t="shared" si="19"/>
        <v>C</v>
      </c>
      <c r="CE407" s="20" t="str">
        <f t="shared" si="20"/>
        <v>ASIA_IND</v>
      </c>
      <c r="CF407" s="20" t="str">
        <f>IF(ISNUMBER(Table1[[#This Row],[concrete]]),Table1[[#This Row],[concrete]],IF(AND(ISNUMBER(Table1[[#This Row],[cement]]),ISNUMBER(Table1[[#This Row],[aggregates]])),Table1[[#This Row],[cement]]+Table1[[#This Row],[aggregates]],""))</f>
        <v/>
      </c>
      <c r="CG407" s="20">
        <f>COUNT(Table1[[#This Row],[steel]:[other_unspecified_material]])</f>
        <v>1</v>
      </c>
    </row>
    <row r="408" spans="1:85" s="8" customFormat="1">
      <c r="A408" s="9">
        <v>406</v>
      </c>
      <c r="B408" s="20" t="s">
        <v>378</v>
      </c>
      <c r="C408" s="20" t="s">
        <v>118</v>
      </c>
      <c r="D408" s="38"/>
      <c r="E408" s="9"/>
      <c r="F408" s="38">
        <v>15.2</v>
      </c>
      <c r="G408" s="38"/>
      <c r="H408" s="38"/>
      <c r="I408" s="38"/>
      <c r="J408" s="117"/>
      <c r="K408" s="117"/>
      <c r="L408" s="117"/>
      <c r="M408" s="117"/>
      <c r="N408" s="117"/>
      <c r="O408" s="117"/>
      <c r="P408" s="117"/>
      <c r="Q408" s="117"/>
      <c r="R408" s="117"/>
      <c r="S408" s="117"/>
      <c r="T408" s="117"/>
      <c r="U408" s="117"/>
      <c r="V408" s="117"/>
      <c r="W408" s="117"/>
      <c r="X408" s="117"/>
      <c r="Y408" s="117"/>
      <c r="Z408" s="117"/>
      <c r="AA408" s="117"/>
      <c r="AB408" s="117"/>
      <c r="AC408" s="117"/>
      <c r="AD408" s="117"/>
      <c r="AE408" s="117"/>
      <c r="AF408" s="117"/>
      <c r="AG408" s="117"/>
      <c r="AH408" s="117"/>
      <c r="AI408" s="117"/>
      <c r="AJ408" s="117"/>
      <c r="AK408" s="117"/>
      <c r="AL408" s="20" t="s">
        <v>119</v>
      </c>
      <c r="AM408" s="38" t="s">
        <v>119</v>
      </c>
      <c r="AN408" s="20" t="s">
        <v>117</v>
      </c>
      <c r="AO408" s="20" t="s">
        <v>20</v>
      </c>
      <c r="AP408" s="20" t="s">
        <v>598</v>
      </c>
      <c r="AQ408" s="20" t="s">
        <v>227</v>
      </c>
      <c r="AR408" s="20" t="s">
        <v>119</v>
      </c>
      <c r="AS408" s="20" t="s">
        <v>865</v>
      </c>
      <c r="AT408" s="38">
        <v>2014</v>
      </c>
      <c r="AU408" s="20" t="s">
        <v>866</v>
      </c>
      <c r="AV408" s="20" t="s">
        <v>864</v>
      </c>
      <c r="AW408" s="20" t="s">
        <v>125</v>
      </c>
      <c r="AX408" s="20" t="s">
        <v>1286</v>
      </c>
      <c r="AY408" s="20" t="str">
        <f>"https://doi.org/"&amp;Table1[[#This Row],[DOI]]</f>
        <v>https://doi.org/10.1016/j.enbuild.2013.11.006</v>
      </c>
      <c r="AZ408" s="20" t="s">
        <v>119</v>
      </c>
      <c r="BA408" s="20" t="s">
        <v>734</v>
      </c>
      <c r="BB408" s="20" t="s">
        <v>734</v>
      </c>
      <c r="BC408" s="20" t="s">
        <v>867</v>
      </c>
      <c r="BD408" s="20" t="s">
        <v>119</v>
      </c>
      <c r="BE408" s="20" t="s">
        <v>1326</v>
      </c>
      <c r="BF408" s="20" t="s">
        <v>119</v>
      </c>
      <c r="BG408" s="20" t="s">
        <v>119</v>
      </c>
      <c r="BH408" s="20" t="s">
        <v>119</v>
      </c>
      <c r="BI408" s="20" t="s">
        <v>119</v>
      </c>
      <c r="BJ408" s="20" t="s">
        <v>119</v>
      </c>
      <c r="BK408" s="20" t="s">
        <v>119</v>
      </c>
      <c r="BL408" s="20" t="s">
        <v>119</v>
      </c>
      <c r="BM408" s="20" t="s">
        <v>119</v>
      </c>
      <c r="BN408" s="20" t="s">
        <v>119</v>
      </c>
      <c r="BO408" s="20" t="s">
        <v>119</v>
      </c>
      <c r="BP408" s="20" t="s">
        <v>119</v>
      </c>
      <c r="BQ408" s="20" t="s">
        <v>119</v>
      </c>
      <c r="BR408" s="20" t="s">
        <v>119</v>
      </c>
      <c r="BS408" s="20" t="s">
        <v>119</v>
      </c>
      <c r="BT408" s="20" t="s">
        <v>119</v>
      </c>
      <c r="BU408" s="20" t="s">
        <v>119</v>
      </c>
      <c r="BV408" s="20" t="s">
        <v>119</v>
      </c>
      <c r="BW408" s="21" t="s">
        <v>389</v>
      </c>
      <c r="BX408" s="22" t="str">
        <f>_xlfn.XLOOKUP(BW408,dimensions_items!$B$4:$B$35,dimensions_items!$C$4:$C$35,"NULL",0)</f>
        <v>R5.2ASIA</v>
      </c>
      <c r="BY408" s="26" t="s">
        <v>25</v>
      </c>
      <c r="BZ408" s="27" t="s">
        <v>26</v>
      </c>
      <c r="CA408" s="21" t="s">
        <v>18</v>
      </c>
      <c r="CB408" s="21" t="s">
        <v>23</v>
      </c>
      <c r="CC408" s="20" t="str">
        <f t="shared" si="18"/>
        <v>RS</v>
      </c>
      <c r="CD408" s="20" t="str">
        <f t="shared" si="19"/>
        <v>C</v>
      </c>
      <c r="CE408" s="20" t="str">
        <f t="shared" si="20"/>
        <v>ASIA_IND</v>
      </c>
      <c r="CF408" s="20" t="str">
        <f>IF(ISNUMBER(Table1[[#This Row],[concrete]]),Table1[[#This Row],[concrete]],IF(AND(ISNUMBER(Table1[[#This Row],[cement]]),ISNUMBER(Table1[[#This Row],[aggregates]])),Table1[[#This Row],[cement]]+Table1[[#This Row],[aggregates]],""))</f>
        <v/>
      </c>
      <c r="CG408" s="20">
        <f>COUNT(Table1[[#This Row],[steel]:[other_unspecified_material]])</f>
        <v>1</v>
      </c>
    </row>
    <row r="409" spans="1:85" s="8" customFormat="1">
      <c r="A409" s="9">
        <v>407</v>
      </c>
      <c r="B409" s="20" t="s">
        <v>378</v>
      </c>
      <c r="C409" s="20" t="s">
        <v>118</v>
      </c>
      <c r="D409" s="38"/>
      <c r="E409" s="9"/>
      <c r="F409" s="38">
        <v>21.4</v>
      </c>
      <c r="G409" s="38"/>
      <c r="H409" s="38"/>
      <c r="I409" s="38"/>
      <c r="J409" s="117"/>
      <c r="K409" s="117"/>
      <c r="L409" s="117"/>
      <c r="M409" s="117"/>
      <c r="N409" s="117"/>
      <c r="O409" s="117"/>
      <c r="P409" s="117"/>
      <c r="Q409" s="117"/>
      <c r="R409" s="117"/>
      <c r="S409" s="117"/>
      <c r="T409" s="117"/>
      <c r="U409" s="117"/>
      <c r="V409" s="117"/>
      <c r="W409" s="117"/>
      <c r="X409" s="117"/>
      <c r="Y409" s="117"/>
      <c r="Z409" s="117"/>
      <c r="AA409" s="117"/>
      <c r="AB409" s="117"/>
      <c r="AC409" s="117"/>
      <c r="AD409" s="117"/>
      <c r="AE409" s="117"/>
      <c r="AF409" s="117"/>
      <c r="AG409" s="117"/>
      <c r="AH409" s="117"/>
      <c r="AI409" s="117"/>
      <c r="AJ409" s="117"/>
      <c r="AK409" s="117"/>
      <c r="AL409" s="20" t="s">
        <v>119</v>
      </c>
      <c r="AM409" s="38" t="s">
        <v>119</v>
      </c>
      <c r="AN409" s="20" t="s">
        <v>117</v>
      </c>
      <c r="AO409" s="20" t="s">
        <v>20</v>
      </c>
      <c r="AP409" s="20" t="s">
        <v>598</v>
      </c>
      <c r="AQ409" s="20" t="s">
        <v>227</v>
      </c>
      <c r="AR409" s="20" t="s">
        <v>119</v>
      </c>
      <c r="AS409" s="20" t="s">
        <v>865</v>
      </c>
      <c r="AT409" s="38">
        <v>2014</v>
      </c>
      <c r="AU409" s="20" t="s">
        <v>866</v>
      </c>
      <c r="AV409" s="20" t="s">
        <v>864</v>
      </c>
      <c r="AW409" s="20" t="s">
        <v>125</v>
      </c>
      <c r="AX409" s="20" t="s">
        <v>1286</v>
      </c>
      <c r="AY409" s="20" t="str">
        <f>"https://doi.org/"&amp;Table1[[#This Row],[DOI]]</f>
        <v>https://doi.org/10.1016/j.enbuild.2013.11.006</v>
      </c>
      <c r="AZ409" s="20" t="s">
        <v>119</v>
      </c>
      <c r="BA409" s="20" t="s">
        <v>734</v>
      </c>
      <c r="BB409" s="20" t="s">
        <v>734</v>
      </c>
      <c r="BC409" s="20" t="s">
        <v>867</v>
      </c>
      <c r="BD409" s="20" t="s">
        <v>119</v>
      </c>
      <c r="BE409" s="20" t="s">
        <v>1326</v>
      </c>
      <c r="BF409" s="20" t="s">
        <v>119</v>
      </c>
      <c r="BG409" s="20" t="s">
        <v>119</v>
      </c>
      <c r="BH409" s="20" t="s">
        <v>119</v>
      </c>
      <c r="BI409" s="20" t="s">
        <v>119</v>
      </c>
      <c r="BJ409" s="20" t="s">
        <v>119</v>
      </c>
      <c r="BK409" s="20" t="s">
        <v>119</v>
      </c>
      <c r="BL409" s="20" t="s">
        <v>119</v>
      </c>
      <c r="BM409" s="20" t="s">
        <v>119</v>
      </c>
      <c r="BN409" s="20" t="s">
        <v>119</v>
      </c>
      <c r="BO409" s="20" t="s">
        <v>119</v>
      </c>
      <c r="BP409" s="20" t="s">
        <v>119</v>
      </c>
      <c r="BQ409" s="20" t="s">
        <v>119</v>
      </c>
      <c r="BR409" s="20" t="s">
        <v>119</v>
      </c>
      <c r="BS409" s="20" t="s">
        <v>119</v>
      </c>
      <c r="BT409" s="20" t="s">
        <v>119</v>
      </c>
      <c r="BU409" s="20" t="s">
        <v>119</v>
      </c>
      <c r="BV409" s="20" t="s">
        <v>119</v>
      </c>
      <c r="BW409" s="21" t="s">
        <v>389</v>
      </c>
      <c r="BX409" s="22" t="str">
        <f>_xlfn.XLOOKUP(BW409,dimensions_items!$B$4:$B$35,dimensions_items!$C$4:$C$35,"NULL",0)</f>
        <v>R5.2ASIA</v>
      </c>
      <c r="BY409" s="26" t="s">
        <v>25</v>
      </c>
      <c r="BZ409" s="27" t="s">
        <v>26</v>
      </c>
      <c r="CA409" s="21" t="s">
        <v>18</v>
      </c>
      <c r="CB409" s="21" t="s">
        <v>23</v>
      </c>
      <c r="CC409" s="20" t="str">
        <f t="shared" si="18"/>
        <v>RS</v>
      </c>
      <c r="CD409" s="20" t="str">
        <f t="shared" si="19"/>
        <v>C</v>
      </c>
      <c r="CE409" s="20" t="str">
        <f t="shared" si="20"/>
        <v>ASIA_IND</v>
      </c>
      <c r="CF409" s="20" t="str">
        <f>IF(ISNUMBER(Table1[[#This Row],[concrete]]),Table1[[#This Row],[concrete]],IF(AND(ISNUMBER(Table1[[#This Row],[cement]]),ISNUMBER(Table1[[#This Row],[aggregates]])),Table1[[#This Row],[cement]]+Table1[[#This Row],[aggregates]],""))</f>
        <v/>
      </c>
      <c r="CG409" s="20">
        <f>COUNT(Table1[[#This Row],[steel]:[other_unspecified_material]])</f>
        <v>1</v>
      </c>
    </row>
    <row r="410" spans="1:85" s="8" customFormat="1">
      <c r="A410" s="9">
        <v>408</v>
      </c>
      <c r="B410" s="20" t="s">
        <v>378</v>
      </c>
      <c r="C410" s="20" t="s">
        <v>118</v>
      </c>
      <c r="D410" s="38"/>
      <c r="E410" s="9"/>
      <c r="F410" s="38">
        <v>21.2</v>
      </c>
      <c r="G410" s="38"/>
      <c r="H410" s="38"/>
      <c r="I410" s="38"/>
      <c r="J410" s="117"/>
      <c r="K410" s="117"/>
      <c r="L410" s="117"/>
      <c r="M410" s="117"/>
      <c r="N410" s="117"/>
      <c r="O410" s="117"/>
      <c r="P410" s="117"/>
      <c r="Q410" s="117"/>
      <c r="R410" s="117"/>
      <c r="S410" s="117"/>
      <c r="T410" s="117"/>
      <c r="U410" s="117"/>
      <c r="V410" s="117"/>
      <c r="W410" s="117"/>
      <c r="X410" s="117"/>
      <c r="Y410" s="117"/>
      <c r="Z410" s="117"/>
      <c r="AA410" s="117"/>
      <c r="AB410" s="117"/>
      <c r="AC410" s="117"/>
      <c r="AD410" s="117"/>
      <c r="AE410" s="117"/>
      <c r="AF410" s="117"/>
      <c r="AG410" s="117"/>
      <c r="AH410" s="117"/>
      <c r="AI410" s="117"/>
      <c r="AJ410" s="117"/>
      <c r="AK410" s="117"/>
      <c r="AL410" s="20" t="s">
        <v>119</v>
      </c>
      <c r="AM410" s="38" t="s">
        <v>119</v>
      </c>
      <c r="AN410" s="20" t="s">
        <v>117</v>
      </c>
      <c r="AO410" s="20" t="s">
        <v>20</v>
      </c>
      <c r="AP410" s="20" t="s">
        <v>598</v>
      </c>
      <c r="AQ410" s="20" t="s">
        <v>227</v>
      </c>
      <c r="AR410" s="20" t="s">
        <v>119</v>
      </c>
      <c r="AS410" s="20" t="s">
        <v>865</v>
      </c>
      <c r="AT410" s="38">
        <v>2014</v>
      </c>
      <c r="AU410" s="20" t="s">
        <v>866</v>
      </c>
      <c r="AV410" s="20" t="s">
        <v>864</v>
      </c>
      <c r="AW410" s="20" t="s">
        <v>125</v>
      </c>
      <c r="AX410" s="20" t="s">
        <v>1286</v>
      </c>
      <c r="AY410" s="20" t="str">
        <f>"https://doi.org/"&amp;Table1[[#This Row],[DOI]]</f>
        <v>https://doi.org/10.1016/j.enbuild.2013.11.006</v>
      </c>
      <c r="AZ410" s="20" t="s">
        <v>119</v>
      </c>
      <c r="BA410" s="20" t="s">
        <v>734</v>
      </c>
      <c r="BB410" s="20" t="s">
        <v>734</v>
      </c>
      <c r="BC410" s="20" t="s">
        <v>867</v>
      </c>
      <c r="BD410" s="20" t="s">
        <v>119</v>
      </c>
      <c r="BE410" s="20" t="s">
        <v>1326</v>
      </c>
      <c r="BF410" s="20" t="s">
        <v>119</v>
      </c>
      <c r="BG410" s="20" t="s">
        <v>119</v>
      </c>
      <c r="BH410" s="20" t="s">
        <v>119</v>
      </c>
      <c r="BI410" s="20" t="s">
        <v>119</v>
      </c>
      <c r="BJ410" s="20" t="s">
        <v>119</v>
      </c>
      <c r="BK410" s="20" t="s">
        <v>119</v>
      </c>
      <c r="BL410" s="20" t="s">
        <v>119</v>
      </c>
      <c r="BM410" s="20" t="s">
        <v>119</v>
      </c>
      <c r="BN410" s="20" t="s">
        <v>119</v>
      </c>
      <c r="BO410" s="20" t="s">
        <v>119</v>
      </c>
      <c r="BP410" s="20" t="s">
        <v>119</v>
      </c>
      <c r="BQ410" s="20" t="s">
        <v>119</v>
      </c>
      <c r="BR410" s="20" t="s">
        <v>119</v>
      </c>
      <c r="BS410" s="20" t="s">
        <v>119</v>
      </c>
      <c r="BT410" s="20" t="s">
        <v>119</v>
      </c>
      <c r="BU410" s="20" t="s">
        <v>119</v>
      </c>
      <c r="BV410" s="20" t="s">
        <v>119</v>
      </c>
      <c r="BW410" s="21" t="s">
        <v>389</v>
      </c>
      <c r="BX410" s="22" t="str">
        <f>_xlfn.XLOOKUP(BW410,dimensions_items!$B$4:$B$35,dimensions_items!$C$4:$C$35,"NULL",0)</f>
        <v>R5.2ASIA</v>
      </c>
      <c r="BY410" s="26" t="s">
        <v>25</v>
      </c>
      <c r="BZ410" s="27" t="s">
        <v>26</v>
      </c>
      <c r="CA410" s="21" t="s">
        <v>18</v>
      </c>
      <c r="CB410" s="21" t="s">
        <v>23</v>
      </c>
      <c r="CC410" s="20" t="str">
        <f t="shared" si="18"/>
        <v>RS</v>
      </c>
      <c r="CD410" s="20" t="str">
        <f t="shared" si="19"/>
        <v>C</v>
      </c>
      <c r="CE410" s="20" t="str">
        <f t="shared" si="20"/>
        <v>ASIA_IND</v>
      </c>
      <c r="CF410" s="20" t="str">
        <f>IF(ISNUMBER(Table1[[#This Row],[concrete]]),Table1[[#This Row],[concrete]],IF(AND(ISNUMBER(Table1[[#This Row],[cement]]),ISNUMBER(Table1[[#This Row],[aggregates]])),Table1[[#This Row],[cement]]+Table1[[#This Row],[aggregates]],""))</f>
        <v/>
      </c>
      <c r="CG410" s="20">
        <f>COUNT(Table1[[#This Row],[steel]:[other_unspecified_material]])</f>
        <v>1</v>
      </c>
    </row>
    <row r="411" spans="1:85" s="8" customFormat="1">
      <c r="A411" s="9">
        <v>409</v>
      </c>
      <c r="B411" s="20" t="s">
        <v>378</v>
      </c>
      <c r="C411" s="20" t="s">
        <v>118</v>
      </c>
      <c r="D411" s="38"/>
      <c r="E411" s="9"/>
      <c r="F411" s="38">
        <v>16</v>
      </c>
      <c r="G411" s="38"/>
      <c r="H411" s="38"/>
      <c r="I411" s="38"/>
      <c r="J411" s="117"/>
      <c r="K411" s="117"/>
      <c r="L411" s="117"/>
      <c r="M411" s="117">
        <v>2730</v>
      </c>
      <c r="N411" s="117"/>
      <c r="O411" s="117"/>
      <c r="P411" s="117"/>
      <c r="Q411" s="117"/>
      <c r="R411" s="117"/>
      <c r="S411" s="117"/>
      <c r="T411" s="117"/>
      <c r="U411" s="117"/>
      <c r="V411" s="117"/>
      <c r="W411" s="117"/>
      <c r="X411" s="117"/>
      <c r="Y411" s="117"/>
      <c r="Z411" s="117"/>
      <c r="AA411" s="117"/>
      <c r="AB411" s="117"/>
      <c r="AC411" s="117"/>
      <c r="AD411" s="117"/>
      <c r="AE411" s="117"/>
      <c r="AF411" s="117"/>
      <c r="AG411" s="117"/>
      <c r="AH411" s="117"/>
      <c r="AI411" s="117"/>
      <c r="AJ411" s="117"/>
      <c r="AK411" s="117"/>
      <c r="AL411" s="20" t="s">
        <v>119</v>
      </c>
      <c r="AM411" s="38" t="s">
        <v>119</v>
      </c>
      <c r="AN411" s="20" t="s">
        <v>117</v>
      </c>
      <c r="AO411" s="20" t="s">
        <v>20</v>
      </c>
      <c r="AP411" s="20" t="s">
        <v>598</v>
      </c>
      <c r="AQ411" s="20" t="s">
        <v>227</v>
      </c>
      <c r="AR411" s="20" t="s">
        <v>119</v>
      </c>
      <c r="AS411" s="20" t="s">
        <v>865</v>
      </c>
      <c r="AT411" s="38">
        <v>2014</v>
      </c>
      <c r="AU411" s="20" t="s">
        <v>866</v>
      </c>
      <c r="AV411" s="20" t="s">
        <v>864</v>
      </c>
      <c r="AW411" s="20" t="s">
        <v>125</v>
      </c>
      <c r="AX411" s="20" t="s">
        <v>1286</v>
      </c>
      <c r="AY411" s="20" t="str">
        <f>"https://doi.org/"&amp;Table1[[#This Row],[DOI]]</f>
        <v>https://doi.org/10.1016/j.enbuild.2013.11.006</v>
      </c>
      <c r="AZ411" s="20" t="s">
        <v>119</v>
      </c>
      <c r="BA411" s="20" t="s">
        <v>734</v>
      </c>
      <c r="BB411" s="20" t="s">
        <v>734</v>
      </c>
      <c r="BC411" s="20" t="s">
        <v>867</v>
      </c>
      <c r="BD411" s="20" t="s">
        <v>119</v>
      </c>
      <c r="BE411" s="20" t="s">
        <v>1326</v>
      </c>
      <c r="BF411" s="20" t="s">
        <v>119</v>
      </c>
      <c r="BG411" s="20" t="s">
        <v>119</v>
      </c>
      <c r="BH411" s="20" t="s">
        <v>119</v>
      </c>
      <c r="BI411" s="20" t="s">
        <v>119</v>
      </c>
      <c r="BJ411" s="20" t="s">
        <v>119</v>
      </c>
      <c r="BK411" s="20" t="s">
        <v>119</v>
      </c>
      <c r="BL411" s="20" t="s">
        <v>119</v>
      </c>
      <c r="BM411" s="20" t="s">
        <v>119</v>
      </c>
      <c r="BN411" s="20" t="s">
        <v>119</v>
      </c>
      <c r="BO411" s="20" t="s">
        <v>119</v>
      </c>
      <c r="BP411" s="20" t="s">
        <v>119</v>
      </c>
      <c r="BQ411" s="20" t="s">
        <v>119</v>
      </c>
      <c r="BR411" s="20" t="s">
        <v>119</v>
      </c>
      <c r="BS411" s="20" t="s">
        <v>119</v>
      </c>
      <c r="BT411" s="20" t="s">
        <v>119</v>
      </c>
      <c r="BU411" s="20" t="s">
        <v>119</v>
      </c>
      <c r="BV411" s="20" t="s">
        <v>119</v>
      </c>
      <c r="BW411" s="21" t="s">
        <v>389</v>
      </c>
      <c r="BX411" s="22" t="str">
        <f>_xlfn.XLOOKUP(BW411,dimensions_items!$B$4:$B$35,dimensions_items!$C$4:$C$35,"NULL",0)</f>
        <v>R5.2ASIA</v>
      </c>
      <c r="BY411" s="26" t="s">
        <v>25</v>
      </c>
      <c r="BZ411" s="27" t="s">
        <v>26</v>
      </c>
      <c r="CA411" s="21" t="s">
        <v>18</v>
      </c>
      <c r="CB411" s="21" t="s">
        <v>23</v>
      </c>
      <c r="CC411" s="20" t="str">
        <f t="shared" si="18"/>
        <v>RS</v>
      </c>
      <c r="CD411" s="20" t="str">
        <f t="shared" si="19"/>
        <v>C</v>
      </c>
      <c r="CE411" s="20" t="str">
        <f t="shared" si="20"/>
        <v>ASIA_IND</v>
      </c>
      <c r="CF411" s="20">
        <f>IF(ISNUMBER(Table1[[#This Row],[concrete]]),Table1[[#This Row],[concrete]],IF(AND(ISNUMBER(Table1[[#This Row],[cement]]),ISNUMBER(Table1[[#This Row],[aggregates]])),Table1[[#This Row],[cement]]+Table1[[#This Row],[aggregates]],""))</f>
        <v>2730</v>
      </c>
      <c r="CG411" s="20">
        <f>COUNT(Table1[[#This Row],[steel]:[other_unspecified_material]])</f>
        <v>2</v>
      </c>
    </row>
    <row r="412" spans="1:85" s="8" customFormat="1">
      <c r="A412" s="9">
        <v>410</v>
      </c>
      <c r="B412" s="20" t="s">
        <v>378</v>
      </c>
      <c r="C412" s="20" t="s">
        <v>118</v>
      </c>
      <c r="D412" s="38"/>
      <c r="E412" s="9"/>
      <c r="F412" s="38">
        <v>15.2</v>
      </c>
      <c r="G412" s="38"/>
      <c r="H412" s="38"/>
      <c r="I412" s="38"/>
      <c r="J412" s="117"/>
      <c r="K412" s="117"/>
      <c r="L412" s="117"/>
      <c r="M412" s="117">
        <v>2051.4</v>
      </c>
      <c r="N412" s="117"/>
      <c r="O412" s="117"/>
      <c r="P412" s="117"/>
      <c r="Q412" s="117"/>
      <c r="R412" s="117"/>
      <c r="S412" s="117"/>
      <c r="T412" s="117"/>
      <c r="U412" s="117"/>
      <c r="V412" s="117"/>
      <c r="W412" s="117"/>
      <c r="X412" s="117"/>
      <c r="Y412" s="117"/>
      <c r="Z412" s="117"/>
      <c r="AA412" s="117"/>
      <c r="AB412" s="117"/>
      <c r="AC412" s="117"/>
      <c r="AD412" s="117"/>
      <c r="AE412" s="117"/>
      <c r="AF412" s="117"/>
      <c r="AG412" s="117"/>
      <c r="AH412" s="117"/>
      <c r="AI412" s="117"/>
      <c r="AJ412" s="117"/>
      <c r="AK412" s="117"/>
      <c r="AL412" s="20" t="s">
        <v>119</v>
      </c>
      <c r="AM412" s="38" t="s">
        <v>119</v>
      </c>
      <c r="AN412" s="20" t="s">
        <v>117</v>
      </c>
      <c r="AO412" s="20" t="s">
        <v>20</v>
      </c>
      <c r="AP412" s="20" t="s">
        <v>598</v>
      </c>
      <c r="AQ412" s="20" t="s">
        <v>227</v>
      </c>
      <c r="AR412" s="20" t="s">
        <v>119</v>
      </c>
      <c r="AS412" s="20" t="s">
        <v>865</v>
      </c>
      <c r="AT412" s="38">
        <v>2014</v>
      </c>
      <c r="AU412" s="20" t="s">
        <v>866</v>
      </c>
      <c r="AV412" s="20" t="s">
        <v>864</v>
      </c>
      <c r="AW412" s="20" t="s">
        <v>125</v>
      </c>
      <c r="AX412" s="20" t="s">
        <v>1286</v>
      </c>
      <c r="AY412" s="20" t="str">
        <f>"https://doi.org/"&amp;Table1[[#This Row],[DOI]]</f>
        <v>https://doi.org/10.1016/j.enbuild.2013.11.006</v>
      </c>
      <c r="AZ412" s="20" t="s">
        <v>119</v>
      </c>
      <c r="BA412" s="20" t="s">
        <v>734</v>
      </c>
      <c r="BB412" s="20" t="s">
        <v>734</v>
      </c>
      <c r="BC412" s="20" t="s">
        <v>867</v>
      </c>
      <c r="BD412" s="20" t="s">
        <v>119</v>
      </c>
      <c r="BE412" s="20" t="s">
        <v>1326</v>
      </c>
      <c r="BF412" s="20" t="s">
        <v>119</v>
      </c>
      <c r="BG412" s="20" t="s">
        <v>119</v>
      </c>
      <c r="BH412" s="20" t="s">
        <v>119</v>
      </c>
      <c r="BI412" s="20" t="s">
        <v>119</v>
      </c>
      <c r="BJ412" s="20" t="s">
        <v>119</v>
      </c>
      <c r="BK412" s="20" t="s">
        <v>119</v>
      </c>
      <c r="BL412" s="20" t="s">
        <v>119</v>
      </c>
      <c r="BM412" s="20" t="s">
        <v>119</v>
      </c>
      <c r="BN412" s="20" t="s">
        <v>119</v>
      </c>
      <c r="BO412" s="20" t="s">
        <v>119</v>
      </c>
      <c r="BP412" s="20" t="s">
        <v>119</v>
      </c>
      <c r="BQ412" s="20" t="s">
        <v>119</v>
      </c>
      <c r="BR412" s="20" t="s">
        <v>119</v>
      </c>
      <c r="BS412" s="20" t="s">
        <v>119</v>
      </c>
      <c r="BT412" s="20" t="s">
        <v>119</v>
      </c>
      <c r="BU412" s="20" t="s">
        <v>119</v>
      </c>
      <c r="BV412" s="20" t="s">
        <v>119</v>
      </c>
      <c r="BW412" s="21" t="s">
        <v>389</v>
      </c>
      <c r="BX412" s="22" t="str">
        <f>_xlfn.XLOOKUP(BW412,dimensions_items!$B$4:$B$35,dimensions_items!$C$4:$C$35,"NULL",0)</f>
        <v>R5.2ASIA</v>
      </c>
      <c r="BY412" s="26" t="s">
        <v>25</v>
      </c>
      <c r="BZ412" s="27" t="s">
        <v>26</v>
      </c>
      <c r="CA412" s="21" t="s">
        <v>18</v>
      </c>
      <c r="CB412" s="21" t="s">
        <v>23</v>
      </c>
      <c r="CC412" s="20" t="str">
        <f t="shared" si="18"/>
        <v>RS</v>
      </c>
      <c r="CD412" s="20" t="str">
        <f t="shared" si="19"/>
        <v>C</v>
      </c>
      <c r="CE412" s="20" t="str">
        <f t="shared" si="20"/>
        <v>ASIA_IND</v>
      </c>
      <c r="CF412" s="20">
        <f>IF(ISNUMBER(Table1[[#This Row],[concrete]]),Table1[[#This Row],[concrete]],IF(AND(ISNUMBER(Table1[[#This Row],[cement]]),ISNUMBER(Table1[[#This Row],[aggregates]])),Table1[[#This Row],[cement]]+Table1[[#This Row],[aggregates]],""))</f>
        <v>2051.4</v>
      </c>
      <c r="CG412" s="20">
        <f>COUNT(Table1[[#This Row],[steel]:[other_unspecified_material]])</f>
        <v>2</v>
      </c>
    </row>
    <row r="413" spans="1:85" s="8" customFormat="1">
      <c r="A413" s="9">
        <v>411</v>
      </c>
      <c r="B413" s="20" t="s">
        <v>378</v>
      </c>
      <c r="C413" s="20" t="s">
        <v>118</v>
      </c>
      <c r="D413" s="38"/>
      <c r="E413" s="9"/>
      <c r="F413" s="38">
        <v>21.4</v>
      </c>
      <c r="G413" s="38"/>
      <c r="H413" s="38"/>
      <c r="I413" s="38"/>
      <c r="J413" s="117"/>
      <c r="K413" s="117"/>
      <c r="L413" s="117"/>
      <c r="M413" s="117">
        <v>1991.6</v>
      </c>
      <c r="N413" s="117"/>
      <c r="O413" s="117"/>
      <c r="P413" s="117"/>
      <c r="Q413" s="117"/>
      <c r="R413" s="117"/>
      <c r="S413" s="117"/>
      <c r="T413" s="117"/>
      <c r="U413" s="117"/>
      <c r="V413" s="117"/>
      <c r="W413" s="117"/>
      <c r="X413" s="117"/>
      <c r="Y413" s="117"/>
      <c r="Z413" s="117"/>
      <c r="AA413" s="117"/>
      <c r="AB413" s="117"/>
      <c r="AC413" s="117"/>
      <c r="AD413" s="117"/>
      <c r="AE413" s="117"/>
      <c r="AF413" s="117"/>
      <c r="AG413" s="117"/>
      <c r="AH413" s="117"/>
      <c r="AI413" s="117"/>
      <c r="AJ413" s="117"/>
      <c r="AK413" s="117"/>
      <c r="AL413" s="20" t="s">
        <v>119</v>
      </c>
      <c r="AM413" s="38" t="s">
        <v>119</v>
      </c>
      <c r="AN413" s="20" t="s">
        <v>117</v>
      </c>
      <c r="AO413" s="20" t="s">
        <v>20</v>
      </c>
      <c r="AP413" s="20" t="s">
        <v>598</v>
      </c>
      <c r="AQ413" s="20" t="s">
        <v>227</v>
      </c>
      <c r="AR413" s="20" t="s">
        <v>119</v>
      </c>
      <c r="AS413" s="20" t="s">
        <v>865</v>
      </c>
      <c r="AT413" s="38">
        <v>2014</v>
      </c>
      <c r="AU413" s="20" t="s">
        <v>866</v>
      </c>
      <c r="AV413" s="20" t="s">
        <v>864</v>
      </c>
      <c r="AW413" s="20" t="s">
        <v>125</v>
      </c>
      <c r="AX413" s="20" t="s">
        <v>1286</v>
      </c>
      <c r="AY413" s="20" t="str">
        <f>"https://doi.org/"&amp;Table1[[#This Row],[DOI]]</f>
        <v>https://doi.org/10.1016/j.enbuild.2013.11.006</v>
      </c>
      <c r="AZ413" s="20" t="s">
        <v>119</v>
      </c>
      <c r="BA413" s="20" t="s">
        <v>734</v>
      </c>
      <c r="BB413" s="20" t="s">
        <v>734</v>
      </c>
      <c r="BC413" s="20" t="s">
        <v>867</v>
      </c>
      <c r="BD413" s="20" t="s">
        <v>119</v>
      </c>
      <c r="BE413" s="20" t="s">
        <v>1326</v>
      </c>
      <c r="BF413" s="20" t="s">
        <v>119</v>
      </c>
      <c r="BG413" s="20" t="s">
        <v>119</v>
      </c>
      <c r="BH413" s="20" t="s">
        <v>119</v>
      </c>
      <c r="BI413" s="20" t="s">
        <v>119</v>
      </c>
      <c r="BJ413" s="20" t="s">
        <v>119</v>
      </c>
      <c r="BK413" s="20" t="s">
        <v>119</v>
      </c>
      <c r="BL413" s="20" t="s">
        <v>119</v>
      </c>
      <c r="BM413" s="20" t="s">
        <v>119</v>
      </c>
      <c r="BN413" s="20" t="s">
        <v>119</v>
      </c>
      <c r="BO413" s="20" t="s">
        <v>119</v>
      </c>
      <c r="BP413" s="20" t="s">
        <v>119</v>
      </c>
      <c r="BQ413" s="20" t="s">
        <v>119</v>
      </c>
      <c r="BR413" s="20" t="s">
        <v>119</v>
      </c>
      <c r="BS413" s="20" t="s">
        <v>119</v>
      </c>
      <c r="BT413" s="20" t="s">
        <v>119</v>
      </c>
      <c r="BU413" s="20" t="s">
        <v>119</v>
      </c>
      <c r="BV413" s="20" t="s">
        <v>119</v>
      </c>
      <c r="BW413" s="21" t="s">
        <v>389</v>
      </c>
      <c r="BX413" s="22" t="str">
        <f>_xlfn.XLOOKUP(BW413,dimensions_items!$B$4:$B$35,dimensions_items!$C$4:$C$35,"NULL",0)</f>
        <v>R5.2ASIA</v>
      </c>
      <c r="BY413" s="26" t="s">
        <v>25</v>
      </c>
      <c r="BZ413" s="27" t="s">
        <v>26</v>
      </c>
      <c r="CA413" s="28" t="s">
        <v>18</v>
      </c>
      <c r="CB413" s="21" t="s">
        <v>23</v>
      </c>
      <c r="CC413" s="20" t="str">
        <f t="shared" si="18"/>
        <v>RS</v>
      </c>
      <c r="CD413" s="20" t="str">
        <f t="shared" si="19"/>
        <v>C</v>
      </c>
      <c r="CE413" s="20" t="str">
        <f t="shared" si="20"/>
        <v>ASIA_IND</v>
      </c>
      <c r="CF413" s="20">
        <f>IF(ISNUMBER(Table1[[#This Row],[concrete]]),Table1[[#This Row],[concrete]],IF(AND(ISNUMBER(Table1[[#This Row],[cement]]),ISNUMBER(Table1[[#This Row],[aggregates]])),Table1[[#This Row],[cement]]+Table1[[#This Row],[aggregates]],""))</f>
        <v>1991.6</v>
      </c>
      <c r="CG413" s="20">
        <f>COUNT(Table1[[#This Row],[steel]:[other_unspecified_material]])</f>
        <v>2</v>
      </c>
    </row>
    <row r="414" spans="1:85" s="8" customFormat="1">
      <c r="A414" s="9">
        <v>412</v>
      </c>
      <c r="B414" s="20" t="s">
        <v>378</v>
      </c>
      <c r="C414" s="20" t="s">
        <v>118</v>
      </c>
      <c r="D414" s="38"/>
      <c r="E414" s="9"/>
      <c r="F414" s="38">
        <v>21.2</v>
      </c>
      <c r="G414" s="38"/>
      <c r="H414" s="38"/>
      <c r="I414" s="38"/>
      <c r="J414" s="117"/>
      <c r="K414" s="117"/>
      <c r="L414" s="117"/>
      <c r="M414" s="117">
        <v>1817.4</v>
      </c>
      <c r="N414" s="117"/>
      <c r="O414" s="117"/>
      <c r="P414" s="117"/>
      <c r="Q414" s="117"/>
      <c r="R414" s="117"/>
      <c r="S414" s="117"/>
      <c r="T414" s="117"/>
      <c r="U414" s="117"/>
      <c r="V414" s="117"/>
      <c r="W414" s="117"/>
      <c r="X414" s="117"/>
      <c r="Y414" s="117"/>
      <c r="Z414" s="117"/>
      <c r="AA414" s="117"/>
      <c r="AB414" s="117"/>
      <c r="AC414" s="117"/>
      <c r="AD414" s="117"/>
      <c r="AE414" s="117"/>
      <c r="AF414" s="117"/>
      <c r="AG414" s="117"/>
      <c r="AH414" s="117"/>
      <c r="AI414" s="117"/>
      <c r="AJ414" s="117"/>
      <c r="AK414" s="117"/>
      <c r="AL414" s="20" t="s">
        <v>119</v>
      </c>
      <c r="AM414" s="38" t="s">
        <v>119</v>
      </c>
      <c r="AN414" s="20" t="s">
        <v>117</v>
      </c>
      <c r="AO414" s="20" t="s">
        <v>20</v>
      </c>
      <c r="AP414" s="20" t="s">
        <v>598</v>
      </c>
      <c r="AQ414" s="20" t="s">
        <v>227</v>
      </c>
      <c r="AR414" s="20" t="s">
        <v>119</v>
      </c>
      <c r="AS414" s="20" t="s">
        <v>865</v>
      </c>
      <c r="AT414" s="38">
        <v>2014</v>
      </c>
      <c r="AU414" s="20" t="s">
        <v>866</v>
      </c>
      <c r="AV414" s="20" t="s">
        <v>864</v>
      </c>
      <c r="AW414" s="20" t="s">
        <v>125</v>
      </c>
      <c r="AX414" s="20" t="s">
        <v>1286</v>
      </c>
      <c r="AY414" s="20" t="str">
        <f>"https://doi.org/"&amp;Table1[[#This Row],[DOI]]</f>
        <v>https://doi.org/10.1016/j.enbuild.2013.11.006</v>
      </c>
      <c r="AZ414" s="20" t="s">
        <v>119</v>
      </c>
      <c r="BA414" s="20" t="s">
        <v>734</v>
      </c>
      <c r="BB414" s="20" t="s">
        <v>734</v>
      </c>
      <c r="BC414" s="20" t="s">
        <v>867</v>
      </c>
      <c r="BD414" s="20" t="s">
        <v>119</v>
      </c>
      <c r="BE414" s="20" t="s">
        <v>1326</v>
      </c>
      <c r="BF414" s="20" t="s">
        <v>119</v>
      </c>
      <c r="BG414" s="20" t="s">
        <v>119</v>
      </c>
      <c r="BH414" s="20" t="s">
        <v>119</v>
      </c>
      <c r="BI414" s="20" t="s">
        <v>119</v>
      </c>
      <c r="BJ414" s="20" t="s">
        <v>119</v>
      </c>
      <c r="BK414" s="20" t="s">
        <v>119</v>
      </c>
      <c r="BL414" s="20" t="s">
        <v>119</v>
      </c>
      <c r="BM414" s="20" t="s">
        <v>119</v>
      </c>
      <c r="BN414" s="20" t="s">
        <v>119</v>
      </c>
      <c r="BO414" s="20" t="s">
        <v>119</v>
      </c>
      <c r="BP414" s="20" t="s">
        <v>119</v>
      </c>
      <c r="BQ414" s="20" t="s">
        <v>119</v>
      </c>
      <c r="BR414" s="20" t="s">
        <v>119</v>
      </c>
      <c r="BS414" s="20" t="s">
        <v>119</v>
      </c>
      <c r="BT414" s="20" t="s">
        <v>119</v>
      </c>
      <c r="BU414" s="20" t="s">
        <v>119</v>
      </c>
      <c r="BV414" s="20" t="s">
        <v>119</v>
      </c>
      <c r="BW414" s="21" t="s">
        <v>389</v>
      </c>
      <c r="BX414" s="22" t="str">
        <f>_xlfn.XLOOKUP(BW414,dimensions_items!$B$4:$B$35,dimensions_items!$C$4:$C$35,"NULL",0)</f>
        <v>R5.2ASIA</v>
      </c>
      <c r="BY414" s="26" t="s">
        <v>25</v>
      </c>
      <c r="BZ414" s="27" t="s">
        <v>26</v>
      </c>
      <c r="CA414" s="28" t="s">
        <v>18</v>
      </c>
      <c r="CB414" s="21" t="s">
        <v>23</v>
      </c>
      <c r="CC414" s="20" t="str">
        <f t="shared" si="18"/>
        <v>RS</v>
      </c>
      <c r="CD414" s="20" t="str">
        <f t="shared" si="19"/>
        <v>C</v>
      </c>
      <c r="CE414" s="20" t="str">
        <f t="shared" si="20"/>
        <v>ASIA_IND</v>
      </c>
      <c r="CF414" s="20">
        <f>IF(ISNUMBER(Table1[[#This Row],[concrete]]),Table1[[#This Row],[concrete]],IF(AND(ISNUMBER(Table1[[#This Row],[cement]]),ISNUMBER(Table1[[#This Row],[aggregates]])),Table1[[#This Row],[cement]]+Table1[[#This Row],[aggregates]],""))</f>
        <v>1817.4</v>
      </c>
      <c r="CG414" s="20">
        <f>COUNT(Table1[[#This Row],[steel]:[other_unspecified_material]])</f>
        <v>2</v>
      </c>
    </row>
    <row r="415" spans="1:85" s="8" customFormat="1">
      <c r="A415" s="9">
        <v>413</v>
      </c>
      <c r="B415" s="20" t="s">
        <v>378</v>
      </c>
      <c r="C415" s="20" t="s">
        <v>118</v>
      </c>
      <c r="D415" s="38"/>
      <c r="E415" s="9"/>
      <c r="F415" s="38">
        <v>16</v>
      </c>
      <c r="G415" s="38"/>
      <c r="H415" s="38"/>
      <c r="I415" s="38"/>
      <c r="J415" s="117"/>
      <c r="K415" s="117"/>
      <c r="L415" s="117"/>
      <c r="M415" s="117"/>
      <c r="N415" s="117"/>
      <c r="O415" s="117"/>
      <c r="P415" s="117"/>
      <c r="Q415" s="117"/>
      <c r="R415" s="117"/>
      <c r="S415" s="117"/>
      <c r="T415" s="117"/>
      <c r="U415" s="117"/>
      <c r="V415" s="117"/>
      <c r="W415" s="117"/>
      <c r="X415" s="117"/>
      <c r="Y415" s="117"/>
      <c r="Z415" s="117"/>
      <c r="AA415" s="117"/>
      <c r="AB415" s="117"/>
      <c r="AC415" s="117"/>
      <c r="AD415" s="117"/>
      <c r="AE415" s="117"/>
      <c r="AF415" s="117"/>
      <c r="AG415" s="117"/>
      <c r="AH415" s="117"/>
      <c r="AI415" s="117"/>
      <c r="AJ415" s="117"/>
      <c r="AK415" s="117"/>
      <c r="AL415" s="20" t="s">
        <v>119</v>
      </c>
      <c r="AM415" s="38" t="s">
        <v>119</v>
      </c>
      <c r="AN415" s="20" t="s">
        <v>117</v>
      </c>
      <c r="AO415" s="20" t="s">
        <v>20</v>
      </c>
      <c r="AP415" s="20" t="s">
        <v>598</v>
      </c>
      <c r="AQ415" s="20" t="s">
        <v>227</v>
      </c>
      <c r="AR415" s="20" t="s">
        <v>119</v>
      </c>
      <c r="AS415" s="20" t="s">
        <v>865</v>
      </c>
      <c r="AT415" s="38">
        <v>2014</v>
      </c>
      <c r="AU415" s="20" t="s">
        <v>866</v>
      </c>
      <c r="AV415" s="20" t="s">
        <v>864</v>
      </c>
      <c r="AW415" s="20" t="s">
        <v>125</v>
      </c>
      <c r="AX415" s="20" t="s">
        <v>1286</v>
      </c>
      <c r="AY415" s="20" t="str">
        <f>"https://doi.org/"&amp;Table1[[#This Row],[DOI]]</f>
        <v>https://doi.org/10.1016/j.enbuild.2013.11.006</v>
      </c>
      <c r="AZ415" s="20" t="s">
        <v>119</v>
      </c>
      <c r="BA415" s="20" t="s">
        <v>734</v>
      </c>
      <c r="BB415" s="20" t="s">
        <v>734</v>
      </c>
      <c r="BC415" s="20" t="s">
        <v>867</v>
      </c>
      <c r="BD415" s="20" t="s">
        <v>119</v>
      </c>
      <c r="BE415" s="20" t="s">
        <v>1326</v>
      </c>
      <c r="BF415" s="20" t="s">
        <v>119</v>
      </c>
      <c r="BG415" s="20" t="s">
        <v>119</v>
      </c>
      <c r="BH415" s="20" t="s">
        <v>119</v>
      </c>
      <c r="BI415" s="20" t="s">
        <v>119</v>
      </c>
      <c r="BJ415" s="20" t="s">
        <v>119</v>
      </c>
      <c r="BK415" s="20" t="s">
        <v>119</v>
      </c>
      <c r="BL415" s="20" t="s">
        <v>119</v>
      </c>
      <c r="BM415" s="20" t="s">
        <v>119</v>
      </c>
      <c r="BN415" s="20" t="s">
        <v>119</v>
      </c>
      <c r="BO415" s="20" t="s">
        <v>119</v>
      </c>
      <c r="BP415" s="20" t="s">
        <v>119</v>
      </c>
      <c r="BQ415" s="20" t="s">
        <v>119</v>
      </c>
      <c r="BR415" s="20" t="s">
        <v>119</v>
      </c>
      <c r="BS415" s="20" t="s">
        <v>119</v>
      </c>
      <c r="BT415" s="20" t="s">
        <v>119</v>
      </c>
      <c r="BU415" s="20" t="s">
        <v>119</v>
      </c>
      <c r="BV415" s="20" t="s">
        <v>119</v>
      </c>
      <c r="BW415" s="21" t="s">
        <v>389</v>
      </c>
      <c r="BX415" s="22" t="str">
        <f>_xlfn.XLOOKUP(BW415,dimensions_items!$B$4:$B$35,dimensions_items!$C$4:$C$35,"NULL",0)</f>
        <v>R5.2ASIA</v>
      </c>
      <c r="BY415" s="26" t="s">
        <v>25</v>
      </c>
      <c r="BZ415" s="27" t="s">
        <v>26</v>
      </c>
      <c r="CA415" s="28" t="s">
        <v>18</v>
      </c>
      <c r="CB415" s="21" t="s">
        <v>23</v>
      </c>
      <c r="CC415" s="20" t="str">
        <f t="shared" si="18"/>
        <v>RS</v>
      </c>
      <c r="CD415" s="20" t="str">
        <f t="shared" si="19"/>
        <v>C</v>
      </c>
      <c r="CE415" s="20" t="str">
        <f t="shared" si="20"/>
        <v>ASIA_IND</v>
      </c>
      <c r="CF415" s="20" t="str">
        <f>IF(ISNUMBER(Table1[[#This Row],[concrete]]),Table1[[#This Row],[concrete]],IF(AND(ISNUMBER(Table1[[#This Row],[cement]]),ISNUMBER(Table1[[#This Row],[aggregates]])),Table1[[#This Row],[cement]]+Table1[[#This Row],[aggregates]],""))</f>
        <v/>
      </c>
      <c r="CG415" s="20">
        <f>COUNT(Table1[[#This Row],[steel]:[other_unspecified_material]])</f>
        <v>1</v>
      </c>
    </row>
    <row r="416" spans="1:85" s="8" customFormat="1">
      <c r="A416" s="9">
        <v>414</v>
      </c>
      <c r="B416" s="20" t="s">
        <v>378</v>
      </c>
      <c r="C416" s="20" t="s">
        <v>118</v>
      </c>
      <c r="D416" s="38"/>
      <c r="E416" s="9"/>
      <c r="F416" s="38">
        <v>15.2</v>
      </c>
      <c r="G416" s="38"/>
      <c r="H416" s="38"/>
      <c r="I416" s="38"/>
      <c r="J416" s="117"/>
      <c r="K416" s="117"/>
      <c r="L416" s="117"/>
      <c r="M416" s="117"/>
      <c r="N416" s="117"/>
      <c r="O416" s="117"/>
      <c r="P416" s="117"/>
      <c r="Q416" s="117"/>
      <c r="R416" s="117"/>
      <c r="S416" s="117"/>
      <c r="T416" s="117"/>
      <c r="U416" s="117"/>
      <c r="V416" s="117"/>
      <c r="W416" s="117"/>
      <c r="X416" s="117"/>
      <c r="Y416" s="117"/>
      <c r="Z416" s="117"/>
      <c r="AA416" s="117"/>
      <c r="AB416" s="117"/>
      <c r="AC416" s="117"/>
      <c r="AD416" s="117"/>
      <c r="AE416" s="117"/>
      <c r="AF416" s="117"/>
      <c r="AG416" s="117"/>
      <c r="AH416" s="117"/>
      <c r="AI416" s="117"/>
      <c r="AJ416" s="117"/>
      <c r="AK416" s="117"/>
      <c r="AL416" s="20" t="s">
        <v>119</v>
      </c>
      <c r="AM416" s="38" t="s">
        <v>119</v>
      </c>
      <c r="AN416" s="20" t="s">
        <v>117</v>
      </c>
      <c r="AO416" s="20" t="s">
        <v>20</v>
      </c>
      <c r="AP416" s="20" t="s">
        <v>598</v>
      </c>
      <c r="AQ416" s="20" t="s">
        <v>227</v>
      </c>
      <c r="AR416" s="20" t="s">
        <v>119</v>
      </c>
      <c r="AS416" s="20" t="s">
        <v>865</v>
      </c>
      <c r="AT416" s="38">
        <v>2014</v>
      </c>
      <c r="AU416" s="20" t="s">
        <v>866</v>
      </c>
      <c r="AV416" s="20" t="s">
        <v>864</v>
      </c>
      <c r="AW416" s="20" t="s">
        <v>125</v>
      </c>
      <c r="AX416" s="20" t="s">
        <v>1286</v>
      </c>
      <c r="AY416" s="20" t="str">
        <f>"https://doi.org/"&amp;Table1[[#This Row],[DOI]]</f>
        <v>https://doi.org/10.1016/j.enbuild.2013.11.006</v>
      </c>
      <c r="AZ416" s="20" t="s">
        <v>119</v>
      </c>
      <c r="BA416" s="20" t="s">
        <v>734</v>
      </c>
      <c r="BB416" s="20" t="s">
        <v>734</v>
      </c>
      <c r="BC416" s="20" t="s">
        <v>867</v>
      </c>
      <c r="BD416" s="20" t="s">
        <v>119</v>
      </c>
      <c r="BE416" s="20" t="s">
        <v>1326</v>
      </c>
      <c r="BF416" s="20" t="s">
        <v>119</v>
      </c>
      <c r="BG416" s="20" t="s">
        <v>119</v>
      </c>
      <c r="BH416" s="20" t="s">
        <v>119</v>
      </c>
      <c r="BI416" s="20" t="s">
        <v>119</v>
      </c>
      <c r="BJ416" s="20" t="s">
        <v>119</v>
      </c>
      <c r="BK416" s="20" t="s">
        <v>119</v>
      </c>
      <c r="BL416" s="20" t="s">
        <v>119</v>
      </c>
      <c r="BM416" s="20" t="s">
        <v>119</v>
      </c>
      <c r="BN416" s="20" t="s">
        <v>119</v>
      </c>
      <c r="BO416" s="20" t="s">
        <v>119</v>
      </c>
      <c r="BP416" s="20" t="s">
        <v>119</v>
      </c>
      <c r="BQ416" s="20" t="s">
        <v>119</v>
      </c>
      <c r="BR416" s="20" t="s">
        <v>119</v>
      </c>
      <c r="BS416" s="20" t="s">
        <v>119</v>
      </c>
      <c r="BT416" s="20" t="s">
        <v>119</v>
      </c>
      <c r="BU416" s="20" t="s">
        <v>119</v>
      </c>
      <c r="BV416" s="20" t="s">
        <v>119</v>
      </c>
      <c r="BW416" s="21" t="s">
        <v>389</v>
      </c>
      <c r="BX416" s="22" t="str">
        <f>_xlfn.XLOOKUP(BW416,dimensions_items!$B$4:$B$35,dimensions_items!$C$4:$C$35,"NULL",0)</f>
        <v>R5.2ASIA</v>
      </c>
      <c r="BY416" s="26" t="s">
        <v>25</v>
      </c>
      <c r="BZ416" s="27" t="s">
        <v>26</v>
      </c>
      <c r="CA416" s="21" t="s">
        <v>18</v>
      </c>
      <c r="CB416" s="21" t="s">
        <v>23</v>
      </c>
      <c r="CC416" s="20" t="str">
        <f t="shared" si="18"/>
        <v>RS</v>
      </c>
      <c r="CD416" s="20" t="str">
        <f t="shared" si="19"/>
        <v>C</v>
      </c>
      <c r="CE416" s="20" t="str">
        <f t="shared" si="20"/>
        <v>ASIA_IND</v>
      </c>
      <c r="CF416" s="20" t="str">
        <f>IF(ISNUMBER(Table1[[#This Row],[concrete]]),Table1[[#This Row],[concrete]],IF(AND(ISNUMBER(Table1[[#This Row],[cement]]),ISNUMBER(Table1[[#This Row],[aggregates]])),Table1[[#This Row],[cement]]+Table1[[#This Row],[aggregates]],""))</f>
        <v/>
      </c>
      <c r="CG416" s="20">
        <f>COUNT(Table1[[#This Row],[steel]:[other_unspecified_material]])</f>
        <v>1</v>
      </c>
    </row>
    <row r="417" spans="1:85" s="8" customFormat="1">
      <c r="A417" s="9">
        <v>415</v>
      </c>
      <c r="B417" s="20" t="s">
        <v>378</v>
      </c>
      <c r="C417" s="20" t="s">
        <v>118</v>
      </c>
      <c r="D417" s="38"/>
      <c r="E417" s="9"/>
      <c r="F417" s="38">
        <v>21.4</v>
      </c>
      <c r="G417" s="38"/>
      <c r="H417" s="38"/>
      <c r="I417" s="38"/>
      <c r="J417" s="117"/>
      <c r="K417" s="117"/>
      <c r="L417" s="117"/>
      <c r="M417" s="117"/>
      <c r="N417" s="117"/>
      <c r="O417" s="117"/>
      <c r="P417" s="117"/>
      <c r="Q417" s="117"/>
      <c r="R417" s="117"/>
      <c r="S417" s="117"/>
      <c r="T417" s="117"/>
      <c r="U417" s="117"/>
      <c r="V417" s="117"/>
      <c r="W417" s="117"/>
      <c r="X417" s="117"/>
      <c r="Y417" s="117"/>
      <c r="Z417" s="117"/>
      <c r="AA417" s="117"/>
      <c r="AB417" s="117"/>
      <c r="AC417" s="117"/>
      <c r="AD417" s="117"/>
      <c r="AE417" s="117"/>
      <c r="AF417" s="117"/>
      <c r="AG417" s="117"/>
      <c r="AH417" s="117"/>
      <c r="AI417" s="117"/>
      <c r="AJ417" s="117"/>
      <c r="AK417" s="117"/>
      <c r="AL417" s="20" t="s">
        <v>119</v>
      </c>
      <c r="AM417" s="38" t="s">
        <v>119</v>
      </c>
      <c r="AN417" s="20" t="s">
        <v>117</v>
      </c>
      <c r="AO417" s="20" t="s">
        <v>20</v>
      </c>
      <c r="AP417" s="20" t="s">
        <v>598</v>
      </c>
      <c r="AQ417" s="20" t="s">
        <v>227</v>
      </c>
      <c r="AR417" s="20" t="s">
        <v>119</v>
      </c>
      <c r="AS417" s="20" t="s">
        <v>865</v>
      </c>
      <c r="AT417" s="38">
        <v>2014</v>
      </c>
      <c r="AU417" s="20" t="s">
        <v>866</v>
      </c>
      <c r="AV417" s="20" t="s">
        <v>864</v>
      </c>
      <c r="AW417" s="20" t="s">
        <v>125</v>
      </c>
      <c r="AX417" s="20" t="s">
        <v>1286</v>
      </c>
      <c r="AY417" s="20" t="str">
        <f>"https://doi.org/"&amp;Table1[[#This Row],[DOI]]</f>
        <v>https://doi.org/10.1016/j.enbuild.2013.11.006</v>
      </c>
      <c r="AZ417" s="20" t="s">
        <v>119</v>
      </c>
      <c r="BA417" s="20" t="s">
        <v>734</v>
      </c>
      <c r="BB417" s="20" t="s">
        <v>734</v>
      </c>
      <c r="BC417" s="20" t="s">
        <v>867</v>
      </c>
      <c r="BD417" s="20" t="s">
        <v>119</v>
      </c>
      <c r="BE417" s="20" t="s">
        <v>1326</v>
      </c>
      <c r="BF417" s="20" t="s">
        <v>119</v>
      </c>
      <c r="BG417" s="20" t="s">
        <v>119</v>
      </c>
      <c r="BH417" s="20" t="s">
        <v>119</v>
      </c>
      <c r="BI417" s="20" t="s">
        <v>119</v>
      </c>
      <c r="BJ417" s="20" t="s">
        <v>119</v>
      </c>
      <c r="BK417" s="20" t="s">
        <v>119</v>
      </c>
      <c r="BL417" s="20" t="s">
        <v>119</v>
      </c>
      <c r="BM417" s="20" t="s">
        <v>119</v>
      </c>
      <c r="BN417" s="20" t="s">
        <v>119</v>
      </c>
      <c r="BO417" s="20" t="s">
        <v>119</v>
      </c>
      <c r="BP417" s="20" t="s">
        <v>119</v>
      </c>
      <c r="BQ417" s="20" t="s">
        <v>119</v>
      </c>
      <c r="BR417" s="20" t="s">
        <v>119</v>
      </c>
      <c r="BS417" s="20" t="s">
        <v>119</v>
      </c>
      <c r="BT417" s="20" t="s">
        <v>119</v>
      </c>
      <c r="BU417" s="20" t="s">
        <v>119</v>
      </c>
      <c r="BV417" s="20" t="s">
        <v>119</v>
      </c>
      <c r="BW417" s="21" t="s">
        <v>389</v>
      </c>
      <c r="BX417" s="22" t="str">
        <f>_xlfn.XLOOKUP(BW417,dimensions_items!$B$4:$B$35,dimensions_items!$C$4:$C$35,"NULL",0)</f>
        <v>R5.2ASIA</v>
      </c>
      <c r="BY417" s="26" t="s">
        <v>25</v>
      </c>
      <c r="BZ417" s="27" t="s">
        <v>26</v>
      </c>
      <c r="CA417" s="21" t="s">
        <v>18</v>
      </c>
      <c r="CB417" s="21" t="s">
        <v>23</v>
      </c>
      <c r="CC417" s="20" t="str">
        <f t="shared" si="18"/>
        <v>RS</v>
      </c>
      <c r="CD417" s="20" t="str">
        <f t="shared" si="19"/>
        <v>C</v>
      </c>
      <c r="CE417" s="20" t="str">
        <f t="shared" si="20"/>
        <v>ASIA_IND</v>
      </c>
      <c r="CF417" s="20" t="str">
        <f>IF(ISNUMBER(Table1[[#This Row],[concrete]]),Table1[[#This Row],[concrete]],IF(AND(ISNUMBER(Table1[[#This Row],[cement]]),ISNUMBER(Table1[[#This Row],[aggregates]])),Table1[[#This Row],[cement]]+Table1[[#This Row],[aggregates]],""))</f>
        <v/>
      </c>
      <c r="CG417" s="20">
        <f>COUNT(Table1[[#This Row],[steel]:[other_unspecified_material]])</f>
        <v>1</v>
      </c>
    </row>
    <row r="418" spans="1:85" s="8" customFormat="1">
      <c r="A418" s="9">
        <v>416</v>
      </c>
      <c r="B418" s="20" t="s">
        <v>378</v>
      </c>
      <c r="C418" s="20" t="s">
        <v>118</v>
      </c>
      <c r="D418" s="38"/>
      <c r="E418" s="9"/>
      <c r="F418" s="38">
        <v>21.2</v>
      </c>
      <c r="G418" s="38"/>
      <c r="H418" s="38"/>
      <c r="I418" s="38"/>
      <c r="J418" s="117"/>
      <c r="K418" s="117"/>
      <c r="L418" s="117"/>
      <c r="M418" s="117"/>
      <c r="N418" s="117"/>
      <c r="O418" s="117"/>
      <c r="P418" s="117"/>
      <c r="Q418" s="117"/>
      <c r="R418" s="117"/>
      <c r="S418" s="117"/>
      <c r="T418" s="117"/>
      <c r="U418" s="117"/>
      <c r="V418" s="117"/>
      <c r="W418" s="117"/>
      <c r="X418" s="117"/>
      <c r="Y418" s="117"/>
      <c r="Z418" s="117"/>
      <c r="AA418" s="117"/>
      <c r="AB418" s="117"/>
      <c r="AC418" s="117"/>
      <c r="AD418" s="117"/>
      <c r="AE418" s="117"/>
      <c r="AF418" s="117"/>
      <c r="AG418" s="117"/>
      <c r="AH418" s="117"/>
      <c r="AI418" s="117"/>
      <c r="AJ418" s="117"/>
      <c r="AK418" s="117"/>
      <c r="AL418" s="20" t="s">
        <v>119</v>
      </c>
      <c r="AM418" s="38" t="s">
        <v>119</v>
      </c>
      <c r="AN418" s="20" t="s">
        <v>117</v>
      </c>
      <c r="AO418" s="20" t="s">
        <v>20</v>
      </c>
      <c r="AP418" s="20" t="s">
        <v>598</v>
      </c>
      <c r="AQ418" s="20" t="s">
        <v>227</v>
      </c>
      <c r="AR418" s="20" t="s">
        <v>119</v>
      </c>
      <c r="AS418" s="20" t="s">
        <v>865</v>
      </c>
      <c r="AT418" s="38">
        <v>2014</v>
      </c>
      <c r="AU418" s="20" t="s">
        <v>866</v>
      </c>
      <c r="AV418" s="20" t="s">
        <v>864</v>
      </c>
      <c r="AW418" s="20" t="s">
        <v>125</v>
      </c>
      <c r="AX418" s="20" t="s">
        <v>1286</v>
      </c>
      <c r="AY418" s="20" t="str">
        <f>"https://doi.org/"&amp;Table1[[#This Row],[DOI]]</f>
        <v>https://doi.org/10.1016/j.enbuild.2013.11.006</v>
      </c>
      <c r="AZ418" s="20" t="s">
        <v>119</v>
      </c>
      <c r="BA418" s="20" t="s">
        <v>734</v>
      </c>
      <c r="BB418" s="20" t="s">
        <v>734</v>
      </c>
      <c r="BC418" s="20" t="s">
        <v>867</v>
      </c>
      <c r="BD418" s="20" t="s">
        <v>119</v>
      </c>
      <c r="BE418" s="20" t="s">
        <v>1326</v>
      </c>
      <c r="BF418" s="20" t="s">
        <v>119</v>
      </c>
      <c r="BG418" s="20" t="s">
        <v>119</v>
      </c>
      <c r="BH418" s="20" t="s">
        <v>119</v>
      </c>
      <c r="BI418" s="20" t="s">
        <v>119</v>
      </c>
      <c r="BJ418" s="20" t="s">
        <v>119</v>
      </c>
      <c r="BK418" s="20" t="s">
        <v>119</v>
      </c>
      <c r="BL418" s="20" t="s">
        <v>119</v>
      </c>
      <c r="BM418" s="20" t="s">
        <v>119</v>
      </c>
      <c r="BN418" s="20" t="s">
        <v>119</v>
      </c>
      <c r="BO418" s="20" t="s">
        <v>119</v>
      </c>
      <c r="BP418" s="20" t="s">
        <v>119</v>
      </c>
      <c r="BQ418" s="20" t="s">
        <v>119</v>
      </c>
      <c r="BR418" s="20" t="s">
        <v>119</v>
      </c>
      <c r="BS418" s="20" t="s">
        <v>119</v>
      </c>
      <c r="BT418" s="20" t="s">
        <v>119</v>
      </c>
      <c r="BU418" s="20" t="s">
        <v>119</v>
      </c>
      <c r="BV418" s="20" t="s">
        <v>119</v>
      </c>
      <c r="BW418" s="21" t="s">
        <v>389</v>
      </c>
      <c r="BX418" s="22" t="str">
        <f>_xlfn.XLOOKUP(BW418,dimensions_items!$B$4:$B$35,dimensions_items!$C$4:$C$35,"NULL",0)</f>
        <v>R5.2ASIA</v>
      </c>
      <c r="BY418" s="26" t="s">
        <v>25</v>
      </c>
      <c r="BZ418" s="27" t="s">
        <v>26</v>
      </c>
      <c r="CA418" s="21" t="s">
        <v>18</v>
      </c>
      <c r="CB418" s="21" t="s">
        <v>23</v>
      </c>
      <c r="CC418" s="20" t="str">
        <f t="shared" si="18"/>
        <v>RS</v>
      </c>
      <c r="CD418" s="20" t="str">
        <f t="shared" si="19"/>
        <v>C</v>
      </c>
      <c r="CE418" s="20" t="str">
        <f t="shared" si="20"/>
        <v>ASIA_IND</v>
      </c>
      <c r="CF418" s="20" t="str">
        <f>IF(ISNUMBER(Table1[[#This Row],[concrete]]),Table1[[#This Row],[concrete]],IF(AND(ISNUMBER(Table1[[#This Row],[cement]]),ISNUMBER(Table1[[#This Row],[aggregates]])),Table1[[#This Row],[cement]]+Table1[[#This Row],[aggregates]],""))</f>
        <v/>
      </c>
      <c r="CG418" s="20">
        <f>COUNT(Table1[[#This Row],[steel]:[other_unspecified_material]])</f>
        <v>1</v>
      </c>
    </row>
    <row r="419" spans="1:85" s="8" customFormat="1">
      <c r="A419" s="9">
        <v>417</v>
      </c>
      <c r="B419" s="20" t="s">
        <v>378</v>
      </c>
      <c r="C419" s="20" t="s">
        <v>118</v>
      </c>
      <c r="D419" s="38"/>
      <c r="E419" s="9"/>
      <c r="F419" s="38">
        <v>16</v>
      </c>
      <c r="G419" s="38"/>
      <c r="H419" s="38"/>
      <c r="I419" s="38"/>
      <c r="J419" s="117"/>
      <c r="K419" s="117"/>
      <c r="L419" s="117"/>
      <c r="M419" s="117"/>
      <c r="N419" s="117"/>
      <c r="O419" s="117"/>
      <c r="P419" s="117"/>
      <c r="Q419" s="117"/>
      <c r="R419" s="117"/>
      <c r="S419" s="117"/>
      <c r="T419" s="117"/>
      <c r="U419" s="117"/>
      <c r="V419" s="117"/>
      <c r="W419" s="117"/>
      <c r="X419" s="117"/>
      <c r="Y419" s="117"/>
      <c r="Z419" s="117"/>
      <c r="AA419" s="117"/>
      <c r="AB419" s="117"/>
      <c r="AC419" s="117"/>
      <c r="AD419" s="117"/>
      <c r="AE419" s="117"/>
      <c r="AF419" s="117"/>
      <c r="AG419" s="117"/>
      <c r="AH419" s="117"/>
      <c r="AI419" s="117"/>
      <c r="AJ419" s="117"/>
      <c r="AK419" s="117"/>
      <c r="AL419" s="20" t="s">
        <v>119</v>
      </c>
      <c r="AM419" s="38" t="s">
        <v>119</v>
      </c>
      <c r="AN419" s="20" t="s">
        <v>117</v>
      </c>
      <c r="AO419" s="20" t="s">
        <v>20</v>
      </c>
      <c r="AP419" s="20" t="s">
        <v>598</v>
      </c>
      <c r="AQ419" s="20" t="s">
        <v>227</v>
      </c>
      <c r="AR419" s="20" t="s">
        <v>119</v>
      </c>
      <c r="AS419" s="20" t="s">
        <v>865</v>
      </c>
      <c r="AT419" s="38">
        <v>2014</v>
      </c>
      <c r="AU419" s="20" t="s">
        <v>866</v>
      </c>
      <c r="AV419" s="20" t="s">
        <v>864</v>
      </c>
      <c r="AW419" s="20" t="s">
        <v>125</v>
      </c>
      <c r="AX419" s="20" t="s">
        <v>1286</v>
      </c>
      <c r="AY419" s="20" t="str">
        <f>"https://doi.org/"&amp;Table1[[#This Row],[DOI]]</f>
        <v>https://doi.org/10.1016/j.enbuild.2013.11.006</v>
      </c>
      <c r="AZ419" s="20" t="s">
        <v>119</v>
      </c>
      <c r="BA419" s="20" t="s">
        <v>734</v>
      </c>
      <c r="BB419" s="20" t="s">
        <v>734</v>
      </c>
      <c r="BC419" s="20" t="s">
        <v>867</v>
      </c>
      <c r="BD419" s="20" t="s">
        <v>119</v>
      </c>
      <c r="BE419" s="20" t="s">
        <v>1326</v>
      </c>
      <c r="BF419" s="20" t="s">
        <v>119</v>
      </c>
      <c r="BG419" s="20" t="s">
        <v>119</v>
      </c>
      <c r="BH419" s="20" t="s">
        <v>119</v>
      </c>
      <c r="BI419" s="20" t="s">
        <v>119</v>
      </c>
      <c r="BJ419" s="20" t="s">
        <v>119</v>
      </c>
      <c r="BK419" s="20" t="s">
        <v>119</v>
      </c>
      <c r="BL419" s="20" t="s">
        <v>119</v>
      </c>
      <c r="BM419" s="20" t="s">
        <v>119</v>
      </c>
      <c r="BN419" s="20" t="s">
        <v>119</v>
      </c>
      <c r="BO419" s="20" t="s">
        <v>119</v>
      </c>
      <c r="BP419" s="20" t="s">
        <v>119</v>
      </c>
      <c r="BQ419" s="20" t="s">
        <v>119</v>
      </c>
      <c r="BR419" s="20" t="s">
        <v>119</v>
      </c>
      <c r="BS419" s="20" t="s">
        <v>119</v>
      </c>
      <c r="BT419" s="20" t="s">
        <v>119</v>
      </c>
      <c r="BU419" s="20" t="s">
        <v>119</v>
      </c>
      <c r="BV419" s="20" t="s">
        <v>119</v>
      </c>
      <c r="BW419" s="21" t="s">
        <v>389</v>
      </c>
      <c r="BX419" s="22" t="str">
        <f>_xlfn.XLOOKUP(BW419,dimensions_items!$B$4:$B$35,dimensions_items!$C$4:$C$35,"NULL",0)</f>
        <v>R5.2ASIA</v>
      </c>
      <c r="BY419" s="26" t="s">
        <v>25</v>
      </c>
      <c r="BZ419" s="27" t="s">
        <v>26</v>
      </c>
      <c r="CA419" s="28" t="s">
        <v>18</v>
      </c>
      <c r="CB419" s="21" t="s">
        <v>23</v>
      </c>
      <c r="CC419" s="20" t="str">
        <f t="shared" si="18"/>
        <v>RS</v>
      </c>
      <c r="CD419" s="20" t="str">
        <f t="shared" si="19"/>
        <v>C</v>
      </c>
      <c r="CE419" s="20" t="str">
        <f t="shared" si="20"/>
        <v>ASIA_IND</v>
      </c>
      <c r="CF419" s="20" t="str">
        <f>IF(ISNUMBER(Table1[[#This Row],[concrete]]),Table1[[#This Row],[concrete]],IF(AND(ISNUMBER(Table1[[#This Row],[cement]]),ISNUMBER(Table1[[#This Row],[aggregates]])),Table1[[#This Row],[cement]]+Table1[[#This Row],[aggregates]],""))</f>
        <v/>
      </c>
      <c r="CG419" s="20">
        <f>COUNT(Table1[[#This Row],[steel]:[other_unspecified_material]])</f>
        <v>1</v>
      </c>
    </row>
    <row r="420" spans="1:85" s="8" customFormat="1">
      <c r="A420" s="9">
        <v>418</v>
      </c>
      <c r="B420" s="20" t="s">
        <v>378</v>
      </c>
      <c r="C420" s="20" t="s">
        <v>118</v>
      </c>
      <c r="D420" s="38"/>
      <c r="E420" s="9"/>
      <c r="F420" s="38">
        <v>15.2</v>
      </c>
      <c r="G420" s="38"/>
      <c r="H420" s="38"/>
      <c r="I420" s="38"/>
      <c r="J420" s="117"/>
      <c r="K420" s="117"/>
      <c r="L420" s="117"/>
      <c r="M420" s="117"/>
      <c r="N420" s="117"/>
      <c r="O420" s="117"/>
      <c r="P420" s="117"/>
      <c r="Q420" s="117"/>
      <c r="R420" s="117"/>
      <c r="S420" s="117"/>
      <c r="T420" s="117"/>
      <c r="U420" s="117"/>
      <c r="V420" s="117"/>
      <c r="W420" s="117"/>
      <c r="X420" s="117"/>
      <c r="Y420" s="117"/>
      <c r="Z420" s="117"/>
      <c r="AA420" s="117"/>
      <c r="AB420" s="117"/>
      <c r="AC420" s="117"/>
      <c r="AD420" s="117"/>
      <c r="AE420" s="117"/>
      <c r="AF420" s="117"/>
      <c r="AG420" s="117"/>
      <c r="AH420" s="117"/>
      <c r="AI420" s="117"/>
      <c r="AJ420" s="117"/>
      <c r="AK420" s="117"/>
      <c r="AL420" s="20" t="s">
        <v>119</v>
      </c>
      <c r="AM420" s="38" t="s">
        <v>119</v>
      </c>
      <c r="AN420" s="20" t="s">
        <v>117</v>
      </c>
      <c r="AO420" s="20" t="s">
        <v>20</v>
      </c>
      <c r="AP420" s="20" t="s">
        <v>598</v>
      </c>
      <c r="AQ420" s="20" t="s">
        <v>227</v>
      </c>
      <c r="AR420" s="20" t="s">
        <v>119</v>
      </c>
      <c r="AS420" s="20" t="s">
        <v>865</v>
      </c>
      <c r="AT420" s="38">
        <v>2014</v>
      </c>
      <c r="AU420" s="20" t="s">
        <v>866</v>
      </c>
      <c r="AV420" s="20" t="s">
        <v>864</v>
      </c>
      <c r="AW420" s="20" t="s">
        <v>125</v>
      </c>
      <c r="AX420" s="20" t="s">
        <v>1286</v>
      </c>
      <c r="AY420" s="20" t="str">
        <f>"https://doi.org/"&amp;Table1[[#This Row],[DOI]]</f>
        <v>https://doi.org/10.1016/j.enbuild.2013.11.006</v>
      </c>
      <c r="AZ420" s="20" t="s">
        <v>119</v>
      </c>
      <c r="BA420" s="20" t="s">
        <v>734</v>
      </c>
      <c r="BB420" s="20" t="s">
        <v>734</v>
      </c>
      <c r="BC420" s="20" t="s">
        <v>867</v>
      </c>
      <c r="BD420" s="20" t="s">
        <v>119</v>
      </c>
      <c r="BE420" s="20" t="s">
        <v>1326</v>
      </c>
      <c r="BF420" s="20" t="s">
        <v>119</v>
      </c>
      <c r="BG420" s="20" t="s">
        <v>119</v>
      </c>
      <c r="BH420" s="20" t="s">
        <v>119</v>
      </c>
      <c r="BI420" s="20" t="s">
        <v>119</v>
      </c>
      <c r="BJ420" s="20" t="s">
        <v>119</v>
      </c>
      <c r="BK420" s="20" t="s">
        <v>119</v>
      </c>
      <c r="BL420" s="20" t="s">
        <v>119</v>
      </c>
      <c r="BM420" s="20" t="s">
        <v>119</v>
      </c>
      <c r="BN420" s="20" t="s">
        <v>119</v>
      </c>
      <c r="BO420" s="20" t="s">
        <v>119</v>
      </c>
      <c r="BP420" s="20" t="s">
        <v>119</v>
      </c>
      <c r="BQ420" s="20" t="s">
        <v>119</v>
      </c>
      <c r="BR420" s="20" t="s">
        <v>119</v>
      </c>
      <c r="BS420" s="20" t="s">
        <v>119</v>
      </c>
      <c r="BT420" s="20" t="s">
        <v>119</v>
      </c>
      <c r="BU420" s="20" t="s">
        <v>119</v>
      </c>
      <c r="BV420" s="20" t="s">
        <v>119</v>
      </c>
      <c r="BW420" s="21" t="s">
        <v>389</v>
      </c>
      <c r="BX420" s="22" t="str">
        <f>_xlfn.XLOOKUP(BW420,dimensions_items!$B$4:$B$35,dimensions_items!$C$4:$C$35,"NULL",0)</f>
        <v>R5.2ASIA</v>
      </c>
      <c r="BY420" s="26" t="s">
        <v>25</v>
      </c>
      <c r="BZ420" s="27" t="s">
        <v>26</v>
      </c>
      <c r="CA420" s="21" t="s">
        <v>18</v>
      </c>
      <c r="CB420" s="21" t="s">
        <v>23</v>
      </c>
      <c r="CC420" s="20" t="str">
        <f t="shared" si="18"/>
        <v>RS</v>
      </c>
      <c r="CD420" s="20" t="str">
        <f t="shared" si="19"/>
        <v>C</v>
      </c>
      <c r="CE420" s="20" t="str">
        <f t="shared" si="20"/>
        <v>ASIA_IND</v>
      </c>
      <c r="CF420" s="20" t="str">
        <f>IF(ISNUMBER(Table1[[#This Row],[concrete]]),Table1[[#This Row],[concrete]],IF(AND(ISNUMBER(Table1[[#This Row],[cement]]),ISNUMBER(Table1[[#This Row],[aggregates]])),Table1[[#This Row],[cement]]+Table1[[#This Row],[aggregates]],""))</f>
        <v/>
      </c>
      <c r="CG420" s="20">
        <f>COUNT(Table1[[#This Row],[steel]:[other_unspecified_material]])</f>
        <v>1</v>
      </c>
    </row>
    <row r="421" spans="1:85" s="8" customFormat="1">
      <c r="A421" s="9">
        <v>419</v>
      </c>
      <c r="B421" s="20" t="s">
        <v>378</v>
      </c>
      <c r="C421" s="20" t="s">
        <v>118</v>
      </c>
      <c r="D421" s="38"/>
      <c r="E421" s="9"/>
      <c r="F421" s="38">
        <v>21.4</v>
      </c>
      <c r="G421" s="38"/>
      <c r="H421" s="38"/>
      <c r="I421" s="38"/>
      <c r="J421" s="117"/>
      <c r="K421" s="117"/>
      <c r="L421" s="117"/>
      <c r="M421" s="117"/>
      <c r="N421" s="117"/>
      <c r="O421" s="117"/>
      <c r="P421" s="117"/>
      <c r="Q421" s="117"/>
      <c r="R421" s="117"/>
      <c r="S421" s="117"/>
      <c r="T421" s="117"/>
      <c r="U421" s="117"/>
      <c r="V421" s="117"/>
      <c r="W421" s="117"/>
      <c r="X421" s="117"/>
      <c r="Y421" s="117"/>
      <c r="Z421" s="117"/>
      <c r="AA421" s="117"/>
      <c r="AB421" s="117"/>
      <c r="AC421" s="117"/>
      <c r="AD421" s="117"/>
      <c r="AE421" s="117"/>
      <c r="AF421" s="117"/>
      <c r="AG421" s="117"/>
      <c r="AH421" s="117"/>
      <c r="AI421" s="117"/>
      <c r="AJ421" s="117"/>
      <c r="AK421" s="117"/>
      <c r="AL421" s="20" t="s">
        <v>119</v>
      </c>
      <c r="AM421" s="38" t="s">
        <v>119</v>
      </c>
      <c r="AN421" s="20" t="s">
        <v>117</v>
      </c>
      <c r="AO421" s="20" t="s">
        <v>20</v>
      </c>
      <c r="AP421" s="20" t="s">
        <v>598</v>
      </c>
      <c r="AQ421" s="20" t="s">
        <v>227</v>
      </c>
      <c r="AR421" s="20" t="s">
        <v>119</v>
      </c>
      <c r="AS421" s="20" t="s">
        <v>865</v>
      </c>
      <c r="AT421" s="38">
        <v>2014</v>
      </c>
      <c r="AU421" s="20" t="s">
        <v>866</v>
      </c>
      <c r="AV421" s="20" t="s">
        <v>864</v>
      </c>
      <c r="AW421" s="20" t="s">
        <v>125</v>
      </c>
      <c r="AX421" s="20" t="s">
        <v>1286</v>
      </c>
      <c r="AY421" s="20" t="str">
        <f>"https://doi.org/"&amp;Table1[[#This Row],[DOI]]</f>
        <v>https://doi.org/10.1016/j.enbuild.2013.11.006</v>
      </c>
      <c r="AZ421" s="20" t="s">
        <v>119</v>
      </c>
      <c r="BA421" s="20" t="s">
        <v>734</v>
      </c>
      <c r="BB421" s="20" t="s">
        <v>734</v>
      </c>
      <c r="BC421" s="20" t="s">
        <v>867</v>
      </c>
      <c r="BD421" s="20" t="s">
        <v>119</v>
      </c>
      <c r="BE421" s="20" t="s">
        <v>1326</v>
      </c>
      <c r="BF421" s="20" t="s">
        <v>119</v>
      </c>
      <c r="BG421" s="20" t="s">
        <v>119</v>
      </c>
      <c r="BH421" s="20" t="s">
        <v>119</v>
      </c>
      <c r="BI421" s="20" t="s">
        <v>119</v>
      </c>
      <c r="BJ421" s="20" t="s">
        <v>119</v>
      </c>
      <c r="BK421" s="20" t="s">
        <v>119</v>
      </c>
      <c r="BL421" s="20" t="s">
        <v>119</v>
      </c>
      <c r="BM421" s="20" t="s">
        <v>119</v>
      </c>
      <c r="BN421" s="20" t="s">
        <v>119</v>
      </c>
      <c r="BO421" s="20" t="s">
        <v>119</v>
      </c>
      <c r="BP421" s="20" t="s">
        <v>119</v>
      </c>
      <c r="BQ421" s="20" t="s">
        <v>119</v>
      </c>
      <c r="BR421" s="20" t="s">
        <v>119</v>
      </c>
      <c r="BS421" s="20" t="s">
        <v>119</v>
      </c>
      <c r="BT421" s="20" t="s">
        <v>119</v>
      </c>
      <c r="BU421" s="20" t="s">
        <v>119</v>
      </c>
      <c r="BV421" s="20" t="s">
        <v>119</v>
      </c>
      <c r="BW421" s="21" t="s">
        <v>389</v>
      </c>
      <c r="BX421" s="22" t="str">
        <f>_xlfn.XLOOKUP(BW421,dimensions_items!$B$4:$B$35,dimensions_items!$C$4:$C$35,"NULL",0)</f>
        <v>R5.2ASIA</v>
      </c>
      <c r="BY421" s="26" t="s">
        <v>25</v>
      </c>
      <c r="BZ421" s="27" t="s">
        <v>26</v>
      </c>
      <c r="CA421" s="21" t="s">
        <v>18</v>
      </c>
      <c r="CB421" s="21" t="s">
        <v>23</v>
      </c>
      <c r="CC421" s="20" t="str">
        <f t="shared" si="18"/>
        <v>RS</v>
      </c>
      <c r="CD421" s="20" t="str">
        <f t="shared" si="19"/>
        <v>C</v>
      </c>
      <c r="CE421" s="20" t="str">
        <f t="shared" si="20"/>
        <v>ASIA_IND</v>
      </c>
      <c r="CF421" s="20" t="str">
        <f>IF(ISNUMBER(Table1[[#This Row],[concrete]]),Table1[[#This Row],[concrete]],IF(AND(ISNUMBER(Table1[[#This Row],[cement]]),ISNUMBER(Table1[[#This Row],[aggregates]])),Table1[[#This Row],[cement]]+Table1[[#This Row],[aggregates]],""))</f>
        <v/>
      </c>
      <c r="CG421" s="20">
        <f>COUNT(Table1[[#This Row],[steel]:[other_unspecified_material]])</f>
        <v>1</v>
      </c>
    </row>
    <row r="422" spans="1:85" s="8" customFormat="1">
      <c r="A422" s="9">
        <v>420</v>
      </c>
      <c r="B422" s="20" t="s">
        <v>378</v>
      </c>
      <c r="C422" s="20" t="s">
        <v>118</v>
      </c>
      <c r="D422" s="38"/>
      <c r="E422" s="9"/>
      <c r="F422" s="38">
        <v>21.2</v>
      </c>
      <c r="G422" s="38"/>
      <c r="H422" s="38"/>
      <c r="I422" s="38"/>
      <c r="J422" s="117"/>
      <c r="K422" s="117"/>
      <c r="L422" s="117"/>
      <c r="M422" s="117"/>
      <c r="N422" s="117"/>
      <c r="O422" s="117"/>
      <c r="P422" s="117"/>
      <c r="Q422" s="117"/>
      <c r="R422" s="117"/>
      <c r="S422" s="117"/>
      <c r="T422" s="117"/>
      <c r="U422" s="117"/>
      <c r="V422" s="117"/>
      <c r="W422" s="117"/>
      <c r="X422" s="117"/>
      <c r="Y422" s="117"/>
      <c r="Z422" s="117"/>
      <c r="AA422" s="117"/>
      <c r="AB422" s="117"/>
      <c r="AC422" s="117"/>
      <c r="AD422" s="117"/>
      <c r="AE422" s="117"/>
      <c r="AF422" s="117"/>
      <c r="AG422" s="117"/>
      <c r="AH422" s="117"/>
      <c r="AI422" s="117"/>
      <c r="AJ422" s="117"/>
      <c r="AK422" s="117"/>
      <c r="AL422" s="20" t="s">
        <v>119</v>
      </c>
      <c r="AM422" s="38" t="s">
        <v>119</v>
      </c>
      <c r="AN422" s="20" t="s">
        <v>117</v>
      </c>
      <c r="AO422" s="20" t="s">
        <v>20</v>
      </c>
      <c r="AP422" s="20" t="s">
        <v>598</v>
      </c>
      <c r="AQ422" s="20" t="s">
        <v>227</v>
      </c>
      <c r="AR422" s="20" t="s">
        <v>119</v>
      </c>
      <c r="AS422" s="20" t="s">
        <v>865</v>
      </c>
      <c r="AT422" s="38">
        <v>2014</v>
      </c>
      <c r="AU422" s="20" t="s">
        <v>866</v>
      </c>
      <c r="AV422" s="20" t="s">
        <v>864</v>
      </c>
      <c r="AW422" s="20" t="s">
        <v>125</v>
      </c>
      <c r="AX422" s="20" t="s">
        <v>1286</v>
      </c>
      <c r="AY422" s="20" t="str">
        <f>"https://doi.org/"&amp;Table1[[#This Row],[DOI]]</f>
        <v>https://doi.org/10.1016/j.enbuild.2013.11.006</v>
      </c>
      <c r="AZ422" s="20" t="s">
        <v>119</v>
      </c>
      <c r="BA422" s="20" t="s">
        <v>734</v>
      </c>
      <c r="BB422" s="20" t="s">
        <v>734</v>
      </c>
      <c r="BC422" s="20" t="s">
        <v>867</v>
      </c>
      <c r="BD422" s="20" t="s">
        <v>119</v>
      </c>
      <c r="BE422" s="20" t="s">
        <v>1326</v>
      </c>
      <c r="BF422" s="20" t="s">
        <v>119</v>
      </c>
      <c r="BG422" s="20" t="s">
        <v>119</v>
      </c>
      <c r="BH422" s="20" t="s">
        <v>119</v>
      </c>
      <c r="BI422" s="20" t="s">
        <v>119</v>
      </c>
      <c r="BJ422" s="20" t="s">
        <v>119</v>
      </c>
      <c r="BK422" s="20" t="s">
        <v>119</v>
      </c>
      <c r="BL422" s="20" t="s">
        <v>119</v>
      </c>
      <c r="BM422" s="20" t="s">
        <v>119</v>
      </c>
      <c r="BN422" s="20" t="s">
        <v>119</v>
      </c>
      <c r="BO422" s="20" t="s">
        <v>119</v>
      </c>
      <c r="BP422" s="20" t="s">
        <v>119</v>
      </c>
      <c r="BQ422" s="20" t="s">
        <v>119</v>
      </c>
      <c r="BR422" s="20" t="s">
        <v>119</v>
      </c>
      <c r="BS422" s="20" t="s">
        <v>119</v>
      </c>
      <c r="BT422" s="20" t="s">
        <v>119</v>
      </c>
      <c r="BU422" s="20" t="s">
        <v>119</v>
      </c>
      <c r="BV422" s="20" t="s">
        <v>119</v>
      </c>
      <c r="BW422" s="21" t="s">
        <v>389</v>
      </c>
      <c r="BX422" s="22" t="str">
        <f>_xlfn.XLOOKUP(BW422,dimensions_items!$B$4:$B$35,dimensions_items!$C$4:$C$35,"NULL",0)</f>
        <v>R5.2ASIA</v>
      </c>
      <c r="BY422" s="26" t="s">
        <v>25</v>
      </c>
      <c r="BZ422" s="27" t="s">
        <v>26</v>
      </c>
      <c r="CA422" s="21" t="s">
        <v>18</v>
      </c>
      <c r="CB422" s="21" t="s">
        <v>23</v>
      </c>
      <c r="CC422" s="20" t="str">
        <f t="shared" si="18"/>
        <v>RS</v>
      </c>
      <c r="CD422" s="20" t="str">
        <f t="shared" si="19"/>
        <v>C</v>
      </c>
      <c r="CE422" s="20" t="str">
        <f t="shared" si="20"/>
        <v>ASIA_IND</v>
      </c>
      <c r="CF422" s="20" t="str">
        <f>IF(ISNUMBER(Table1[[#This Row],[concrete]]),Table1[[#This Row],[concrete]],IF(AND(ISNUMBER(Table1[[#This Row],[cement]]),ISNUMBER(Table1[[#This Row],[aggregates]])),Table1[[#This Row],[cement]]+Table1[[#This Row],[aggregates]],""))</f>
        <v/>
      </c>
      <c r="CG422" s="20">
        <f>COUNT(Table1[[#This Row],[steel]:[other_unspecified_material]])</f>
        <v>1</v>
      </c>
    </row>
    <row r="423" spans="1:85" s="8" customFormat="1">
      <c r="A423" s="9">
        <v>421</v>
      </c>
      <c r="B423" s="20" t="s">
        <v>378</v>
      </c>
      <c r="C423" s="20" t="s">
        <v>869</v>
      </c>
      <c r="D423" s="38"/>
      <c r="E423" s="9"/>
      <c r="F423" s="38">
        <v>47.340182650000003</v>
      </c>
      <c r="G423" s="38"/>
      <c r="H423" s="38"/>
      <c r="I423" s="38"/>
      <c r="J423" s="117">
        <v>6.8493150680000001</v>
      </c>
      <c r="K423" s="117"/>
      <c r="L423" s="117"/>
      <c r="M423" s="117"/>
      <c r="N423" s="117"/>
      <c r="O423" s="117"/>
      <c r="P423" s="117"/>
      <c r="Q423" s="117"/>
      <c r="R423" s="117"/>
      <c r="S423" s="117"/>
      <c r="T423" s="117"/>
      <c r="U423" s="117"/>
      <c r="V423" s="117"/>
      <c r="W423" s="117"/>
      <c r="X423" s="117"/>
      <c r="Y423" s="117"/>
      <c r="Z423" s="117"/>
      <c r="AA423" s="117"/>
      <c r="AB423" s="117"/>
      <c r="AC423" s="117"/>
      <c r="AD423" s="117"/>
      <c r="AE423" s="117"/>
      <c r="AF423" s="117"/>
      <c r="AG423" s="117"/>
      <c r="AH423" s="117"/>
      <c r="AI423" s="117"/>
      <c r="AJ423" s="117"/>
      <c r="AK423" s="117"/>
      <c r="AL423" s="20" t="s">
        <v>119</v>
      </c>
      <c r="AM423" s="38">
        <v>2</v>
      </c>
      <c r="AN423" s="20" t="s">
        <v>117</v>
      </c>
      <c r="AO423" s="20" t="s">
        <v>20</v>
      </c>
      <c r="AP423" s="20" t="s">
        <v>760</v>
      </c>
      <c r="AQ423" s="20" t="s">
        <v>227</v>
      </c>
      <c r="AR423" s="20" t="s">
        <v>119</v>
      </c>
      <c r="AS423" s="20" t="s">
        <v>870</v>
      </c>
      <c r="AT423" s="38">
        <v>2015</v>
      </c>
      <c r="AU423" s="20" t="s">
        <v>872</v>
      </c>
      <c r="AV423" s="20" t="s">
        <v>871</v>
      </c>
      <c r="AW423" s="20" t="s">
        <v>125</v>
      </c>
      <c r="AX423" s="20" t="s">
        <v>1287</v>
      </c>
      <c r="AY423" s="20" t="str">
        <f>"https://doi.org/"&amp;Table1[[#This Row],[DOI]]</f>
        <v>https://doi.org/10.1016/j.hbrcj.2015.11.003</v>
      </c>
      <c r="AZ423" s="20" t="s">
        <v>1558</v>
      </c>
      <c r="BA423" s="20" t="s">
        <v>734</v>
      </c>
      <c r="BB423" s="20" t="s">
        <v>734</v>
      </c>
      <c r="BC423" s="20" t="s">
        <v>119</v>
      </c>
      <c r="BD423" s="20" t="s">
        <v>119</v>
      </c>
      <c r="BE423" s="20" t="s">
        <v>1326</v>
      </c>
      <c r="BF423" s="20" t="s">
        <v>119</v>
      </c>
      <c r="BG423" s="20" t="s">
        <v>119</v>
      </c>
      <c r="BH423" s="20" t="s">
        <v>119</v>
      </c>
      <c r="BI423" s="20" t="s">
        <v>119</v>
      </c>
      <c r="BJ423" s="20" t="s">
        <v>119</v>
      </c>
      <c r="BK423" s="20" t="s">
        <v>119</v>
      </c>
      <c r="BL423" s="20" t="s">
        <v>119</v>
      </c>
      <c r="BM423" s="20" t="s">
        <v>119</v>
      </c>
      <c r="BN423" s="20" t="s">
        <v>119</v>
      </c>
      <c r="BO423" s="20" t="s">
        <v>119</v>
      </c>
      <c r="BP423" s="20" t="s">
        <v>119</v>
      </c>
      <c r="BQ423" s="20" t="s">
        <v>119</v>
      </c>
      <c r="BR423" s="20" t="s">
        <v>119</v>
      </c>
      <c r="BS423" s="20" t="s">
        <v>119</v>
      </c>
      <c r="BT423" s="20" t="s">
        <v>119</v>
      </c>
      <c r="BU423" s="20" t="s">
        <v>119</v>
      </c>
      <c r="BV423" s="20" t="s">
        <v>119</v>
      </c>
      <c r="BW423" s="21" t="s">
        <v>389</v>
      </c>
      <c r="BX423" s="22" t="str">
        <f>_xlfn.XLOOKUP(BW423,dimensions_items!$B$4:$B$35,dimensions_items!$C$4:$C$35,"NULL",0)</f>
        <v>R5.2ASIA</v>
      </c>
      <c r="BY423" s="22" t="s">
        <v>25</v>
      </c>
      <c r="BZ423" s="27" t="s">
        <v>1470</v>
      </c>
      <c r="CA423" s="21" t="s">
        <v>18</v>
      </c>
      <c r="CB423" s="21" t="s">
        <v>23</v>
      </c>
      <c r="CC423" s="20" t="str">
        <f t="shared" si="18"/>
        <v>RS</v>
      </c>
      <c r="CD423" s="20" t="str">
        <f t="shared" si="19"/>
        <v>M</v>
      </c>
      <c r="CE423" s="20" t="str">
        <f t="shared" si="20"/>
        <v>ASIA_IND</v>
      </c>
      <c r="CF423" s="20" t="str">
        <f>IF(ISNUMBER(Table1[[#This Row],[concrete]]),Table1[[#This Row],[concrete]],IF(AND(ISNUMBER(Table1[[#This Row],[cement]]),ISNUMBER(Table1[[#This Row],[aggregates]])),Table1[[#This Row],[cement]]+Table1[[#This Row],[aggregates]],""))</f>
        <v/>
      </c>
      <c r="CG423" s="20">
        <f>COUNT(Table1[[#This Row],[steel]:[other_unspecified_material]])</f>
        <v>2</v>
      </c>
    </row>
    <row r="424" spans="1:85" s="8" customFormat="1">
      <c r="A424" s="9">
        <v>422</v>
      </c>
      <c r="B424" s="20" t="s">
        <v>378</v>
      </c>
      <c r="C424" s="20" t="s">
        <v>869</v>
      </c>
      <c r="D424" s="38"/>
      <c r="E424" s="9"/>
      <c r="F424" s="38">
        <v>62.638076669999997</v>
      </c>
      <c r="G424" s="38"/>
      <c r="H424" s="38"/>
      <c r="I424" s="38"/>
      <c r="J424" s="117">
        <v>40</v>
      </c>
      <c r="K424" s="117"/>
      <c r="L424" s="117"/>
      <c r="M424" s="117"/>
      <c r="N424" s="117"/>
      <c r="O424" s="117"/>
      <c r="P424" s="117"/>
      <c r="Q424" s="117"/>
      <c r="R424" s="117"/>
      <c r="S424" s="117"/>
      <c r="T424" s="117"/>
      <c r="U424" s="117"/>
      <c r="V424" s="117"/>
      <c r="W424" s="117"/>
      <c r="X424" s="117"/>
      <c r="Y424" s="117"/>
      <c r="Z424" s="117"/>
      <c r="AA424" s="117"/>
      <c r="AB424" s="117"/>
      <c r="AC424" s="117"/>
      <c r="AD424" s="117"/>
      <c r="AE424" s="117"/>
      <c r="AF424" s="117"/>
      <c r="AG424" s="117"/>
      <c r="AH424" s="117"/>
      <c r="AI424" s="117"/>
      <c r="AJ424" s="117"/>
      <c r="AK424" s="117"/>
      <c r="AL424" s="20" t="s">
        <v>119</v>
      </c>
      <c r="AM424" s="38">
        <v>2</v>
      </c>
      <c r="AN424" s="20" t="s">
        <v>117</v>
      </c>
      <c r="AO424" s="20" t="s">
        <v>20</v>
      </c>
      <c r="AP424" s="20" t="s">
        <v>760</v>
      </c>
      <c r="AQ424" s="20" t="s">
        <v>256</v>
      </c>
      <c r="AR424" s="20" t="s">
        <v>119</v>
      </c>
      <c r="AS424" s="20" t="s">
        <v>870</v>
      </c>
      <c r="AT424" s="38">
        <v>2015</v>
      </c>
      <c r="AU424" s="20" t="s">
        <v>872</v>
      </c>
      <c r="AV424" s="20" t="s">
        <v>871</v>
      </c>
      <c r="AW424" s="20" t="s">
        <v>125</v>
      </c>
      <c r="AX424" s="20" t="s">
        <v>1287</v>
      </c>
      <c r="AY424" s="20" t="str">
        <f>"https://doi.org/"&amp;Table1[[#This Row],[DOI]]</f>
        <v>https://doi.org/10.1016/j.hbrcj.2015.11.003</v>
      </c>
      <c r="AZ424" s="20" t="s">
        <v>1559</v>
      </c>
      <c r="BA424" s="20" t="s">
        <v>734</v>
      </c>
      <c r="BB424" s="20" t="s">
        <v>734</v>
      </c>
      <c r="BC424" s="20" t="s">
        <v>119</v>
      </c>
      <c r="BD424" s="20" t="s">
        <v>119</v>
      </c>
      <c r="BE424" s="20" t="s">
        <v>1326</v>
      </c>
      <c r="BF424" s="20" t="s">
        <v>119</v>
      </c>
      <c r="BG424" s="20" t="s">
        <v>119</v>
      </c>
      <c r="BH424" s="20" t="s">
        <v>119</v>
      </c>
      <c r="BI424" s="20" t="s">
        <v>119</v>
      </c>
      <c r="BJ424" s="20" t="s">
        <v>119</v>
      </c>
      <c r="BK424" s="20" t="s">
        <v>119</v>
      </c>
      <c r="BL424" s="20" t="s">
        <v>119</v>
      </c>
      <c r="BM424" s="20" t="s">
        <v>119</v>
      </c>
      <c r="BN424" s="20" t="s">
        <v>119</v>
      </c>
      <c r="BO424" s="20" t="s">
        <v>119</v>
      </c>
      <c r="BP424" s="20" t="s">
        <v>119</v>
      </c>
      <c r="BQ424" s="20" t="s">
        <v>119</v>
      </c>
      <c r="BR424" s="20" t="s">
        <v>119</v>
      </c>
      <c r="BS424" s="20" t="s">
        <v>119</v>
      </c>
      <c r="BT424" s="20" t="s">
        <v>119</v>
      </c>
      <c r="BU424" s="20" t="s">
        <v>119</v>
      </c>
      <c r="BV424" s="20" t="s">
        <v>119</v>
      </c>
      <c r="BW424" s="21" t="s">
        <v>389</v>
      </c>
      <c r="BX424" s="22" t="str">
        <f>_xlfn.XLOOKUP(BW424,dimensions_items!$B$4:$B$35,dimensions_items!$C$4:$C$35,"NULL",0)</f>
        <v>R5.2ASIA</v>
      </c>
      <c r="BY424" s="22" t="s">
        <v>25</v>
      </c>
      <c r="BZ424" s="27" t="s">
        <v>1471</v>
      </c>
      <c r="CA424" s="21" t="s">
        <v>18</v>
      </c>
      <c r="CB424" s="21" t="s">
        <v>23</v>
      </c>
      <c r="CC424" s="20" t="str">
        <f t="shared" si="18"/>
        <v>RS</v>
      </c>
      <c r="CD424" s="20" t="str">
        <f t="shared" si="19"/>
        <v>M</v>
      </c>
      <c r="CE424" s="20" t="str">
        <f t="shared" si="20"/>
        <v>ASIA_IND</v>
      </c>
      <c r="CF424" s="20" t="str">
        <f>IF(ISNUMBER(Table1[[#This Row],[concrete]]),Table1[[#This Row],[concrete]],IF(AND(ISNUMBER(Table1[[#This Row],[cement]]),ISNUMBER(Table1[[#This Row],[aggregates]])),Table1[[#This Row],[cement]]+Table1[[#This Row],[aggregates]],""))</f>
        <v/>
      </c>
      <c r="CG424" s="20">
        <f>COUNT(Table1[[#This Row],[steel]:[other_unspecified_material]])</f>
        <v>2</v>
      </c>
    </row>
    <row r="425" spans="1:85" s="8" customFormat="1">
      <c r="A425" s="9">
        <v>423</v>
      </c>
      <c r="B425" s="20" t="s">
        <v>378</v>
      </c>
      <c r="C425" s="20" t="s">
        <v>118</v>
      </c>
      <c r="D425" s="38"/>
      <c r="E425" s="9"/>
      <c r="F425" s="38"/>
      <c r="G425" s="38"/>
      <c r="H425" s="38"/>
      <c r="I425" s="38"/>
      <c r="J425" s="117"/>
      <c r="K425" s="117"/>
      <c r="L425" s="117"/>
      <c r="M425" s="117"/>
      <c r="N425" s="117"/>
      <c r="O425" s="117"/>
      <c r="P425" s="117"/>
      <c r="Q425" s="117"/>
      <c r="R425" s="117"/>
      <c r="S425" s="117"/>
      <c r="T425" s="117"/>
      <c r="U425" s="117"/>
      <c r="V425" s="117"/>
      <c r="W425" s="117"/>
      <c r="X425" s="117"/>
      <c r="Y425" s="117"/>
      <c r="Z425" s="117"/>
      <c r="AA425" s="117"/>
      <c r="AB425" s="117">
        <v>2.599090318</v>
      </c>
      <c r="AC425" s="117"/>
      <c r="AD425" s="117"/>
      <c r="AE425" s="117"/>
      <c r="AF425" s="117"/>
      <c r="AG425" s="117"/>
      <c r="AH425" s="117"/>
      <c r="AI425" s="117"/>
      <c r="AJ425" s="117"/>
      <c r="AK425" s="117"/>
      <c r="AL425" s="20" t="s">
        <v>119</v>
      </c>
      <c r="AM425" s="38">
        <v>1</v>
      </c>
      <c r="AN425" s="20" t="s">
        <v>117</v>
      </c>
      <c r="AO425" s="20" t="s">
        <v>20</v>
      </c>
      <c r="AP425" s="20" t="s">
        <v>598</v>
      </c>
      <c r="AQ425" s="20" t="s">
        <v>227</v>
      </c>
      <c r="AR425" s="20" t="s">
        <v>119</v>
      </c>
      <c r="AS425" s="20" t="s">
        <v>873</v>
      </c>
      <c r="AT425" s="38">
        <v>2012</v>
      </c>
      <c r="AU425" s="20" t="s">
        <v>874</v>
      </c>
      <c r="AV425" s="20" t="s">
        <v>875</v>
      </c>
      <c r="AW425" s="20" t="s">
        <v>125</v>
      </c>
      <c r="AX425" s="47" t="s">
        <v>1288</v>
      </c>
      <c r="AY425" s="20" t="str">
        <f>"https://doi.org/"&amp;Table1[[#This Row],[DOI]]</f>
        <v>https://doi.org/10.1016/j.apenergy.2011.05.054</v>
      </c>
      <c r="AZ425" s="20" t="s">
        <v>119</v>
      </c>
      <c r="BA425" s="20" t="s">
        <v>734</v>
      </c>
      <c r="BB425" s="20" t="s">
        <v>734</v>
      </c>
      <c r="BC425" s="20" t="s">
        <v>119</v>
      </c>
      <c r="BD425" s="20" t="s">
        <v>119</v>
      </c>
      <c r="BE425" s="20" t="s">
        <v>1326</v>
      </c>
      <c r="BF425" s="20" t="s">
        <v>119</v>
      </c>
      <c r="BG425" s="20" t="s">
        <v>119</v>
      </c>
      <c r="BH425" s="20" t="s">
        <v>119</v>
      </c>
      <c r="BI425" s="20" t="s">
        <v>119</v>
      </c>
      <c r="BJ425" s="20" t="s">
        <v>119</v>
      </c>
      <c r="BK425" s="20" t="s">
        <v>119</v>
      </c>
      <c r="BL425" s="20" t="s">
        <v>119</v>
      </c>
      <c r="BM425" s="20" t="s">
        <v>119</v>
      </c>
      <c r="BN425" s="20" t="s">
        <v>119</v>
      </c>
      <c r="BO425" s="20" t="s">
        <v>119</v>
      </c>
      <c r="BP425" s="20" t="s">
        <v>119</v>
      </c>
      <c r="BQ425" s="20" t="s">
        <v>119</v>
      </c>
      <c r="BR425" s="20" t="s">
        <v>119</v>
      </c>
      <c r="BS425" s="20" t="s">
        <v>119</v>
      </c>
      <c r="BT425" s="20" t="s">
        <v>119</v>
      </c>
      <c r="BU425" s="20" t="s">
        <v>119</v>
      </c>
      <c r="BV425" s="20" t="s">
        <v>119</v>
      </c>
      <c r="BW425" s="21" t="s">
        <v>389</v>
      </c>
      <c r="BX425" s="22" t="str">
        <f>_xlfn.XLOOKUP(BW425,dimensions_items!$B$4:$B$35,dimensions_items!$C$4:$C$35,"NULL",0)</f>
        <v>R5.2ASIA</v>
      </c>
      <c r="BY425" s="22" t="s">
        <v>16</v>
      </c>
      <c r="BZ425" s="21" t="s">
        <v>17</v>
      </c>
      <c r="CA425" s="21" t="s">
        <v>18</v>
      </c>
      <c r="CB425" s="21" t="s">
        <v>19</v>
      </c>
      <c r="CC425" s="20" t="str">
        <f t="shared" si="18"/>
        <v>RS</v>
      </c>
      <c r="CD425" s="20" t="str">
        <f t="shared" si="19"/>
        <v>C</v>
      </c>
      <c r="CE425" s="20" t="str">
        <f t="shared" si="20"/>
        <v>ASIA_IND</v>
      </c>
      <c r="CF425" s="20" t="str">
        <f>IF(ISNUMBER(Table1[[#This Row],[concrete]]),Table1[[#This Row],[concrete]],IF(AND(ISNUMBER(Table1[[#This Row],[cement]]),ISNUMBER(Table1[[#This Row],[aggregates]])),Table1[[#This Row],[cement]]+Table1[[#This Row],[aggregates]],""))</f>
        <v/>
      </c>
      <c r="CG425" s="20">
        <f>COUNT(Table1[[#This Row],[steel]:[other_unspecified_material]])</f>
        <v>1</v>
      </c>
    </row>
    <row r="426" spans="1:85" s="8" customFormat="1">
      <c r="A426" s="9">
        <v>424</v>
      </c>
      <c r="B426" s="20" t="s">
        <v>378</v>
      </c>
      <c r="C426" s="20" t="s">
        <v>876</v>
      </c>
      <c r="D426" s="38"/>
      <c r="E426" s="9"/>
      <c r="F426" s="38"/>
      <c r="G426" s="38"/>
      <c r="H426" s="38"/>
      <c r="I426" s="38"/>
      <c r="J426" s="117">
        <v>5.8055555559999998</v>
      </c>
      <c r="K426" s="117"/>
      <c r="L426" s="117"/>
      <c r="M426" s="117">
        <v>42.472222219999999</v>
      </c>
      <c r="N426" s="117"/>
      <c r="O426" s="117"/>
      <c r="P426" s="117"/>
      <c r="Q426" s="117"/>
      <c r="R426" s="117"/>
      <c r="S426" s="117"/>
      <c r="T426" s="117"/>
      <c r="U426" s="117"/>
      <c r="V426" s="117"/>
      <c r="W426" s="117"/>
      <c r="X426" s="117"/>
      <c r="Y426" s="117"/>
      <c r="Z426" s="117"/>
      <c r="AA426" s="117"/>
      <c r="AB426" s="117"/>
      <c r="AC426" s="117"/>
      <c r="AD426" s="117"/>
      <c r="AE426" s="117"/>
      <c r="AF426" s="117"/>
      <c r="AG426" s="117"/>
      <c r="AH426" s="117"/>
      <c r="AI426" s="117"/>
      <c r="AJ426" s="117"/>
      <c r="AK426" s="117"/>
      <c r="AL426" s="20" t="s">
        <v>119</v>
      </c>
      <c r="AM426" s="38">
        <v>1</v>
      </c>
      <c r="AN426" s="20" t="s">
        <v>117</v>
      </c>
      <c r="AO426" s="20" t="s">
        <v>20</v>
      </c>
      <c r="AP426" s="20" t="s">
        <v>598</v>
      </c>
      <c r="AQ426" s="20" t="s">
        <v>227</v>
      </c>
      <c r="AR426" s="20" t="s">
        <v>119</v>
      </c>
      <c r="AS426" s="20" t="s">
        <v>877</v>
      </c>
      <c r="AT426" s="38">
        <v>2009</v>
      </c>
      <c r="AU426" s="20" t="s">
        <v>878</v>
      </c>
      <c r="AV426" s="20" t="s">
        <v>879</v>
      </c>
      <c r="AW426" s="20" t="s">
        <v>125</v>
      </c>
      <c r="AX426" s="20" t="s">
        <v>1289</v>
      </c>
      <c r="AY426" s="20" t="str">
        <f>"https://doi.org/"&amp;Table1[[#This Row],[DOI]]</f>
        <v>https://doi.org/10.1016/j.renene.2008.04.002</v>
      </c>
      <c r="AZ426" s="20" t="s">
        <v>119</v>
      </c>
      <c r="BA426" s="20" t="s">
        <v>734</v>
      </c>
      <c r="BB426" s="20" t="s">
        <v>734</v>
      </c>
      <c r="BC426" s="20" t="s">
        <v>119</v>
      </c>
      <c r="BD426" s="20" t="s">
        <v>119</v>
      </c>
      <c r="BE426" s="20" t="s">
        <v>1326</v>
      </c>
      <c r="BF426" s="20" t="s">
        <v>119</v>
      </c>
      <c r="BG426" s="20" t="s">
        <v>119</v>
      </c>
      <c r="BH426" s="20" t="s">
        <v>119</v>
      </c>
      <c r="BI426" s="20" t="s">
        <v>119</v>
      </c>
      <c r="BJ426" s="20" t="s">
        <v>119</v>
      </c>
      <c r="BK426" s="20" t="s">
        <v>119</v>
      </c>
      <c r="BL426" s="20" t="s">
        <v>119</v>
      </c>
      <c r="BM426" s="20" t="s">
        <v>119</v>
      </c>
      <c r="BN426" s="20" t="s">
        <v>119</v>
      </c>
      <c r="BO426" s="20" t="s">
        <v>119</v>
      </c>
      <c r="BP426" s="20" t="s">
        <v>119</v>
      </c>
      <c r="BQ426" s="20" t="s">
        <v>119</v>
      </c>
      <c r="BR426" s="20" t="s">
        <v>119</v>
      </c>
      <c r="BS426" s="20" t="s">
        <v>119</v>
      </c>
      <c r="BT426" s="20" t="s">
        <v>119</v>
      </c>
      <c r="BU426" s="20" t="s">
        <v>119</v>
      </c>
      <c r="BV426" s="20" t="s">
        <v>119</v>
      </c>
      <c r="BW426" s="21" t="s">
        <v>389</v>
      </c>
      <c r="BX426" s="22" t="str">
        <f>_xlfn.XLOOKUP(BW426,dimensions_items!$B$4:$B$35,dimensions_items!$C$4:$C$35,"NULL",0)</f>
        <v>R5.2ASIA</v>
      </c>
      <c r="BY426" s="22" t="s">
        <v>16</v>
      </c>
      <c r="BZ426" s="21" t="s">
        <v>1471</v>
      </c>
      <c r="CA426" s="21" t="s">
        <v>18</v>
      </c>
      <c r="CB426" s="21" t="s">
        <v>19</v>
      </c>
      <c r="CC426" s="20" t="str">
        <f t="shared" si="18"/>
        <v>RS</v>
      </c>
      <c r="CD426" s="20" t="str">
        <f t="shared" si="19"/>
        <v>M</v>
      </c>
      <c r="CE426" s="20" t="str">
        <f t="shared" si="20"/>
        <v>ASIA_IND</v>
      </c>
      <c r="CF426" s="20">
        <f>IF(ISNUMBER(Table1[[#This Row],[concrete]]),Table1[[#This Row],[concrete]],IF(AND(ISNUMBER(Table1[[#This Row],[cement]]),ISNUMBER(Table1[[#This Row],[aggregates]])),Table1[[#This Row],[cement]]+Table1[[#This Row],[aggregates]],""))</f>
        <v>42.472222219999999</v>
      </c>
      <c r="CG426" s="20">
        <f>COUNT(Table1[[#This Row],[steel]:[other_unspecified_material]])</f>
        <v>2</v>
      </c>
    </row>
    <row r="427" spans="1:85" s="8" customFormat="1">
      <c r="A427" s="9">
        <v>425</v>
      </c>
      <c r="B427" s="20" t="s">
        <v>880</v>
      </c>
      <c r="C427" s="20" t="s">
        <v>118</v>
      </c>
      <c r="D427" s="38"/>
      <c r="E427" s="9"/>
      <c r="F427" s="38">
        <v>45.297703650000003</v>
      </c>
      <c r="G427" s="38"/>
      <c r="H427" s="38"/>
      <c r="I427" s="38"/>
      <c r="J427" s="117"/>
      <c r="K427" s="117"/>
      <c r="L427" s="117"/>
      <c r="M427" s="117">
        <v>1315.51332</v>
      </c>
      <c r="N427" s="117"/>
      <c r="O427" s="117"/>
      <c r="P427" s="117"/>
      <c r="Q427" s="117"/>
      <c r="R427" s="117"/>
      <c r="S427" s="117"/>
      <c r="T427" s="117"/>
      <c r="U427" s="117"/>
      <c r="V427" s="117"/>
      <c r="W427" s="117"/>
      <c r="X427" s="117"/>
      <c r="Y427" s="117"/>
      <c r="Z427" s="117"/>
      <c r="AA427" s="117"/>
      <c r="AB427" s="117">
        <v>5.950543379</v>
      </c>
      <c r="AC427" s="117"/>
      <c r="AD427" s="117"/>
      <c r="AE427" s="117"/>
      <c r="AF427" s="117"/>
      <c r="AG427" s="117"/>
      <c r="AH427" s="117"/>
      <c r="AI427" s="117"/>
      <c r="AJ427" s="117"/>
      <c r="AK427" s="117"/>
      <c r="AL427" s="20" t="s">
        <v>881</v>
      </c>
      <c r="AM427" s="38">
        <v>8</v>
      </c>
      <c r="AN427" s="20" t="s">
        <v>117</v>
      </c>
      <c r="AO427" s="20" t="s">
        <v>24</v>
      </c>
      <c r="AP427" s="20" t="s">
        <v>598</v>
      </c>
      <c r="AQ427" s="20" t="s">
        <v>227</v>
      </c>
      <c r="AR427" s="20" t="s">
        <v>119</v>
      </c>
      <c r="AS427" s="20" t="s">
        <v>882</v>
      </c>
      <c r="AT427" s="38">
        <v>2017</v>
      </c>
      <c r="AU427" s="20" t="s">
        <v>883</v>
      </c>
      <c r="AV427" s="20" t="s">
        <v>884</v>
      </c>
      <c r="AW427" s="20" t="s">
        <v>125</v>
      </c>
      <c r="AX427" s="20" t="s">
        <v>1290</v>
      </c>
      <c r="AY427" s="20" t="str">
        <f>"https://doi.org/"&amp;Table1[[#This Row],[DOI]]</f>
        <v>https://doi.org/10.1016/j.rser.2017.03.038</v>
      </c>
      <c r="AZ427" s="20" t="s">
        <v>1560</v>
      </c>
      <c r="BA427" s="20" t="s">
        <v>734</v>
      </c>
      <c r="BB427" s="20" t="s">
        <v>734</v>
      </c>
      <c r="BC427" s="20" t="s">
        <v>119</v>
      </c>
      <c r="BD427" s="20" t="s">
        <v>119</v>
      </c>
      <c r="BE427" s="20" t="s">
        <v>1326</v>
      </c>
      <c r="BF427" s="20" t="s">
        <v>119</v>
      </c>
      <c r="BG427" s="20" t="s">
        <v>119</v>
      </c>
      <c r="BH427" s="20" t="s">
        <v>119</v>
      </c>
      <c r="BI427" s="20" t="s">
        <v>119</v>
      </c>
      <c r="BJ427" s="20" t="s">
        <v>119</v>
      </c>
      <c r="BK427" s="20" t="s">
        <v>119</v>
      </c>
      <c r="BL427" s="20" t="s">
        <v>119</v>
      </c>
      <c r="BM427" s="20" t="s">
        <v>119</v>
      </c>
      <c r="BN427" s="20" t="s">
        <v>119</v>
      </c>
      <c r="BO427" s="20" t="s">
        <v>119</v>
      </c>
      <c r="BP427" s="20" t="s">
        <v>119</v>
      </c>
      <c r="BQ427" s="20" t="s">
        <v>119</v>
      </c>
      <c r="BR427" s="20" t="s">
        <v>119</v>
      </c>
      <c r="BS427" s="20" t="s">
        <v>119</v>
      </c>
      <c r="BT427" s="20" t="s">
        <v>119</v>
      </c>
      <c r="BU427" s="20" t="s">
        <v>119</v>
      </c>
      <c r="BV427" s="20" t="s">
        <v>119</v>
      </c>
      <c r="BW427" s="21" t="s">
        <v>885</v>
      </c>
      <c r="BX427" s="22" t="str">
        <f>_xlfn.XLOOKUP(BW427,dimensions_items!$B$4:$B$35,dimensions_items!$C$4:$C$35,"NULL",0)</f>
        <v>R5.2OECD</v>
      </c>
      <c r="BY427" s="20" t="s">
        <v>33</v>
      </c>
      <c r="BZ427" s="21" t="s">
        <v>26</v>
      </c>
      <c r="CA427" s="21" t="s">
        <v>18</v>
      </c>
      <c r="CB427" s="21" t="s">
        <v>19</v>
      </c>
      <c r="CC427" s="20" t="str">
        <f t="shared" si="18"/>
        <v>RM</v>
      </c>
      <c r="CD427" s="20" t="str">
        <f t="shared" si="19"/>
        <v>C</v>
      </c>
      <c r="CE427" s="20" t="str">
        <f t="shared" si="20"/>
        <v>OECD_KOR</v>
      </c>
      <c r="CF427" s="20">
        <f>IF(ISNUMBER(Table1[[#This Row],[concrete]]),Table1[[#This Row],[concrete]],IF(AND(ISNUMBER(Table1[[#This Row],[cement]]),ISNUMBER(Table1[[#This Row],[aggregates]])),Table1[[#This Row],[cement]]+Table1[[#This Row],[aggregates]],""))</f>
        <v>1315.51332</v>
      </c>
      <c r="CG427" s="20">
        <f>COUNT(Table1[[#This Row],[steel]:[other_unspecified_material]])</f>
        <v>3</v>
      </c>
    </row>
    <row r="428" spans="1:85" s="8" customFormat="1">
      <c r="A428" s="9">
        <v>426</v>
      </c>
      <c r="B428" s="20" t="s">
        <v>880</v>
      </c>
      <c r="C428" s="20" t="s">
        <v>118</v>
      </c>
      <c r="D428" s="38"/>
      <c r="E428" s="9"/>
      <c r="F428" s="38">
        <v>93.303604609999994</v>
      </c>
      <c r="G428" s="38"/>
      <c r="H428" s="38"/>
      <c r="I428" s="38"/>
      <c r="J428" s="117"/>
      <c r="K428" s="117"/>
      <c r="L428" s="117"/>
      <c r="M428" s="117">
        <v>2159.7658860000001</v>
      </c>
      <c r="N428" s="117"/>
      <c r="O428" s="117"/>
      <c r="P428" s="117"/>
      <c r="Q428" s="117"/>
      <c r="R428" s="117"/>
      <c r="S428" s="117"/>
      <c r="T428" s="117"/>
      <c r="U428" s="117"/>
      <c r="V428" s="117"/>
      <c r="W428" s="117"/>
      <c r="X428" s="117"/>
      <c r="Y428" s="117"/>
      <c r="Z428" s="117"/>
      <c r="AA428" s="117"/>
      <c r="AB428" s="117"/>
      <c r="AC428" s="117"/>
      <c r="AD428" s="117"/>
      <c r="AE428" s="117"/>
      <c r="AF428" s="117"/>
      <c r="AG428" s="117"/>
      <c r="AH428" s="117"/>
      <c r="AI428" s="117"/>
      <c r="AJ428" s="117"/>
      <c r="AK428" s="117"/>
      <c r="AL428" s="20" t="s">
        <v>119</v>
      </c>
      <c r="AM428" s="38" t="s">
        <v>119</v>
      </c>
      <c r="AN428" s="20" t="s">
        <v>117</v>
      </c>
      <c r="AO428" s="20" t="s">
        <v>20</v>
      </c>
      <c r="AP428" s="20" t="s">
        <v>598</v>
      </c>
      <c r="AQ428" s="20" t="s">
        <v>227</v>
      </c>
      <c r="AR428" s="20" t="s">
        <v>119</v>
      </c>
      <c r="AS428" s="20" t="s">
        <v>886</v>
      </c>
      <c r="AT428" s="38">
        <v>2012</v>
      </c>
      <c r="AU428" s="20" t="s">
        <v>887</v>
      </c>
      <c r="AV428" s="20" t="s">
        <v>864</v>
      </c>
      <c r="AW428" s="20" t="s">
        <v>125</v>
      </c>
      <c r="AX428" s="20" t="s">
        <v>1291</v>
      </c>
      <c r="AY428" s="20" t="str">
        <f>"https://doi.org/"&amp;Table1[[#This Row],[DOI]]</f>
        <v>https://doi.org/10.1016/j.enbuild.2012.02.041</v>
      </c>
      <c r="AZ428" s="20" t="s">
        <v>119</v>
      </c>
      <c r="BA428" s="20" t="s">
        <v>734</v>
      </c>
      <c r="BB428" s="20" t="s">
        <v>734</v>
      </c>
      <c r="BC428" s="20" t="s">
        <v>119</v>
      </c>
      <c r="BD428" s="20" t="s">
        <v>119</v>
      </c>
      <c r="BE428" s="20" t="s">
        <v>1326</v>
      </c>
      <c r="BF428" s="20" t="s">
        <v>119</v>
      </c>
      <c r="BG428" s="20" t="s">
        <v>119</v>
      </c>
      <c r="BH428" s="20" t="s">
        <v>119</v>
      </c>
      <c r="BI428" s="20" t="s">
        <v>119</v>
      </c>
      <c r="BJ428" s="20" t="s">
        <v>119</v>
      </c>
      <c r="BK428" s="20" t="s">
        <v>119</v>
      </c>
      <c r="BL428" s="20" t="s">
        <v>119</v>
      </c>
      <c r="BM428" s="20" t="s">
        <v>119</v>
      </c>
      <c r="BN428" s="20" t="s">
        <v>119</v>
      </c>
      <c r="BO428" s="20" t="s">
        <v>119</v>
      </c>
      <c r="BP428" s="20" t="s">
        <v>119</v>
      </c>
      <c r="BQ428" s="20" t="s">
        <v>119</v>
      </c>
      <c r="BR428" s="20" t="s">
        <v>119</v>
      </c>
      <c r="BS428" s="20" t="s">
        <v>119</v>
      </c>
      <c r="BT428" s="20" t="s">
        <v>119</v>
      </c>
      <c r="BU428" s="20" t="s">
        <v>119</v>
      </c>
      <c r="BV428" s="20" t="s">
        <v>119</v>
      </c>
      <c r="BW428" s="21" t="s">
        <v>885</v>
      </c>
      <c r="BX428" s="22" t="str">
        <f>_xlfn.XLOOKUP(BW428,dimensions_items!$B$4:$B$35,dimensions_items!$C$4:$C$35,"NULL",0)</f>
        <v>R5.2OECD</v>
      </c>
      <c r="BY428" s="22" t="s">
        <v>40</v>
      </c>
      <c r="BZ428" s="27" t="s">
        <v>26</v>
      </c>
      <c r="CA428" s="28" t="s">
        <v>18</v>
      </c>
      <c r="CB428" s="21" t="s">
        <v>23</v>
      </c>
      <c r="CC428" s="20" t="str">
        <f t="shared" si="18"/>
        <v>RM</v>
      </c>
      <c r="CD428" s="20" t="str">
        <f t="shared" si="19"/>
        <v>C</v>
      </c>
      <c r="CE428" s="20" t="str">
        <f t="shared" si="20"/>
        <v>OECD_KOR</v>
      </c>
      <c r="CF428" s="20">
        <f>IF(ISNUMBER(Table1[[#This Row],[concrete]]),Table1[[#This Row],[concrete]],IF(AND(ISNUMBER(Table1[[#This Row],[cement]]),ISNUMBER(Table1[[#This Row],[aggregates]])),Table1[[#This Row],[cement]]+Table1[[#This Row],[aggregates]],""))</f>
        <v>2159.7658860000001</v>
      </c>
      <c r="CG428" s="20">
        <f>COUNT(Table1[[#This Row],[steel]:[other_unspecified_material]])</f>
        <v>2</v>
      </c>
    </row>
    <row r="429" spans="1:85" s="8" customFormat="1">
      <c r="A429" s="9">
        <v>427</v>
      </c>
      <c r="B429" s="20" t="s">
        <v>880</v>
      </c>
      <c r="C429" s="20" t="s">
        <v>118</v>
      </c>
      <c r="D429" s="38"/>
      <c r="E429" s="9"/>
      <c r="F429" s="38">
        <v>100.3631554</v>
      </c>
      <c r="G429" s="38"/>
      <c r="H429" s="38"/>
      <c r="I429" s="38"/>
      <c r="J429" s="117"/>
      <c r="K429" s="117"/>
      <c r="L429" s="117"/>
      <c r="M429" s="117">
        <v>2024.2760940000001</v>
      </c>
      <c r="N429" s="117"/>
      <c r="O429" s="117"/>
      <c r="P429" s="117"/>
      <c r="Q429" s="117"/>
      <c r="R429" s="117"/>
      <c r="S429" s="117"/>
      <c r="T429" s="117"/>
      <c r="U429" s="117"/>
      <c r="V429" s="117"/>
      <c r="W429" s="117"/>
      <c r="X429" s="117"/>
      <c r="Y429" s="117"/>
      <c r="Z429" s="117"/>
      <c r="AA429" s="117"/>
      <c r="AB429" s="117"/>
      <c r="AC429" s="117"/>
      <c r="AD429" s="117"/>
      <c r="AE429" s="117"/>
      <c r="AF429" s="117"/>
      <c r="AG429" s="117"/>
      <c r="AH429" s="117"/>
      <c r="AI429" s="117"/>
      <c r="AJ429" s="117"/>
      <c r="AK429" s="117"/>
      <c r="AL429" s="20" t="s">
        <v>119</v>
      </c>
      <c r="AM429" s="38" t="s">
        <v>119</v>
      </c>
      <c r="AN429" s="20" t="s">
        <v>117</v>
      </c>
      <c r="AO429" s="20" t="s">
        <v>20</v>
      </c>
      <c r="AP429" s="20" t="s">
        <v>598</v>
      </c>
      <c r="AQ429" s="20" t="s">
        <v>227</v>
      </c>
      <c r="AR429" s="20" t="s">
        <v>119</v>
      </c>
      <c r="AS429" s="20" t="s">
        <v>886</v>
      </c>
      <c r="AT429" s="38">
        <v>2012</v>
      </c>
      <c r="AU429" s="20" t="s">
        <v>887</v>
      </c>
      <c r="AV429" s="20" t="s">
        <v>864</v>
      </c>
      <c r="AW429" s="20" t="s">
        <v>125</v>
      </c>
      <c r="AX429" s="20" t="s">
        <v>1291</v>
      </c>
      <c r="AY429" s="20" t="str">
        <f>"https://doi.org/"&amp;Table1[[#This Row],[DOI]]</f>
        <v>https://doi.org/10.1016/j.enbuild.2012.02.041</v>
      </c>
      <c r="AZ429" s="20" t="s">
        <v>119</v>
      </c>
      <c r="BA429" s="20" t="s">
        <v>734</v>
      </c>
      <c r="BB429" s="20" t="s">
        <v>734</v>
      </c>
      <c r="BC429" s="20" t="s">
        <v>119</v>
      </c>
      <c r="BD429" s="20" t="s">
        <v>119</v>
      </c>
      <c r="BE429" s="20" t="s">
        <v>1326</v>
      </c>
      <c r="BF429" s="20" t="s">
        <v>119</v>
      </c>
      <c r="BG429" s="20" t="s">
        <v>119</v>
      </c>
      <c r="BH429" s="20" t="s">
        <v>119</v>
      </c>
      <c r="BI429" s="20" t="s">
        <v>119</v>
      </c>
      <c r="BJ429" s="20" t="s">
        <v>119</v>
      </c>
      <c r="BK429" s="20" t="s">
        <v>119</v>
      </c>
      <c r="BL429" s="20" t="s">
        <v>119</v>
      </c>
      <c r="BM429" s="20" t="s">
        <v>119</v>
      </c>
      <c r="BN429" s="20" t="s">
        <v>119</v>
      </c>
      <c r="BO429" s="20" t="s">
        <v>119</v>
      </c>
      <c r="BP429" s="20" t="s">
        <v>119</v>
      </c>
      <c r="BQ429" s="20" t="s">
        <v>119</v>
      </c>
      <c r="BR429" s="20" t="s">
        <v>119</v>
      </c>
      <c r="BS429" s="20" t="s">
        <v>119</v>
      </c>
      <c r="BT429" s="20" t="s">
        <v>119</v>
      </c>
      <c r="BU429" s="20" t="s">
        <v>119</v>
      </c>
      <c r="BV429" s="20" t="s">
        <v>119</v>
      </c>
      <c r="BW429" s="21" t="s">
        <v>885</v>
      </c>
      <c r="BX429" s="22" t="str">
        <f>_xlfn.XLOOKUP(BW429,dimensions_items!$B$4:$B$35,dimensions_items!$C$4:$C$35,"NULL",0)</f>
        <v>R5.2OECD</v>
      </c>
      <c r="BY429" s="22" t="s">
        <v>40</v>
      </c>
      <c r="BZ429" s="27" t="s">
        <v>26</v>
      </c>
      <c r="CA429" s="21" t="s">
        <v>18</v>
      </c>
      <c r="CB429" s="21" t="s">
        <v>23</v>
      </c>
      <c r="CC429" s="20" t="str">
        <f t="shared" si="18"/>
        <v>RM</v>
      </c>
      <c r="CD429" s="20" t="str">
        <f t="shared" si="19"/>
        <v>C</v>
      </c>
      <c r="CE429" s="20" t="str">
        <f t="shared" si="20"/>
        <v>OECD_KOR</v>
      </c>
      <c r="CF429" s="20">
        <f>IF(ISNUMBER(Table1[[#This Row],[concrete]]),Table1[[#This Row],[concrete]],IF(AND(ISNUMBER(Table1[[#This Row],[cement]]),ISNUMBER(Table1[[#This Row],[aggregates]])),Table1[[#This Row],[cement]]+Table1[[#This Row],[aggregates]],""))</f>
        <v>2024.2760940000001</v>
      </c>
      <c r="CG429" s="20">
        <f>COUNT(Table1[[#This Row],[steel]:[other_unspecified_material]])</f>
        <v>2</v>
      </c>
    </row>
    <row r="430" spans="1:85" s="8" customFormat="1">
      <c r="A430" s="9">
        <v>428</v>
      </c>
      <c r="B430" s="20" t="s">
        <v>880</v>
      </c>
      <c r="C430" s="20" t="s">
        <v>118</v>
      </c>
      <c r="D430" s="38"/>
      <c r="E430" s="9"/>
      <c r="F430" s="38">
        <v>132.4123788</v>
      </c>
      <c r="G430" s="38"/>
      <c r="H430" s="38"/>
      <c r="I430" s="38"/>
      <c r="J430" s="117"/>
      <c r="K430" s="117"/>
      <c r="L430" s="117"/>
      <c r="M430" s="117">
        <v>2768.2475760000002</v>
      </c>
      <c r="N430" s="117"/>
      <c r="O430" s="117"/>
      <c r="P430" s="117"/>
      <c r="Q430" s="117"/>
      <c r="R430" s="117"/>
      <c r="S430" s="117"/>
      <c r="T430" s="117"/>
      <c r="U430" s="117"/>
      <c r="V430" s="117"/>
      <c r="W430" s="117"/>
      <c r="X430" s="117"/>
      <c r="Y430" s="117"/>
      <c r="Z430" s="117"/>
      <c r="AA430" s="117"/>
      <c r="AB430" s="117"/>
      <c r="AC430" s="117"/>
      <c r="AD430" s="117"/>
      <c r="AE430" s="117"/>
      <c r="AF430" s="117"/>
      <c r="AG430" s="117"/>
      <c r="AH430" s="117"/>
      <c r="AI430" s="117"/>
      <c r="AJ430" s="117"/>
      <c r="AK430" s="117"/>
      <c r="AL430" s="20" t="s">
        <v>119</v>
      </c>
      <c r="AM430" s="38" t="s">
        <v>119</v>
      </c>
      <c r="AN430" s="20" t="s">
        <v>117</v>
      </c>
      <c r="AO430" s="20" t="s">
        <v>20</v>
      </c>
      <c r="AP430" s="20" t="s">
        <v>598</v>
      </c>
      <c r="AQ430" s="20" t="s">
        <v>227</v>
      </c>
      <c r="AR430" s="20" t="s">
        <v>119</v>
      </c>
      <c r="AS430" s="20" t="s">
        <v>886</v>
      </c>
      <c r="AT430" s="38">
        <v>2012</v>
      </c>
      <c r="AU430" s="20" t="s">
        <v>887</v>
      </c>
      <c r="AV430" s="20" t="s">
        <v>864</v>
      </c>
      <c r="AW430" s="20" t="s">
        <v>125</v>
      </c>
      <c r="AX430" s="20" t="s">
        <v>1291</v>
      </c>
      <c r="AY430" s="20" t="str">
        <f>"https://doi.org/"&amp;Table1[[#This Row],[DOI]]</f>
        <v>https://doi.org/10.1016/j.enbuild.2012.02.041</v>
      </c>
      <c r="AZ430" s="20" t="s">
        <v>119</v>
      </c>
      <c r="BA430" s="20" t="s">
        <v>734</v>
      </c>
      <c r="BB430" s="20" t="s">
        <v>734</v>
      </c>
      <c r="BC430" s="20" t="s">
        <v>119</v>
      </c>
      <c r="BD430" s="20" t="s">
        <v>119</v>
      </c>
      <c r="BE430" s="20" t="s">
        <v>1326</v>
      </c>
      <c r="BF430" s="20" t="s">
        <v>119</v>
      </c>
      <c r="BG430" s="20" t="s">
        <v>119</v>
      </c>
      <c r="BH430" s="20" t="s">
        <v>119</v>
      </c>
      <c r="BI430" s="20" t="s">
        <v>119</v>
      </c>
      <c r="BJ430" s="20" t="s">
        <v>119</v>
      </c>
      <c r="BK430" s="20" t="s">
        <v>119</v>
      </c>
      <c r="BL430" s="20" t="s">
        <v>119</v>
      </c>
      <c r="BM430" s="20" t="s">
        <v>119</v>
      </c>
      <c r="BN430" s="20" t="s">
        <v>119</v>
      </c>
      <c r="BO430" s="20" t="s">
        <v>119</v>
      </c>
      <c r="BP430" s="20" t="s">
        <v>119</v>
      </c>
      <c r="BQ430" s="20" t="s">
        <v>119</v>
      </c>
      <c r="BR430" s="20" t="s">
        <v>119</v>
      </c>
      <c r="BS430" s="20" t="s">
        <v>119</v>
      </c>
      <c r="BT430" s="20" t="s">
        <v>119</v>
      </c>
      <c r="BU430" s="20" t="s">
        <v>119</v>
      </c>
      <c r="BV430" s="20" t="s">
        <v>119</v>
      </c>
      <c r="BW430" s="21" t="s">
        <v>885</v>
      </c>
      <c r="BX430" s="22" t="str">
        <f>_xlfn.XLOOKUP(BW430,dimensions_items!$B$4:$B$35,dimensions_items!$C$4:$C$35,"NULL",0)</f>
        <v>R5.2OECD</v>
      </c>
      <c r="BY430" s="22" t="s">
        <v>40</v>
      </c>
      <c r="BZ430" s="27" t="s">
        <v>26</v>
      </c>
      <c r="CA430" s="21" t="s">
        <v>18</v>
      </c>
      <c r="CB430" s="21" t="s">
        <v>23</v>
      </c>
      <c r="CC430" s="20" t="str">
        <f t="shared" si="18"/>
        <v>RM</v>
      </c>
      <c r="CD430" s="20" t="str">
        <f t="shared" si="19"/>
        <v>C</v>
      </c>
      <c r="CE430" s="20" t="str">
        <f t="shared" si="20"/>
        <v>OECD_KOR</v>
      </c>
      <c r="CF430" s="20">
        <f>IF(ISNUMBER(Table1[[#This Row],[concrete]]),Table1[[#This Row],[concrete]],IF(AND(ISNUMBER(Table1[[#This Row],[cement]]),ISNUMBER(Table1[[#This Row],[aggregates]])),Table1[[#This Row],[cement]]+Table1[[#This Row],[aggregates]],""))</f>
        <v>2768.2475760000002</v>
      </c>
      <c r="CG430" s="20">
        <f>COUNT(Table1[[#This Row],[steel]:[other_unspecified_material]])</f>
        <v>2</v>
      </c>
    </row>
    <row r="431" spans="1:85" s="8" customFormat="1">
      <c r="A431" s="9">
        <v>429</v>
      </c>
      <c r="B431" s="20" t="s">
        <v>880</v>
      </c>
      <c r="C431" s="20" t="s">
        <v>118</v>
      </c>
      <c r="D431" s="38"/>
      <c r="E431" s="9"/>
      <c r="F431" s="38">
        <v>96.293678839999998</v>
      </c>
      <c r="G431" s="38"/>
      <c r="H431" s="38"/>
      <c r="I431" s="38"/>
      <c r="J431" s="117"/>
      <c r="K431" s="117"/>
      <c r="L431" s="117"/>
      <c r="M431" s="117">
        <v>2160.8258080000001</v>
      </c>
      <c r="N431" s="117"/>
      <c r="O431" s="117"/>
      <c r="P431" s="117"/>
      <c r="Q431" s="117"/>
      <c r="R431" s="117"/>
      <c r="S431" s="117"/>
      <c r="T431" s="117"/>
      <c r="U431" s="117"/>
      <c r="V431" s="117"/>
      <c r="W431" s="117"/>
      <c r="X431" s="117"/>
      <c r="Y431" s="117"/>
      <c r="Z431" s="117"/>
      <c r="AA431" s="117"/>
      <c r="AB431" s="117"/>
      <c r="AC431" s="117"/>
      <c r="AD431" s="117"/>
      <c r="AE431" s="117"/>
      <c r="AF431" s="117"/>
      <c r="AG431" s="117"/>
      <c r="AH431" s="117"/>
      <c r="AI431" s="117"/>
      <c r="AJ431" s="117"/>
      <c r="AK431" s="117"/>
      <c r="AL431" s="20" t="s">
        <v>119</v>
      </c>
      <c r="AM431" s="38" t="s">
        <v>119</v>
      </c>
      <c r="AN431" s="20" t="s">
        <v>117</v>
      </c>
      <c r="AO431" s="20" t="s">
        <v>20</v>
      </c>
      <c r="AP431" s="20" t="s">
        <v>598</v>
      </c>
      <c r="AQ431" s="20" t="s">
        <v>227</v>
      </c>
      <c r="AR431" s="20" t="s">
        <v>119</v>
      </c>
      <c r="AS431" s="20" t="s">
        <v>886</v>
      </c>
      <c r="AT431" s="38">
        <v>2012</v>
      </c>
      <c r="AU431" s="20" t="s">
        <v>887</v>
      </c>
      <c r="AV431" s="20" t="s">
        <v>864</v>
      </c>
      <c r="AW431" s="20" t="s">
        <v>125</v>
      </c>
      <c r="AX431" s="20" t="s">
        <v>1291</v>
      </c>
      <c r="AY431" s="20" t="str">
        <f>"https://doi.org/"&amp;Table1[[#This Row],[DOI]]</f>
        <v>https://doi.org/10.1016/j.enbuild.2012.02.041</v>
      </c>
      <c r="AZ431" s="20" t="s">
        <v>119</v>
      </c>
      <c r="BA431" s="20" t="s">
        <v>734</v>
      </c>
      <c r="BB431" s="20" t="s">
        <v>734</v>
      </c>
      <c r="BC431" s="20" t="s">
        <v>119</v>
      </c>
      <c r="BD431" s="20" t="s">
        <v>119</v>
      </c>
      <c r="BE431" s="20" t="s">
        <v>1326</v>
      </c>
      <c r="BF431" s="20" t="s">
        <v>119</v>
      </c>
      <c r="BG431" s="20" t="s">
        <v>119</v>
      </c>
      <c r="BH431" s="20" t="s">
        <v>119</v>
      </c>
      <c r="BI431" s="20" t="s">
        <v>119</v>
      </c>
      <c r="BJ431" s="20" t="s">
        <v>119</v>
      </c>
      <c r="BK431" s="20" t="s">
        <v>119</v>
      </c>
      <c r="BL431" s="20" t="s">
        <v>119</v>
      </c>
      <c r="BM431" s="20" t="s">
        <v>119</v>
      </c>
      <c r="BN431" s="20" t="s">
        <v>119</v>
      </c>
      <c r="BO431" s="20" t="s">
        <v>119</v>
      </c>
      <c r="BP431" s="20" t="s">
        <v>119</v>
      </c>
      <c r="BQ431" s="20" t="s">
        <v>119</v>
      </c>
      <c r="BR431" s="20" t="s">
        <v>119</v>
      </c>
      <c r="BS431" s="20" t="s">
        <v>119</v>
      </c>
      <c r="BT431" s="20" t="s">
        <v>119</v>
      </c>
      <c r="BU431" s="20" t="s">
        <v>119</v>
      </c>
      <c r="BV431" s="20" t="s">
        <v>119</v>
      </c>
      <c r="BW431" s="21" t="s">
        <v>885</v>
      </c>
      <c r="BX431" s="22" t="str">
        <f>_xlfn.XLOOKUP(BW431,dimensions_items!$B$4:$B$35,dimensions_items!$C$4:$C$35,"NULL",0)</f>
        <v>R5.2OECD</v>
      </c>
      <c r="BY431" s="22" t="s">
        <v>40</v>
      </c>
      <c r="BZ431" s="27" t="s">
        <v>26</v>
      </c>
      <c r="CA431" s="21" t="s">
        <v>18</v>
      </c>
      <c r="CB431" s="21" t="s">
        <v>23</v>
      </c>
      <c r="CC431" s="20" t="str">
        <f t="shared" si="18"/>
        <v>RM</v>
      </c>
      <c r="CD431" s="20" t="str">
        <f t="shared" si="19"/>
        <v>C</v>
      </c>
      <c r="CE431" s="20" t="str">
        <f t="shared" si="20"/>
        <v>OECD_KOR</v>
      </c>
      <c r="CF431" s="20">
        <f>IF(ISNUMBER(Table1[[#This Row],[concrete]]),Table1[[#This Row],[concrete]],IF(AND(ISNUMBER(Table1[[#This Row],[cement]]),ISNUMBER(Table1[[#This Row],[aggregates]])),Table1[[#This Row],[cement]]+Table1[[#This Row],[aggregates]],""))</f>
        <v>2160.8258080000001</v>
      </c>
      <c r="CG431" s="20">
        <f>COUNT(Table1[[#This Row],[steel]:[other_unspecified_material]])</f>
        <v>2</v>
      </c>
    </row>
    <row r="432" spans="1:85" s="8" customFormat="1">
      <c r="A432" s="9">
        <v>430</v>
      </c>
      <c r="B432" s="20" t="s">
        <v>880</v>
      </c>
      <c r="C432" s="20" t="s">
        <v>118</v>
      </c>
      <c r="D432" s="38"/>
      <c r="E432" s="9"/>
      <c r="F432" s="38">
        <v>109.8601626</v>
      </c>
      <c r="G432" s="38"/>
      <c r="H432" s="38"/>
      <c r="I432" s="38"/>
      <c r="J432" s="117"/>
      <c r="K432" s="117"/>
      <c r="L432" s="117"/>
      <c r="M432" s="117">
        <v>2579.1891599999999</v>
      </c>
      <c r="N432" s="117"/>
      <c r="O432" s="117"/>
      <c r="P432" s="117"/>
      <c r="Q432" s="117"/>
      <c r="R432" s="117"/>
      <c r="S432" s="117"/>
      <c r="T432" s="117"/>
      <c r="U432" s="117"/>
      <c r="V432" s="117"/>
      <c r="W432" s="117"/>
      <c r="X432" s="117"/>
      <c r="Y432" s="117"/>
      <c r="Z432" s="117"/>
      <c r="AA432" s="117"/>
      <c r="AB432" s="117"/>
      <c r="AC432" s="117"/>
      <c r="AD432" s="117"/>
      <c r="AE432" s="117"/>
      <c r="AF432" s="117"/>
      <c r="AG432" s="117"/>
      <c r="AH432" s="117"/>
      <c r="AI432" s="117"/>
      <c r="AJ432" s="117"/>
      <c r="AK432" s="117"/>
      <c r="AL432" s="20" t="s">
        <v>119</v>
      </c>
      <c r="AM432" s="38" t="s">
        <v>119</v>
      </c>
      <c r="AN432" s="20" t="s">
        <v>117</v>
      </c>
      <c r="AO432" s="20" t="s">
        <v>20</v>
      </c>
      <c r="AP432" s="20" t="s">
        <v>598</v>
      </c>
      <c r="AQ432" s="20" t="s">
        <v>227</v>
      </c>
      <c r="AR432" s="20" t="s">
        <v>119</v>
      </c>
      <c r="AS432" s="20" t="s">
        <v>886</v>
      </c>
      <c r="AT432" s="38">
        <v>2012</v>
      </c>
      <c r="AU432" s="20" t="s">
        <v>887</v>
      </c>
      <c r="AV432" s="20" t="s">
        <v>864</v>
      </c>
      <c r="AW432" s="20" t="s">
        <v>125</v>
      </c>
      <c r="AX432" s="20" t="s">
        <v>1291</v>
      </c>
      <c r="AY432" s="20" t="str">
        <f>"https://doi.org/"&amp;Table1[[#This Row],[DOI]]</f>
        <v>https://doi.org/10.1016/j.enbuild.2012.02.041</v>
      </c>
      <c r="AZ432" s="20" t="s">
        <v>119</v>
      </c>
      <c r="BA432" s="20" t="s">
        <v>734</v>
      </c>
      <c r="BB432" s="20" t="s">
        <v>734</v>
      </c>
      <c r="BC432" s="20" t="s">
        <v>119</v>
      </c>
      <c r="BD432" s="20" t="s">
        <v>119</v>
      </c>
      <c r="BE432" s="20" t="s">
        <v>1326</v>
      </c>
      <c r="BF432" s="20" t="s">
        <v>119</v>
      </c>
      <c r="BG432" s="20" t="s">
        <v>119</v>
      </c>
      <c r="BH432" s="20" t="s">
        <v>119</v>
      </c>
      <c r="BI432" s="20" t="s">
        <v>119</v>
      </c>
      <c r="BJ432" s="20" t="s">
        <v>119</v>
      </c>
      <c r="BK432" s="20" t="s">
        <v>119</v>
      </c>
      <c r="BL432" s="20" t="s">
        <v>119</v>
      </c>
      <c r="BM432" s="20" t="s">
        <v>119</v>
      </c>
      <c r="BN432" s="20" t="s">
        <v>119</v>
      </c>
      <c r="BO432" s="20" t="s">
        <v>119</v>
      </c>
      <c r="BP432" s="20" t="s">
        <v>119</v>
      </c>
      <c r="BQ432" s="20" t="s">
        <v>119</v>
      </c>
      <c r="BR432" s="20" t="s">
        <v>119</v>
      </c>
      <c r="BS432" s="20" t="s">
        <v>119</v>
      </c>
      <c r="BT432" s="20" t="s">
        <v>119</v>
      </c>
      <c r="BU432" s="20" t="s">
        <v>119</v>
      </c>
      <c r="BV432" s="20" t="s">
        <v>119</v>
      </c>
      <c r="BW432" s="21" t="s">
        <v>885</v>
      </c>
      <c r="BX432" s="22" t="str">
        <f>_xlfn.XLOOKUP(BW432,dimensions_items!$B$4:$B$35,dimensions_items!$C$4:$C$35,"NULL",0)</f>
        <v>R5.2OECD</v>
      </c>
      <c r="BY432" s="22" t="s">
        <v>40</v>
      </c>
      <c r="BZ432" s="27" t="s">
        <v>26</v>
      </c>
      <c r="CA432" s="21" t="s">
        <v>18</v>
      </c>
      <c r="CB432" s="21" t="s">
        <v>23</v>
      </c>
      <c r="CC432" s="20" t="str">
        <f t="shared" si="18"/>
        <v>RM</v>
      </c>
      <c r="CD432" s="20" t="str">
        <f t="shared" si="19"/>
        <v>C</v>
      </c>
      <c r="CE432" s="20" t="str">
        <f t="shared" si="20"/>
        <v>OECD_KOR</v>
      </c>
      <c r="CF432" s="20">
        <f>IF(ISNUMBER(Table1[[#This Row],[concrete]]),Table1[[#This Row],[concrete]],IF(AND(ISNUMBER(Table1[[#This Row],[cement]]),ISNUMBER(Table1[[#This Row],[aggregates]])),Table1[[#This Row],[cement]]+Table1[[#This Row],[aggregates]],""))</f>
        <v>2579.1891599999999</v>
      </c>
      <c r="CG432" s="20">
        <f>COUNT(Table1[[#This Row],[steel]:[other_unspecified_material]])</f>
        <v>2</v>
      </c>
    </row>
    <row r="433" spans="1:85" s="8" customFormat="1">
      <c r="A433" s="9">
        <v>431</v>
      </c>
      <c r="B433" s="20" t="s">
        <v>880</v>
      </c>
      <c r="C433" s="20" t="s">
        <v>118</v>
      </c>
      <c r="D433" s="38"/>
      <c r="E433" s="9"/>
      <c r="F433" s="38">
        <v>106.8390933</v>
      </c>
      <c r="G433" s="38"/>
      <c r="H433" s="38"/>
      <c r="I433" s="38"/>
      <c r="J433" s="117"/>
      <c r="K433" s="117"/>
      <c r="L433" s="117"/>
      <c r="M433" s="117">
        <v>2222.7558530000001</v>
      </c>
      <c r="N433" s="117"/>
      <c r="O433" s="117"/>
      <c r="P433" s="117"/>
      <c r="Q433" s="117"/>
      <c r="R433" s="117"/>
      <c r="S433" s="117"/>
      <c r="T433" s="117"/>
      <c r="U433" s="117"/>
      <c r="V433" s="117"/>
      <c r="W433" s="117"/>
      <c r="X433" s="117"/>
      <c r="Y433" s="117"/>
      <c r="Z433" s="117"/>
      <c r="AA433" s="117"/>
      <c r="AB433" s="117"/>
      <c r="AC433" s="117"/>
      <c r="AD433" s="117"/>
      <c r="AE433" s="117"/>
      <c r="AF433" s="117"/>
      <c r="AG433" s="117"/>
      <c r="AH433" s="117"/>
      <c r="AI433" s="117"/>
      <c r="AJ433" s="117"/>
      <c r="AK433" s="117"/>
      <c r="AL433" s="20" t="s">
        <v>119</v>
      </c>
      <c r="AM433" s="38" t="s">
        <v>119</v>
      </c>
      <c r="AN433" s="20" t="s">
        <v>117</v>
      </c>
      <c r="AO433" s="20" t="s">
        <v>20</v>
      </c>
      <c r="AP433" s="20" t="s">
        <v>598</v>
      </c>
      <c r="AQ433" s="20" t="s">
        <v>227</v>
      </c>
      <c r="AR433" s="20" t="s">
        <v>119</v>
      </c>
      <c r="AS433" s="20" t="s">
        <v>886</v>
      </c>
      <c r="AT433" s="38">
        <v>2012</v>
      </c>
      <c r="AU433" s="20" t="s">
        <v>887</v>
      </c>
      <c r="AV433" s="20" t="s">
        <v>864</v>
      </c>
      <c r="AW433" s="20" t="s">
        <v>125</v>
      </c>
      <c r="AX433" s="20" t="s">
        <v>1291</v>
      </c>
      <c r="AY433" s="20" t="str">
        <f>"https://doi.org/"&amp;Table1[[#This Row],[DOI]]</f>
        <v>https://doi.org/10.1016/j.enbuild.2012.02.041</v>
      </c>
      <c r="AZ433" s="20" t="s">
        <v>119</v>
      </c>
      <c r="BA433" s="20" t="s">
        <v>734</v>
      </c>
      <c r="BB433" s="20" t="s">
        <v>734</v>
      </c>
      <c r="BC433" s="20" t="s">
        <v>119</v>
      </c>
      <c r="BD433" s="20" t="s">
        <v>119</v>
      </c>
      <c r="BE433" s="20" t="s">
        <v>1326</v>
      </c>
      <c r="BF433" s="20" t="s">
        <v>119</v>
      </c>
      <c r="BG433" s="20" t="s">
        <v>119</v>
      </c>
      <c r="BH433" s="20" t="s">
        <v>119</v>
      </c>
      <c r="BI433" s="20" t="s">
        <v>119</v>
      </c>
      <c r="BJ433" s="20" t="s">
        <v>119</v>
      </c>
      <c r="BK433" s="20" t="s">
        <v>119</v>
      </c>
      <c r="BL433" s="20" t="s">
        <v>119</v>
      </c>
      <c r="BM433" s="20" t="s">
        <v>119</v>
      </c>
      <c r="BN433" s="20" t="s">
        <v>119</v>
      </c>
      <c r="BO433" s="20" t="s">
        <v>119</v>
      </c>
      <c r="BP433" s="20" t="s">
        <v>119</v>
      </c>
      <c r="BQ433" s="20" t="s">
        <v>119</v>
      </c>
      <c r="BR433" s="20" t="s">
        <v>119</v>
      </c>
      <c r="BS433" s="20" t="s">
        <v>119</v>
      </c>
      <c r="BT433" s="20" t="s">
        <v>119</v>
      </c>
      <c r="BU433" s="20" t="s">
        <v>119</v>
      </c>
      <c r="BV433" s="20" t="s">
        <v>119</v>
      </c>
      <c r="BW433" s="21" t="s">
        <v>885</v>
      </c>
      <c r="BX433" s="22" t="str">
        <f>_xlfn.XLOOKUP(BW433,dimensions_items!$B$4:$B$35,dimensions_items!$C$4:$C$35,"NULL",0)</f>
        <v>R5.2OECD</v>
      </c>
      <c r="BY433" s="22" t="s">
        <v>40</v>
      </c>
      <c r="BZ433" s="27" t="s">
        <v>26</v>
      </c>
      <c r="CA433" s="21" t="s">
        <v>18</v>
      </c>
      <c r="CB433" s="21" t="s">
        <v>23</v>
      </c>
      <c r="CC433" s="20" t="str">
        <f t="shared" si="18"/>
        <v>RM</v>
      </c>
      <c r="CD433" s="20" t="str">
        <f t="shared" si="19"/>
        <v>C</v>
      </c>
      <c r="CE433" s="20" t="str">
        <f t="shared" si="20"/>
        <v>OECD_KOR</v>
      </c>
      <c r="CF433" s="20">
        <f>IF(ISNUMBER(Table1[[#This Row],[concrete]]),Table1[[#This Row],[concrete]],IF(AND(ISNUMBER(Table1[[#This Row],[cement]]),ISNUMBER(Table1[[#This Row],[aggregates]])),Table1[[#This Row],[cement]]+Table1[[#This Row],[aggregates]],""))</f>
        <v>2222.7558530000001</v>
      </c>
      <c r="CG433" s="20">
        <f>COUNT(Table1[[#This Row],[steel]:[other_unspecified_material]])</f>
        <v>2</v>
      </c>
    </row>
    <row r="434" spans="1:85" s="8" customFormat="1">
      <c r="A434" s="9">
        <v>432</v>
      </c>
      <c r="B434" s="20" t="s">
        <v>880</v>
      </c>
      <c r="C434" s="20" t="s">
        <v>118</v>
      </c>
      <c r="D434" s="38"/>
      <c r="E434" s="9"/>
      <c r="F434" s="38">
        <v>81.331100620000001</v>
      </c>
      <c r="G434" s="38"/>
      <c r="H434" s="38"/>
      <c r="I434" s="38"/>
      <c r="J434" s="117"/>
      <c r="K434" s="117"/>
      <c r="L434" s="117"/>
      <c r="M434" s="117">
        <v>1482.3388890000001</v>
      </c>
      <c r="N434" s="117"/>
      <c r="O434" s="117"/>
      <c r="P434" s="117"/>
      <c r="Q434" s="117"/>
      <c r="R434" s="117"/>
      <c r="S434" s="117"/>
      <c r="T434" s="117"/>
      <c r="U434" s="117"/>
      <c r="V434" s="117"/>
      <c r="W434" s="117"/>
      <c r="X434" s="117"/>
      <c r="Y434" s="117"/>
      <c r="Z434" s="117"/>
      <c r="AA434" s="117"/>
      <c r="AB434" s="117">
        <v>12.543622490000001</v>
      </c>
      <c r="AC434" s="117"/>
      <c r="AD434" s="117"/>
      <c r="AE434" s="117"/>
      <c r="AF434" s="117"/>
      <c r="AG434" s="117"/>
      <c r="AH434" s="117"/>
      <c r="AI434" s="117"/>
      <c r="AJ434" s="117"/>
      <c r="AK434" s="117"/>
      <c r="AL434" s="20" t="s">
        <v>119</v>
      </c>
      <c r="AM434" s="38">
        <v>18</v>
      </c>
      <c r="AN434" s="20" t="s">
        <v>117</v>
      </c>
      <c r="AO434" s="20" t="s">
        <v>24</v>
      </c>
      <c r="AP434" s="20" t="s">
        <v>598</v>
      </c>
      <c r="AQ434" s="20" t="s">
        <v>227</v>
      </c>
      <c r="AR434" s="20" t="s">
        <v>119</v>
      </c>
      <c r="AS434" s="20" t="s">
        <v>888</v>
      </c>
      <c r="AT434" s="38">
        <v>2015</v>
      </c>
      <c r="AU434" s="20" t="s">
        <v>889</v>
      </c>
      <c r="AV434" s="20" t="s">
        <v>890</v>
      </c>
      <c r="AW434" s="20" t="s">
        <v>125</v>
      </c>
      <c r="AX434" s="20" t="s">
        <v>1292</v>
      </c>
      <c r="AY434" s="20" t="str">
        <f>"https://doi.org/"&amp;Table1[[#This Row],[DOI]]</f>
        <v>https://doi.org/10.3390/su71215830</v>
      </c>
      <c r="AZ434" s="20" t="s">
        <v>119</v>
      </c>
      <c r="BA434" s="20" t="s">
        <v>734</v>
      </c>
      <c r="BB434" s="20" t="s">
        <v>734</v>
      </c>
      <c r="BC434" s="20" t="s">
        <v>119</v>
      </c>
      <c r="BD434" s="20" t="s">
        <v>119</v>
      </c>
      <c r="BE434" s="20" t="s">
        <v>1326</v>
      </c>
      <c r="BF434" s="20" t="s">
        <v>119</v>
      </c>
      <c r="BG434" s="20" t="s">
        <v>119</v>
      </c>
      <c r="BH434" s="20" t="s">
        <v>119</v>
      </c>
      <c r="BI434" s="20" t="s">
        <v>119</v>
      </c>
      <c r="BJ434" s="20" t="s">
        <v>119</v>
      </c>
      <c r="BK434" s="20" t="s">
        <v>119</v>
      </c>
      <c r="BL434" s="20" t="s">
        <v>119</v>
      </c>
      <c r="BM434" s="20" t="s">
        <v>119</v>
      </c>
      <c r="BN434" s="20" t="s">
        <v>119</v>
      </c>
      <c r="BO434" s="20" t="s">
        <v>119</v>
      </c>
      <c r="BP434" s="20" t="s">
        <v>119</v>
      </c>
      <c r="BQ434" s="20" t="s">
        <v>119</v>
      </c>
      <c r="BR434" s="20" t="s">
        <v>119</v>
      </c>
      <c r="BS434" s="20" t="s">
        <v>119</v>
      </c>
      <c r="BT434" s="20" t="s">
        <v>119</v>
      </c>
      <c r="BU434" s="20" t="s">
        <v>119</v>
      </c>
      <c r="BV434" s="20" t="s">
        <v>119</v>
      </c>
      <c r="BW434" s="21" t="s">
        <v>885</v>
      </c>
      <c r="BX434" s="22" t="str">
        <f>_xlfn.XLOOKUP(BW434,dimensions_items!$B$4:$B$35,dimensions_items!$C$4:$C$35,"NULL",0)</f>
        <v>R5.2OECD</v>
      </c>
      <c r="BY434" s="110" t="s">
        <v>33</v>
      </c>
      <c r="BZ434" s="27" t="s">
        <v>26</v>
      </c>
      <c r="CA434" s="21" t="s">
        <v>18</v>
      </c>
      <c r="CB434" s="21" t="s">
        <v>19</v>
      </c>
      <c r="CC434" s="20" t="str">
        <f t="shared" si="18"/>
        <v>RM</v>
      </c>
      <c r="CD434" s="20" t="str">
        <f t="shared" si="19"/>
        <v>C</v>
      </c>
      <c r="CE434" s="20" t="str">
        <f t="shared" si="20"/>
        <v>OECD_KOR</v>
      </c>
      <c r="CF434" s="20">
        <f>IF(ISNUMBER(Table1[[#This Row],[concrete]]),Table1[[#This Row],[concrete]],IF(AND(ISNUMBER(Table1[[#This Row],[cement]]),ISNUMBER(Table1[[#This Row],[aggregates]])),Table1[[#This Row],[cement]]+Table1[[#This Row],[aggregates]],""))</f>
        <v>1482.3388890000001</v>
      </c>
      <c r="CG434" s="20">
        <f>COUNT(Table1[[#This Row],[steel]:[other_unspecified_material]])</f>
        <v>3</v>
      </c>
    </row>
    <row r="435" spans="1:85" s="8" customFormat="1">
      <c r="A435" s="9">
        <v>433</v>
      </c>
      <c r="B435" s="20" t="s">
        <v>226</v>
      </c>
      <c r="C435" s="20" t="s">
        <v>891</v>
      </c>
      <c r="D435" s="38"/>
      <c r="E435" s="9"/>
      <c r="F435" s="38">
        <v>374.29826630000002</v>
      </c>
      <c r="G435" s="38"/>
      <c r="H435" s="38"/>
      <c r="I435" s="38"/>
      <c r="J435" s="117">
        <v>15.040819900000001</v>
      </c>
      <c r="K435" s="117"/>
      <c r="L435" s="117"/>
      <c r="M435" s="117"/>
      <c r="N435" s="117"/>
      <c r="O435" s="117"/>
      <c r="P435" s="117"/>
      <c r="Q435" s="117"/>
      <c r="R435" s="117"/>
      <c r="S435" s="117"/>
      <c r="T435" s="117"/>
      <c r="U435" s="117"/>
      <c r="V435" s="117"/>
      <c r="W435" s="117"/>
      <c r="X435" s="117"/>
      <c r="Y435" s="117"/>
      <c r="Z435" s="117"/>
      <c r="AA435" s="117"/>
      <c r="AB435" s="117"/>
      <c r="AC435" s="117"/>
      <c r="AD435" s="117"/>
      <c r="AE435" s="117"/>
      <c r="AF435" s="117"/>
      <c r="AG435" s="117"/>
      <c r="AH435" s="117"/>
      <c r="AI435" s="117"/>
      <c r="AJ435" s="117"/>
      <c r="AK435" s="117"/>
      <c r="AL435" s="20" t="s">
        <v>892</v>
      </c>
      <c r="AM435" s="38">
        <v>4</v>
      </c>
      <c r="AN435" s="20" t="s">
        <v>117</v>
      </c>
      <c r="AO435" s="20" t="s">
        <v>20</v>
      </c>
      <c r="AP435" s="20" t="s">
        <v>598</v>
      </c>
      <c r="AQ435" s="20" t="s">
        <v>227</v>
      </c>
      <c r="AR435" s="20" t="s">
        <v>119</v>
      </c>
      <c r="AS435" s="20" t="s">
        <v>893</v>
      </c>
      <c r="AT435" s="38">
        <v>2016</v>
      </c>
      <c r="AU435" s="20" t="s">
        <v>894</v>
      </c>
      <c r="AV435" s="20" t="s">
        <v>895</v>
      </c>
      <c r="AW435" s="20" t="s">
        <v>125</v>
      </c>
      <c r="AX435" s="20" t="s">
        <v>1293</v>
      </c>
      <c r="AY435" s="20" t="str">
        <f>"https://doi.org/"&amp;Table1[[#This Row],[DOI]]</f>
        <v>https://doi.org/10.1016/j.habitatint.2016.07.003</v>
      </c>
      <c r="AZ435" s="20" t="s">
        <v>1561</v>
      </c>
      <c r="BA435" s="20" t="s">
        <v>734</v>
      </c>
      <c r="BB435" s="20" t="s">
        <v>734</v>
      </c>
      <c r="BC435" s="20" t="s">
        <v>119</v>
      </c>
      <c r="BD435" s="20" t="s">
        <v>119</v>
      </c>
      <c r="BE435" s="20" t="s">
        <v>1326</v>
      </c>
      <c r="BF435" s="20" t="s">
        <v>119</v>
      </c>
      <c r="BG435" s="20" t="s">
        <v>119</v>
      </c>
      <c r="BH435" s="20" t="s">
        <v>119</v>
      </c>
      <c r="BI435" s="20" t="s">
        <v>119</v>
      </c>
      <c r="BJ435" s="20" t="s">
        <v>119</v>
      </c>
      <c r="BK435" s="20" t="s">
        <v>119</v>
      </c>
      <c r="BL435" s="20" t="s">
        <v>119</v>
      </c>
      <c r="BM435" s="20" t="s">
        <v>119</v>
      </c>
      <c r="BN435" s="20" t="s">
        <v>119</v>
      </c>
      <c r="BO435" s="20" t="s">
        <v>119</v>
      </c>
      <c r="BP435" s="20" t="s">
        <v>119</v>
      </c>
      <c r="BQ435" s="20" t="s">
        <v>119</v>
      </c>
      <c r="BR435" s="20" t="s">
        <v>119</v>
      </c>
      <c r="BS435" s="20" t="s">
        <v>119</v>
      </c>
      <c r="BT435" s="20" t="s">
        <v>119</v>
      </c>
      <c r="BU435" s="20" t="s">
        <v>119</v>
      </c>
      <c r="BV435" s="20" t="s">
        <v>119</v>
      </c>
      <c r="BW435" s="21" t="s">
        <v>233</v>
      </c>
      <c r="BX435" s="22" t="str">
        <f>_xlfn.XLOOKUP(BW435,dimensions_items!$B$4:$B$35,dimensions_items!$C$4:$C$35,"NULL",0)</f>
        <v>R5.2ASIA</v>
      </c>
      <c r="BY435" s="20" t="s">
        <v>29</v>
      </c>
      <c r="BZ435" s="27" t="s">
        <v>1470</v>
      </c>
      <c r="CA435" s="21" t="s">
        <v>18</v>
      </c>
      <c r="CB435" s="21" t="s">
        <v>19</v>
      </c>
      <c r="CC435" s="20" t="str">
        <f t="shared" si="18"/>
        <v>RM</v>
      </c>
      <c r="CD435" s="20" t="str">
        <f t="shared" si="19"/>
        <v>M</v>
      </c>
      <c r="CE435" s="20" t="str">
        <f t="shared" si="20"/>
        <v>ASIA_CHN</v>
      </c>
      <c r="CF435" s="20" t="str">
        <f>IF(ISNUMBER(Table1[[#This Row],[concrete]]),Table1[[#This Row],[concrete]],IF(AND(ISNUMBER(Table1[[#This Row],[cement]]),ISNUMBER(Table1[[#This Row],[aggregates]])),Table1[[#This Row],[cement]]+Table1[[#This Row],[aggregates]],""))</f>
        <v/>
      </c>
      <c r="CG435" s="20">
        <f>COUNT(Table1[[#This Row],[steel]:[other_unspecified_material]])</f>
        <v>2</v>
      </c>
    </row>
    <row r="436" spans="1:85" s="8" customFormat="1">
      <c r="A436" s="9">
        <v>434</v>
      </c>
      <c r="B436" s="20" t="s">
        <v>226</v>
      </c>
      <c r="C436" s="20" t="s">
        <v>896</v>
      </c>
      <c r="D436" s="38"/>
      <c r="E436" s="9"/>
      <c r="F436" s="38">
        <v>2.702986406</v>
      </c>
      <c r="G436" s="38"/>
      <c r="H436" s="38">
        <v>10.205295749999999</v>
      </c>
      <c r="I436" s="38"/>
      <c r="J436" s="117">
        <v>27.172781189999998</v>
      </c>
      <c r="K436" s="117"/>
      <c r="L436" s="117"/>
      <c r="M436" s="117">
        <v>2613.9421609999999</v>
      </c>
      <c r="N436" s="117"/>
      <c r="O436" s="117"/>
      <c r="P436" s="117"/>
      <c r="Q436" s="117"/>
      <c r="R436" s="117"/>
      <c r="S436" s="117"/>
      <c r="T436" s="117"/>
      <c r="U436" s="117"/>
      <c r="V436" s="117"/>
      <c r="W436" s="117"/>
      <c r="X436" s="117"/>
      <c r="Y436" s="117"/>
      <c r="Z436" s="117"/>
      <c r="AA436" s="117"/>
      <c r="AB436" s="117">
        <v>7.8169054740000004</v>
      </c>
      <c r="AC436" s="117"/>
      <c r="AD436" s="117"/>
      <c r="AE436" s="117"/>
      <c r="AF436" s="117"/>
      <c r="AG436" s="117"/>
      <c r="AH436" s="117"/>
      <c r="AI436" s="117"/>
      <c r="AJ436" s="117"/>
      <c r="AK436" s="117"/>
      <c r="AL436" s="23" t="s">
        <v>119</v>
      </c>
      <c r="AM436" s="38">
        <v>2</v>
      </c>
      <c r="AN436" s="20" t="s">
        <v>117</v>
      </c>
      <c r="AO436" s="20" t="s">
        <v>20</v>
      </c>
      <c r="AP436" s="20" t="s">
        <v>598</v>
      </c>
      <c r="AQ436" s="20" t="s">
        <v>256</v>
      </c>
      <c r="AR436" s="20" t="s">
        <v>119</v>
      </c>
      <c r="AS436" s="20" t="s">
        <v>897</v>
      </c>
      <c r="AT436" s="38">
        <v>2018</v>
      </c>
      <c r="AU436" s="20" t="s">
        <v>898</v>
      </c>
      <c r="AV436" s="20" t="s">
        <v>216</v>
      </c>
      <c r="AW436" s="20" t="s">
        <v>125</v>
      </c>
      <c r="AX436" s="20" t="s">
        <v>1294</v>
      </c>
      <c r="AY436" s="20" t="str">
        <f>"https://doi.org/"&amp;Table1[[#This Row],[DOI]]</f>
        <v>https://doi.org/10.1016/j.jclepro.2018.02.070</v>
      </c>
      <c r="AZ436" s="20" t="s">
        <v>1562</v>
      </c>
      <c r="BA436" s="20" t="s">
        <v>734</v>
      </c>
      <c r="BB436" s="20" t="s">
        <v>734</v>
      </c>
      <c r="BC436" s="149" t="s">
        <v>1808</v>
      </c>
      <c r="BD436" s="20" t="s">
        <v>119</v>
      </c>
      <c r="BE436" s="20" t="s">
        <v>1326</v>
      </c>
      <c r="BF436" s="20" t="s">
        <v>119</v>
      </c>
      <c r="BG436" s="20" t="s">
        <v>119</v>
      </c>
      <c r="BH436" s="20" t="s">
        <v>119</v>
      </c>
      <c r="BI436" s="20" t="s">
        <v>119</v>
      </c>
      <c r="BJ436" s="20" t="s">
        <v>119</v>
      </c>
      <c r="BK436" s="20" t="s">
        <v>119</v>
      </c>
      <c r="BL436" s="20" t="s">
        <v>119</v>
      </c>
      <c r="BM436" s="20" t="s">
        <v>119</v>
      </c>
      <c r="BN436" s="20" t="s">
        <v>119</v>
      </c>
      <c r="BO436" s="20" t="s">
        <v>119</v>
      </c>
      <c r="BP436" s="20" t="s">
        <v>119</v>
      </c>
      <c r="BQ436" s="20" t="s">
        <v>119</v>
      </c>
      <c r="BR436" s="20" t="s">
        <v>119</v>
      </c>
      <c r="BS436" s="20" t="s">
        <v>119</v>
      </c>
      <c r="BT436" s="20" t="s">
        <v>119</v>
      </c>
      <c r="BU436" s="20" t="s">
        <v>119</v>
      </c>
      <c r="BV436" s="20" t="s">
        <v>119</v>
      </c>
      <c r="BW436" s="21" t="s">
        <v>233</v>
      </c>
      <c r="BX436" s="22" t="str">
        <f>_xlfn.XLOOKUP(BW436,dimensions_items!$B$4:$B$35,dimensions_items!$C$4:$C$35,"NULL",0)</f>
        <v>R5.2ASIA</v>
      </c>
      <c r="BY436" s="20" t="s">
        <v>29</v>
      </c>
      <c r="BZ436" s="27" t="s">
        <v>1470</v>
      </c>
      <c r="CA436" s="21" t="s">
        <v>18</v>
      </c>
      <c r="CB436" s="21" t="s">
        <v>19</v>
      </c>
      <c r="CC436" s="20" t="str">
        <f t="shared" si="18"/>
        <v>RM</v>
      </c>
      <c r="CD436" s="20" t="str">
        <f t="shared" si="19"/>
        <v>M</v>
      </c>
      <c r="CE436" s="20" t="str">
        <f t="shared" si="20"/>
        <v>ASIA_CHN</v>
      </c>
      <c r="CF436" s="20">
        <f>IF(ISNUMBER(Table1[[#This Row],[concrete]]),Table1[[#This Row],[concrete]],IF(AND(ISNUMBER(Table1[[#This Row],[cement]]),ISNUMBER(Table1[[#This Row],[aggregates]])),Table1[[#This Row],[cement]]+Table1[[#This Row],[aggregates]],""))</f>
        <v>2613.9421609999999</v>
      </c>
      <c r="CG436" s="20">
        <f>COUNT(Table1[[#This Row],[steel]:[other_unspecified_material]])</f>
        <v>5</v>
      </c>
    </row>
    <row r="437" spans="1:85" s="8" customFormat="1">
      <c r="A437" s="9">
        <v>435</v>
      </c>
      <c r="B437" s="20" t="s">
        <v>899</v>
      </c>
      <c r="C437" s="20" t="s">
        <v>900</v>
      </c>
      <c r="D437" s="38"/>
      <c r="E437" s="9"/>
      <c r="F437" s="38">
        <v>18.2</v>
      </c>
      <c r="G437" s="38"/>
      <c r="H437" s="38">
        <v>0.56000000000000005</v>
      </c>
      <c r="I437" s="38"/>
      <c r="J437" s="117">
        <v>0.66</v>
      </c>
      <c r="K437" s="117"/>
      <c r="L437" s="117"/>
      <c r="M437" s="117">
        <v>1357</v>
      </c>
      <c r="N437" s="117"/>
      <c r="O437" s="117"/>
      <c r="P437" s="117"/>
      <c r="Q437" s="117"/>
      <c r="R437" s="117"/>
      <c r="S437" s="117"/>
      <c r="T437" s="117"/>
      <c r="U437" s="117"/>
      <c r="V437" s="117"/>
      <c r="W437" s="117"/>
      <c r="X437" s="117"/>
      <c r="Y437" s="117"/>
      <c r="Z437" s="117"/>
      <c r="AA437" s="117"/>
      <c r="AB437" s="117">
        <v>1</v>
      </c>
      <c r="AC437" s="117"/>
      <c r="AD437" s="117"/>
      <c r="AE437" s="117"/>
      <c r="AF437" s="117"/>
      <c r="AG437" s="117"/>
      <c r="AH437" s="117"/>
      <c r="AI437" s="117"/>
      <c r="AJ437" s="117"/>
      <c r="AK437" s="117"/>
      <c r="AL437" s="20" t="s">
        <v>901</v>
      </c>
      <c r="AM437" s="38">
        <v>4</v>
      </c>
      <c r="AN437" s="20" t="s">
        <v>117</v>
      </c>
      <c r="AO437" s="20" t="s">
        <v>20</v>
      </c>
      <c r="AP437" s="20" t="s">
        <v>598</v>
      </c>
      <c r="AQ437" s="20" t="s">
        <v>227</v>
      </c>
      <c r="AR437" s="20" t="s">
        <v>119</v>
      </c>
      <c r="AS437" s="20" t="s">
        <v>902</v>
      </c>
      <c r="AT437" s="38">
        <v>2015</v>
      </c>
      <c r="AU437" s="20" t="s">
        <v>903</v>
      </c>
      <c r="AV437" s="20" t="s">
        <v>864</v>
      </c>
      <c r="AW437" s="20" t="s">
        <v>125</v>
      </c>
      <c r="AX437" s="20" t="s">
        <v>1295</v>
      </c>
      <c r="AY437" s="20" t="str">
        <f>"https://doi.org/"&amp;Table1[[#This Row],[DOI]]</f>
        <v>https://doi.org/10.1016/j.enbuild.2014.12.002</v>
      </c>
      <c r="AZ437" s="20" t="s">
        <v>1563</v>
      </c>
      <c r="BA437" s="20" t="s">
        <v>734</v>
      </c>
      <c r="BB437" s="20" t="s">
        <v>734</v>
      </c>
      <c r="BC437" s="20" t="s">
        <v>119</v>
      </c>
      <c r="BD437" s="20" t="s">
        <v>119</v>
      </c>
      <c r="BE437" s="20" t="s">
        <v>1326</v>
      </c>
      <c r="BF437" s="20" t="s">
        <v>119</v>
      </c>
      <c r="BG437" s="20" t="s">
        <v>119</v>
      </c>
      <c r="BH437" s="20" t="s">
        <v>119</v>
      </c>
      <c r="BI437" s="20" t="s">
        <v>119</v>
      </c>
      <c r="BJ437" s="20" t="s">
        <v>119</v>
      </c>
      <c r="BK437" s="20" t="s">
        <v>119</v>
      </c>
      <c r="BL437" s="20" t="s">
        <v>119</v>
      </c>
      <c r="BM437" s="20" t="s">
        <v>119</v>
      </c>
      <c r="BN437" s="20" t="s">
        <v>119</v>
      </c>
      <c r="BO437" s="20" t="s">
        <v>119</v>
      </c>
      <c r="BP437" s="20" t="s">
        <v>119</v>
      </c>
      <c r="BQ437" s="20" t="s">
        <v>119</v>
      </c>
      <c r="BR437" s="20" t="s">
        <v>119</v>
      </c>
      <c r="BS437" s="20" t="s">
        <v>119</v>
      </c>
      <c r="BT437" s="20" t="s">
        <v>119</v>
      </c>
      <c r="BU437" s="20" t="s">
        <v>119</v>
      </c>
      <c r="BV437" s="20" t="s">
        <v>119</v>
      </c>
      <c r="BW437" s="21" t="s">
        <v>596</v>
      </c>
      <c r="BX437" s="22" t="str">
        <f>_xlfn.XLOOKUP(BW437,dimensions_items!$B$4:$B$35,dimensions_items!$C$4:$C$35,"NULL",0)</f>
        <v>R5.2ASIA</v>
      </c>
      <c r="BY437" s="20" t="s">
        <v>29</v>
      </c>
      <c r="BZ437" s="21" t="s">
        <v>1469</v>
      </c>
      <c r="CA437" s="21" t="s">
        <v>18</v>
      </c>
      <c r="CB437" s="21" t="s">
        <v>19</v>
      </c>
      <c r="CC437" s="20" t="str">
        <f t="shared" si="18"/>
        <v>RM</v>
      </c>
      <c r="CD437" s="20" t="str">
        <f t="shared" si="19"/>
        <v>C</v>
      </c>
      <c r="CE437" s="20" t="str">
        <f t="shared" si="20"/>
        <v>ASIA_OAS-M</v>
      </c>
      <c r="CF437" s="20">
        <f>IF(ISNUMBER(Table1[[#This Row],[concrete]]),Table1[[#This Row],[concrete]],IF(AND(ISNUMBER(Table1[[#This Row],[cement]]),ISNUMBER(Table1[[#This Row],[aggregates]])),Table1[[#This Row],[cement]]+Table1[[#This Row],[aggregates]],""))</f>
        <v>1357</v>
      </c>
      <c r="CG437" s="20">
        <f>COUNT(Table1[[#This Row],[steel]:[other_unspecified_material]])</f>
        <v>5</v>
      </c>
    </row>
    <row r="438" spans="1:85" s="8" customFormat="1">
      <c r="A438" s="9">
        <v>436</v>
      </c>
      <c r="B438" s="20" t="s">
        <v>899</v>
      </c>
      <c r="C438" s="20" t="s">
        <v>904</v>
      </c>
      <c r="D438" s="38"/>
      <c r="E438" s="9"/>
      <c r="F438" s="38">
        <v>49.69</v>
      </c>
      <c r="G438" s="38"/>
      <c r="H438" s="38">
        <v>0.32</v>
      </c>
      <c r="I438" s="38"/>
      <c r="J438" s="117">
        <v>21.85</v>
      </c>
      <c r="K438" s="117"/>
      <c r="L438" s="117"/>
      <c r="M438" s="117">
        <v>971.04</v>
      </c>
      <c r="N438" s="117"/>
      <c r="O438" s="117"/>
      <c r="P438" s="117"/>
      <c r="Q438" s="117"/>
      <c r="R438" s="117"/>
      <c r="S438" s="117"/>
      <c r="T438" s="117"/>
      <c r="U438" s="117"/>
      <c r="V438" s="117"/>
      <c r="W438" s="117"/>
      <c r="X438" s="117"/>
      <c r="Y438" s="117"/>
      <c r="Z438" s="117"/>
      <c r="AA438" s="117"/>
      <c r="AB438" s="117">
        <v>0.56000000000000005</v>
      </c>
      <c r="AC438" s="117"/>
      <c r="AD438" s="117"/>
      <c r="AE438" s="117"/>
      <c r="AF438" s="117"/>
      <c r="AG438" s="117"/>
      <c r="AH438" s="117"/>
      <c r="AI438" s="117"/>
      <c r="AJ438" s="117"/>
      <c r="AK438" s="117"/>
      <c r="AL438" s="20" t="s">
        <v>905</v>
      </c>
      <c r="AM438" s="38">
        <v>4</v>
      </c>
      <c r="AN438" s="20" t="s">
        <v>117</v>
      </c>
      <c r="AO438" s="20" t="s">
        <v>20</v>
      </c>
      <c r="AP438" s="20" t="s">
        <v>598</v>
      </c>
      <c r="AQ438" s="20" t="s">
        <v>227</v>
      </c>
      <c r="AR438" s="20" t="s">
        <v>119</v>
      </c>
      <c r="AS438" s="20" t="s">
        <v>902</v>
      </c>
      <c r="AT438" s="38">
        <v>2015</v>
      </c>
      <c r="AU438" s="20" t="s">
        <v>903</v>
      </c>
      <c r="AV438" s="20" t="s">
        <v>864</v>
      </c>
      <c r="AW438" s="20" t="s">
        <v>125</v>
      </c>
      <c r="AX438" s="20" t="s">
        <v>1295</v>
      </c>
      <c r="AY438" s="20" t="str">
        <f>"https://doi.org/"&amp;Table1[[#This Row],[DOI]]</f>
        <v>https://doi.org/10.1016/j.enbuild.2014.12.002</v>
      </c>
      <c r="AZ438" s="20" t="s">
        <v>1563</v>
      </c>
      <c r="BA438" s="20" t="s">
        <v>734</v>
      </c>
      <c r="BB438" s="20" t="s">
        <v>734</v>
      </c>
      <c r="BC438" s="20" t="s">
        <v>906</v>
      </c>
      <c r="BD438" s="20" t="s">
        <v>119</v>
      </c>
      <c r="BE438" s="20" t="s">
        <v>1326</v>
      </c>
      <c r="BF438" s="20" t="s">
        <v>119</v>
      </c>
      <c r="BG438" s="20" t="s">
        <v>119</v>
      </c>
      <c r="BH438" s="20" t="s">
        <v>119</v>
      </c>
      <c r="BI438" s="20" t="s">
        <v>119</v>
      </c>
      <c r="BJ438" s="20" t="s">
        <v>119</v>
      </c>
      <c r="BK438" s="20" t="s">
        <v>119</v>
      </c>
      <c r="BL438" s="20" t="s">
        <v>119</v>
      </c>
      <c r="BM438" s="20" t="s">
        <v>119</v>
      </c>
      <c r="BN438" s="20" t="s">
        <v>119</v>
      </c>
      <c r="BO438" s="20" t="s">
        <v>119</v>
      </c>
      <c r="BP438" s="20" t="s">
        <v>119</v>
      </c>
      <c r="BQ438" s="20" t="s">
        <v>119</v>
      </c>
      <c r="BR438" s="20" t="s">
        <v>119</v>
      </c>
      <c r="BS438" s="20" t="s">
        <v>119</v>
      </c>
      <c r="BT438" s="20" t="s">
        <v>119</v>
      </c>
      <c r="BU438" s="20" t="s">
        <v>119</v>
      </c>
      <c r="BV438" s="20" t="s">
        <v>119</v>
      </c>
      <c r="BW438" s="21" t="s">
        <v>596</v>
      </c>
      <c r="BX438" s="22" t="str">
        <f>_xlfn.XLOOKUP(BW438,dimensions_items!$B$4:$B$35,dimensions_items!$C$4:$C$35,"NULL",0)</f>
        <v>R5.2ASIA</v>
      </c>
      <c r="BY438" s="20" t="s">
        <v>29</v>
      </c>
      <c r="BZ438" s="21" t="s">
        <v>1470</v>
      </c>
      <c r="CA438" s="21" t="s">
        <v>18</v>
      </c>
      <c r="CB438" s="21" t="s">
        <v>19</v>
      </c>
      <c r="CC438" s="20" t="str">
        <f t="shared" si="18"/>
        <v>RM</v>
      </c>
      <c r="CD438" s="20" t="str">
        <f t="shared" si="19"/>
        <v>M</v>
      </c>
      <c r="CE438" s="20" t="str">
        <f t="shared" si="20"/>
        <v>ASIA_OAS-M</v>
      </c>
      <c r="CF438" s="20">
        <f>IF(ISNUMBER(Table1[[#This Row],[concrete]]),Table1[[#This Row],[concrete]],IF(AND(ISNUMBER(Table1[[#This Row],[cement]]),ISNUMBER(Table1[[#This Row],[aggregates]])),Table1[[#This Row],[cement]]+Table1[[#This Row],[aggregates]],""))</f>
        <v>971.04</v>
      </c>
      <c r="CG438" s="20">
        <f>COUNT(Table1[[#This Row],[steel]:[other_unspecified_material]])</f>
        <v>5</v>
      </c>
    </row>
    <row r="439" spans="1:85" s="8" customFormat="1">
      <c r="A439" s="9">
        <v>437</v>
      </c>
      <c r="B439" s="20" t="s">
        <v>899</v>
      </c>
      <c r="C439" s="20" t="s">
        <v>907</v>
      </c>
      <c r="D439" s="38"/>
      <c r="E439" s="9"/>
      <c r="F439" s="38">
        <v>37.927913279999999</v>
      </c>
      <c r="G439" s="38"/>
      <c r="H439" s="38"/>
      <c r="I439" s="38"/>
      <c r="J439" s="117">
        <v>54.654471540000003</v>
      </c>
      <c r="K439" s="117"/>
      <c r="L439" s="117"/>
      <c r="M439" s="117">
        <v>2729.5103880000001</v>
      </c>
      <c r="N439" s="117"/>
      <c r="O439" s="117"/>
      <c r="P439" s="117"/>
      <c r="Q439" s="117"/>
      <c r="R439" s="117"/>
      <c r="S439" s="117"/>
      <c r="T439" s="117"/>
      <c r="U439" s="117"/>
      <c r="V439" s="117"/>
      <c r="W439" s="117"/>
      <c r="X439" s="117"/>
      <c r="Y439" s="117"/>
      <c r="Z439" s="117"/>
      <c r="AA439" s="117"/>
      <c r="AB439" s="117"/>
      <c r="AC439" s="117"/>
      <c r="AD439" s="117"/>
      <c r="AE439" s="117"/>
      <c r="AF439" s="117"/>
      <c r="AG439" s="117"/>
      <c r="AH439" s="117"/>
      <c r="AI439" s="117"/>
      <c r="AJ439" s="117"/>
      <c r="AK439" s="117"/>
      <c r="AL439" s="20" t="s">
        <v>905</v>
      </c>
      <c r="AM439" s="38">
        <v>2</v>
      </c>
      <c r="AN439" s="20" t="s">
        <v>117</v>
      </c>
      <c r="AO439" s="20" t="s">
        <v>24</v>
      </c>
      <c r="AP439" s="20" t="s">
        <v>598</v>
      </c>
      <c r="AQ439" s="20" t="s">
        <v>227</v>
      </c>
      <c r="AR439" s="20" t="s">
        <v>119</v>
      </c>
      <c r="AS439" s="20" t="s">
        <v>908</v>
      </c>
      <c r="AT439" s="38">
        <v>2017</v>
      </c>
      <c r="AU439" s="20" t="s">
        <v>909</v>
      </c>
      <c r="AV439" s="20" t="s">
        <v>890</v>
      </c>
      <c r="AW439" s="20" t="s">
        <v>125</v>
      </c>
      <c r="AX439" s="20" t="s">
        <v>1296</v>
      </c>
      <c r="AY439" s="20" t="str">
        <f>"https://doi.org/"&amp;Table1[[#This Row],[DOI]]</f>
        <v>https://doi.org/10.3390/su9030329</v>
      </c>
      <c r="AZ439" s="20" t="s">
        <v>1564</v>
      </c>
      <c r="BA439" s="20" t="s">
        <v>734</v>
      </c>
      <c r="BB439" s="20" t="s">
        <v>734</v>
      </c>
      <c r="BC439" s="20" t="s">
        <v>119</v>
      </c>
      <c r="BD439" s="20" t="s">
        <v>119</v>
      </c>
      <c r="BE439" s="20" t="s">
        <v>1326</v>
      </c>
      <c r="BF439" s="20" t="s">
        <v>119</v>
      </c>
      <c r="BG439" s="20" t="s">
        <v>119</v>
      </c>
      <c r="BH439" s="20" t="s">
        <v>119</v>
      </c>
      <c r="BI439" s="20" t="s">
        <v>119</v>
      </c>
      <c r="BJ439" s="20" t="s">
        <v>119</v>
      </c>
      <c r="BK439" s="20" t="s">
        <v>119</v>
      </c>
      <c r="BL439" s="20" t="s">
        <v>119</v>
      </c>
      <c r="BM439" s="20" t="s">
        <v>119</v>
      </c>
      <c r="BN439" s="20" t="s">
        <v>119</v>
      </c>
      <c r="BO439" s="20" t="s">
        <v>119</v>
      </c>
      <c r="BP439" s="20" t="s">
        <v>119</v>
      </c>
      <c r="BQ439" s="20" t="s">
        <v>119</v>
      </c>
      <c r="BR439" s="20" t="s">
        <v>119</v>
      </c>
      <c r="BS439" s="20" t="s">
        <v>119</v>
      </c>
      <c r="BT439" s="20" t="s">
        <v>119</v>
      </c>
      <c r="BU439" s="20" t="s">
        <v>119</v>
      </c>
      <c r="BV439" s="20" t="s">
        <v>119</v>
      </c>
      <c r="BW439" s="21" t="s">
        <v>596</v>
      </c>
      <c r="BX439" s="22" t="str">
        <f>_xlfn.XLOOKUP(BW439,dimensions_items!$B$4:$B$35,dimensions_items!$C$4:$C$35,"NULL",0)</f>
        <v>R5.2ASIA</v>
      </c>
      <c r="BY439" s="20" t="s">
        <v>29</v>
      </c>
      <c r="BZ439" s="21" t="s">
        <v>26</v>
      </c>
      <c r="CA439" s="21" t="s">
        <v>18</v>
      </c>
      <c r="CB439" s="21" t="s">
        <v>19</v>
      </c>
      <c r="CC439" s="20" t="str">
        <f t="shared" si="18"/>
        <v>RM</v>
      </c>
      <c r="CD439" s="20" t="str">
        <f t="shared" si="19"/>
        <v>C</v>
      </c>
      <c r="CE439" s="20" t="str">
        <f t="shared" si="20"/>
        <v>ASIA_OAS-M</v>
      </c>
      <c r="CF439" s="20">
        <f>IF(ISNUMBER(Table1[[#This Row],[concrete]]),Table1[[#This Row],[concrete]],IF(AND(ISNUMBER(Table1[[#This Row],[cement]]),ISNUMBER(Table1[[#This Row],[aggregates]])),Table1[[#This Row],[cement]]+Table1[[#This Row],[aggregates]],""))</f>
        <v>2729.5103880000001</v>
      </c>
      <c r="CG439" s="20">
        <f>COUNT(Table1[[#This Row],[steel]:[other_unspecified_material]])</f>
        <v>3</v>
      </c>
    </row>
    <row r="440" spans="1:85" s="8" customFormat="1">
      <c r="A440" s="9">
        <v>438</v>
      </c>
      <c r="B440" s="20" t="s">
        <v>570</v>
      </c>
      <c r="C440" s="20" t="s">
        <v>571</v>
      </c>
      <c r="D440" s="38"/>
      <c r="E440" s="9"/>
      <c r="F440" s="38"/>
      <c r="G440" s="38"/>
      <c r="H440" s="38">
        <v>0.32941176500000002</v>
      </c>
      <c r="I440" s="38"/>
      <c r="J440" s="117"/>
      <c r="K440" s="117"/>
      <c r="L440" s="117"/>
      <c r="M440" s="117"/>
      <c r="N440" s="117"/>
      <c r="O440" s="117"/>
      <c r="P440" s="117"/>
      <c r="Q440" s="117"/>
      <c r="R440" s="117"/>
      <c r="S440" s="117"/>
      <c r="T440" s="117"/>
      <c r="U440" s="117"/>
      <c r="V440" s="117"/>
      <c r="W440" s="117"/>
      <c r="X440" s="117"/>
      <c r="Y440" s="117"/>
      <c r="Z440" s="117"/>
      <c r="AA440" s="117"/>
      <c r="AB440" s="117">
        <v>0.72941176500000005</v>
      </c>
      <c r="AC440" s="117"/>
      <c r="AD440" s="117"/>
      <c r="AE440" s="117"/>
      <c r="AF440" s="117"/>
      <c r="AG440" s="117"/>
      <c r="AH440" s="117"/>
      <c r="AI440" s="117"/>
      <c r="AJ440" s="117"/>
      <c r="AK440" s="117"/>
      <c r="AL440" s="20" t="s">
        <v>910</v>
      </c>
      <c r="AM440" s="38" t="s">
        <v>119</v>
      </c>
      <c r="AN440" s="20" t="s">
        <v>117</v>
      </c>
      <c r="AO440" s="20" t="s">
        <v>24</v>
      </c>
      <c r="AP440" s="20" t="s">
        <v>598</v>
      </c>
      <c r="AQ440" s="20" t="s">
        <v>227</v>
      </c>
      <c r="AR440" s="20" t="s">
        <v>119</v>
      </c>
      <c r="AS440" s="20" t="s">
        <v>911</v>
      </c>
      <c r="AT440" s="38">
        <v>2009</v>
      </c>
      <c r="AU440" s="20" t="s">
        <v>912</v>
      </c>
      <c r="AV440" s="20" t="s">
        <v>864</v>
      </c>
      <c r="AW440" s="20" t="s">
        <v>125</v>
      </c>
      <c r="AX440" s="20" t="s">
        <v>1297</v>
      </c>
      <c r="AY440" s="20" t="str">
        <f>"https://doi.org/"&amp;Table1[[#This Row],[DOI]]</f>
        <v>https://doi.org/10.1016/j.enbuild.2009.07.025</v>
      </c>
      <c r="AZ440" s="20" t="s">
        <v>119</v>
      </c>
      <c r="BA440" s="20" t="s">
        <v>734</v>
      </c>
      <c r="BB440" s="20" t="s">
        <v>734</v>
      </c>
      <c r="BC440" s="20" t="s">
        <v>913</v>
      </c>
      <c r="BD440" s="20" t="s">
        <v>119</v>
      </c>
      <c r="BE440" s="20" t="s">
        <v>1326</v>
      </c>
      <c r="BF440" s="20" t="s">
        <v>119</v>
      </c>
      <c r="BG440" s="20" t="s">
        <v>119</v>
      </c>
      <c r="BH440" s="20" t="s">
        <v>119</v>
      </c>
      <c r="BI440" s="20" t="s">
        <v>119</v>
      </c>
      <c r="BJ440" s="20" t="s">
        <v>119</v>
      </c>
      <c r="BK440" s="20" t="s">
        <v>119</v>
      </c>
      <c r="BL440" s="20" t="s">
        <v>119</v>
      </c>
      <c r="BM440" s="20" t="s">
        <v>119</v>
      </c>
      <c r="BN440" s="20" t="s">
        <v>119</v>
      </c>
      <c r="BO440" s="20" t="s">
        <v>119</v>
      </c>
      <c r="BP440" s="20" t="s">
        <v>119</v>
      </c>
      <c r="BQ440" s="20" t="s">
        <v>119</v>
      </c>
      <c r="BR440" s="20" t="s">
        <v>119</v>
      </c>
      <c r="BS440" s="20" t="s">
        <v>119</v>
      </c>
      <c r="BT440" s="20" t="s">
        <v>119</v>
      </c>
      <c r="BU440" s="20" t="s">
        <v>119</v>
      </c>
      <c r="BV440" s="20" t="s">
        <v>119</v>
      </c>
      <c r="BW440" s="21" t="s">
        <v>579</v>
      </c>
      <c r="BX440" s="22" t="str">
        <f>_xlfn.XLOOKUP(BW440,dimensions_items!$B$4:$B$35,dimensions_items!$C$4:$C$35,"NULL",0)</f>
        <v>R5.2ASIA</v>
      </c>
      <c r="BY440" s="22" t="s">
        <v>33</v>
      </c>
      <c r="BZ440" s="21" t="s">
        <v>1470</v>
      </c>
      <c r="CA440" s="21" t="s">
        <v>18</v>
      </c>
      <c r="CB440" s="21" t="s">
        <v>23</v>
      </c>
      <c r="CC440" s="20" t="str">
        <f t="shared" si="18"/>
        <v>RM</v>
      </c>
      <c r="CD440" s="20" t="str">
        <f t="shared" si="19"/>
        <v>M</v>
      </c>
      <c r="CE440" s="20" t="str">
        <f t="shared" si="20"/>
        <v>ASIA_IDN</v>
      </c>
      <c r="CF440" s="20" t="str">
        <f>IF(ISNUMBER(Table1[[#This Row],[concrete]]),Table1[[#This Row],[concrete]],IF(AND(ISNUMBER(Table1[[#This Row],[cement]]),ISNUMBER(Table1[[#This Row],[aggregates]])),Table1[[#This Row],[cement]]+Table1[[#This Row],[aggregates]],""))</f>
        <v/>
      </c>
      <c r="CG440" s="20">
        <f>COUNT(Table1[[#This Row],[steel]:[other_unspecified_material]])</f>
        <v>2</v>
      </c>
    </row>
    <row r="441" spans="1:85" s="8" customFormat="1">
      <c r="A441" s="9">
        <v>439</v>
      </c>
      <c r="B441" s="20" t="s">
        <v>570</v>
      </c>
      <c r="C441" s="20" t="s">
        <v>571</v>
      </c>
      <c r="D441" s="38"/>
      <c r="E441" s="9"/>
      <c r="F441" s="38"/>
      <c r="G441" s="38"/>
      <c r="H441" s="38">
        <v>0.32941176500000002</v>
      </c>
      <c r="I441" s="38"/>
      <c r="J441" s="117"/>
      <c r="K441" s="117"/>
      <c r="L441" s="117"/>
      <c r="M441" s="117"/>
      <c r="N441" s="117"/>
      <c r="O441" s="117"/>
      <c r="P441" s="117"/>
      <c r="Q441" s="117"/>
      <c r="R441" s="117"/>
      <c r="S441" s="117"/>
      <c r="T441" s="117"/>
      <c r="U441" s="117"/>
      <c r="V441" s="117"/>
      <c r="W441" s="117"/>
      <c r="X441" s="117"/>
      <c r="Y441" s="117"/>
      <c r="Z441" s="117"/>
      <c r="AA441" s="117"/>
      <c r="AB441" s="117">
        <v>0.72941176500000005</v>
      </c>
      <c r="AC441" s="117"/>
      <c r="AD441" s="117"/>
      <c r="AE441" s="117"/>
      <c r="AF441" s="117"/>
      <c r="AG441" s="117"/>
      <c r="AH441" s="117"/>
      <c r="AI441" s="117"/>
      <c r="AJ441" s="117"/>
      <c r="AK441" s="117"/>
      <c r="AL441" s="20" t="s">
        <v>914</v>
      </c>
      <c r="AM441" s="38" t="s">
        <v>119</v>
      </c>
      <c r="AN441" s="20" t="s">
        <v>117</v>
      </c>
      <c r="AO441" s="20" t="s">
        <v>24</v>
      </c>
      <c r="AP441" s="20" t="s">
        <v>598</v>
      </c>
      <c r="AQ441" s="20" t="s">
        <v>227</v>
      </c>
      <c r="AR441" s="20" t="s">
        <v>119</v>
      </c>
      <c r="AS441" s="20" t="s">
        <v>911</v>
      </c>
      <c r="AT441" s="38">
        <v>2009</v>
      </c>
      <c r="AU441" s="20" t="s">
        <v>912</v>
      </c>
      <c r="AV441" s="20" t="s">
        <v>864</v>
      </c>
      <c r="AW441" s="20" t="s">
        <v>125</v>
      </c>
      <c r="AX441" s="20" t="s">
        <v>1297</v>
      </c>
      <c r="AY441" s="20" t="str">
        <f>"https://doi.org/"&amp;Table1[[#This Row],[DOI]]</f>
        <v>https://doi.org/10.1016/j.enbuild.2009.07.025</v>
      </c>
      <c r="AZ441" s="20" t="s">
        <v>119</v>
      </c>
      <c r="BA441" s="20" t="s">
        <v>734</v>
      </c>
      <c r="BB441" s="20" t="s">
        <v>734</v>
      </c>
      <c r="BC441" s="20" t="s">
        <v>913</v>
      </c>
      <c r="BD441" s="20" t="s">
        <v>119</v>
      </c>
      <c r="BE441" s="20" t="s">
        <v>1326</v>
      </c>
      <c r="BF441" s="20" t="s">
        <v>119</v>
      </c>
      <c r="BG441" s="20" t="s">
        <v>119</v>
      </c>
      <c r="BH441" s="20" t="s">
        <v>119</v>
      </c>
      <c r="BI441" s="20" t="s">
        <v>119</v>
      </c>
      <c r="BJ441" s="20" t="s">
        <v>119</v>
      </c>
      <c r="BK441" s="20" t="s">
        <v>119</v>
      </c>
      <c r="BL441" s="20" t="s">
        <v>119</v>
      </c>
      <c r="BM441" s="20" t="s">
        <v>119</v>
      </c>
      <c r="BN441" s="20" t="s">
        <v>119</v>
      </c>
      <c r="BO441" s="20" t="s">
        <v>119</v>
      </c>
      <c r="BP441" s="20" t="s">
        <v>119</v>
      </c>
      <c r="BQ441" s="20" t="s">
        <v>119</v>
      </c>
      <c r="BR441" s="20" t="s">
        <v>119</v>
      </c>
      <c r="BS441" s="20" t="s">
        <v>119</v>
      </c>
      <c r="BT441" s="20" t="s">
        <v>119</v>
      </c>
      <c r="BU441" s="20" t="s">
        <v>119</v>
      </c>
      <c r="BV441" s="20" t="s">
        <v>119</v>
      </c>
      <c r="BW441" s="21" t="s">
        <v>579</v>
      </c>
      <c r="BX441" s="22" t="str">
        <f>_xlfn.XLOOKUP(BW441,dimensions_items!$B$4:$B$35,dimensions_items!$C$4:$C$35,"NULL",0)</f>
        <v>R5.2ASIA</v>
      </c>
      <c r="BY441" s="22" t="s">
        <v>33</v>
      </c>
      <c r="BZ441" s="21" t="s">
        <v>1470</v>
      </c>
      <c r="CA441" s="21" t="s">
        <v>18</v>
      </c>
      <c r="CB441" s="21" t="s">
        <v>23</v>
      </c>
      <c r="CC441" s="20" t="str">
        <f t="shared" si="18"/>
        <v>RM</v>
      </c>
      <c r="CD441" s="20" t="str">
        <f t="shared" si="19"/>
        <v>M</v>
      </c>
      <c r="CE441" s="20" t="str">
        <f t="shared" si="20"/>
        <v>ASIA_IDN</v>
      </c>
      <c r="CF441" s="20" t="str">
        <f>IF(ISNUMBER(Table1[[#This Row],[concrete]]),Table1[[#This Row],[concrete]],IF(AND(ISNUMBER(Table1[[#This Row],[cement]]),ISNUMBER(Table1[[#This Row],[aggregates]])),Table1[[#This Row],[cement]]+Table1[[#This Row],[aggregates]],""))</f>
        <v/>
      </c>
      <c r="CG441" s="20">
        <f>COUNT(Table1[[#This Row],[steel]:[other_unspecified_material]])</f>
        <v>2</v>
      </c>
    </row>
    <row r="442" spans="1:85" s="8" customFormat="1">
      <c r="A442" s="9">
        <v>440</v>
      </c>
      <c r="B442" s="20" t="s">
        <v>570</v>
      </c>
      <c r="C442" s="20" t="s">
        <v>915</v>
      </c>
      <c r="D442" s="38"/>
      <c r="E442" s="9"/>
      <c r="F442" s="38"/>
      <c r="G442" s="38"/>
      <c r="H442" s="38"/>
      <c r="I442" s="38"/>
      <c r="J442" s="117">
        <v>31.54827586</v>
      </c>
      <c r="K442" s="117"/>
      <c r="L442" s="117"/>
      <c r="M442" s="117"/>
      <c r="N442" s="117"/>
      <c r="O442" s="117"/>
      <c r="P442" s="117"/>
      <c r="Q442" s="117"/>
      <c r="R442" s="117"/>
      <c r="S442" s="117"/>
      <c r="T442" s="117"/>
      <c r="U442" s="117"/>
      <c r="V442" s="117"/>
      <c r="W442" s="117"/>
      <c r="X442" s="117"/>
      <c r="Y442" s="117"/>
      <c r="Z442" s="117"/>
      <c r="AA442" s="117"/>
      <c r="AB442" s="117">
        <v>0.82706896600000002</v>
      </c>
      <c r="AC442" s="117"/>
      <c r="AD442" s="117"/>
      <c r="AE442" s="117"/>
      <c r="AF442" s="117"/>
      <c r="AG442" s="117"/>
      <c r="AH442" s="117"/>
      <c r="AI442" s="117"/>
      <c r="AJ442" s="117"/>
      <c r="AK442" s="117"/>
      <c r="AL442" s="20" t="s">
        <v>916</v>
      </c>
      <c r="AM442" s="38">
        <v>1</v>
      </c>
      <c r="AN442" s="20" t="s">
        <v>117</v>
      </c>
      <c r="AO442" s="20" t="s">
        <v>20</v>
      </c>
      <c r="AP442" s="20" t="s">
        <v>598</v>
      </c>
      <c r="AQ442" s="20" t="s">
        <v>227</v>
      </c>
      <c r="AR442" s="20" t="s">
        <v>119</v>
      </c>
      <c r="AS442" s="20" t="s">
        <v>917</v>
      </c>
      <c r="AT442" s="38">
        <v>2008</v>
      </c>
      <c r="AU442" s="20" t="s">
        <v>918</v>
      </c>
      <c r="AV442" s="20" t="s">
        <v>864</v>
      </c>
      <c r="AW442" s="20" t="s">
        <v>125</v>
      </c>
      <c r="AX442" s="20" t="s">
        <v>1298</v>
      </c>
      <c r="AY442" s="20" t="str">
        <f>"https://doi.org/"&amp;Table1[[#This Row],[DOI]]</f>
        <v>https://doi.org/10.1016/j.enbuild.2008.04.017</v>
      </c>
      <c r="AZ442" s="20" t="s">
        <v>1565</v>
      </c>
      <c r="BA442" s="20" t="s">
        <v>734</v>
      </c>
      <c r="BB442" s="20" t="s">
        <v>734</v>
      </c>
      <c r="BC442" s="20" t="s">
        <v>913</v>
      </c>
      <c r="BD442" s="20" t="s">
        <v>119</v>
      </c>
      <c r="BE442" s="20" t="s">
        <v>1326</v>
      </c>
      <c r="BF442" s="20" t="s">
        <v>119</v>
      </c>
      <c r="BG442" s="20" t="s">
        <v>119</v>
      </c>
      <c r="BH442" s="20" t="s">
        <v>119</v>
      </c>
      <c r="BI442" s="20" t="s">
        <v>119</v>
      </c>
      <c r="BJ442" s="20" t="s">
        <v>119</v>
      </c>
      <c r="BK442" s="20" t="s">
        <v>119</v>
      </c>
      <c r="BL442" s="20" t="s">
        <v>119</v>
      </c>
      <c r="BM442" s="20" t="s">
        <v>119</v>
      </c>
      <c r="BN442" s="20" t="s">
        <v>119</v>
      </c>
      <c r="BO442" s="20" t="s">
        <v>119</v>
      </c>
      <c r="BP442" s="20" t="s">
        <v>119</v>
      </c>
      <c r="BQ442" s="20" t="s">
        <v>119</v>
      </c>
      <c r="BR442" s="20" t="s">
        <v>119</v>
      </c>
      <c r="BS442" s="20" t="s">
        <v>119</v>
      </c>
      <c r="BT442" s="20" t="s">
        <v>119</v>
      </c>
      <c r="BU442" s="20" t="s">
        <v>119</v>
      </c>
      <c r="BV442" s="20" t="s">
        <v>119</v>
      </c>
      <c r="BW442" s="21" t="s">
        <v>579</v>
      </c>
      <c r="BX442" s="22" t="str">
        <f>_xlfn.XLOOKUP(BW442,dimensions_items!$B$4:$B$35,dimensions_items!$C$4:$C$35,"NULL",0)</f>
        <v>R5.2ASIA</v>
      </c>
      <c r="BY442" s="22" t="s">
        <v>25</v>
      </c>
      <c r="BZ442" s="21" t="s">
        <v>1470</v>
      </c>
      <c r="CA442" s="27" t="s">
        <v>22</v>
      </c>
      <c r="CB442" s="21" t="s">
        <v>23</v>
      </c>
      <c r="CC442" s="20" t="str">
        <f t="shared" si="18"/>
        <v>RS</v>
      </c>
      <c r="CD442" s="20" t="str">
        <f t="shared" si="19"/>
        <v>M</v>
      </c>
      <c r="CE442" s="20" t="str">
        <f t="shared" si="20"/>
        <v>ASIA_IDN</v>
      </c>
      <c r="CF442" s="20" t="str">
        <f>IF(ISNUMBER(Table1[[#This Row],[concrete]]),Table1[[#This Row],[concrete]],IF(AND(ISNUMBER(Table1[[#This Row],[cement]]),ISNUMBER(Table1[[#This Row],[aggregates]])),Table1[[#This Row],[cement]]+Table1[[#This Row],[aggregates]],""))</f>
        <v/>
      </c>
      <c r="CG442" s="20">
        <f>COUNT(Table1[[#This Row],[steel]:[other_unspecified_material]])</f>
        <v>2</v>
      </c>
    </row>
    <row r="443" spans="1:85" s="8" customFormat="1">
      <c r="A443" s="9">
        <v>441</v>
      </c>
      <c r="B443" s="20" t="s">
        <v>570</v>
      </c>
      <c r="C443" s="20" t="s">
        <v>915</v>
      </c>
      <c r="D443" s="38"/>
      <c r="E443" s="9"/>
      <c r="F443" s="38"/>
      <c r="G443" s="38"/>
      <c r="H443" s="38"/>
      <c r="I443" s="38"/>
      <c r="J443" s="117">
        <v>31.54827586</v>
      </c>
      <c r="K443" s="117"/>
      <c r="L443" s="117"/>
      <c r="M443" s="117"/>
      <c r="N443" s="117"/>
      <c r="O443" s="117"/>
      <c r="P443" s="117"/>
      <c r="Q443" s="117"/>
      <c r="R443" s="117"/>
      <c r="S443" s="117"/>
      <c r="T443" s="117"/>
      <c r="U443" s="117"/>
      <c r="V443" s="117"/>
      <c r="W443" s="117"/>
      <c r="X443" s="117"/>
      <c r="Y443" s="117"/>
      <c r="Z443" s="117"/>
      <c r="AA443" s="117"/>
      <c r="AB443" s="117">
        <v>0.82706896600000002</v>
      </c>
      <c r="AC443" s="117"/>
      <c r="AD443" s="117"/>
      <c r="AE443" s="117"/>
      <c r="AF443" s="117"/>
      <c r="AG443" s="117"/>
      <c r="AH443" s="117"/>
      <c r="AI443" s="117"/>
      <c r="AJ443" s="117"/>
      <c r="AK443" s="117"/>
      <c r="AL443" s="20" t="s">
        <v>919</v>
      </c>
      <c r="AM443" s="38">
        <v>1</v>
      </c>
      <c r="AN443" s="20" t="s">
        <v>117</v>
      </c>
      <c r="AO443" s="20" t="s">
        <v>20</v>
      </c>
      <c r="AP443" s="20" t="s">
        <v>598</v>
      </c>
      <c r="AQ443" s="20" t="s">
        <v>227</v>
      </c>
      <c r="AR443" s="20" t="s">
        <v>119</v>
      </c>
      <c r="AS443" s="20" t="s">
        <v>917</v>
      </c>
      <c r="AT443" s="38">
        <v>2008</v>
      </c>
      <c r="AU443" s="20" t="s">
        <v>918</v>
      </c>
      <c r="AV443" s="20" t="s">
        <v>864</v>
      </c>
      <c r="AW443" s="20" t="s">
        <v>125</v>
      </c>
      <c r="AX443" s="20" t="s">
        <v>1298</v>
      </c>
      <c r="AY443" s="20" t="str">
        <f>"https://doi.org/"&amp;Table1[[#This Row],[DOI]]</f>
        <v>https://doi.org/10.1016/j.enbuild.2008.04.017</v>
      </c>
      <c r="AZ443" s="20" t="s">
        <v>1565</v>
      </c>
      <c r="BA443" s="20" t="s">
        <v>734</v>
      </c>
      <c r="BB443" s="20" t="s">
        <v>734</v>
      </c>
      <c r="BC443" s="20" t="s">
        <v>913</v>
      </c>
      <c r="BD443" s="20" t="s">
        <v>119</v>
      </c>
      <c r="BE443" s="20" t="s">
        <v>1326</v>
      </c>
      <c r="BF443" s="20" t="s">
        <v>119</v>
      </c>
      <c r="BG443" s="20" t="s">
        <v>119</v>
      </c>
      <c r="BH443" s="20" t="s">
        <v>119</v>
      </c>
      <c r="BI443" s="20" t="s">
        <v>119</v>
      </c>
      <c r="BJ443" s="20" t="s">
        <v>119</v>
      </c>
      <c r="BK443" s="20" t="s">
        <v>119</v>
      </c>
      <c r="BL443" s="20" t="s">
        <v>119</v>
      </c>
      <c r="BM443" s="20" t="s">
        <v>119</v>
      </c>
      <c r="BN443" s="20" t="s">
        <v>119</v>
      </c>
      <c r="BO443" s="20" t="s">
        <v>119</v>
      </c>
      <c r="BP443" s="20" t="s">
        <v>119</v>
      </c>
      <c r="BQ443" s="20" t="s">
        <v>119</v>
      </c>
      <c r="BR443" s="20" t="s">
        <v>119</v>
      </c>
      <c r="BS443" s="20" t="s">
        <v>119</v>
      </c>
      <c r="BT443" s="20" t="s">
        <v>119</v>
      </c>
      <c r="BU443" s="20" t="s">
        <v>119</v>
      </c>
      <c r="BV443" s="20" t="s">
        <v>119</v>
      </c>
      <c r="BW443" s="21" t="s">
        <v>579</v>
      </c>
      <c r="BX443" s="22" t="str">
        <f>_xlfn.XLOOKUP(BW443,dimensions_items!$B$4:$B$35,dimensions_items!$C$4:$C$35,"NULL",0)</f>
        <v>R5.2ASIA</v>
      </c>
      <c r="BY443" s="22" t="s">
        <v>25</v>
      </c>
      <c r="BZ443" s="21" t="s">
        <v>1470</v>
      </c>
      <c r="CA443" s="27" t="s">
        <v>18</v>
      </c>
      <c r="CB443" s="21" t="s">
        <v>23</v>
      </c>
      <c r="CC443" s="20" t="str">
        <f t="shared" si="18"/>
        <v>RS</v>
      </c>
      <c r="CD443" s="20" t="str">
        <f t="shared" si="19"/>
        <v>M</v>
      </c>
      <c r="CE443" s="20" t="str">
        <f t="shared" si="20"/>
        <v>ASIA_IDN</v>
      </c>
      <c r="CF443" s="20" t="str">
        <f>IF(ISNUMBER(Table1[[#This Row],[concrete]]),Table1[[#This Row],[concrete]],IF(AND(ISNUMBER(Table1[[#This Row],[cement]]),ISNUMBER(Table1[[#This Row],[aggregates]])),Table1[[#This Row],[cement]]+Table1[[#This Row],[aggregates]],""))</f>
        <v/>
      </c>
      <c r="CG443" s="20">
        <f>COUNT(Table1[[#This Row],[steel]:[other_unspecified_material]])</f>
        <v>2</v>
      </c>
    </row>
    <row r="444" spans="1:85" s="8" customFormat="1">
      <c r="A444" s="9">
        <v>442</v>
      </c>
      <c r="B444" s="20" t="s">
        <v>404</v>
      </c>
      <c r="C444" s="20" t="s">
        <v>404</v>
      </c>
      <c r="D444" s="38"/>
      <c r="E444" s="9"/>
      <c r="F444" s="38">
        <v>354</v>
      </c>
      <c r="G444" s="38"/>
      <c r="H444" s="38"/>
      <c r="I444" s="38"/>
      <c r="J444" s="117"/>
      <c r="K444" s="117"/>
      <c r="L444" s="117"/>
      <c r="M444" s="117"/>
      <c r="N444" s="117"/>
      <c r="O444" s="117"/>
      <c r="P444" s="117"/>
      <c r="Q444" s="117"/>
      <c r="R444" s="117"/>
      <c r="S444" s="117"/>
      <c r="T444" s="117"/>
      <c r="U444" s="117"/>
      <c r="V444" s="117"/>
      <c r="W444" s="117"/>
      <c r="X444" s="117"/>
      <c r="Y444" s="117"/>
      <c r="Z444" s="117"/>
      <c r="AA444" s="117"/>
      <c r="AB444" s="117"/>
      <c r="AC444" s="117"/>
      <c r="AD444" s="117"/>
      <c r="AE444" s="117"/>
      <c r="AF444" s="117"/>
      <c r="AG444" s="117"/>
      <c r="AH444" s="117"/>
      <c r="AI444" s="117"/>
      <c r="AJ444" s="117"/>
      <c r="AK444" s="117"/>
      <c r="AL444" s="20" t="s">
        <v>920</v>
      </c>
      <c r="AM444" s="38">
        <v>20</v>
      </c>
      <c r="AN444" s="20" t="s">
        <v>117</v>
      </c>
      <c r="AO444" s="20" t="s">
        <v>24</v>
      </c>
      <c r="AP444" s="20" t="s">
        <v>921</v>
      </c>
      <c r="AQ444" s="20" t="s">
        <v>227</v>
      </c>
      <c r="AR444" s="20" t="s">
        <v>119</v>
      </c>
      <c r="AS444" s="20" t="s">
        <v>922</v>
      </c>
      <c r="AT444" s="38">
        <v>1995</v>
      </c>
      <c r="AU444" s="20" t="s">
        <v>923</v>
      </c>
      <c r="AV444" s="20" t="s">
        <v>924</v>
      </c>
      <c r="AW444" s="20" t="s">
        <v>125</v>
      </c>
      <c r="AX444" s="20" t="s">
        <v>1299</v>
      </c>
      <c r="AY444" s="20" t="str">
        <f>"https://doi.org/"&amp;Table1[[#This Row],[DOI]]</f>
        <v>https://doi.org/10.1016/0378-7788(95)00914-J</v>
      </c>
      <c r="AZ444" s="20" t="s">
        <v>119</v>
      </c>
      <c r="BA444" s="20" t="s">
        <v>734</v>
      </c>
      <c r="BB444" s="20" t="s">
        <v>734</v>
      </c>
      <c r="BC444" s="20" t="s">
        <v>925</v>
      </c>
      <c r="BD444" s="20" t="s">
        <v>119</v>
      </c>
      <c r="BE444" s="20" t="s">
        <v>1326</v>
      </c>
      <c r="BF444" s="20" t="s">
        <v>119</v>
      </c>
      <c r="BG444" s="20" t="s">
        <v>119</v>
      </c>
      <c r="BH444" s="20" t="s">
        <v>119</v>
      </c>
      <c r="BI444" s="20" t="s">
        <v>119</v>
      </c>
      <c r="BJ444" s="20" t="s">
        <v>119</v>
      </c>
      <c r="BK444" s="20" t="s">
        <v>119</v>
      </c>
      <c r="BL444" s="20" t="s">
        <v>119</v>
      </c>
      <c r="BM444" s="20" t="s">
        <v>119</v>
      </c>
      <c r="BN444" s="20" t="s">
        <v>119</v>
      </c>
      <c r="BO444" s="20" t="s">
        <v>119</v>
      </c>
      <c r="BP444" s="20" t="s">
        <v>119</v>
      </c>
      <c r="BQ444" s="20" t="s">
        <v>119</v>
      </c>
      <c r="BR444" s="20" t="s">
        <v>119</v>
      </c>
      <c r="BS444" s="20" t="s">
        <v>119</v>
      </c>
      <c r="BT444" s="20" t="s">
        <v>119</v>
      </c>
      <c r="BU444" s="20" t="s">
        <v>119</v>
      </c>
      <c r="BV444" s="20" t="s">
        <v>119</v>
      </c>
      <c r="BW444" s="21" t="s">
        <v>410</v>
      </c>
      <c r="BX444" s="22" t="str">
        <f>_xlfn.XLOOKUP(BW444,dimensions_items!$B$4:$B$35,dimensions_items!$C$4:$C$35,"NULL",0)</f>
        <v>R5.2OECD</v>
      </c>
      <c r="BY444" s="20" t="s">
        <v>37</v>
      </c>
      <c r="BZ444" s="21" t="s">
        <v>26</v>
      </c>
      <c r="CA444" s="21" t="s">
        <v>18</v>
      </c>
      <c r="CB444" s="27" t="s">
        <v>23</v>
      </c>
      <c r="CC444" s="20" t="str">
        <f t="shared" si="18"/>
        <v>RM</v>
      </c>
      <c r="CD444" s="20" t="str">
        <f t="shared" si="19"/>
        <v>C</v>
      </c>
      <c r="CE444" s="20" t="str">
        <f t="shared" si="20"/>
        <v>OECD_JPN</v>
      </c>
      <c r="CF444" s="20" t="str">
        <f>IF(ISNUMBER(Table1[[#This Row],[concrete]]),Table1[[#This Row],[concrete]],IF(AND(ISNUMBER(Table1[[#This Row],[cement]]),ISNUMBER(Table1[[#This Row],[aggregates]])),Table1[[#This Row],[cement]]+Table1[[#This Row],[aggregates]],""))</f>
        <v/>
      </c>
      <c r="CG444" s="20">
        <f>COUNT(Table1[[#This Row],[steel]:[other_unspecified_material]])</f>
        <v>1</v>
      </c>
    </row>
    <row r="445" spans="1:85" s="8" customFormat="1">
      <c r="A445" s="9">
        <v>443</v>
      </c>
      <c r="B445" s="20" t="s">
        <v>404</v>
      </c>
      <c r="C445" s="20" t="s">
        <v>404</v>
      </c>
      <c r="D445" s="38"/>
      <c r="E445" s="9"/>
      <c r="F445" s="38">
        <v>500</v>
      </c>
      <c r="G445" s="38"/>
      <c r="H445" s="38"/>
      <c r="I445" s="38"/>
      <c r="J445" s="117"/>
      <c r="K445" s="117"/>
      <c r="L445" s="117"/>
      <c r="M445" s="117"/>
      <c r="N445" s="117"/>
      <c r="O445" s="117"/>
      <c r="P445" s="117"/>
      <c r="Q445" s="117"/>
      <c r="R445" s="117"/>
      <c r="S445" s="117"/>
      <c r="T445" s="117"/>
      <c r="U445" s="117"/>
      <c r="V445" s="117"/>
      <c r="W445" s="117"/>
      <c r="X445" s="117"/>
      <c r="Y445" s="117"/>
      <c r="Z445" s="117"/>
      <c r="AA445" s="117"/>
      <c r="AB445" s="117"/>
      <c r="AC445" s="117"/>
      <c r="AD445" s="117"/>
      <c r="AE445" s="117"/>
      <c r="AF445" s="117"/>
      <c r="AG445" s="117"/>
      <c r="AH445" s="117"/>
      <c r="AI445" s="117"/>
      <c r="AJ445" s="117"/>
      <c r="AK445" s="117"/>
      <c r="AL445" s="20" t="s">
        <v>926</v>
      </c>
      <c r="AM445" s="38">
        <v>12</v>
      </c>
      <c r="AN445" s="20" t="s">
        <v>117</v>
      </c>
      <c r="AO445" s="20" t="s">
        <v>24</v>
      </c>
      <c r="AP445" s="20" t="s">
        <v>921</v>
      </c>
      <c r="AQ445" s="20" t="s">
        <v>227</v>
      </c>
      <c r="AR445" s="20" t="s">
        <v>119</v>
      </c>
      <c r="AS445" s="20" t="s">
        <v>922</v>
      </c>
      <c r="AT445" s="38">
        <v>1995</v>
      </c>
      <c r="AU445" s="20" t="s">
        <v>923</v>
      </c>
      <c r="AV445" s="20" t="s">
        <v>924</v>
      </c>
      <c r="AW445" s="20" t="s">
        <v>125</v>
      </c>
      <c r="AX445" s="20" t="s">
        <v>1299</v>
      </c>
      <c r="AY445" s="20" t="str">
        <f>"https://doi.org/"&amp;Table1[[#This Row],[DOI]]</f>
        <v>https://doi.org/10.1016/0378-7788(95)00914-J</v>
      </c>
      <c r="AZ445" s="20" t="s">
        <v>119</v>
      </c>
      <c r="BA445" s="20" t="s">
        <v>734</v>
      </c>
      <c r="BB445" s="20" t="s">
        <v>734</v>
      </c>
      <c r="BC445" s="20" t="s">
        <v>925</v>
      </c>
      <c r="BD445" s="20" t="s">
        <v>119</v>
      </c>
      <c r="BE445" s="20" t="s">
        <v>1326</v>
      </c>
      <c r="BF445" s="20" t="s">
        <v>119</v>
      </c>
      <c r="BG445" s="20" t="s">
        <v>119</v>
      </c>
      <c r="BH445" s="20" t="s">
        <v>119</v>
      </c>
      <c r="BI445" s="20" t="s">
        <v>119</v>
      </c>
      <c r="BJ445" s="20" t="s">
        <v>119</v>
      </c>
      <c r="BK445" s="20" t="s">
        <v>119</v>
      </c>
      <c r="BL445" s="20" t="s">
        <v>119</v>
      </c>
      <c r="BM445" s="20" t="s">
        <v>119</v>
      </c>
      <c r="BN445" s="20" t="s">
        <v>119</v>
      </c>
      <c r="BO445" s="20" t="s">
        <v>119</v>
      </c>
      <c r="BP445" s="20" t="s">
        <v>119</v>
      </c>
      <c r="BQ445" s="20" t="s">
        <v>119</v>
      </c>
      <c r="BR445" s="20" t="s">
        <v>119</v>
      </c>
      <c r="BS445" s="20" t="s">
        <v>119</v>
      </c>
      <c r="BT445" s="20" t="s">
        <v>119</v>
      </c>
      <c r="BU445" s="20" t="s">
        <v>119</v>
      </c>
      <c r="BV445" s="20" t="s">
        <v>119</v>
      </c>
      <c r="BW445" s="21" t="s">
        <v>410</v>
      </c>
      <c r="BX445" s="22" t="str">
        <f>_xlfn.XLOOKUP(BW445,dimensions_items!$B$4:$B$35,dimensions_items!$C$4:$C$35,"NULL",0)</f>
        <v>R5.2OECD</v>
      </c>
      <c r="BY445" s="20" t="s">
        <v>33</v>
      </c>
      <c r="BZ445" s="21" t="s">
        <v>26</v>
      </c>
      <c r="CA445" s="21" t="s">
        <v>18</v>
      </c>
      <c r="CB445" s="27" t="s">
        <v>23</v>
      </c>
      <c r="CC445" s="20" t="str">
        <f t="shared" si="18"/>
        <v>RM</v>
      </c>
      <c r="CD445" s="20" t="str">
        <f t="shared" si="19"/>
        <v>C</v>
      </c>
      <c r="CE445" s="20" t="str">
        <f t="shared" si="20"/>
        <v>OECD_JPN</v>
      </c>
      <c r="CF445" s="20" t="str">
        <f>IF(ISNUMBER(Table1[[#This Row],[concrete]]),Table1[[#This Row],[concrete]],IF(AND(ISNUMBER(Table1[[#This Row],[cement]]),ISNUMBER(Table1[[#This Row],[aggregates]])),Table1[[#This Row],[cement]]+Table1[[#This Row],[aggregates]],""))</f>
        <v/>
      </c>
      <c r="CG445" s="20">
        <f>COUNT(Table1[[#This Row],[steel]:[other_unspecified_material]])</f>
        <v>1</v>
      </c>
    </row>
    <row r="446" spans="1:85" s="8" customFormat="1">
      <c r="A446" s="9">
        <v>444</v>
      </c>
      <c r="B446" s="20" t="s">
        <v>404</v>
      </c>
      <c r="C446" s="20" t="s">
        <v>404</v>
      </c>
      <c r="D446" s="38"/>
      <c r="E446" s="9"/>
      <c r="F446" s="38">
        <v>48</v>
      </c>
      <c r="G446" s="38"/>
      <c r="H446" s="38"/>
      <c r="I446" s="38"/>
      <c r="J446" s="117"/>
      <c r="K446" s="117"/>
      <c r="L446" s="117"/>
      <c r="M446" s="117"/>
      <c r="N446" s="117"/>
      <c r="O446" s="117"/>
      <c r="P446" s="117"/>
      <c r="Q446" s="117"/>
      <c r="R446" s="117"/>
      <c r="S446" s="117"/>
      <c r="T446" s="117"/>
      <c r="U446" s="117"/>
      <c r="V446" s="117"/>
      <c r="W446" s="117"/>
      <c r="X446" s="117"/>
      <c r="Y446" s="117"/>
      <c r="Z446" s="117"/>
      <c r="AA446" s="117"/>
      <c r="AB446" s="117"/>
      <c r="AC446" s="117"/>
      <c r="AD446" s="117"/>
      <c r="AE446" s="117"/>
      <c r="AF446" s="117"/>
      <c r="AG446" s="117"/>
      <c r="AH446" s="117"/>
      <c r="AI446" s="117"/>
      <c r="AJ446" s="117"/>
      <c r="AK446" s="117"/>
      <c r="AL446" s="20" t="s">
        <v>927</v>
      </c>
      <c r="AM446" s="38">
        <v>2</v>
      </c>
      <c r="AN446" s="20" t="s">
        <v>117</v>
      </c>
      <c r="AO446" s="20" t="s">
        <v>20</v>
      </c>
      <c r="AP446" s="20" t="s">
        <v>921</v>
      </c>
      <c r="AQ446" s="20" t="s">
        <v>227</v>
      </c>
      <c r="AR446" s="20" t="s">
        <v>119</v>
      </c>
      <c r="AS446" s="20" t="s">
        <v>922</v>
      </c>
      <c r="AT446" s="38">
        <v>1995</v>
      </c>
      <c r="AU446" s="20" t="s">
        <v>923</v>
      </c>
      <c r="AV446" s="20" t="s">
        <v>924</v>
      </c>
      <c r="AW446" s="20" t="s">
        <v>125</v>
      </c>
      <c r="AX446" s="20" t="s">
        <v>1299</v>
      </c>
      <c r="AY446" s="20" t="str">
        <f>"https://doi.org/"&amp;Table1[[#This Row],[DOI]]</f>
        <v>https://doi.org/10.1016/0378-7788(95)00914-J</v>
      </c>
      <c r="AZ446" s="20" t="s">
        <v>119</v>
      </c>
      <c r="BA446" s="20" t="s">
        <v>734</v>
      </c>
      <c r="BB446" s="20" t="s">
        <v>734</v>
      </c>
      <c r="BC446" s="20" t="s">
        <v>925</v>
      </c>
      <c r="BD446" s="20" t="s">
        <v>119</v>
      </c>
      <c r="BE446" s="20" t="s">
        <v>1326</v>
      </c>
      <c r="BF446" s="20" t="s">
        <v>119</v>
      </c>
      <c r="BG446" s="20" t="s">
        <v>119</v>
      </c>
      <c r="BH446" s="20" t="s">
        <v>119</v>
      </c>
      <c r="BI446" s="20" t="s">
        <v>119</v>
      </c>
      <c r="BJ446" s="20" t="s">
        <v>119</v>
      </c>
      <c r="BK446" s="20" t="s">
        <v>119</v>
      </c>
      <c r="BL446" s="20" t="s">
        <v>119</v>
      </c>
      <c r="BM446" s="20" t="s">
        <v>119</v>
      </c>
      <c r="BN446" s="20" t="s">
        <v>119</v>
      </c>
      <c r="BO446" s="20" t="s">
        <v>119</v>
      </c>
      <c r="BP446" s="20" t="s">
        <v>119</v>
      </c>
      <c r="BQ446" s="20" t="s">
        <v>119</v>
      </c>
      <c r="BR446" s="20" t="s">
        <v>119</v>
      </c>
      <c r="BS446" s="20" t="s">
        <v>119</v>
      </c>
      <c r="BT446" s="20" t="s">
        <v>119</v>
      </c>
      <c r="BU446" s="20" t="s">
        <v>119</v>
      </c>
      <c r="BV446" s="20" t="s">
        <v>119</v>
      </c>
      <c r="BW446" s="21" t="s">
        <v>410</v>
      </c>
      <c r="BX446" s="22" t="str">
        <f>_xlfn.XLOOKUP(BW446,dimensions_items!$B$4:$B$35,dimensions_items!$C$4:$C$35,"NULL",0)</f>
        <v>R5.2OECD</v>
      </c>
      <c r="BY446" s="26" t="s">
        <v>25</v>
      </c>
      <c r="BZ446" s="27" t="s">
        <v>1576</v>
      </c>
      <c r="CA446" s="21" t="s">
        <v>18</v>
      </c>
      <c r="CB446" s="27" t="s">
        <v>23</v>
      </c>
      <c r="CC446" s="20" t="str">
        <f t="shared" si="18"/>
        <v>RS</v>
      </c>
      <c r="CD446" s="20" t="str">
        <f t="shared" si="19"/>
        <v>T</v>
      </c>
      <c r="CE446" s="20" t="str">
        <f t="shared" si="20"/>
        <v>OECD_JPN</v>
      </c>
      <c r="CF446" s="20" t="str">
        <f>IF(ISNUMBER(Table1[[#This Row],[concrete]]),Table1[[#This Row],[concrete]],IF(AND(ISNUMBER(Table1[[#This Row],[cement]]),ISNUMBER(Table1[[#This Row],[aggregates]])),Table1[[#This Row],[cement]]+Table1[[#This Row],[aggregates]],""))</f>
        <v/>
      </c>
      <c r="CG446" s="20">
        <f>COUNT(Table1[[#This Row],[steel]:[other_unspecified_material]])</f>
        <v>1</v>
      </c>
    </row>
    <row r="447" spans="1:85" s="8" customFormat="1">
      <c r="A447" s="9">
        <v>445</v>
      </c>
      <c r="B447" s="20" t="s">
        <v>404</v>
      </c>
      <c r="C447" s="20" t="s">
        <v>404</v>
      </c>
      <c r="D447" s="38"/>
      <c r="E447" s="9"/>
      <c r="F447" s="38">
        <v>53</v>
      </c>
      <c r="G447" s="38"/>
      <c r="H447" s="38"/>
      <c r="I447" s="38"/>
      <c r="J447" s="117"/>
      <c r="K447" s="117"/>
      <c r="L447" s="117"/>
      <c r="M447" s="117"/>
      <c r="N447" s="117"/>
      <c r="O447" s="117"/>
      <c r="P447" s="117"/>
      <c r="Q447" s="117"/>
      <c r="R447" s="117"/>
      <c r="S447" s="117"/>
      <c r="T447" s="117"/>
      <c r="U447" s="117"/>
      <c r="V447" s="117"/>
      <c r="W447" s="117"/>
      <c r="X447" s="117"/>
      <c r="Y447" s="117"/>
      <c r="Z447" s="117"/>
      <c r="AA447" s="117"/>
      <c r="AB447" s="117"/>
      <c r="AC447" s="117"/>
      <c r="AD447" s="117"/>
      <c r="AE447" s="117"/>
      <c r="AF447" s="117"/>
      <c r="AG447" s="117"/>
      <c r="AH447" s="117"/>
      <c r="AI447" s="117"/>
      <c r="AJ447" s="117"/>
      <c r="AK447" s="117"/>
      <c r="AL447" s="20" t="s">
        <v>927</v>
      </c>
      <c r="AM447" s="38">
        <v>2</v>
      </c>
      <c r="AN447" s="20" t="s">
        <v>117</v>
      </c>
      <c r="AO447" s="20" t="s">
        <v>20</v>
      </c>
      <c r="AP447" s="20" t="s">
        <v>921</v>
      </c>
      <c r="AQ447" s="20" t="s">
        <v>227</v>
      </c>
      <c r="AR447" s="20" t="s">
        <v>119</v>
      </c>
      <c r="AS447" s="20" t="s">
        <v>922</v>
      </c>
      <c r="AT447" s="38">
        <v>1995</v>
      </c>
      <c r="AU447" s="20" t="s">
        <v>923</v>
      </c>
      <c r="AV447" s="20" t="s">
        <v>924</v>
      </c>
      <c r="AW447" s="20" t="s">
        <v>125</v>
      </c>
      <c r="AX447" s="20" t="s">
        <v>1299</v>
      </c>
      <c r="AY447" s="20" t="str">
        <f>"https://doi.org/"&amp;Table1[[#This Row],[DOI]]</f>
        <v>https://doi.org/10.1016/0378-7788(95)00914-J</v>
      </c>
      <c r="AZ447" s="20" t="s">
        <v>119</v>
      </c>
      <c r="BA447" s="20" t="s">
        <v>734</v>
      </c>
      <c r="BB447" s="20" t="s">
        <v>734</v>
      </c>
      <c r="BC447" s="20" t="s">
        <v>925</v>
      </c>
      <c r="BD447" s="20" t="s">
        <v>119</v>
      </c>
      <c r="BE447" s="20" t="s">
        <v>1326</v>
      </c>
      <c r="BF447" s="20" t="s">
        <v>119</v>
      </c>
      <c r="BG447" s="20" t="s">
        <v>119</v>
      </c>
      <c r="BH447" s="20" t="s">
        <v>119</v>
      </c>
      <c r="BI447" s="20" t="s">
        <v>119</v>
      </c>
      <c r="BJ447" s="20" t="s">
        <v>119</v>
      </c>
      <c r="BK447" s="20" t="s">
        <v>119</v>
      </c>
      <c r="BL447" s="20" t="s">
        <v>119</v>
      </c>
      <c r="BM447" s="20" t="s">
        <v>119</v>
      </c>
      <c r="BN447" s="20" t="s">
        <v>119</v>
      </c>
      <c r="BO447" s="20" t="s">
        <v>119</v>
      </c>
      <c r="BP447" s="20" t="s">
        <v>119</v>
      </c>
      <c r="BQ447" s="20" t="s">
        <v>119</v>
      </c>
      <c r="BR447" s="20" t="s">
        <v>119</v>
      </c>
      <c r="BS447" s="20" t="s">
        <v>119</v>
      </c>
      <c r="BT447" s="20" t="s">
        <v>119</v>
      </c>
      <c r="BU447" s="20" t="s">
        <v>119</v>
      </c>
      <c r="BV447" s="20" t="s">
        <v>119</v>
      </c>
      <c r="BW447" s="21" t="s">
        <v>410</v>
      </c>
      <c r="BX447" s="22" t="str">
        <f>_xlfn.XLOOKUP(BW447,dimensions_items!$B$4:$B$35,dimensions_items!$C$4:$C$35,"NULL",0)</f>
        <v>R5.2OECD</v>
      </c>
      <c r="BY447" s="26" t="s">
        <v>25</v>
      </c>
      <c r="BZ447" s="27" t="s">
        <v>1576</v>
      </c>
      <c r="CA447" s="21" t="s">
        <v>18</v>
      </c>
      <c r="CB447" s="27" t="s">
        <v>23</v>
      </c>
      <c r="CC447" s="20" t="str">
        <f t="shared" si="18"/>
        <v>RS</v>
      </c>
      <c r="CD447" s="20" t="str">
        <f t="shared" si="19"/>
        <v>T</v>
      </c>
      <c r="CE447" s="20" t="str">
        <f t="shared" si="20"/>
        <v>OECD_JPN</v>
      </c>
      <c r="CF447" s="20" t="str">
        <f>IF(ISNUMBER(Table1[[#This Row],[concrete]]),Table1[[#This Row],[concrete]],IF(AND(ISNUMBER(Table1[[#This Row],[cement]]),ISNUMBER(Table1[[#This Row],[aggregates]])),Table1[[#This Row],[cement]]+Table1[[#This Row],[aggregates]],""))</f>
        <v/>
      </c>
      <c r="CG447" s="20">
        <f>COUNT(Table1[[#This Row],[steel]:[other_unspecified_material]])</f>
        <v>1</v>
      </c>
    </row>
    <row r="448" spans="1:85" s="8" customFormat="1">
      <c r="A448" s="9">
        <v>446</v>
      </c>
      <c r="B448" s="20" t="s">
        <v>404</v>
      </c>
      <c r="C448" s="20" t="s">
        <v>404</v>
      </c>
      <c r="D448" s="38"/>
      <c r="E448" s="9"/>
      <c r="F448" s="38">
        <v>52</v>
      </c>
      <c r="G448" s="38"/>
      <c r="H448" s="38"/>
      <c r="I448" s="38"/>
      <c r="J448" s="117"/>
      <c r="K448" s="117"/>
      <c r="L448" s="117"/>
      <c r="M448" s="117"/>
      <c r="N448" s="117"/>
      <c r="O448" s="117"/>
      <c r="P448" s="117"/>
      <c r="Q448" s="117"/>
      <c r="R448" s="117"/>
      <c r="S448" s="117"/>
      <c r="T448" s="117"/>
      <c r="U448" s="117"/>
      <c r="V448" s="117"/>
      <c r="W448" s="117"/>
      <c r="X448" s="117"/>
      <c r="Y448" s="117"/>
      <c r="Z448" s="117"/>
      <c r="AA448" s="117"/>
      <c r="AB448" s="117"/>
      <c r="AC448" s="117"/>
      <c r="AD448" s="117"/>
      <c r="AE448" s="117"/>
      <c r="AF448" s="117"/>
      <c r="AG448" s="117"/>
      <c r="AH448" s="117"/>
      <c r="AI448" s="117"/>
      <c r="AJ448" s="117"/>
      <c r="AK448" s="117"/>
      <c r="AL448" s="20" t="s">
        <v>927</v>
      </c>
      <c r="AM448" s="38">
        <v>2</v>
      </c>
      <c r="AN448" s="20" t="s">
        <v>117</v>
      </c>
      <c r="AO448" s="20" t="s">
        <v>20</v>
      </c>
      <c r="AP448" s="20" t="s">
        <v>921</v>
      </c>
      <c r="AQ448" s="20" t="s">
        <v>227</v>
      </c>
      <c r="AR448" s="20" t="s">
        <v>119</v>
      </c>
      <c r="AS448" s="20" t="s">
        <v>922</v>
      </c>
      <c r="AT448" s="38">
        <v>1995</v>
      </c>
      <c r="AU448" s="20" t="s">
        <v>923</v>
      </c>
      <c r="AV448" s="20" t="s">
        <v>924</v>
      </c>
      <c r="AW448" s="20" t="s">
        <v>125</v>
      </c>
      <c r="AX448" s="20" t="s">
        <v>1299</v>
      </c>
      <c r="AY448" s="20" t="str">
        <f>"https://doi.org/"&amp;Table1[[#This Row],[DOI]]</f>
        <v>https://doi.org/10.1016/0378-7788(95)00914-J</v>
      </c>
      <c r="AZ448" s="20" t="s">
        <v>119</v>
      </c>
      <c r="BA448" s="20" t="s">
        <v>734</v>
      </c>
      <c r="BB448" s="20" t="s">
        <v>734</v>
      </c>
      <c r="BC448" s="20" t="s">
        <v>925</v>
      </c>
      <c r="BD448" s="20" t="s">
        <v>119</v>
      </c>
      <c r="BE448" s="20" t="s">
        <v>1326</v>
      </c>
      <c r="BF448" s="20" t="s">
        <v>119</v>
      </c>
      <c r="BG448" s="20" t="s">
        <v>119</v>
      </c>
      <c r="BH448" s="20" t="s">
        <v>119</v>
      </c>
      <c r="BI448" s="20" t="s">
        <v>119</v>
      </c>
      <c r="BJ448" s="20" t="s">
        <v>119</v>
      </c>
      <c r="BK448" s="20" t="s">
        <v>119</v>
      </c>
      <c r="BL448" s="20" t="s">
        <v>119</v>
      </c>
      <c r="BM448" s="20" t="s">
        <v>119</v>
      </c>
      <c r="BN448" s="20" t="s">
        <v>119</v>
      </c>
      <c r="BO448" s="20" t="s">
        <v>119</v>
      </c>
      <c r="BP448" s="20" t="s">
        <v>119</v>
      </c>
      <c r="BQ448" s="20" t="s">
        <v>119</v>
      </c>
      <c r="BR448" s="20" t="s">
        <v>119</v>
      </c>
      <c r="BS448" s="20" t="s">
        <v>119</v>
      </c>
      <c r="BT448" s="20" t="s">
        <v>119</v>
      </c>
      <c r="BU448" s="20" t="s">
        <v>119</v>
      </c>
      <c r="BV448" s="20" t="s">
        <v>119</v>
      </c>
      <c r="BW448" s="21" t="s">
        <v>410</v>
      </c>
      <c r="BX448" s="22" t="str">
        <f>_xlfn.XLOOKUP(BW448,dimensions_items!$B$4:$B$35,dimensions_items!$C$4:$C$35,"NULL",0)</f>
        <v>R5.2OECD</v>
      </c>
      <c r="BY448" s="26" t="s">
        <v>25</v>
      </c>
      <c r="BZ448" s="27" t="s">
        <v>1576</v>
      </c>
      <c r="CA448" s="21" t="s">
        <v>18</v>
      </c>
      <c r="CB448" s="27" t="s">
        <v>23</v>
      </c>
      <c r="CC448" s="20" t="str">
        <f t="shared" si="18"/>
        <v>RS</v>
      </c>
      <c r="CD448" s="20" t="str">
        <f t="shared" si="19"/>
        <v>T</v>
      </c>
      <c r="CE448" s="20" t="str">
        <f t="shared" si="20"/>
        <v>OECD_JPN</v>
      </c>
      <c r="CF448" s="20" t="str">
        <f>IF(ISNUMBER(Table1[[#This Row],[concrete]]),Table1[[#This Row],[concrete]],IF(AND(ISNUMBER(Table1[[#This Row],[cement]]),ISNUMBER(Table1[[#This Row],[aggregates]])),Table1[[#This Row],[cement]]+Table1[[#This Row],[aggregates]],""))</f>
        <v/>
      </c>
      <c r="CG448" s="20">
        <f>COUNT(Table1[[#This Row],[steel]:[other_unspecified_material]])</f>
        <v>1</v>
      </c>
    </row>
    <row r="449" spans="1:85" s="8" customFormat="1">
      <c r="A449" s="9">
        <v>447</v>
      </c>
      <c r="B449" s="20" t="s">
        <v>404</v>
      </c>
      <c r="C449" s="20" t="s">
        <v>404</v>
      </c>
      <c r="D449" s="38"/>
      <c r="E449" s="9"/>
      <c r="F449" s="38">
        <v>64</v>
      </c>
      <c r="G449" s="38"/>
      <c r="H449" s="38"/>
      <c r="I449" s="38"/>
      <c r="J449" s="117"/>
      <c r="K449" s="117"/>
      <c r="L449" s="117"/>
      <c r="M449" s="117"/>
      <c r="N449" s="117"/>
      <c r="O449" s="117"/>
      <c r="P449" s="117"/>
      <c r="Q449" s="117"/>
      <c r="R449" s="117"/>
      <c r="S449" s="117"/>
      <c r="T449" s="117"/>
      <c r="U449" s="117"/>
      <c r="V449" s="117"/>
      <c r="W449" s="117"/>
      <c r="X449" s="117"/>
      <c r="Y449" s="117"/>
      <c r="Z449" s="117"/>
      <c r="AA449" s="117"/>
      <c r="AB449" s="117"/>
      <c r="AC449" s="117"/>
      <c r="AD449" s="117"/>
      <c r="AE449" s="117"/>
      <c r="AF449" s="117"/>
      <c r="AG449" s="117"/>
      <c r="AH449" s="117"/>
      <c r="AI449" s="117"/>
      <c r="AJ449" s="117"/>
      <c r="AK449" s="117"/>
      <c r="AL449" s="20" t="s">
        <v>927</v>
      </c>
      <c r="AM449" s="38">
        <v>2</v>
      </c>
      <c r="AN449" s="20" t="s">
        <v>117</v>
      </c>
      <c r="AO449" s="20" t="s">
        <v>20</v>
      </c>
      <c r="AP449" s="20" t="s">
        <v>921</v>
      </c>
      <c r="AQ449" s="20" t="s">
        <v>227</v>
      </c>
      <c r="AR449" s="20" t="s">
        <v>119</v>
      </c>
      <c r="AS449" s="20" t="s">
        <v>922</v>
      </c>
      <c r="AT449" s="38">
        <v>1995</v>
      </c>
      <c r="AU449" s="20" t="s">
        <v>923</v>
      </c>
      <c r="AV449" s="20" t="s">
        <v>924</v>
      </c>
      <c r="AW449" s="20" t="s">
        <v>125</v>
      </c>
      <c r="AX449" s="20" t="s">
        <v>1299</v>
      </c>
      <c r="AY449" s="20" t="str">
        <f>"https://doi.org/"&amp;Table1[[#This Row],[DOI]]</f>
        <v>https://doi.org/10.1016/0378-7788(95)00914-J</v>
      </c>
      <c r="AZ449" s="20" t="s">
        <v>119</v>
      </c>
      <c r="BA449" s="20" t="s">
        <v>734</v>
      </c>
      <c r="BB449" s="20" t="s">
        <v>734</v>
      </c>
      <c r="BC449" s="20" t="s">
        <v>925</v>
      </c>
      <c r="BD449" s="20" t="s">
        <v>119</v>
      </c>
      <c r="BE449" s="20" t="s">
        <v>1326</v>
      </c>
      <c r="BF449" s="20" t="s">
        <v>119</v>
      </c>
      <c r="BG449" s="20" t="s">
        <v>119</v>
      </c>
      <c r="BH449" s="20" t="s">
        <v>119</v>
      </c>
      <c r="BI449" s="20" t="s">
        <v>119</v>
      </c>
      <c r="BJ449" s="20" t="s">
        <v>119</v>
      </c>
      <c r="BK449" s="20" t="s">
        <v>119</v>
      </c>
      <c r="BL449" s="20" t="s">
        <v>119</v>
      </c>
      <c r="BM449" s="20" t="s">
        <v>119</v>
      </c>
      <c r="BN449" s="20" t="s">
        <v>119</v>
      </c>
      <c r="BO449" s="20" t="s">
        <v>119</v>
      </c>
      <c r="BP449" s="20" t="s">
        <v>119</v>
      </c>
      <c r="BQ449" s="20" t="s">
        <v>119</v>
      </c>
      <c r="BR449" s="20" t="s">
        <v>119</v>
      </c>
      <c r="BS449" s="20" t="s">
        <v>119</v>
      </c>
      <c r="BT449" s="20" t="s">
        <v>119</v>
      </c>
      <c r="BU449" s="20" t="s">
        <v>119</v>
      </c>
      <c r="BV449" s="20" t="s">
        <v>119</v>
      </c>
      <c r="BW449" s="21" t="s">
        <v>410</v>
      </c>
      <c r="BX449" s="22" t="str">
        <f>_xlfn.XLOOKUP(BW449,dimensions_items!$B$4:$B$35,dimensions_items!$C$4:$C$35,"NULL",0)</f>
        <v>R5.2OECD</v>
      </c>
      <c r="BY449" s="26" t="s">
        <v>25</v>
      </c>
      <c r="BZ449" s="27" t="s">
        <v>1576</v>
      </c>
      <c r="CA449" s="21" t="s">
        <v>18</v>
      </c>
      <c r="CB449" s="27" t="s">
        <v>23</v>
      </c>
      <c r="CC449" s="20" t="str">
        <f t="shared" si="18"/>
        <v>RS</v>
      </c>
      <c r="CD449" s="20" t="str">
        <f t="shared" si="19"/>
        <v>T</v>
      </c>
      <c r="CE449" s="20" t="str">
        <f t="shared" si="20"/>
        <v>OECD_JPN</v>
      </c>
      <c r="CF449" s="20" t="str">
        <f>IF(ISNUMBER(Table1[[#This Row],[concrete]]),Table1[[#This Row],[concrete]],IF(AND(ISNUMBER(Table1[[#This Row],[cement]]),ISNUMBER(Table1[[#This Row],[aggregates]])),Table1[[#This Row],[cement]]+Table1[[#This Row],[aggregates]],""))</f>
        <v/>
      </c>
      <c r="CG449" s="20">
        <f>COUNT(Table1[[#This Row],[steel]:[other_unspecified_material]])</f>
        <v>1</v>
      </c>
    </row>
    <row r="450" spans="1:85" s="8" customFormat="1">
      <c r="A450" s="9">
        <v>448</v>
      </c>
      <c r="B450" s="20" t="s">
        <v>404</v>
      </c>
      <c r="C450" s="20" t="s">
        <v>404</v>
      </c>
      <c r="D450" s="38"/>
      <c r="E450" s="9"/>
      <c r="F450" s="38">
        <v>158</v>
      </c>
      <c r="G450" s="38"/>
      <c r="H450" s="38"/>
      <c r="I450" s="38"/>
      <c r="J450" s="117"/>
      <c r="K450" s="117"/>
      <c r="L450" s="117"/>
      <c r="M450" s="117"/>
      <c r="N450" s="117"/>
      <c r="O450" s="117"/>
      <c r="P450" s="117"/>
      <c r="Q450" s="117"/>
      <c r="R450" s="117"/>
      <c r="S450" s="117"/>
      <c r="T450" s="117"/>
      <c r="U450" s="117"/>
      <c r="V450" s="117"/>
      <c r="W450" s="117"/>
      <c r="X450" s="117"/>
      <c r="Y450" s="117"/>
      <c r="Z450" s="117"/>
      <c r="AA450" s="117"/>
      <c r="AB450" s="117"/>
      <c r="AC450" s="117"/>
      <c r="AD450" s="117"/>
      <c r="AE450" s="117"/>
      <c r="AF450" s="117"/>
      <c r="AG450" s="117"/>
      <c r="AH450" s="117"/>
      <c r="AI450" s="117"/>
      <c r="AJ450" s="117"/>
      <c r="AK450" s="117"/>
      <c r="AL450" s="20" t="s">
        <v>928</v>
      </c>
      <c r="AM450" s="38">
        <v>2</v>
      </c>
      <c r="AN450" s="20" t="s">
        <v>117</v>
      </c>
      <c r="AO450" s="20" t="s">
        <v>20</v>
      </c>
      <c r="AP450" s="20" t="s">
        <v>921</v>
      </c>
      <c r="AQ450" s="20" t="s">
        <v>227</v>
      </c>
      <c r="AR450" s="20" t="s">
        <v>119</v>
      </c>
      <c r="AS450" s="20" t="s">
        <v>922</v>
      </c>
      <c r="AT450" s="38">
        <v>1995</v>
      </c>
      <c r="AU450" s="20" t="s">
        <v>923</v>
      </c>
      <c r="AV450" s="20" t="s">
        <v>924</v>
      </c>
      <c r="AW450" s="20" t="s">
        <v>125</v>
      </c>
      <c r="AX450" s="20" t="s">
        <v>1299</v>
      </c>
      <c r="AY450" s="20" t="str">
        <f>"https://doi.org/"&amp;Table1[[#This Row],[DOI]]</f>
        <v>https://doi.org/10.1016/0378-7788(95)00914-J</v>
      </c>
      <c r="AZ450" s="20" t="s">
        <v>119</v>
      </c>
      <c r="BA450" s="20" t="s">
        <v>734</v>
      </c>
      <c r="BB450" s="20" t="s">
        <v>734</v>
      </c>
      <c r="BC450" s="20" t="s">
        <v>925</v>
      </c>
      <c r="BD450" s="20" t="s">
        <v>119</v>
      </c>
      <c r="BE450" s="20" t="s">
        <v>1326</v>
      </c>
      <c r="BF450" s="20" t="s">
        <v>119</v>
      </c>
      <c r="BG450" s="20" t="s">
        <v>119</v>
      </c>
      <c r="BH450" s="20" t="s">
        <v>119</v>
      </c>
      <c r="BI450" s="20" t="s">
        <v>119</v>
      </c>
      <c r="BJ450" s="20" t="s">
        <v>119</v>
      </c>
      <c r="BK450" s="20" t="s">
        <v>119</v>
      </c>
      <c r="BL450" s="20" t="s">
        <v>119</v>
      </c>
      <c r="BM450" s="20" t="s">
        <v>119</v>
      </c>
      <c r="BN450" s="20" t="s">
        <v>119</v>
      </c>
      <c r="BO450" s="20" t="s">
        <v>119</v>
      </c>
      <c r="BP450" s="20" t="s">
        <v>119</v>
      </c>
      <c r="BQ450" s="20" t="s">
        <v>119</v>
      </c>
      <c r="BR450" s="20" t="s">
        <v>119</v>
      </c>
      <c r="BS450" s="20" t="s">
        <v>119</v>
      </c>
      <c r="BT450" s="20" t="s">
        <v>119</v>
      </c>
      <c r="BU450" s="20" t="s">
        <v>119</v>
      </c>
      <c r="BV450" s="20" t="s">
        <v>119</v>
      </c>
      <c r="BW450" s="21" t="s">
        <v>410</v>
      </c>
      <c r="BX450" s="22" t="str">
        <f>_xlfn.XLOOKUP(BW450,dimensions_items!$B$4:$B$35,dimensions_items!$C$4:$C$35,"NULL",0)</f>
        <v>R5.2OECD</v>
      </c>
      <c r="BY450" s="26" t="s">
        <v>25</v>
      </c>
      <c r="BZ450" s="27" t="s">
        <v>38</v>
      </c>
      <c r="CA450" s="21" t="s">
        <v>18</v>
      </c>
      <c r="CB450" s="27" t="s">
        <v>23</v>
      </c>
      <c r="CC450" s="20" t="str">
        <f t="shared" ref="CC450:CC513" si="21">IF(LEFT(BY450,1)="N","NR",IF(LEFT(BY450,1)="I","IN",IF(LEFT(BY450,1)="U","UN",IF(LEFT(BY450,3)="R_u","RU",IF(LEFT(BY450,3)="R_M","RM",IF(LEFT(BY450,3)="R_S","RS",""))))))</f>
        <v>RS</v>
      </c>
      <c r="CD450" s="20" t="str">
        <f t="shared" ref="CD450:CD513" si="22">IF(LEFT(BZ450,1)="R","C",(LEFT(BZ450,1)))</f>
        <v>S</v>
      </c>
      <c r="CE450" s="20" t="str">
        <f t="shared" ref="CE450:CE513" si="23">RIGHT(BX450,LEN(BX450)-4)&amp;"_"&amp;RIGHT(BW450,LEN(BW450)-3)</f>
        <v>OECD_JPN</v>
      </c>
      <c r="CF450" s="20" t="str">
        <f>IF(ISNUMBER(Table1[[#This Row],[concrete]]),Table1[[#This Row],[concrete]],IF(AND(ISNUMBER(Table1[[#This Row],[cement]]),ISNUMBER(Table1[[#This Row],[aggregates]])),Table1[[#This Row],[cement]]+Table1[[#This Row],[aggregates]],""))</f>
        <v/>
      </c>
      <c r="CG450" s="20">
        <f>COUNT(Table1[[#This Row],[steel]:[other_unspecified_material]])</f>
        <v>1</v>
      </c>
    </row>
    <row r="451" spans="1:85" s="8" customFormat="1">
      <c r="A451" s="9">
        <v>449</v>
      </c>
      <c r="B451" s="20" t="s">
        <v>404</v>
      </c>
      <c r="C451" s="20" t="s">
        <v>404</v>
      </c>
      <c r="D451" s="38"/>
      <c r="E451" s="9"/>
      <c r="F451" s="38">
        <v>125</v>
      </c>
      <c r="G451" s="38"/>
      <c r="H451" s="38"/>
      <c r="I451" s="38"/>
      <c r="J451" s="117"/>
      <c r="K451" s="117"/>
      <c r="L451" s="117"/>
      <c r="M451" s="117"/>
      <c r="N451" s="117"/>
      <c r="O451" s="117"/>
      <c r="P451" s="117"/>
      <c r="Q451" s="117"/>
      <c r="R451" s="117"/>
      <c r="S451" s="117"/>
      <c r="T451" s="117"/>
      <c r="U451" s="117"/>
      <c r="V451" s="117"/>
      <c r="W451" s="117"/>
      <c r="X451" s="117"/>
      <c r="Y451" s="117"/>
      <c r="Z451" s="117"/>
      <c r="AA451" s="117"/>
      <c r="AB451" s="117"/>
      <c r="AC451" s="117"/>
      <c r="AD451" s="117"/>
      <c r="AE451" s="117"/>
      <c r="AF451" s="117"/>
      <c r="AG451" s="117"/>
      <c r="AH451" s="117"/>
      <c r="AI451" s="117"/>
      <c r="AJ451" s="117"/>
      <c r="AK451" s="117"/>
      <c r="AL451" s="20" t="s">
        <v>928</v>
      </c>
      <c r="AM451" s="38">
        <v>2</v>
      </c>
      <c r="AN451" s="20" t="s">
        <v>117</v>
      </c>
      <c r="AO451" s="20" t="s">
        <v>20</v>
      </c>
      <c r="AP451" s="20" t="s">
        <v>921</v>
      </c>
      <c r="AQ451" s="20" t="s">
        <v>227</v>
      </c>
      <c r="AR451" s="20" t="s">
        <v>119</v>
      </c>
      <c r="AS451" s="20" t="s">
        <v>922</v>
      </c>
      <c r="AT451" s="38">
        <v>1995</v>
      </c>
      <c r="AU451" s="20" t="s">
        <v>923</v>
      </c>
      <c r="AV451" s="20" t="s">
        <v>924</v>
      </c>
      <c r="AW451" s="20" t="s">
        <v>125</v>
      </c>
      <c r="AX451" s="20" t="s">
        <v>1299</v>
      </c>
      <c r="AY451" s="20" t="str">
        <f>"https://doi.org/"&amp;Table1[[#This Row],[DOI]]</f>
        <v>https://doi.org/10.1016/0378-7788(95)00914-J</v>
      </c>
      <c r="AZ451" s="20" t="s">
        <v>119</v>
      </c>
      <c r="BA451" s="20" t="s">
        <v>734</v>
      </c>
      <c r="BB451" s="20" t="s">
        <v>734</v>
      </c>
      <c r="BC451" s="20" t="s">
        <v>925</v>
      </c>
      <c r="BD451" s="20" t="s">
        <v>119</v>
      </c>
      <c r="BE451" s="20" t="s">
        <v>1326</v>
      </c>
      <c r="BF451" s="20" t="s">
        <v>119</v>
      </c>
      <c r="BG451" s="20" t="s">
        <v>119</v>
      </c>
      <c r="BH451" s="20" t="s">
        <v>119</v>
      </c>
      <c r="BI451" s="20" t="s">
        <v>119</v>
      </c>
      <c r="BJ451" s="20" t="s">
        <v>119</v>
      </c>
      <c r="BK451" s="20" t="s">
        <v>119</v>
      </c>
      <c r="BL451" s="20" t="s">
        <v>119</v>
      </c>
      <c r="BM451" s="20" t="s">
        <v>119</v>
      </c>
      <c r="BN451" s="20" t="s">
        <v>119</v>
      </c>
      <c r="BO451" s="20" t="s">
        <v>119</v>
      </c>
      <c r="BP451" s="20" t="s">
        <v>119</v>
      </c>
      <c r="BQ451" s="20" t="s">
        <v>119</v>
      </c>
      <c r="BR451" s="20" t="s">
        <v>119</v>
      </c>
      <c r="BS451" s="20" t="s">
        <v>119</v>
      </c>
      <c r="BT451" s="20" t="s">
        <v>119</v>
      </c>
      <c r="BU451" s="20" t="s">
        <v>119</v>
      </c>
      <c r="BV451" s="20" t="s">
        <v>119</v>
      </c>
      <c r="BW451" s="21" t="s">
        <v>410</v>
      </c>
      <c r="BX451" s="22" t="str">
        <f>_xlfn.XLOOKUP(BW451,dimensions_items!$B$4:$B$35,dimensions_items!$C$4:$C$35,"NULL",0)</f>
        <v>R5.2OECD</v>
      </c>
      <c r="BY451" s="26" t="s">
        <v>25</v>
      </c>
      <c r="BZ451" s="27" t="s">
        <v>38</v>
      </c>
      <c r="CA451" s="21" t="s">
        <v>18</v>
      </c>
      <c r="CB451" s="27" t="s">
        <v>23</v>
      </c>
      <c r="CC451" s="20" t="str">
        <f t="shared" si="21"/>
        <v>RS</v>
      </c>
      <c r="CD451" s="20" t="str">
        <f t="shared" si="22"/>
        <v>S</v>
      </c>
      <c r="CE451" s="20" t="str">
        <f t="shared" si="23"/>
        <v>OECD_JPN</v>
      </c>
      <c r="CF451" s="20" t="str">
        <f>IF(ISNUMBER(Table1[[#This Row],[concrete]]),Table1[[#This Row],[concrete]],IF(AND(ISNUMBER(Table1[[#This Row],[cement]]),ISNUMBER(Table1[[#This Row],[aggregates]])),Table1[[#This Row],[cement]]+Table1[[#This Row],[aggregates]],""))</f>
        <v/>
      </c>
      <c r="CG451" s="20">
        <f>COUNT(Table1[[#This Row],[steel]:[other_unspecified_material]])</f>
        <v>1</v>
      </c>
    </row>
    <row r="452" spans="1:85" s="8" customFormat="1">
      <c r="A452" s="9">
        <v>450</v>
      </c>
      <c r="B452" s="20" t="s">
        <v>654</v>
      </c>
      <c r="C452" s="20" t="s">
        <v>929</v>
      </c>
      <c r="D452" s="38"/>
      <c r="E452" s="9"/>
      <c r="F452" s="38">
        <v>41.467592590000002</v>
      </c>
      <c r="G452" s="38"/>
      <c r="H452" s="38"/>
      <c r="I452" s="38"/>
      <c r="J452" s="117">
        <v>26.0625</v>
      </c>
      <c r="K452" s="117"/>
      <c r="L452" s="117"/>
      <c r="M452" s="117">
        <v>932.30703700000004</v>
      </c>
      <c r="N452" s="117"/>
      <c r="O452" s="117"/>
      <c r="P452" s="117"/>
      <c r="Q452" s="117"/>
      <c r="R452" s="117"/>
      <c r="S452" s="117"/>
      <c r="T452" s="117"/>
      <c r="U452" s="117"/>
      <c r="V452" s="117"/>
      <c r="W452" s="117"/>
      <c r="X452" s="117"/>
      <c r="Y452" s="117"/>
      <c r="Z452" s="117"/>
      <c r="AA452" s="117"/>
      <c r="AB452" s="117"/>
      <c r="AC452" s="117"/>
      <c r="AD452" s="117"/>
      <c r="AE452" s="117"/>
      <c r="AF452" s="117"/>
      <c r="AG452" s="117"/>
      <c r="AH452" s="117"/>
      <c r="AI452" s="117"/>
      <c r="AJ452" s="117"/>
      <c r="AK452" s="117"/>
      <c r="AL452" s="20" t="s">
        <v>930</v>
      </c>
      <c r="AM452" s="38">
        <v>1</v>
      </c>
      <c r="AN452" s="20" t="s">
        <v>117</v>
      </c>
      <c r="AO452" s="20" t="s">
        <v>20</v>
      </c>
      <c r="AP452" s="20" t="s">
        <v>760</v>
      </c>
      <c r="AQ452" s="20" t="s">
        <v>227</v>
      </c>
      <c r="AR452" s="20" t="s">
        <v>119</v>
      </c>
      <c r="AS452" s="20" t="s">
        <v>803</v>
      </c>
      <c r="AT452" s="38">
        <v>2018</v>
      </c>
      <c r="AU452" s="20" t="s">
        <v>931</v>
      </c>
      <c r="AV452" s="20" t="s">
        <v>823</v>
      </c>
      <c r="AW452" s="20" t="s">
        <v>125</v>
      </c>
      <c r="AX452" s="20" t="s">
        <v>1300</v>
      </c>
      <c r="AY452" s="20" t="str">
        <f>"https://doi.org/"&amp;Table1[[#This Row],[DOI]]</f>
        <v>https://doi.org/10.1016/j.resconrec.2017.09.022</v>
      </c>
      <c r="AZ452" s="20" t="s">
        <v>119</v>
      </c>
      <c r="BA452" s="20" t="s">
        <v>734</v>
      </c>
      <c r="BB452" s="20" t="s">
        <v>734</v>
      </c>
      <c r="BC452" s="20" t="s">
        <v>932</v>
      </c>
      <c r="BD452" s="20" t="s">
        <v>119</v>
      </c>
      <c r="BE452" s="20" t="s">
        <v>1326</v>
      </c>
      <c r="BF452" s="20" t="s">
        <v>119</v>
      </c>
      <c r="BG452" s="20" t="s">
        <v>119</v>
      </c>
      <c r="BH452" s="20" t="s">
        <v>119</v>
      </c>
      <c r="BI452" s="20" t="s">
        <v>119</v>
      </c>
      <c r="BJ452" s="20" t="s">
        <v>119</v>
      </c>
      <c r="BK452" s="20" t="s">
        <v>119</v>
      </c>
      <c r="BL452" s="20" t="s">
        <v>119</v>
      </c>
      <c r="BM452" s="20" t="s">
        <v>119</v>
      </c>
      <c r="BN452" s="20" t="s">
        <v>119</v>
      </c>
      <c r="BO452" s="20" t="s">
        <v>119</v>
      </c>
      <c r="BP452" s="20" t="s">
        <v>119</v>
      </c>
      <c r="BQ452" s="20" t="s">
        <v>119</v>
      </c>
      <c r="BR452" s="20" t="s">
        <v>119</v>
      </c>
      <c r="BS452" s="20" t="s">
        <v>119</v>
      </c>
      <c r="BT452" s="20" t="s">
        <v>119</v>
      </c>
      <c r="BU452" s="20" t="s">
        <v>119</v>
      </c>
      <c r="BV452" s="20" t="s">
        <v>119</v>
      </c>
      <c r="BW452" s="21" t="s">
        <v>466</v>
      </c>
      <c r="BX452" s="22" t="str">
        <f>_xlfn.XLOOKUP(BW452,dimensions_items!$B$4:$B$35,dimensions_items!$C$4:$C$35,"NULL",0)</f>
        <v>R5.2OECD</v>
      </c>
      <c r="BY452" s="26" t="s">
        <v>25</v>
      </c>
      <c r="BZ452" s="27" t="s">
        <v>17</v>
      </c>
      <c r="CA452" s="21" t="s">
        <v>18</v>
      </c>
      <c r="CB452" s="21" t="s">
        <v>28</v>
      </c>
      <c r="CC452" s="20" t="str">
        <f t="shared" si="21"/>
        <v>RS</v>
      </c>
      <c r="CD452" s="20" t="str">
        <f t="shared" si="22"/>
        <v>C</v>
      </c>
      <c r="CE452" s="20" t="str">
        <f t="shared" si="23"/>
        <v>OECD_AUNZ</v>
      </c>
      <c r="CF452" s="20">
        <f>IF(ISNUMBER(Table1[[#This Row],[concrete]]),Table1[[#This Row],[concrete]],IF(AND(ISNUMBER(Table1[[#This Row],[cement]]),ISNUMBER(Table1[[#This Row],[aggregates]])),Table1[[#This Row],[cement]]+Table1[[#This Row],[aggregates]],""))</f>
        <v>932.30703700000004</v>
      </c>
      <c r="CG452" s="20">
        <f>COUNT(Table1[[#This Row],[steel]:[other_unspecified_material]])</f>
        <v>3</v>
      </c>
    </row>
    <row r="453" spans="1:85" s="8" customFormat="1">
      <c r="A453" s="9">
        <v>451</v>
      </c>
      <c r="B453" s="20" t="s">
        <v>654</v>
      </c>
      <c r="C453" s="20" t="s">
        <v>929</v>
      </c>
      <c r="D453" s="38"/>
      <c r="E453" s="9"/>
      <c r="F453" s="38">
        <v>45.5617284</v>
      </c>
      <c r="G453" s="38"/>
      <c r="H453" s="38"/>
      <c r="I453" s="38"/>
      <c r="J453" s="117">
        <v>32.047222220000002</v>
      </c>
      <c r="K453" s="117"/>
      <c r="L453" s="117"/>
      <c r="M453" s="117">
        <v>1020.8</v>
      </c>
      <c r="N453" s="117"/>
      <c r="O453" s="117"/>
      <c r="P453" s="117"/>
      <c r="Q453" s="117"/>
      <c r="R453" s="117"/>
      <c r="S453" s="117"/>
      <c r="T453" s="117"/>
      <c r="U453" s="117"/>
      <c r="V453" s="117"/>
      <c r="W453" s="117"/>
      <c r="X453" s="117"/>
      <c r="Y453" s="117"/>
      <c r="Z453" s="117"/>
      <c r="AA453" s="117"/>
      <c r="AB453" s="117"/>
      <c r="AC453" s="117"/>
      <c r="AD453" s="117"/>
      <c r="AE453" s="117"/>
      <c r="AF453" s="117"/>
      <c r="AG453" s="117"/>
      <c r="AH453" s="117"/>
      <c r="AI453" s="117"/>
      <c r="AJ453" s="117"/>
      <c r="AK453" s="117"/>
      <c r="AL453" s="20" t="s">
        <v>930</v>
      </c>
      <c r="AM453" s="38">
        <v>1</v>
      </c>
      <c r="AN453" s="20" t="s">
        <v>117</v>
      </c>
      <c r="AO453" s="20" t="s">
        <v>20</v>
      </c>
      <c r="AP453" s="20" t="s">
        <v>760</v>
      </c>
      <c r="AQ453" s="20" t="s">
        <v>227</v>
      </c>
      <c r="AR453" s="20" t="s">
        <v>119</v>
      </c>
      <c r="AS453" s="20" t="s">
        <v>803</v>
      </c>
      <c r="AT453" s="38">
        <v>2018</v>
      </c>
      <c r="AU453" s="20" t="s">
        <v>931</v>
      </c>
      <c r="AV453" s="20" t="s">
        <v>823</v>
      </c>
      <c r="AW453" s="20" t="s">
        <v>125</v>
      </c>
      <c r="AX453" s="20" t="s">
        <v>1300</v>
      </c>
      <c r="AY453" s="20" t="str">
        <f>"https://doi.org/"&amp;Table1[[#This Row],[DOI]]</f>
        <v>https://doi.org/10.1016/j.resconrec.2017.09.022</v>
      </c>
      <c r="AZ453" s="20" t="s">
        <v>119</v>
      </c>
      <c r="BA453" s="20" t="s">
        <v>734</v>
      </c>
      <c r="BB453" s="20" t="s">
        <v>734</v>
      </c>
      <c r="BC453" s="20" t="s">
        <v>932</v>
      </c>
      <c r="BD453" s="20" t="s">
        <v>119</v>
      </c>
      <c r="BE453" s="20" t="s">
        <v>1326</v>
      </c>
      <c r="BF453" s="20" t="s">
        <v>119</v>
      </c>
      <c r="BG453" s="20" t="s">
        <v>119</v>
      </c>
      <c r="BH453" s="20" t="s">
        <v>119</v>
      </c>
      <c r="BI453" s="20" t="s">
        <v>119</v>
      </c>
      <c r="BJ453" s="20" t="s">
        <v>119</v>
      </c>
      <c r="BK453" s="20" t="s">
        <v>119</v>
      </c>
      <c r="BL453" s="20" t="s">
        <v>119</v>
      </c>
      <c r="BM453" s="20" t="s">
        <v>119</v>
      </c>
      <c r="BN453" s="20" t="s">
        <v>119</v>
      </c>
      <c r="BO453" s="20" t="s">
        <v>119</v>
      </c>
      <c r="BP453" s="20" t="s">
        <v>119</v>
      </c>
      <c r="BQ453" s="20" t="s">
        <v>119</v>
      </c>
      <c r="BR453" s="20" t="s">
        <v>119</v>
      </c>
      <c r="BS453" s="20" t="s">
        <v>119</v>
      </c>
      <c r="BT453" s="20" t="s">
        <v>119</v>
      </c>
      <c r="BU453" s="20" t="s">
        <v>119</v>
      </c>
      <c r="BV453" s="20" t="s">
        <v>119</v>
      </c>
      <c r="BW453" s="21" t="s">
        <v>466</v>
      </c>
      <c r="BX453" s="22" t="str">
        <f>_xlfn.XLOOKUP(BW453,dimensions_items!$B$4:$B$35,dimensions_items!$C$4:$C$35,"NULL",0)</f>
        <v>R5.2OECD</v>
      </c>
      <c r="BY453" s="26" t="s">
        <v>25</v>
      </c>
      <c r="BZ453" s="27" t="s">
        <v>17</v>
      </c>
      <c r="CA453" s="21" t="s">
        <v>18</v>
      </c>
      <c r="CB453" s="21" t="s">
        <v>28</v>
      </c>
      <c r="CC453" s="20" t="str">
        <f t="shared" si="21"/>
        <v>RS</v>
      </c>
      <c r="CD453" s="20" t="str">
        <f t="shared" si="22"/>
        <v>C</v>
      </c>
      <c r="CE453" s="20" t="str">
        <f t="shared" si="23"/>
        <v>OECD_AUNZ</v>
      </c>
      <c r="CF453" s="20">
        <f>IF(ISNUMBER(Table1[[#This Row],[concrete]]),Table1[[#This Row],[concrete]],IF(AND(ISNUMBER(Table1[[#This Row],[cement]]),ISNUMBER(Table1[[#This Row],[aggregates]])),Table1[[#This Row],[cement]]+Table1[[#This Row],[aggregates]],""))</f>
        <v>1020.8</v>
      </c>
      <c r="CG453" s="20">
        <f>COUNT(Table1[[#This Row],[steel]:[other_unspecified_material]])</f>
        <v>3</v>
      </c>
    </row>
    <row r="454" spans="1:85" s="8" customFormat="1">
      <c r="A454" s="9">
        <v>452</v>
      </c>
      <c r="B454" s="20" t="s">
        <v>654</v>
      </c>
      <c r="C454" s="20" t="s">
        <v>118</v>
      </c>
      <c r="D454" s="38"/>
      <c r="E454" s="9"/>
      <c r="F454" s="38">
        <v>39.563492060000002</v>
      </c>
      <c r="G454" s="43"/>
      <c r="H454" s="38"/>
      <c r="I454" s="43"/>
      <c r="J454" s="119">
        <v>55.83630952</v>
      </c>
      <c r="K454" s="117"/>
      <c r="L454" s="117"/>
      <c r="M454" s="117">
        <v>891.17460319999998</v>
      </c>
      <c r="N454" s="117"/>
      <c r="O454" s="117"/>
      <c r="P454" s="117"/>
      <c r="Q454" s="117"/>
      <c r="R454" s="117"/>
      <c r="S454" s="117"/>
      <c r="T454" s="117"/>
      <c r="U454" s="117"/>
      <c r="V454" s="117"/>
      <c r="W454" s="117"/>
      <c r="X454" s="117"/>
      <c r="Y454" s="117"/>
      <c r="Z454" s="117"/>
      <c r="AA454" s="117"/>
      <c r="AB454" s="117"/>
      <c r="AC454" s="117"/>
      <c r="AD454" s="117"/>
      <c r="AE454" s="117"/>
      <c r="AF454" s="117"/>
      <c r="AG454" s="117"/>
      <c r="AH454" s="117"/>
      <c r="AI454" s="117"/>
      <c r="AJ454" s="117"/>
      <c r="AK454" s="117"/>
      <c r="AL454" s="20" t="s">
        <v>933</v>
      </c>
      <c r="AM454" s="38">
        <v>1</v>
      </c>
      <c r="AN454" s="20" t="s">
        <v>117</v>
      </c>
      <c r="AO454" s="20" t="s">
        <v>24</v>
      </c>
      <c r="AP454" s="20" t="s">
        <v>760</v>
      </c>
      <c r="AQ454" s="20" t="s">
        <v>227</v>
      </c>
      <c r="AR454" s="20" t="s">
        <v>119</v>
      </c>
      <c r="AS454" s="20" t="s">
        <v>803</v>
      </c>
      <c r="AT454" s="38">
        <v>2018</v>
      </c>
      <c r="AU454" s="20" t="s">
        <v>931</v>
      </c>
      <c r="AV454" s="20" t="s">
        <v>823</v>
      </c>
      <c r="AW454" s="20" t="s">
        <v>125</v>
      </c>
      <c r="AX454" s="20" t="s">
        <v>1300</v>
      </c>
      <c r="AY454" s="20" t="str">
        <f>"https://doi.org/"&amp;Table1[[#This Row],[DOI]]</f>
        <v>https://doi.org/10.1016/j.resconrec.2017.09.022</v>
      </c>
      <c r="AZ454" s="20" t="s">
        <v>119</v>
      </c>
      <c r="BA454" s="20" t="s">
        <v>734</v>
      </c>
      <c r="BB454" s="20" t="s">
        <v>734</v>
      </c>
      <c r="BC454" s="20" t="s">
        <v>932</v>
      </c>
      <c r="BD454" s="20" t="s">
        <v>119</v>
      </c>
      <c r="BE454" s="20" t="s">
        <v>1326</v>
      </c>
      <c r="BF454" s="20" t="s">
        <v>119</v>
      </c>
      <c r="BG454" s="20" t="s">
        <v>119</v>
      </c>
      <c r="BH454" s="20" t="s">
        <v>119</v>
      </c>
      <c r="BI454" s="20" t="s">
        <v>119</v>
      </c>
      <c r="BJ454" s="20" t="s">
        <v>119</v>
      </c>
      <c r="BK454" s="20" t="s">
        <v>119</v>
      </c>
      <c r="BL454" s="20" t="s">
        <v>119</v>
      </c>
      <c r="BM454" s="20" t="s">
        <v>119</v>
      </c>
      <c r="BN454" s="20" t="s">
        <v>119</v>
      </c>
      <c r="BO454" s="20" t="s">
        <v>119</v>
      </c>
      <c r="BP454" s="20" t="s">
        <v>119</v>
      </c>
      <c r="BQ454" s="20" t="s">
        <v>119</v>
      </c>
      <c r="BR454" s="20" t="s">
        <v>119</v>
      </c>
      <c r="BS454" s="20" t="s">
        <v>119</v>
      </c>
      <c r="BT454" s="20" t="s">
        <v>119</v>
      </c>
      <c r="BU454" s="20" t="s">
        <v>119</v>
      </c>
      <c r="BV454" s="20" t="s">
        <v>119</v>
      </c>
      <c r="BW454" s="21" t="s">
        <v>466</v>
      </c>
      <c r="BX454" s="22" t="str">
        <f>_xlfn.XLOOKUP(BW454,dimensions_items!$B$4:$B$35,dimensions_items!$C$4:$C$35,"NULL",0)</f>
        <v>R5.2OECD</v>
      </c>
      <c r="BY454" s="20" t="s">
        <v>29</v>
      </c>
      <c r="BZ454" s="27" t="s">
        <v>31</v>
      </c>
      <c r="CA454" s="28" t="s">
        <v>18</v>
      </c>
      <c r="CB454" s="21" t="s">
        <v>28</v>
      </c>
      <c r="CC454" s="20" t="str">
        <f t="shared" si="21"/>
        <v>RM</v>
      </c>
      <c r="CD454" s="20" t="str">
        <f t="shared" si="22"/>
        <v>U</v>
      </c>
      <c r="CE454" s="20" t="str">
        <f t="shared" si="23"/>
        <v>OECD_AUNZ</v>
      </c>
      <c r="CF454" s="20">
        <f>IF(ISNUMBER(Table1[[#This Row],[concrete]]),Table1[[#This Row],[concrete]],IF(AND(ISNUMBER(Table1[[#This Row],[cement]]),ISNUMBER(Table1[[#This Row],[aggregates]])),Table1[[#This Row],[cement]]+Table1[[#This Row],[aggregates]],""))</f>
        <v>891.17460319999998</v>
      </c>
      <c r="CG454" s="20">
        <f>COUNT(Table1[[#This Row],[steel]:[other_unspecified_material]])</f>
        <v>3</v>
      </c>
    </row>
    <row r="455" spans="1:85" s="8" customFormat="1">
      <c r="A455" s="9">
        <v>453</v>
      </c>
      <c r="B455" s="20" t="s">
        <v>654</v>
      </c>
      <c r="C455" s="20" t="s">
        <v>118</v>
      </c>
      <c r="D455" s="38"/>
      <c r="E455" s="9"/>
      <c r="F455" s="38">
        <v>31.567460319999999</v>
      </c>
      <c r="G455" s="38"/>
      <c r="H455" s="38"/>
      <c r="I455" s="38"/>
      <c r="J455" s="117">
        <v>33.252976189999998</v>
      </c>
      <c r="K455" s="117"/>
      <c r="L455" s="117"/>
      <c r="M455" s="117">
        <v>704.8380952</v>
      </c>
      <c r="N455" s="117"/>
      <c r="O455" s="117"/>
      <c r="P455" s="117"/>
      <c r="Q455" s="117"/>
      <c r="R455" s="117"/>
      <c r="S455" s="117"/>
      <c r="T455" s="117"/>
      <c r="U455" s="117"/>
      <c r="V455" s="117"/>
      <c r="W455" s="117"/>
      <c r="X455" s="117"/>
      <c r="Y455" s="117"/>
      <c r="Z455" s="117"/>
      <c r="AA455" s="117"/>
      <c r="AB455" s="117"/>
      <c r="AC455" s="117"/>
      <c r="AD455" s="117"/>
      <c r="AE455" s="117"/>
      <c r="AF455" s="117"/>
      <c r="AG455" s="117"/>
      <c r="AH455" s="117"/>
      <c r="AI455" s="117"/>
      <c r="AJ455" s="117"/>
      <c r="AK455" s="117"/>
      <c r="AL455" s="20" t="s">
        <v>934</v>
      </c>
      <c r="AM455" s="38">
        <v>2</v>
      </c>
      <c r="AN455" s="20" t="s">
        <v>117</v>
      </c>
      <c r="AO455" s="20" t="s">
        <v>24</v>
      </c>
      <c r="AP455" s="20" t="s">
        <v>760</v>
      </c>
      <c r="AQ455" s="20" t="s">
        <v>227</v>
      </c>
      <c r="AR455" s="20" t="s">
        <v>119</v>
      </c>
      <c r="AS455" s="20" t="s">
        <v>803</v>
      </c>
      <c r="AT455" s="38">
        <v>2018</v>
      </c>
      <c r="AU455" s="20" t="s">
        <v>931</v>
      </c>
      <c r="AV455" s="20" t="s">
        <v>823</v>
      </c>
      <c r="AW455" s="20" t="s">
        <v>125</v>
      </c>
      <c r="AX455" s="20" t="s">
        <v>1300</v>
      </c>
      <c r="AY455" s="20" t="str">
        <f>"https://doi.org/"&amp;Table1[[#This Row],[DOI]]</f>
        <v>https://doi.org/10.1016/j.resconrec.2017.09.022</v>
      </c>
      <c r="AZ455" s="20" t="s">
        <v>119</v>
      </c>
      <c r="BA455" s="20" t="s">
        <v>734</v>
      </c>
      <c r="BB455" s="20" t="s">
        <v>734</v>
      </c>
      <c r="BC455" s="20" t="s">
        <v>932</v>
      </c>
      <c r="BD455" s="20" t="s">
        <v>119</v>
      </c>
      <c r="BE455" s="20" t="s">
        <v>1326</v>
      </c>
      <c r="BF455" s="20" t="s">
        <v>119</v>
      </c>
      <c r="BG455" s="20" t="s">
        <v>119</v>
      </c>
      <c r="BH455" s="20" t="s">
        <v>119</v>
      </c>
      <c r="BI455" s="20" t="s">
        <v>119</v>
      </c>
      <c r="BJ455" s="20" t="s">
        <v>119</v>
      </c>
      <c r="BK455" s="20" t="s">
        <v>119</v>
      </c>
      <c r="BL455" s="20" t="s">
        <v>119</v>
      </c>
      <c r="BM455" s="20" t="s">
        <v>119</v>
      </c>
      <c r="BN455" s="20" t="s">
        <v>119</v>
      </c>
      <c r="BO455" s="20" t="s">
        <v>119</v>
      </c>
      <c r="BP455" s="20" t="s">
        <v>119</v>
      </c>
      <c r="BQ455" s="20" t="s">
        <v>119</v>
      </c>
      <c r="BR455" s="20" t="s">
        <v>119</v>
      </c>
      <c r="BS455" s="20" t="s">
        <v>119</v>
      </c>
      <c r="BT455" s="20" t="s">
        <v>119</v>
      </c>
      <c r="BU455" s="20" t="s">
        <v>119</v>
      </c>
      <c r="BV455" s="20" t="s">
        <v>119</v>
      </c>
      <c r="BW455" s="21" t="s">
        <v>466</v>
      </c>
      <c r="BX455" s="22" t="str">
        <f>_xlfn.XLOOKUP(BW455,dimensions_items!$B$4:$B$35,dimensions_items!$C$4:$C$35,"NULL",0)</f>
        <v>R5.2OECD</v>
      </c>
      <c r="BY455" s="20" t="s">
        <v>29</v>
      </c>
      <c r="BZ455" s="27" t="s">
        <v>31</v>
      </c>
      <c r="CA455" s="21" t="s">
        <v>18</v>
      </c>
      <c r="CB455" s="21" t="s">
        <v>28</v>
      </c>
      <c r="CC455" s="20" t="str">
        <f t="shared" si="21"/>
        <v>RM</v>
      </c>
      <c r="CD455" s="20" t="str">
        <f t="shared" si="22"/>
        <v>U</v>
      </c>
      <c r="CE455" s="20" t="str">
        <f t="shared" si="23"/>
        <v>OECD_AUNZ</v>
      </c>
      <c r="CF455" s="20">
        <f>IF(ISNUMBER(Table1[[#This Row],[concrete]]),Table1[[#This Row],[concrete]],IF(AND(ISNUMBER(Table1[[#This Row],[cement]]),ISNUMBER(Table1[[#This Row],[aggregates]])),Table1[[#This Row],[cement]]+Table1[[#This Row],[aggregates]],""))</f>
        <v>704.8380952</v>
      </c>
      <c r="CG455" s="20">
        <f>COUNT(Table1[[#This Row],[steel]:[other_unspecified_material]])</f>
        <v>3</v>
      </c>
    </row>
    <row r="456" spans="1:85" s="8" customFormat="1">
      <c r="A456" s="9">
        <v>454</v>
      </c>
      <c r="B456" s="20" t="s">
        <v>654</v>
      </c>
      <c r="C456" s="20" t="s">
        <v>118</v>
      </c>
      <c r="D456" s="38"/>
      <c r="E456" s="9"/>
      <c r="F456" s="38">
        <v>39.243827160000002</v>
      </c>
      <c r="G456" s="38"/>
      <c r="H456" s="38"/>
      <c r="I456" s="38"/>
      <c r="J456" s="117">
        <v>29.680555559999998</v>
      </c>
      <c r="K456" s="117"/>
      <c r="L456" s="117"/>
      <c r="M456" s="117">
        <v>888.47407410000005</v>
      </c>
      <c r="N456" s="117"/>
      <c r="O456" s="117"/>
      <c r="P456" s="117"/>
      <c r="Q456" s="117"/>
      <c r="R456" s="117"/>
      <c r="S456" s="117"/>
      <c r="T456" s="117"/>
      <c r="U456" s="117"/>
      <c r="V456" s="117"/>
      <c r="W456" s="117"/>
      <c r="X456" s="117"/>
      <c r="Y456" s="117"/>
      <c r="Z456" s="117"/>
      <c r="AA456" s="117"/>
      <c r="AB456" s="117"/>
      <c r="AC456" s="117"/>
      <c r="AD456" s="117"/>
      <c r="AE456" s="117"/>
      <c r="AF456" s="117"/>
      <c r="AG456" s="117"/>
      <c r="AH456" s="117"/>
      <c r="AI456" s="117"/>
      <c r="AJ456" s="117"/>
      <c r="AK456" s="117"/>
      <c r="AL456" s="20" t="s">
        <v>935</v>
      </c>
      <c r="AM456" s="38">
        <v>1</v>
      </c>
      <c r="AN456" s="20" t="s">
        <v>117</v>
      </c>
      <c r="AO456" s="20" t="s">
        <v>24</v>
      </c>
      <c r="AP456" s="20" t="s">
        <v>760</v>
      </c>
      <c r="AQ456" s="20" t="s">
        <v>227</v>
      </c>
      <c r="AR456" s="20" t="s">
        <v>119</v>
      </c>
      <c r="AS456" s="20" t="s">
        <v>803</v>
      </c>
      <c r="AT456" s="38">
        <v>2018</v>
      </c>
      <c r="AU456" s="20" t="s">
        <v>931</v>
      </c>
      <c r="AV456" s="20" t="s">
        <v>823</v>
      </c>
      <c r="AW456" s="20" t="s">
        <v>125</v>
      </c>
      <c r="AX456" s="20" t="s">
        <v>1300</v>
      </c>
      <c r="AY456" s="20" t="str">
        <f>"https://doi.org/"&amp;Table1[[#This Row],[DOI]]</f>
        <v>https://doi.org/10.1016/j.resconrec.2017.09.022</v>
      </c>
      <c r="AZ456" s="20" t="s">
        <v>119</v>
      </c>
      <c r="BA456" s="20" t="s">
        <v>734</v>
      </c>
      <c r="BB456" s="20" t="s">
        <v>734</v>
      </c>
      <c r="BC456" s="20" t="s">
        <v>932</v>
      </c>
      <c r="BD456" s="20" t="s">
        <v>119</v>
      </c>
      <c r="BE456" s="20" t="s">
        <v>1326</v>
      </c>
      <c r="BF456" s="20" t="s">
        <v>119</v>
      </c>
      <c r="BG456" s="20" t="s">
        <v>119</v>
      </c>
      <c r="BH456" s="20" t="s">
        <v>119</v>
      </c>
      <c r="BI456" s="20" t="s">
        <v>119</v>
      </c>
      <c r="BJ456" s="20" t="s">
        <v>119</v>
      </c>
      <c r="BK456" s="20" t="s">
        <v>119</v>
      </c>
      <c r="BL456" s="20" t="s">
        <v>119</v>
      </c>
      <c r="BM456" s="20" t="s">
        <v>119</v>
      </c>
      <c r="BN456" s="20" t="s">
        <v>119</v>
      </c>
      <c r="BO456" s="20" t="s">
        <v>119</v>
      </c>
      <c r="BP456" s="20" t="s">
        <v>119</v>
      </c>
      <c r="BQ456" s="20" t="s">
        <v>119</v>
      </c>
      <c r="BR456" s="20" t="s">
        <v>119</v>
      </c>
      <c r="BS456" s="20" t="s">
        <v>119</v>
      </c>
      <c r="BT456" s="20" t="s">
        <v>119</v>
      </c>
      <c r="BU456" s="20" t="s">
        <v>119</v>
      </c>
      <c r="BV456" s="20" t="s">
        <v>119</v>
      </c>
      <c r="BW456" s="21" t="s">
        <v>466</v>
      </c>
      <c r="BX456" s="22" t="str">
        <f>_xlfn.XLOOKUP(BW456,dimensions_items!$B$4:$B$35,dimensions_items!$C$4:$C$35,"NULL",0)</f>
        <v>R5.2OECD</v>
      </c>
      <c r="BY456" s="20" t="s">
        <v>29</v>
      </c>
      <c r="BZ456" s="27" t="s">
        <v>31</v>
      </c>
      <c r="CA456" s="28" t="s">
        <v>18</v>
      </c>
      <c r="CB456" s="21" t="s">
        <v>28</v>
      </c>
      <c r="CC456" s="20" t="str">
        <f t="shared" si="21"/>
        <v>RM</v>
      </c>
      <c r="CD456" s="20" t="str">
        <f t="shared" si="22"/>
        <v>U</v>
      </c>
      <c r="CE456" s="20" t="str">
        <f t="shared" si="23"/>
        <v>OECD_AUNZ</v>
      </c>
      <c r="CF456" s="20">
        <f>IF(ISNUMBER(Table1[[#This Row],[concrete]]),Table1[[#This Row],[concrete]],IF(AND(ISNUMBER(Table1[[#This Row],[cement]]),ISNUMBER(Table1[[#This Row],[aggregates]])),Table1[[#This Row],[cement]]+Table1[[#This Row],[aggregates]],""))</f>
        <v>888.47407410000005</v>
      </c>
      <c r="CG456" s="20">
        <f>COUNT(Table1[[#This Row],[steel]:[other_unspecified_material]])</f>
        <v>3</v>
      </c>
    </row>
    <row r="457" spans="1:85" s="8" customFormat="1">
      <c r="A457" s="9">
        <v>455</v>
      </c>
      <c r="B457" s="20" t="s">
        <v>654</v>
      </c>
      <c r="C457" s="20" t="s">
        <v>118</v>
      </c>
      <c r="D457" s="38"/>
      <c r="E457" s="9"/>
      <c r="F457" s="38">
        <v>31.95987654</v>
      </c>
      <c r="G457" s="38"/>
      <c r="H457" s="38"/>
      <c r="I457" s="38"/>
      <c r="J457" s="117">
        <v>32.645833330000002</v>
      </c>
      <c r="K457" s="117"/>
      <c r="L457" s="117"/>
      <c r="M457" s="117">
        <v>699.43703700000003</v>
      </c>
      <c r="N457" s="117"/>
      <c r="O457" s="117"/>
      <c r="P457" s="117"/>
      <c r="Q457" s="117"/>
      <c r="R457" s="117"/>
      <c r="S457" s="117"/>
      <c r="T457" s="117"/>
      <c r="U457" s="117"/>
      <c r="V457" s="117"/>
      <c r="W457" s="117"/>
      <c r="X457" s="117"/>
      <c r="Y457" s="117"/>
      <c r="Z457" s="117"/>
      <c r="AA457" s="117"/>
      <c r="AB457" s="117"/>
      <c r="AC457" s="117"/>
      <c r="AD457" s="117"/>
      <c r="AE457" s="117"/>
      <c r="AF457" s="117"/>
      <c r="AG457" s="117"/>
      <c r="AH457" s="117"/>
      <c r="AI457" s="117"/>
      <c r="AJ457" s="117"/>
      <c r="AK457" s="117"/>
      <c r="AL457" s="20" t="s">
        <v>119</v>
      </c>
      <c r="AM457" s="38">
        <v>1</v>
      </c>
      <c r="AN457" s="20" t="s">
        <v>117</v>
      </c>
      <c r="AO457" s="20" t="s">
        <v>24</v>
      </c>
      <c r="AP457" s="20" t="s">
        <v>760</v>
      </c>
      <c r="AQ457" s="20" t="s">
        <v>227</v>
      </c>
      <c r="AR457" s="20" t="s">
        <v>119</v>
      </c>
      <c r="AS457" s="20" t="s">
        <v>803</v>
      </c>
      <c r="AT457" s="38">
        <v>2018</v>
      </c>
      <c r="AU457" s="20" t="s">
        <v>931</v>
      </c>
      <c r="AV457" s="20" t="s">
        <v>823</v>
      </c>
      <c r="AW457" s="20" t="s">
        <v>125</v>
      </c>
      <c r="AX457" s="20" t="s">
        <v>1300</v>
      </c>
      <c r="AY457" s="20" t="str">
        <f>"https://doi.org/"&amp;Table1[[#This Row],[DOI]]</f>
        <v>https://doi.org/10.1016/j.resconrec.2017.09.022</v>
      </c>
      <c r="AZ457" s="20" t="s">
        <v>119</v>
      </c>
      <c r="BA457" s="20" t="s">
        <v>734</v>
      </c>
      <c r="BB457" s="20" t="s">
        <v>734</v>
      </c>
      <c r="BC457" s="20" t="s">
        <v>932</v>
      </c>
      <c r="BD457" s="20" t="s">
        <v>119</v>
      </c>
      <c r="BE457" s="20" t="s">
        <v>1326</v>
      </c>
      <c r="BF457" s="20" t="s">
        <v>119</v>
      </c>
      <c r="BG457" s="20" t="s">
        <v>119</v>
      </c>
      <c r="BH457" s="20" t="s">
        <v>119</v>
      </c>
      <c r="BI457" s="20" t="s">
        <v>119</v>
      </c>
      <c r="BJ457" s="20" t="s">
        <v>119</v>
      </c>
      <c r="BK457" s="20" t="s">
        <v>119</v>
      </c>
      <c r="BL457" s="20" t="s">
        <v>119</v>
      </c>
      <c r="BM457" s="20" t="s">
        <v>119</v>
      </c>
      <c r="BN457" s="20" t="s">
        <v>119</v>
      </c>
      <c r="BO457" s="20" t="s">
        <v>119</v>
      </c>
      <c r="BP457" s="20" t="s">
        <v>119</v>
      </c>
      <c r="BQ457" s="20" t="s">
        <v>119</v>
      </c>
      <c r="BR457" s="20" t="s">
        <v>119</v>
      </c>
      <c r="BS457" s="20" t="s">
        <v>119</v>
      </c>
      <c r="BT457" s="20" t="s">
        <v>119</v>
      </c>
      <c r="BU457" s="20" t="s">
        <v>119</v>
      </c>
      <c r="BV457" s="20" t="s">
        <v>119</v>
      </c>
      <c r="BW457" s="21" t="s">
        <v>466</v>
      </c>
      <c r="BX457" s="22" t="str">
        <f>_xlfn.XLOOKUP(BW457,dimensions_items!$B$4:$B$35,dimensions_items!$C$4:$C$35,"NULL",0)</f>
        <v>R5.2OECD</v>
      </c>
      <c r="BY457" s="20" t="s">
        <v>29</v>
      </c>
      <c r="BZ457" s="27" t="s">
        <v>31</v>
      </c>
      <c r="CA457" s="28" t="s">
        <v>18</v>
      </c>
      <c r="CB457" s="21" t="s">
        <v>28</v>
      </c>
      <c r="CC457" s="20" t="str">
        <f t="shared" si="21"/>
        <v>RM</v>
      </c>
      <c r="CD457" s="20" t="str">
        <f t="shared" si="22"/>
        <v>U</v>
      </c>
      <c r="CE457" s="20" t="str">
        <f t="shared" si="23"/>
        <v>OECD_AUNZ</v>
      </c>
      <c r="CF457" s="20">
        <f>IF(ISNUMBER(Table1[[#This Row],[concrete]]),Table1[[#This Row],[concrete]],IF(AND(ISNUMBER(Table1[[#This Row],[cement]]),ISNUMBER(Table1[[#This Row],[aggregates]])),Table1[[#This Row],[cement]]+Table1[[#This Row],[aggregates]],""))</f>
        <v>699.43703700000003</v>
      </c>
      <c r="CG457" s="20">
        <f>COUNT(Table1[[#This Row],[steel]:[other_unspecified_material]])</f>
        <v>3</v>
      </c>
    </row>
    <row r="458" spans="1:85" s="8" customFormat="1">
      <c r="A458" s="9">
        <v>456</v>
      </c>
      <c r="B458" s="20" t="s">
        <v>654</v>
      </c>
      <c r="C458" s="20" t="s">
        <v>118</v>
      </c>
      <c r="D458" s="38"/>
      <c r="E458" s="9"/>
      <c r="F458" s="38">
        <v>49.41251596</v>
      </c>
      <c r="G458" s="38"/>
      <c r="H458" s="38"/>
      <c r="I458" s="38"/>
      <c r="J458" s="117">
        <v>4.1047054599999999</v>
      </c>
      <c r="K458" s="117"/>
      <c r="L458" s="117"/>
      <c r="M458" s="117">
        <v>701.25370369999996</v>
      </c>
      <c r="N458" s="117"/>
      <c r="O458" s="117"/>
      <c r="P458" s="117"/>
      <c r="Q458" s="117"/>
      <c r="R458" s="117"/>
      <c r="S458" s="117"/>
      <c r="T458" s="117"/>
      <c r="U458" s="117"/>
      <c r="V458" s="117"/>
      <c r="W458" s="117"/>
      <c r="X458" s="117"/>
      <c r="Y458" s="117"/>
      <c r="Z458" s="117"/>
      <c r="AA458" s="117"/>
      <c r="AB458" s="117"/>
      <c r="AC458" s="117"/>
      <c r="AD458" s="117"/>
      <c r="AE458" s="117"/>
      <c r="AF458" s="117"/>
      <c r="AG458" s="117"/>
      <c r="AH458" s="117"/>
      <c r="AI458" s="117"/>
      <c r="AJ458" s="117"/>
      <c r="AK458" s="117"/>
      <c r="AL458" s="20" t="s">
        <v>936</v>
      </c>
      <c r="AM458" s="38">
        <v>4</v>
      </c>
      <c r="AN458" s="20" t="s">
        <v>117</v>
      </c>
      <c r="AO458" s="20" t="s">
        <v>20</v>
      </c>
      <c r="AP458" s="20" t="s">
        <v>760</v>
      </c>
      <c r="AQ458" s="20" t="s">
        <v>227</v>
      </c>
      <c r="AR458" s="20" t="s">
        <v>119</v>
      </c>
      <c r="AS458" s="20" t="s">
        <v>803</v>
      </c>
      <c r="AT458" s="38">
        <v>2018</v>
      </c>
      <c r="AU458" s="20" t="s">
        <v>931</v>
      </c>
      <c r="AV458" s="20" t="s">
        <v>823</v>
      </c>
      <c r="AW458" s="20" t="s">
        <v>125</v>
      </c>
      <c r="AX458" s="20" t="s">
        <v>1300</v>
      </c>
      <c r="AY458" s="20" t="str">
        <f>"https://doi.org/"&amp;Table1[[#This Row],[DOI]]</f>
        <v>https://doi.org/10.1016/j.resconrec.2017.09.022</v>
      </c>
      <c r="AZ458" s="20" t="s">
        <v>119</v>
      </c>
      <c r="BA458" s="20" t="s">
        <v>734</v>
      </c>
      <c r="BB458" s="20" t="s">
        <v>734</v>
      </c>
      <c r="BC458" s="20" t="s">
        <v>932</v>
      </c>
      <c r="BD458" s="20" t="s">
        <v>119</v>
      </c>
      <c r="BE458" s="20" t="s">
        <v>1326</v>
      </c>
      <c r="BF458" s="20" t="s">
        <v>119</v>
      </c>
      <c r="BG458" s="20" t="s">
        <v>119</v>
      </c>
      <c r="BH458" s="20" t="s">
        <v>119</v>
      </c>
      <c r="BI458" s="20" t="s">
        <v>119</v>
      </c>
      <c r="BJ458" s="20" t="s">
        <v>119</v>
      </c>
      <c r="BK458" s="20" t="s">
        <v>119</v>
      </c>
      <c r="BL458" s="20" t="s">
        <v>119</v>
      </c>
      <c r="BM458" s="20" t="s">
        <v>119</v>
      </c>
      <c r="BN458" s="20" t="s">
        <v>119</v>
      </c>
      <c r="BO458" s="20" t="s">
        <v>119</v>
      </c>
      <c r="BP458" s="20" t="s">
        <v>119</v>
      </c>
      <c r="BQ458" s="20" t="s">
        <v>119</v>
      </c>
      <c r="BR458" s="20" t="s">
        <v>119</v>
      </c>
      <c r="BS458" s="20" t="s">
        <v>119</v>
      </c>
      <c r="BT458" s="20" t="s">
        <v>119</v>
      </c>
      <c r="BU458" s="20" t="s">
        <v>119</v>
      </c>
      <c r="BV458" s="20" t="s">
        <v>119</v>
      </c>
      <c r="BW458" s="21" t="s">
        <v>466</v>
      </c>
      <c r="BX458" s="22" t="str">
        <f>_xlfn.XLOOKUP(BW458,dimensions_items!$B$4:$B$35,dimensions_items!$C$4:$C$35,"NULL",0)</f>
        <v>R5.2OECD</v>
      </c>
      <c r="BY458" s="26" t="s">
        <v>25</v>
      </c>
      <c r="BZ458" s="27" t="s">
        <v>17</v>
      </c>
      <c r="CA458" s="21" t="s">
        <v>18</v>
      </c>
      <c r="CB458" s="21" t="s">
        <v>28</v>
      </c>
      <c r="CC458" s="20" t="str">
        <f t="shared" si="21"/>
        <v>RS</v>
      </c>
      <c r="CD458" s="20" t="str">
        <f t="shared" si="22"/>
        <v>C</v>
      </c>
      <c r="CE458" s="20" t="str">
        <f t="shared" si="23"/>
        <v>OECD_AUNZ</v>
      </c>
      <c r="CF458" s="20">
        <f>IF(ISNUMBER(Table1[[#This Row],[concrete]]),Table1[[#This Row],[concrete]],IF(AND(ISNUMBER(Table1[[#This Row],[cement]]),ISNUMBER(Table1[[#This Row],[aggregates]])),Table1[[#This Row],[cement]]+Table1[[#This Row],[aggregates]],""))</f>
        <v>701.25370369999996</v>
      </c>
      <c r="CG458" s="20">
        <f>COUNT(Table1[[#This Row],[steel]:[other_unspecified_material]])</f>
        <v>3</v>
      </c>
    </row>
    <row r="459" spans="1:85" s="8" customFormat="1">
      <c r="A459" s="9">
        <v>457</v>
      </c>
      <c r="B459" s="20" t="s">
        <v>654</v>
      </c>
      <c r="C459" s="20" t="s">
        <v>929</v>
      </c>
      <c r="D459" s="38"/>
      <c r="E459" s="9"/>
      <c r="F459" s="38">
        <v>19.758172179999999</v>
      </c>
      <c r="G459" s="38"/>
      <c r="H459" s="38">
        <v>1.0680093070000001</v>
      </c>
      <c r="I459" s="38"/>
      <c r="J459" s="117">
        <v>34.277377270000002</v>
      </c>
      <c r="K459" s="117"/>
      <c r="L459" s="117"/>
      <c r="M459" s="117">
        <v>458.21261010000001</v>
      </c>
      <c r="N459" s="117"/>
      <c r="O459" s="117"/>
      <c r="P459" s="117"/>
      <c r="Q459" s="117"/>
      <c r="R459" s="117"/>
      <c r="S459" s="117"/>
      <c r="T459" s="117"/>
      <c r="U459" s="117"/>
      <c r="V459" s="117"/>
      <c r="W459" s="117"/>
      <c r="X459" s="117"/>
      <c r="Y459" s="117"/>
      <c r="Z459" s="117"/>
      <c r="AA459" s="117"/>
      <c r="AB459" s="117"/>
      <c r="AC459" s="117"/>
      <c r="AD459" s="117"/>
      <c r="AE459" s="117"/>
      <c r="AF459" s="117"/>
      <c r="AG459" s="117"/>
      <c r="AH459" s="117"/>
      <c r="AI459" s="117"/>
      <c r="AJ459" s="117"/>
      <c r="AK459" s="117"/>
      <c r="AL459" s="20" t="s">
        <v>937</v>
      </c>
      <c r="AM459" s="38">
        <v>1</v>
      </c>
      <c r="AN459" s="20" t="s">
        <v>117</v>
      </c>
      <c r="AO459" s="20" t="s">
        <v>20</v>
      </c>
      <c r="AP459" s="20" t="s">
        <v>598</v>
      </c>
      <c r="AQ459" s="20" t="s">
        <v>227</v>
      </c>
      <c r="AR459" s="20" t="s">
        <v>119</v>
      </c>
      <c r="AS459" s="20" t="s">
        <v>938</v>
      </c>
      <c r="AT459" s="38">
        <v>2015</v>
      </c>
      <c r="AU459" s="20" t="s">
        <v>939</v>
      </c>
      <c r="AV459" s="20" t="s">
        <v>848</v>
      </c>
      <c r="AW459" s="20" t="s">
        <v>125</v>
      </c>
      <c r="AX459" s="20" t="s">
        <v>1301</v>
      </c>
      <c r="AY459" s="20" t="str">
        <f>"https://doi.org/"&amp;Table1[[#This Row],[DOI]]</f>
        <v>https://doi.org/10.1016/j.energy.2014.10.093</v>
      </c>
      <c r="AZ459" s="20" t="s">
        <v>119</v>
      </c>
      <c r="BA459" s="20" t="s">
        <v>734</v>
      </c>
      <c r="BB459" s="20" t="s">
        <v>734</v>
      </c>
      <c r="BC459" s="20" t="s">
        <v>119</v>
      </c>
      <c r="BD459" s="20" t="s">
        <v>119</v>
      </c>
      <c r="BE459" s="20" t="s">
        <v>1326</v>
      </c>
      <c r="BF459" s="20" t="s">
        <v>119</v>
      </c>
      <c r="BG459" s="20" t="s">
        <v>119</v>
      </c>
      <c r="BH459" s="20" t="s">
        <v>119</v>
      </c>
      <c r="BI459" s="20" t="s">
        <v>119</v>
      </c>
      <c r="BJ459" s="20" t="s">
        <v>119</v>
      </c>
      <c r="BK459" s="20" t="s">
        <v>119</v>
      </c>
      <c r="BL459" s="20" t="s">
        <v>119</v>
      </c>
      <c r="BM459" s="20" t="s">
        <v>119</v>
      </c>
      <c r="BN459" s="20" t="s">
        <v>119</v>
      </c>
      <c r="BO459" s="20" t="s">
        <v>119</v>
      </c>
      <c r="BP459" s="20" t="s">
        <v>119</v>
      </c>
      <c r="BQ459" s="20" t="s">
        <v>119</v>
      </c>
      <c r="BR459" s="20" t="s">
        <v>119</v>
      </c>
      <c r="BS459" s="20" t="s">
        <v>119</v>
      </c>
      <c r="BT459" s="20" t="s">
        <v>119</v>
      </c>
      <c r="BU459" s="20" t="s">
        <v>119</v>
      </c>
      <c r="BV459" s="20" t="s">
        <v>119</v>
      </c>
      <c r="BW459" s="21" t="s">
        <v>466</v>
      </c>
      <c r="BX459" s="22" t="str">
        <f>_xlfn.XLOOKUP(BW459,dimensions_items!$B$4:$B$35,dimensions_items!$C$4:$C$35,"NULL",0)</f>
        <v>R5.2OECD</v>
      </c>
      <c r="BY459" s="26" t="s">
        <v>25</v>
      </c>
      <c r="BZ459" s="27" t="s">
        <v>31</v>
      </c>
      <c r="CA459" s="21" t="s">
        <v>18</v>
      </c>
      <c r="CB459" s="21" t="s">
        <v>19</v>
      </c>
      <c r="CC459" s="20" t="str">
        <f t="shared" si="21"/>
        <v>RS</v>
      </c>
      <c r="CD459" s="20" t="str">
        <f t="shared" si="22"/>
        <v>U</v>
      </c>
      <c r="CE459" s="20" t="str">
        <f t="shared" si="23"/>
        <v>OECD_AUNZ</v>
      </c>
      <c r="CF459" s="20">
        <f>IF(ISNUMBER(Table1[[#This Row],[concrete]]),Table1[[#This Row],[concrete]],IF(AND(ISNUMBER(Table1[[#This Row],[cement]]),ISNUMBER(Table1[[#This Row],[aggregates]])),Table1[[#This Row],[cement]]+Table1[[#This Row],[aggregates]],""))</f>
        <v>458.21261010000001</v>
      </c>
      <c r="CG459" s="20">
        <f>COUNT(Table1[[#This Row],[steel]:[other_unspecified_material]])</f>
        <v>4</v>
      </c>
    </row>
    <row r="460" spans="1:85" s="8" customFormat="1">
      <c r="A460" s="9">
        <v>458</v>
      </c>
      <c r="B460" s="20" t="s">
        <v>654</v>
      </c>
      <c r="C460" s="20" t="s">
        <v>118</v>
      </c>
      <c r="D460" s="38"/>
      <c r="E460" s="9"/>
      <c r="F460" s="38">
        <v>245.44199280000001</v>
      </c>
      <c r="G460" s="38"/>
      <c r="H460" s="38"/>
      <c r="I460" s="38"/>
      <c r="J460" s="117">
        <v>280.66615940000003</v>
      </c>
      <c r="K460" s="117"/>
      <c r="L460" s="117"/>
      <c r="M460" s="117">
        <v>1112.8018709999999</v>
      </c>
      <c r="N460" s="117"/>
      <c r="O460" s="117"/>
      <c r="P460" s="117"/>
      <c r="Q460" s="117"/>
      <c r="R460" s="117"/>
      <c r="S460" s="117"/>
      <c r="T460" s="117"/>
      <c r="U460" s="117"/>
      <c r="V460" s="117"/>
      <c r="W460" s="117"/>
      <c r="X460" s="117"/>
      <c r="Y460" s="117"/>
      <c r="Z460" s="117"/>
      <c r="AA460" s="117"/>
      <c r="AB460" s="117"/>
      <c r="AC460" s="117"/>
      <c r="AD460" s="117"/>
      <c r="AE460" s="117"/>
      <c r="AF460" s="117"/>
      <c r="AG460" s="117"/>
      <c r="AH460" s="117"/>
      <c r="AI460" s="117"/>
      <c r="AJ460" s="117"/>
      <c r="AK460" s="117"/>
      <c r="AL460" s="20" t="s">
        <v>119</v>
      </c>
      <c r="AM460" s="38">
        <v>7</v>
      </c>
      <c r="AN460" s="20" t="s">
        <v>117</v>
      </c>
      <c r="AO460" s="20" t="s">
        <v>24</v>
      </c>
      <c r="AP460" s="20" t="s">
        <v>598</v>
      </c>
      <c r="AQ460" s="20" t="s">
        <v>227</v>
      </c>
      <c r="AR460" s="20" t="s">
        <v>119</v>
      </c>
      <c r="AS460" s="20" t="s">
        <v>940</v>
      </c>
      <c r="AT460" s="38">
        <v>2011</v>
      </c>
      <c r="AU460" s="20" t="s">
        <v>941</v>
      </c>
      <c r="AV460" s="20" t="s">
        <v>745</v>
      </c>
      <c r="AW460" s="20" t="s">
        <v>125</v>
      </c>
      <c r="AX460" s="20" t="s">
        <v>1302</v>
      </c>
      <c r="AY460" s="20" t="str">
        <f>"https://doi.org/"&amp;Table1[[#This Row],[DOI]]</f>
        <v>https://doi.org/10.1016/j.enbuild.2011.11.049</v>
      </c>
      <c r="AZ460" s="20" t="s">
        <v>119</v>
      </c>
      <c r="BA460" s="20" t="s">
        <v>734</v>
      </c>
      <c r="BB460" s="20" t="s">
        <v>734</v>
      </c>
      <c r="BC460" s="20" t="s">
        <v>119</v>
      </c>
      <c r="BD460" s="20" t="s">
        <v>119</v>
      </c>
      <c r="BE460" s="20" t="s">
        <v>1326</v>
      </c>
      <c r="BF460" s="20" t="s">
        <v>119</v>
      </c>
      <c r="BG460" s="20" t="s">
        <v>119</v>
      </c>
      <c r="BH460" s="20" t="s">
        <v>119</v>
      </c>
      <c r="BI460" s="20" t="s">
        <v>119</v>
      </c>
      <c r="BJ460" s="20" t="s">
        <v>119</v>
      </c>
      <c r="BK460" s="20" t="s">
        <v>119</v>
      </c>
      <c r="BL460" s="20" t="s">
        <v>119</v>
      </c>
      <c r="BM460" s="20" t="s">
        <v>119</v>
      </c>
      <c r="BN460" s="20" t="s">
        <v>119</v>
      </c>
      <c r="BO460" s="20" t="s">
        <v>119</v>
      </c>
      <c r="BP460" s="20" t="s">
        <v>119</v>
      </c>
      <c r="BQ460" s="20" t="s">
        <v>119</v>
      </c>
      <c r="BR460" s="20" t="s">
        <v>119</v>
      </c>
      <c r="BS460" s="20" t="s">
        <v>119</v>
      </c>
      <c r="BT460" s="20" t="s">
        <v>119</v>
      </c>
      <c r="BU460" s="20" t="s">
        <v>119</v>
      </c>
      <c r="BV460" s="20" t="s">
        <v>119</v>
      </c>
      <c r="BW460" s="21" t="s">
        <v>466</v>
      </c>
      <c r="BX460" s="22" t="str">
        <f>_xlfn.XLOOKUP(BW460,dimensions_items!$B$4:$B$35,dimensions_items!$C$4:$C$35,"NULL",0)</f>
        <v>R5.2OECD</v>
      </c>
      <c r="BY460" s="20" t="s">
        <v>33</v>
      </c>
      <c r="BZ460" s="21" t="s">
        <v>26</v>
      </c>
      <c r="CA460" s="21" t="s">
        <v>18</v>
      </c>
      <c r="CB460" s="21" t="s">
        <v>19</v>
      </c>
      <c r="CC460" s="20" t="str">
        <f t="shared" si="21"/>
        <v>RM</v>
      </c>
      <c r="CD460" s="20" t="str">
        <f t="shared" si="22"/>
        <v>C</v>
      </c>
      <c r="CE460" s="20" t="str">
        <f t="shared" si="23"/>
        <v>OECD_AUNZ</v>
      </c>
      <c r="CF460" s="20">
        <f>IF(ISNUMBER(Table1[[#This Row],[concrete]]),Table1[[#This Row],[concrete]],IF(AND(ISNUMBER(Table1[[#This Row],[cement]]),ISNUMBER(Table1[[#This Row],[aggregates]])),Table1[[#This Row],[cement]]+Table1[[#This Row],[aggregates]],""))</f>
        <v>1112.8018709999999</v>
      </c>
      <c r="CG460" s="20">
        <f>COUNT(Table1[[#This Row],[steel]:[other_unspecified_material]])</f>
        <v>3</v>
      </c>
    </row>
    <row r="461" spans="1:85" s="8" customFormat="1">
      <c r="A461" s="9">
        <v>459</v>
      </c>
      <c r="B461" s="20" t="s">
        <v>654</v>
      </c>
      <c r="C461" s="20" t="s">
        <v>929</v>
      </c>
      <c r="D461" s="38">
        <v>1992</v>
      </c>
      <c r="E461" s="9"/>
      <c r="F461" s="38">
        <v>14.609375</v>
      </c>
      <c r="G461" s="38"/>
      <c r="H461" s="38"/>
      <c r="I461" s="38"/>
      <c r="J461" s="117">
        <v>75.5859375</v>
      </c>
      <c r="K461" s="117"/>
      <c r="L461" s="117"/>
      <c r="M461" s="117">
        <v>588.88125000000002</v>
      </c>
      <c r="N461" s="117"/>
      <c r="O461" s="117"/>
      <c r="P461" s="117"/>
      <c r="Q461" s="117"/>
      <c r="R461" s="117"/>
      <c r="S461" s="117"/>
      <c r="T461" s="117"/>
      <c r="U461" s="117"/>
      <c r="V461" s="117"/>
      <c r="W461" s="117"/>
      <c r="X461" s="117"/>
      <c r="Y461" s="117"/>
      <c r="Z461" s="117"/>
      <c r="AA461" s="117"/>
      <c r="AB461" s="117">
        <v>0.7</v>
      </c>
      <c r="AC461" s="117"/>
      <c r="AD461" s="117"/>
      <c r="AE461" s="117"/>
      <c r="AF461" s="117"/>
      <c r="AG461" s="117"/>
      <c r="AH461" s="117"/>
      <c r="AI461" s="117"/>
      <c r="AJ461" s="117"/>
      <c r="AK461" s="117"/>
      <c r="AL461" s="20" t="s">
        <v>942</v>
      </c>
      <c r="AM461" s="38">
        <v>2</v>
      </c>
      <c r="AN461" s="20" t="s">
        <v>117</v>
      </c>
      <c r="AO461" s="20" t="s">
        <v>20</v>
      </c>
      <c r="AP461" s="20" t="s">
        <v>598</v>
      </c>
      <c r="AQ461" s="20" t="s">
        <v>227</v>
      </c>
      <c r="AR461" s="20" t="s">
        <v>119</v>
      </c>
      <c r="AS461" s="20" t="s">
        <v>943</v>
      </c>
      <c r="AT461" s="38">
        <v>2000</v>
      </c>
      <c r="AU461" s="20" t="s">
        <v>944</v>
      </c>
      <c r="AV461" s="20" t="s">
        <v>945</v>
      </c>
      <c r="AW461" s="20" t="s">
        <v>125</v>
      </c>
      <c r="AX461" s="20" t="s">
        <v>1303</v>
      </c>
      <c r="AY461" s="20" t="str">
        <f>"https://doi.org/"&amp;Table1[[#This Row],[DOI]]</f>
        <v>https://doi.org/10.1080/096132100369073</v>
      </c>
      <c r="AZ461" s="20" t="s">
        <v>119</v>
      </c>
      <c r="BA461" s="20" t="s">
        <v>734</v>
      </c>
      <c r="BB461" s="20" t="s">
        <v>734</v>
      </c>
      <c r="BC461" s="20" t="s">
        <v>119</v>
      </c>
      <c r="BD461" s="20" t="s">
        <v>119</v>
      </c>
      <c r="BE461" s="20" t="s">
        <v>1326</v>
      </c>
      <c r="BF461" s="20" t="s">
        <v>119</v>
      </c>
      <c r="BG461" s="20" t="s">
        <v>119</v>
      </c>
      <c r="BH461" s="20" t="s">
        <v>119</v>
      </c>
      <c r="BI461" s="20" t="s">
        <v>119</v>
      </c>
      <c r="BJ461" s="20" t="s">
        <v>119</v>
      </c>
      <c r="BK461" s="20" t="s">
        <v>119</v>
      </c>
      <c r="BL461" s="20" t="s">
        <v>119</v>
      </c>
      <c r="BM461" s="20" t="s">
        <v>119</v>
      </c>
      <c r="BN461" s="20" t="s">
        <v>119</v>
      </c>
      <c r="BO461" s="20" t="s">
        <v>119</v>
      </c>
      <c r="BP461" s="20" t="s">
        <v>119</v>
      </c>
      <c r="BQ461" s="20" t="s">
        <v>119</v>
      </c>
      <c r="BR461" s="20" t="s">
        <v>119</v>
      </c>
      <c r="BS461" s="20" t="s">
        <v>119</v>
      </c>
      <c r="BT461" s="20" t="s">
        <v>119</v>
      </c>
      <c r="BU461" s="20" t="s">
        <v>119</v>
      </c>
      <c r="BV461" s="20" t="s">
        <v>119</v>
      </c>
      <c r="BW461" s="21" t="s">
        <v>466</v>
      </c>
      <c r="BX461" s="22" t="str">
        <f>_xlfn.XLOOKUP(BW461,dimensions_items!$B$4:$B$35,dimensions_items!$C$4:$C$35,"NULL",0)</f>
        <v>R5.2OECD</v>
      </c>
      <c r="BY461" s="22" t="s">
        <v>16</v>
      </c>
      <c r="BZ461" s="21" t="s">
        <v>17</v>
      </c>
      <c r="CA461" s="21" t="s">
        <v>18</v>
      </c>
      <c r="CB461" s="21" t="s">
        <v>19</v>
      </c>
      <c r="CC461" s="20" t="str">
        <f t="shared" si="21"/>
        <v>RS</v>
      </c>
      <c r="CD461" s="20" t="str">
        <f t="shared" si="22"/>
        <v>C</v>
      </c>
      <c r="CE461" s="20" t="str">
        <f t="shared" si="23"/>
        <v>OECD_AUNZ</v>
      </c>
      <c r="CF461" s="20">
        <f>IF(ISNUMBER(Table1[[#This Row],[concrete]]),Table1[[#This Row],[concrete]],IF(AND(ISNUMBER(Table1[[#This Row],[cement]]),ISNUMBER(Table1[[#This Row],[aggregates]])),Table1[[#This Row],[cement]]+Table1[[#This Row],[aggregates]],""))</f>
        <v>588.88125000000002</v>
      </c>
      <c r="CG461" s="20">
        <f>COUNT(Table1[[#This Row],[steel]:[other_unspecified_material]])</f>
        <v>4</v>
      </c>
    </row>
    <row r="462" spans="1:85" s="8" customFormat="1">
      <c r="A462" s="9">
        <v>460</v>
      </c>
      <c r="B462" s="20" t="s">
        <v>946</v>
      </c>
      <c r="C462" s="20" t="s">
        <v>947</v>
      </c>
      <c r="D462" s="38"/>
      <c r="E462" s="9"/>
      <c r="F462" s="38"/>
      <c r="G462" s="38"/>
      <c r="H462" s="38"/>
      <c r="I462" s="38"/>
      <c r="J462" s="117">
        <v>34.04</v>
      </c>
      <c r="K462" s="117"/>
      <c r="L462" s="117"/>
      <c r="M462" s="117"/>
      <c r="N462" s="117"/>
      <c r="O462" s="117"/>
      <c r="P462" s="117"/>
      <c r="Q462" s="117"/>
      <c r="R462" s="117"/>
      <c r="S462" s="117"/>
      <c r="T462" s="117"/>
      <c r="U462" s="117"/>
      <c r="V462" s="117"/>
      <c r="W462" s="117"/>
      <c r="X462" s="117"/>
      <c r="Y462" s="117"/>
      <c r="Z462" s="117"/>
      <c r="AA462" s="117"/>
      <c r="AB462" s="117"/>
      <c r="AC462" s="117"/>
      <c r="AD462" s="117"/>
      <c r="AE462" s="117"/>
      <c r="AF462" s="117"/>
      <c r="AG462" s="117"/>
      <c r="AH462" s="117"/>
      <c r="AI462" s="117"/>
      <c r="AJ462" s="117"/>
      <c r="AK462" s="117"/>
      <c r="AL462" s="20" t="s">
        <v>119</v>
      </c>
      <c r="AM462" s="38">
        <v>2</v>
      </c>
      <c r="AN462" s="20" t="s">
        <v>117</v>
      </c>
      <c r="AO462" s="20" t="s">
        <v>20</v>
      </c>
      <c r="AP462" s="20" t="s">
        <v>598</v>
      </c>
      <c r="AQ462" s="20" t="s">
        <v>256</v>
      </c>
      <c r="AR462" s="20" t="s">
        <v>119</v>
      </c>
      <c r="AS462" s="20" t="s">
        <v>948</v>
      </c>
      <c r="AT462" s="38">
        <v>2017</v>
      </c>
      <c r="AU462" s="20" t="s">
        <v>949</v>
      </c>
      <c r="AV462" s="20" t="s">
        <v>950</v>
      </c>
      <c r="AW462" s="20" t="s">
        <v>125</v>
      </c>
      <c r="AX462" s="20" t="s">
        <v>1304</v>
      </c>
      <c r="AY462" s="20" t="str">
        <f>"https://doi.org/"&amp;Table1[[#This Row],[DOI]]</f>
        <v>https://doi.org/10.1659/MRD-JOURNAL-D-15-00043.1</v>
      </c>
      <c r="AZ462" s="20" t="s">
        <v>119</v>
      </c>
      <c r="BA462" s="20" t="s">
        <v>734</v>
      </c>
      <c r="BB462" s="20" t="s">
        <v>734</v>
      </c>
      <c r="BC462" s="20" t="s">
        <v>951</v>
      </c>
      <c r="BD462" s="20" t="s">
        <v>119</v>
      </c>
      <c r="BE462" s="20" t="s">
        <v>1326</v>
      </c>
      <c r="BF462" s="20" t="s">
        <v>119</v>
      </c>
      <c r="BG462" s="20" t="s">
        <v>119</v>
      </c>
      <c r="BH462" s="20" t="s">
        <v>119</v>
      </c>
      <c r="BI462" s="20" t="s">
        <v>119</v>
      </c>
      <c r="BJ462" s="20" t="s">
        <v>119</v>
      </c>
      <c r="BK462" s="20" t="s">
        <v>119</v>
      </c>
      <c r="BL462" s="20" t="s">
        <v>119</v>
      </c>
      <c r="BM462" s="20" t="s">
        <v>119</v>
      </c>
      <c r="BN462" s="20" t="s">
        <v>119</v>
      </c>
      <c r="BO462" s="20" t="s">
        <v>119</v>
      </c>
      <c r="BP462" s="20" t="s">
        <v>119</v>
      </c>
      <c r="BQ462" s="20" t="s">
        <v>119</v>
      </c>
      <c r="BR462" s="20" t="s">
        <v>119</v>
      </c>
      <c r="BS462" s="20" t="s">
        <v>119</v>
      </c>
      <c r="BT462" s="20" t="s">
        <v>119</v>
      </c>
      <c r="BU462" s="20" t="s">
        <v>119</v>
      </c>
      <c r="BV462" s="20" t="s">
        <v>119</v>
      </c>
      <c r="BW462" s="21" t="s">
        <v>952</v>
      </c>
      <c r="BX462" s="22" t="str">
        <f>_xlfn.XLOOKUP(BW462,dimensions_items!$B$4:$B$35,dimensions_items!$C$4:$C$35,"NULL",0)</f>
        <v>R5.2ASIA</v>
      </c>
      <c r="BY462" s="22" t="s">
        <v>25</v>
      </c>
      <c r="BZ462" s="21" t="s">
        <v>1470</v>
      </c>
      <c r="CA462" s="21" t="s">
        <v>18</v>
      </c>
      <c r="CB462" s="21" t="s">
        <v>19</v>
      </c>
      <c r="CC462" s="20" t="str">
        <f t="shared" si="21"/>
        <v>RS</v>
      </c>
      <c r="CD462" s="20" t="str">
        <f t="shared" si="22"/>
        <v>M</v>
      </c>
      <c r="CE462" s="20" t="str">
        <f t="shared" si="23"/>
        <v>ASIA_OAS-L</v>
      </c>
      <c r="CF462" s="20" t="str">
        <f>IF(ISNUMBER(Table1[[#This Row],[concrete]]),Table1[[#This Row],[concrete]],IF(AND(ISNUMBER(Table1[[#This Row],[cement]]),ISNUMBER(Table1[[#This Row],[aggregates]])),Table1[[#This Row],[cement]]+Table1[[#This Row],[aggregates]],""))</f>
        <v/>
      </c>
      <c r="CG462" s="20">
        <f>COUNT(Table1[[#This Row],[steel]:[other_unspecified_material]])</f>
        <v>1</v>
      </c>
    </row>
    <row r="463" spans="1:85" s="8" customFormat="1">
      <c r="A463" s="9">
        <v>461</v>
      </c>
      <c r="B463" s="20" t="s">
        <v>946</v>
      </c>
      <c r="C463" s="20" t="s">
        <v>947</v>
      </c>
      <c r="D463" s="38"/>
      <c r="E463" s="9"/>
      <c r="F463" s="38"/>
      <c r="G463" s="38"/>
      <c r="H463" s="38"/>
      <c r="I463" s="38"/>
      <c r="J463" s="117">
        <v>34.04</v>
      </c>
      <c r="K463" s="117"/>
      <c r="L463" s="117"/>
      <c r="M463" s="117"/>
      <c r="N463" s="117"/>
      <c r="O463" s="117"/>
      <c r="P463" s="117"/>
      <c r="Q463" s="117"/>
      <c r="R463" s="117"/>
      <c r="S463" s="117"/>
      <c r="T463" s="117"/>
      <c r="U463" s="117"/>
      <c r="V463" s="117"/>
      <c r="W463" s="117"/>
      <c r="X463" s="117"/>
      <c r="Y463" s="117"/>
      <c r="Z463" s="117"/>
      <c r="AA463" s="117"/>
      <c r="AB463" s="117"/>
      <c r="AC463" s="117"/>
      <c r="AD463" s="117"/>
      <c r="AE463" s="117"/>
      <c r="AF463" s="117"/>
      <c r="AG463" s="117"/>
      <c r="AH463" s="117"/>
      <c r="AI463" s="117"/>
      <c r="AJ463" s="117"/>
      <c r="AK463" s="117"/>
      <c r="AL463" s="20" t="s">
        <v>119</v>
      </c>
      <c r="AM463" s="38">
        <v>2</v>
      </c>
      <c r="AN463" s="20" t="s">
        <v>117</v>
      </c>
      <c r="AO463" s="20" t="s">
        <v>20</v>
      </c>
      <c r="AP463" s="20" t="s">
        <v>598</v>
      </c>
      <c r="AQ463" s="20" t="s">
        <v>256</v>
      </c>
      <c r="AR463" s="20" t="s">
        <v>119</v>
      </c>
      <c r="AS463" s="20" t="s">
        <v>948</v>
      </c>
      <c r="AT463" s="38">
        <v>2017</v>
      </c>
      <c r="AU463" s="20" t="s">
        <v>949</v>
      </c>
      <c r="AV463" s="20" t="s">
        <v>950</v>
      </c>
      <c r="AW463" s="20" t="s">
        <v>125</v>
      </c>
      <c r="AX463" s="20" t="s">
        <v>1304</v>
      </c>
      <c r="AY463" s="20" t="str">
        <f>"https://doi.org/"&amp;Table1[[#This Row],[DOI]]</f>
        <v>https://doi.org/10.1659/MRD-JOURNAL-D-15-00043.1</v>
      </c>
      <c r="AZ463" s="20" t="s">
        <v>119</v>
      </c>
      <c r="BA463" s="20" t="s">
        <v>734</v>
      </c>
      <c r="BB463" s="20" t="s">
        <v>734</v>
      </c>
      <c r="BC463" s="20" t="s">
        <v>951</v>
      </c>
      <c r="BD463" s="20" t="s">
        <v>119</v>
      </c>
      <c r="BE463" s="20" t="s">
        <v>1326</v>
      </c>
      <c r="BF463" s="20" t="s">
        <v>119</v>
      </c>
      <c r="BG463" s="20" t="s">
        <v>119</v>
      </c>
      <c r="BH463" s="20" t="s">
        <v>119</v>
      </c>
      <c r="BI463" s="20" t="s">
        <v>119</v>
      </c>
      <c r="BJ463" s="20" t="s">
        <v>119</v>
      </c>
      <c r="BK463" s="20" t="s">
        <v>119</v>
      </c>
      <c r="BL463" s="20" t="s">
        <v>119</v>
      </c>
      <c r="BM463" s="20" t="s">
        <v>119</v>
      </c>
      <c r="BN463" s="20" t="s">
        <v>119</v>
      </c>
      <c r="BO463" s="20" t="s">
        <v>119</v>
      </c>
      <c r="BP463" s="20" t="s">
        <v>119</v>
      </c>
      <c r="BQ463" s="20" t="s">
        <v>119</v>
      </c>
      <c r="BR463" s="20" t="s">
        <v>119</v>
      </c>
      <c r="BS463" s="20" t="s">
        <v>119</v>
      </c>
      <c r="BT463" s="20" t="s">
        <v>119</v>
      </c>
      <c r="BU463" s="20" t="s">
        <v>119</v>
      </c>
      <c r="BV463" s="20" t="s">
        <v>119</v>
      </c>
      <c r="BW463" s="21" t="s">
        <v>952</v>
      </c>
      <c r="BX463" s="22" t="str">
        <f>_xlfn.XLOOKUP(BW463,dimensions_items!$B$4:$B$35,dimensions_items!$C$4:$C$35,"NULL",0)</f>
        <v>R5.2ASIA</v>
      </c>
      <c r="BY463" s="22" t="s">
        <v>25</v>
      </c>
      <c r="BZ463" s="21" t="s">
        <v>1470</v>
      </c>
      <c r="CA463" s="21" t="s">
        <v>18</v>
      </c>
      <c r="CB463" s="21" t="s">
        <v>19</v>
      </c>
      <c r="CC463" s="20" t="str">
        <f t="shared" si="21"/>
        <v>RS</v>
      </c>
      <c r="CD463" s="20" t="str">
        <f t="shared" si="22"/>
        <v>M</v>
      </c>
      <c r="CE463" s="20" t="str">
        <f t="shared" si="23"/>
        <v>ASIA_OAS-L</v>
      </c>
      <c r="CF463" s="20" t="str">
        <f>IF(ISNUMBER(Table1[[#This Row],[concrete]]),Table1[[#This Row],[concrete]],IF(AND(ISNUMBER(Table1[[#This Row],[cement]]),ISNUMBER(Table1[[#This Row],[aggregates]])),Table1[[#This Row],[cement]]+Table1[[#This Row],[aggregates]],""))</f>
        <v/>
      </c>
      <c r="CG463" s="20">
        <f>COUNT(Table1[[#This Row],[steel]:[other_unspecified_material]])</f>
        <v>1</v>
      </c>
    </row>
    <row r="464" spans="1:85" s="8" customFormat="1">
      <c r="A464" s="9">
        <v>462</v>
      </c>
      <c r="B464" s="20" t="s">
        <v>792</v>
      </c>
      <c r="C464" s="20" t="s">
        <v>954</v>
      </c>
      <c r="D464" s="38"/>
      <c r="E464" s="9">
        <v>1914</v>
      </c>
      <c r="F464" s="38"/>
      <c r="G464" s="38"/>
      <c r="H464" s="38"/>
      <c r="I464" s="38">
        <v>2.7</v>
      </c>
      <c r="J464" s="117">
        <v>74.900000000000006</v>
      </c>
      <c r="K464" s="117"/>
      <c r="L464" s="117"/>
      <c r="M464" s="117"/>
      <c r="N464" s="117"/>
      <c r="O464" s="117"/>
      <c r="P464" s="117">
        <v>128.6</v>
      </c>
      <c r="Q464" s="117">
        <v>14.4</v>
      </c>
      <c r="R464" s="117"/>
      <c r="S464" s="117"/>
      <c r="T464" s="117"/>
      <c r="U464" s="117"/>
      <c r="V464" s="117"/>
      <c r="W464" s="117">
        <v>1754.5</v>
      </c>
      <c r="X464" s="117"/>
      <c r="Y464" s="117"/>
      <c r="Z464" s="117"/>
      <c r="AA464" s="117"/>
      <c r="AB464" s="117">
        <v>1.4</v>
      </c>
      <c r="AC464" s="117"/>
      <c r="AD464" s="117"/>
      <c r="AE464" s="117"/>
      <c r="AF464" s="117"/>
      <c r="AG464" s="117"/>
      <c r="AH464" s="117"/>
      <c r="AI464" s="117">
        <v>2.4</v>
      </c>
      <c r="AJ464" s="117"/>
      <c r="AK464" s="117"/>
      <c r="AL464" s="20" t="s">
        <v>955</v>
      </c>
      <c r="AM464" s="38"/>
      <c r="AN464" s="20" t="s">
        <v>117</v>
      </c>
      <c r="AO464" s="20" t="s">
        <v>24</v>
      </c>
      <c r="AP464" s="20" t="s">
        <v>598</v>
      </c>
      <c r="AQ464" s="20" t="s">
        <v>120</v>
      </c>
      <c r="AR464" s="20"/>
      <c r="AS464" s="8" t="s">
        <v>1345</v>
      </c>
      <c r="AT464" s="38">
        <v>2021</v>
      </c>
      <c r="AU464" s="20" t="s">
        <v>956</v>
      </c>
      <c r="AV464" s="20" t="s">
        <v>253</v>
      </c>
      <c r="AW464" s="20" t="s">
        <v>125</v>
      </c>
      <c r="AX464" s="20" t="s">
        <v>1306</v>
      </c>
      <c r="AY464" s="20" t="str">
        <f>"https://doi.org/"&amp;Table1[[#This Row],[DOI]]</f>
        <v>https://doi.org/10.1016/j.resconrec.2021.105512</v>
      </c>
      <c r="AZ464" s="20" t="s">
        <v>119</v>
      </c>
      <c r="BA464" s="20"/>
      <c r="BB464" s="20" t="s">
        <v>957</v>
      </c>
      <c r="BC464" s="20"/>
      <c r="BD464" s="20"/>
      <c r="BE464" s="20" t="s">
        <v>1327</v>
      </c>
      <c r="BF464" s="20"/>
      <c r="BG464" s="20"/>
      <c r="BH464" s="20"/>
      <c r="BI464" s="20"/>
      <c r="BJ464" s="20"/>
      <c r="BK464" s="20"/>
      <c r="BL464" s="20"/>
      <c r="BM464" s="20"/>
      <c r="BN464" s="20"/>
      <c r="BO464" s="20"/>
      <c r="BP464" s="20"/>
      <c r="BQ464" s="20"/>
      <c r="BR464" s="20"/>
      <c r="BS464" s="20"/>
      <c r="BT464" s="20"/>
      <c r="BU464" s="20"/>
      <c r="BV464" s="20"/>
      <c r="BW464" s="21" t="s">
        <v>134</v>
      </c>
      <c r="BX464" s="22" t="str">
        <f>_xlfn.XLOOKUP(BW464,dimensions_items!$B$4:$B$35,dimensions_items!$C$4:$C$35,"NULL",0)</f>
        <v>R5.2OECD</v>
      </c>
      <c r="BY464" s="22" t="s">
        <v>40</v>
      </c>
      <c r="BZ464" s="21" t="s">
        <v>26</v>
      </c>
      <c r="CA464" s="21" t="s">
        <v>18</v>
      </c>
      <c r="CB464" s="21" t="s">
        <v>19</v>
      </c>
      <c r="CC464" s="20" t="str">
        <f t="shared" si="21"/>
        <v>RM</v>
      </c>
      <c r="CD464" s="20" t="str">
        <f t="shared" si="22"/>
        <v>C</v>
      </c>
      <c r="CE464" s="20" t="str">
        <f t="shared" si="23"/>
        <v>OECD_EU15</v>
      </c>
      <c r="CF464" s="20" t="str">
        <f>IF(ISNUMBER(Table1[[#This Row],[concrete]]),Table1[[#This Row],[concrete]],IF(AND(ISNUMBER(Table1[[#This Row],[cement]]),ISNUMBER(Table1[[#This Row],[aggregates]])),Table1[[#This Row],[cement]]+Table1[[#This Row],[aggregates]],""))</f>
        <v/>
      </c>
      <c r="CG464" s="20">
        <f>COUNT(Table1[[#This Row],[steel]:[other_unspecified_material]])</f>
        <v>7</v>
      </c>
    </row>
    <row r="465" spans="1:85" s="8" customFormat="1">
      <c r="A465" s="9">
        <v>463</v>
      </c>
      <c r="B465" s="20" t="s">
        <v>792</v>
      </c>
      <c r="C465" s="20" t="s">
        <v>954</v>
      </c>
      <c r="D465" s="38"/>
      <c r="E465" s="9">
        <v>1914</v>
      </c>
      <c r="F465" s="38"/>
      <c r="G465" s="38"/>
      <c r="H465" s="38"/>
      <c r="I465" s="38">
        <v>4.0999999999999996</v>
      </c>
      <c r="J465" s="117">
        <v>92.3</v>
      </c>
      <c r="K465" s="117"/>
      <c r="L465" s="117"/>
      <c r="M465" s="117"/>
      <c r="N465" s="117"/>
      <c r="O465" s="117"/>
      <c r="P465" s="117">
        <v>155.4</v>
      </c>
      <c r="Q465" s="117">
        <v>14.4</v>
      </c>
      <c r="R465" s="117"/>
      <c r="S465" s="117"/>
      <c r="T465" s="117"/>
      <c r="U465" s="117"/>
      <c r="V465" s="117"/>
      <c r="W465" s="117">
        <v>1512.5</v>
      </c>
      <c r="X465" s="117"/>
      <c r="Y465" s="117"/>
      <c r="Z465" s="117"/>
      <c r="AA465" s="117"/>
      <c r="AB465" s="117">
        <v>1.4</v>
      </c>
      <c r="AC465" s="117"/>
      <c r="AD465" s="117"/>
      <c r="AE465" s="117"/>
      <c r="AF465" s="117"/>
      <c r="AG465" s="117"/>
      <c r="AH465" s="117"/>
      <c r="AI465" s="117">
        <v>3.1</v>
      </c>
      <c r="AJ465" s="117"/>
      <c r="AK465" s="117"/>
      <c r="AL465" s="20" t="s">
        <v>511</v>
      </c>
      <c r="AM465" s="38"/>
      <c r="AN465" s="20" t="s">
        <v>117</v>
      </c>
      <c r="AO465" s="20" t="s">
        <v>24</v>
      </c>
      <c r="AP465" s="20" t="s">
        <v>598</v>
      </c>
      <c r="AQ465" s="20" t="s">
        <v>120</v>
      </c>
      <c r="AR465" s="20"/>
      <c r="AS465" s="8" t="s">
        <v>1345</v>
      </c>
      <c r="AT465" s="38">
        <v>2021</v>
      </c>
      <c r="AU465" s="20" t="s">
        <v>956</v>
      </c>
      <c r="AV465" s="20" t="s">
        <v>253</v>
      </c>
      <c r="AW465" s="20" t="s">
        <v>125</v>
      </c>
      <c r="AX465" s="20" t="s">
        <v>1306</v>
      </c>
      <c r="AY465" s="20" t="str">
        <f>"https://doi.org/"&amp;Table1[[#This Row],[DOI]]</f>
        <v>https://doi.org/10.1016/j.resconrec.2021.105512</v>
      </c>
      <c r="AZ465" s="20" t="s">
        <v>119</v>
      </c>
      <c r="BA465" s="20"/>
      <c r="BB465" s="20" t="s">
        <v>957</v>
      </c>
      <c r="BC465" s="20"/>
      <c r="BD465" s="20"/>
      <c r="BE465" s="20" t="s">
        <v>1327</v>
      </c>
      <c r="BF465" s="20"/>
      <c r="BG465" s="20"/>
      <c r="BH465" s="20"/>
      <c r="BI465" s="20"/>
      <c r="BJ465" s="20"/>
      <c r="BK465" s="20"/>
      <c r="BL465" s="20"/>
      <c r="BM465" s="20"/>
      <c r="BN465" s="20"/>
      <c r="BO465" s="20"/>
      <c r="BP465" s="20"/>
      <c r="BQ465" s="20"/>
      <c r="BR465" s="20"/>
      <c r="BS465" s="20"/>
      <c r="BT465" s="20"/>
      <c r="BU465" s="20"/>
      <c r="BV465" s="20"/>
      <c r="BW465" s="21" t="s">
        <v>134</v>
      </c>
      <c r="BX465" s="22" t="str">
        <f>_xlfn.XLOOKUP(BW465,dimensions_items!$B$4:$B$35,dimensions_items!$C$4:$C$35,"NULL",0)</f>
        <v>R5.2OECD</v>
      </c>
      <c r="BY465" s="22" t="s">
        <v>40</v>
      </c>
      <c r="BZ465" s="21" t="s">
        <v>26</v>
      </c>
      <c r="CA465" s="21" t="s">
        <v>18</v>
      </c>
      <c r="CB465" s="21" t="s">
        <v>19</v>
      </c>
      <c r="CC465" s="20" t="str">
        <f t="shared" si="21"/>
        <v>RM</v>
      </c>
      <c r="CD465" s="20" t="str">
        <f t="shared" si="22"/>
        <v>C</v>
      </c>
      <c r="CE465" s="20" t="str">
        <f t="shared" si="23"/>
        <v>OECD_EU15</v>
      </c>
      <c r="CF465" s="20" t="str">
        <f>IF(ISNUMBER(Table1[[#This Row],[concrete]]),Table1[[#This Row],[concrete]],IF(AND(ISNUMBER(Table1[[#This Row],[cement]]),ISNUMBER(Table1[[#This Row],[aggregates]])),Table1[[#This Row],[cement]]+Table1[[#This Row],[aggregates]],""))</f>
        <v/>
      </c>
      <c r="CG465" s="20">
        <f>COUNT(Table1[[#This Row],[steel]:[other_unspecified_material]])</f>
        <v>7</v>
      </c>
    </row>
    <row r="466" spans="1:85" s="8" customFormat="1">
      <c r="A466" s="9">
        <v>464</v>
      </c>
      <c r="B466" s="20" t="s">
        <v>792</v>
      </c>
      <c r="C466" s="20" t="s">
        <v>954</v>
      </c>
      <c r="D466" s="38">
        <v>1914</v>
      </c>
      <c r="E466" s="9">
        <v>1947</v>
      </c>
      <c r="F466" s="38"/>
      <c r="G466" s="38"/>
      <c r="H466" s="38"/>
      <c r="I466" s="38">
        <v>2.7</v>
      </c>
      <c r="J466" s="117">
        <v>53.8</v>
      </c>
      <c r="K466" s="117"/>
      <c r="L466" s="117"/>
      <c r="M466" s="117"/>
      <c r="N466" s="117"/>
      <c r="O466" s="117"/>
      <c r="P466" s="117">
        <v>128.6</v>
      </c>
      <c r="Q466" s="117">
        <v>14.4</v>
      </c>
      <c r="R466" s="117"/>
      <c r="S466" s="117"/>
      <c r="T466" s="117"/>
      <c r="U466" s="117"/>
      <c r="V466" s="117"/>
      <c r="W466" s="117">
        <v>1754.5</v>
      </c>
      <c r="X466" s="117"/>
      <c r="Y466" s="117"/>
      <c r="Z466" s="117"/>
      <c r="AA466" s="117"/>
      <c r="AB466" s="117">
        <v>1.4</v>
      </c>
      <c r="AC466" s="117"/>
      <c r="AD466" s="117"/>
      <c r="AE466" s="117"/>
      <c r="AF466" s="117"/>
      <c r="AG466" s="117"/>
      <c r="AH466" s="117"/>
      <c r="AI466" s="117"/>
      <c r="AJ466" s="117"/>
      <c r="AK466" s="117"/>
      <c r="AL466" s="20" t="s">
        <v>955</v>
      </c>
      <c r="AM466" s="38"/>
      <c r="AN466" s="20" t="s">
        <v>117</v>
      </c>
      <c r="AO466" s="20" t="s">
        <v>24</v>
      </c>
      <c r="AP466" s="20" t="s">
        <v>598</v>
      </c>
      <c r="AQ466" s="20" t="s">
        <v>120</v>
      </c>
      <c r="AR466" s="20"/>
      <c r="AS466" s="8" t="s">
        <v>1345</v>
      </c>
      <c r="AT466" s="38">
        <v>2021</v>
      </c>
      <c r="AU466" s="20" t="s">
        <v>956</v>
      </c>
      <c r="AV466" s="20" t="s">
        <v>253</v>
      </c>
      <c r="AW466" s="20" t="s">
        <v>125</v>
      </c>
      <c r="AX466" s="20" t="s">
        <v>1306</v>
      </c>
      <c r="AY466" s="20" t="str">
        <f>"https://doi.org/"&amp;Table1[[#This Row],[DOI]]</f>
        <v>https://doi.org/10.1016/j.resconrec.2021.105512</v>
      </c>
      <c r="AZ466" s="20" t="s">
        <v>119</v>
      </c>
      <c r="BA466" s="20"/>
      <c r="BB466" s="20" t="s">
        <v>957</v>
      </c>
      <c r="BC466" s="20"/>
      <c r="BD466" s="20"/>
      <c r="BE466" s="20" t="s">
        <v>1327</v>
      </c>
      <c r="BF466" s="20"/>
      <c r="BG466" s="20"/>
      <c r="BH466" s="20"/>
      <c r="BI466" s="20"/>
      <c r="BJ466" s="20"/>
      <c r="BK466" s="20"/>
      <c r="BL466" s="20"/>
      <c r="BM466" s="20"/>
      <c r="BN466" s="20"/>
      <c r="BO466" s="20"/>
      <c r="BP466" s="20"/>
      <c r="BQ466" s="20"/>
      <c r="BR466" s="20"/>
      <c r="BS466" s="20"/>
      <c r="BT466" s="20"/>
      <c r="BU466" s="20"/>
      <c r="BV466" s="20"/>
      <c r="BW466" s="21" t="s">
        <v>134</v>
      </c>
      <c r="BX466" s="22" t="str">
        <f>_xlfn.XLOOKUP(BW466,dimensions_items!$B$4:$B$35,dimensions_items!$C$4:$C$35,"NULL",0)</f>
        <v>R5.2OECD</v>
      </c>
      <c r="BY466" s="22" t="s">
        <v>40</v>
      </c>
      <c r="BZ466" s="21" t="s">
        <v>26</v>
      </c>
      <c r="CA466" s="21" t="s">
        <v>18</v>
      </c>
      <c r="CB466" s="21" t="s">
        <v>19</v>
      </c>
      <c r="CC466" s="20" t="str">
        <f t="shared" si="21"/>
        <v>RM</v>
      </c>
      <c r="CD466" s="20" t="str">
        <f t="shared" si="22"/>
        <v>C</v>
      </c>
      <c r="CE466" s="20" t="str">
        <f t="shared" si="23"/>
        <v>OECD_EU15</v>
      </c>
      <c r="CF466" s="20" t="str">
        <f>IF(ISNUMBER(Table1[[#This Row],[concrete]]),Table1[[#This Row],[concrete]],IF(AND(ISNUMBER(Table1[[#This Row],[cement]]),ISNUMBER(Table1[[#This Row],[aggregates]])),Table1[[#This Row],[cement]]+Table1[[#This Row],[aggregates]],""))</f>
        <v/>
      </c>
      <c r="CG466" s="20">
        <f>COUNT(Table1[[#This Row],[steel]:[other_unspecified_material]])</f>
        <v>6</v>
      </c>
    </row>
    <row r="467" spans="1:85" s="8" customFormat="1">
      <c r="A467" s="9">
        <v>465</v>
      </c>
      <c r="B467" s="20" t="s">
        <v>792</v>
      </c>
      <c r="C467" s="20" t="s">
        <v>954</v>
      </c>
      <c r="D467" s="38">
        <v>1914</v>
      </c>
      <c r="E467" s="9">
        <v>1947</v>
      </c>
      <c r="F467" s="38">
        <v>21.3</v>
      </c>
      <c r="G467" s="38"/>
      <c r="H467" s="38"/>
      <c r="I467" s="38">
        <v>1.7</v>
      </c>
      <c r="J467" s="117">
        <v>24.7</v>
      </c>
      <c r="K467" s="117"/>
      <c r="L467" s="117"/>
      <c r="M467" s="117">
        <v>1262.3</v>
      </c>
      <c r="N467" s="117"/>
      <c r="O467" s="117"/>
      <c r="P467" s="117">
        <v>514.29999999999995</v>
      </c>
      <c r="Q467" s="117"/>
      <c r="R467" s="117"/>
      <c r="S467" s="117">
        <v>29.8</v>
      </c>
      <c r="T467" s="117"/>
      <c r="U467" s="117"/>
      <c r="V467" s="117"/>
      <c r="W467" s="117"/>
      <c r="X467" s="117"/>
      <c r="Y467" s="117"/>
      <c r="Z467" s="117"/>
      <c r="AA467" s="117"/>
      <c r="AB467" s="117">
        <v>1.7</v>
      </c>
      <c r="AC467" s="117"/>
      <c r="AD467" s="117"/>
      <c r="AE467" s="117"/>
      <c r="AF467" s="117"/>
      <c r="AG467" s="117"/>
      <c r="AH467" s="117"/>
      <c r="AI467" s="117">
        <v>1.7</v>
      </c>
      <c r="AJ467" s="117"/>
      <c r="AK467" s="117"/>
      <c r="AL467" s="20" t="s">
        <v>958</v>
      </c>
      <c r="AM467" s="38"/>
      <c r="AN467" s="20" t="s">
        <v>117</v>
      </c>
      <c r="AO467" s="20" t="s">
        <v>24</v>
      </c>
      <c r="AP467" s="20" t="s">
        <v>598</v>
      </c>
      <c r="AQ467" s="20" t="s">
        <v>120</v>
      </c>
      <c r="AR467" s="20"/>
      <c r="AS467" s="8" t="s">
        <v>1345</v>
      </c>
      <c r="AT467" s="38">
        <v>2021</v>
      </c>
      <c r="AU467" s="20" t="s">
        <v>956</v>
      </c>
      <c r="AV467" s="20" t="s">
        <v>253</v>
      </c>
      <c r="AW467" s="20" t="s">
        <v>125</v>
      </c>
      <c r="AX467" s="20" t="s">
        <v>1306</v>
      </c>
      <c r="AY467" s="20" t="str">
        <f>"https://doi.org/"&amp;Table1[[#This Row],[DOI]]</f>
        <v>https://doi.org/10.1016/j.resconrec.2021.105512</v>
      </c>
      <c r="AZ467" s="20" t="s">
        <v>119</v>
      </c>
      <c r="BA467" s="20"/>
      <c r="BB467" s="20" t="s">
        <v>959</v>
      </c>
      <c r="BC467" s="20"/>
      <c r="BD467" s="20"/>
      <c r="BE467" s="20" t="s">
        <v>1327</v>
      </c>
      <c r="BF467" s="20"/>
      <c r="BG467" s="20"/>
      <c r="BH467" s="20"/>
      <c r="BI467" s="20"/>
      <c r="BJ467" s="20"/>
      <c r="BK467" s="20"/>
      <c r="BL467" s="20"/>
      <c r="BM467" s="20"/>
      <c r="BN467" s="20"/>
      <c r="BO467" s="20"/>
      <c r="BP467" s="20"/>
      <c r="BQ467" s="20"/>
      <c r="BR467" s="20"/>
      <c r="BS467" s="20"/>
      <c r="BT467" s="20"/>
      <c r="BU467" s="20"/>
      <c r="BV467" s="20"/>
      <c r="BW467" s="21" t="s">
        <v>134</v>
      </c>
      <c r="BX467" s="22" t="str">
        <f>_xlfn.XLOOKUP(BW467,dimensions_items!$B$4:$B$35,dimensions_items!$C$4:$C$35,"NULL",0)</f>
        <v>R5.2OECD</v>
      </c>
      <c r="BY467" s="22" t="s">
        <v>40</v>
      </c>
      <c r="BZ467" s="21" t="s">
        <v>26</v>
      </c>
      <c r="CA467" s="21" t="s">
        <v>18</v>
      </c>
      <c r="CB467" s="21" t="s">
        <v>19</v>
      </c>
      <c r="CC467" s="20" t="str">
        <f t="shared" si="21"/>
        <v>RM</v>
      </c>
      <c r="CD467" s="20" t="str">
        <f t="shared" si="22"/>
        <v>C</v>
      </c>
      <c r="CE467" s="20" t="str">
        <f t="shared" si="23"/>
        <v>OECD_EU15</v>
      </c>
      <c r="CF467" s="20">
        <f>IF(ISNUMBER(Table1[[#This Row],[concrete]]),Table1[[#This Row],[concrete]],IF(AND(ISNUMBER(Table1[[#This Row],[cement]]),ISNUMBER(Table1[[#This Row],[aggregates]])),Table1[[#This Row],[cement]]+Table1[[#This Row],[aggregates]],""))</f>
        <v>1262.3</v>
      </c>
      <c r="CG467" s="20">
        <f>COUNT(Table1[[#This Row],[steel]:[other_unspecified_material]])</f>
        <v>8</v>
      </c>
    </row>
    <row r="468" spans="1:85" s="8" customFormat="1">
      <c r="A468" s="9">
        <v>466</v>
      </c>
      <c r="B468" s="20" t="s">
        <v>792</v>
      </c>
      <c r="C468" s="20" t="s">
        <v>954</v>
      </c>
      <c r="D468" s="38">
        <v>1948</v>
      </c>
      <c r="E468" s="9">
        <v>1974</v>
      </c>
      <c r="F468" s="38">
        <v>29.8</v>
      </c>
      <c r="G468" s="38"/>
      <c r="H468" s="38"/>
      <c r="I468" s="38"/>
      <c r="J468" s="117">
        <v>6</v>
      </c>
      <c r="K468" s="117"/>
      <c r="L468" s="117"/>
      <c r="M468" s="117">
        <v>1595.7</v>
      </c>
      <c r="N468" s="117"/>
      <c r="O468" s="117"/>
      <c r="P468" s="117">
        <v>63.8</v>
      </c>
      <c r="Q468" s="117"/>
      <c r="R468" s="117"/>
      <c r="S468" s="117">
        <v>29.8</v>
      </c>
      <c r="T468" s="117"/>
      <c r="U468" s="117">
        <v>5.8</v>
      </c>
      <c r="V468" s="117"/>
      <c r="W468" s="117"/>
      <c r="X468" s="117"/>
      <c r="Y468" s="117"/>
      <c r="Z468" s="117"/>
      <c r="AA468" s="117"/>
      <c r="AB468" s="117">
        <v>2.6</v>
      </c>
      <c r="AC468" s="117"/>
      <c r="AD468" s="117">
        <v>1</v>
      </c>
      <c r="AE468" s="117">
        <v>1.7</v>
      </c>
      <c r="AF468" s="117"/>
      <c r="AG468" s="117"/>
      <c r="AH468" s="117"/>
      <c r="AI468" s="117">
        <v>1.8</v>
      </c>
      <c r="AJ468" s="117"/>
      <c r="AK468" s="117"/>
      <c r="AL468" s="20" t="s">
        <v>24</v>
      </c>
      <c r="AM468" s="38"/>
      <c r="AN468" s="20" t="s">
        <v>117</v>
      </c>
      <c r="AO468" s="20" t="s">
        <v>24</v>
      </c>
      <c r="AP468" s="20" t="s">
        <v>598</v>
      </c>
      <c r="AQ468" s="20" t="s">
        <v>120</v>
      </c>
      <c r="AR468" s="20"/>
      <c r="AS468" s="8" t="s">
        <v>1345</v>
      </c>
      <c r="AT468" s="38">
        <v>2021</v>
      </c>
      <c r="AU468" s="20" t="s">
        <v>956</v>
      </c>
      <c r="AV468" s="20" t="s">
        <v>253</v>
      </c>
      <c r="AW468" s="20" t="s">
        <v>125</v>
      </c>
      <c r="AX468" s="20" t="s">
        <v>1306</v>
      </c>
      <c r="AY468" s="20" t="str">
        <f>"https://doi.org/"&amp;Table1[[#This Row],[DOI]]</f>
        <v>https://doi.org/10.1016/j.resconrec.2021.105512</v>
      </c>
      <c r="AZ468" s="20" t="s">
        <v>119</v>
      </c>
      <c r="BA468" s="20"/>
      <c r="BB468" s="20" t="s">
        <v>960</v>
      </c>
      <c r="BC468" s="20"/>
      <c r="BD468" s="20"/>
      <c r="BE468" s="20" t="s">
        <v>1327</v>
      </c>
      <c r="BF468" s="20"/>
      <c r="BG468" s="20"/>
      <c r="BH468" s="20"/>
      <c r="BI468" s="20"/>
      <c r="BJ468" s="20"/>
      <c r="BK468" s="20"/>
      <c r="BL468" s="20"/>
      <c r="BM468" s="20"/>
      <c r="BN468" s="20"/>
      <c r="BO468" s="20"/>
      <c r="BP468" s="20"/>
      <c r="BQ468" s="20"/>
      <c r="BR468" s="20"/>
      <c r="BS468" s="20"/>
      <c r="BT468" s="20"/>
      <c r="BU468" s="20"/>
      <c r="BV468" s="20"/>
      <c r="BW468" s="21" t="s">
        <v>134</v>
      </c>
      <c r="BX468" s="22" t="str">
        <f>_xlfn.XLOOKUP(BW468,dimensions_items!$B$4:$B$35,dimensions_items!$C$4:$C$35,"NULL",0)</f>
        <v>R5.2OECD</v>
      </c>
      <c r="BY468" s="22" t="s">
        <v>40</v>
      </c>
      <c r="BZ468" s="21" t="s">
        <v>26</v>
      </c>
      <c r="CA468" s="21" t="s">
        <v>18</v>
      </c>
      <c r="CB468" s="21" t="s">
        <v>19</v>
      </c>
      <c r="CC468" s="20" t="str">
        <f t="shared" si="21"/>
        <v>RM</v>
      </c>
      <c r="CD468" s="20" t="str">
        <f t="shared" si="22"/>
        <v>C</v>
      </c>
      <c r="CE468" s="20" t="str">
        <f t="shared" si="23"/>
        <v>OECD_EU15</v>
      </c>
      <c r="CF468" s="20">
        <f>IF(ISNUMBER(Table1[[#This Row],[concrete]]),Table1[[#This Row],[concrete]],IF(AND(ISNUMBER(Table1[[#This Row],[cement]]),ISNUMBER(Table1[[#This Row],[aggregates]])),Table1[[#This Row],[cement]]+Table1[[#This Row],[aggregates]],""))</f>
        <v>1595.7</v>
      </c>
      <c r="CG468" s="20">
        <f>COUNT(Table1[[#This Row],[steel]:[other_unspecified_material]])</f>
        <v>10</v>
      </c>
    </row>
    <row r="469" spans="1:85" s="8" customFormat="1">
      <c r="A469" s="9">
        <v>467</v>
      </c>
      <c r="B469" s="20" t="s">
        <v>792</v>
      </c>
      <c r="C469" s="20" t="s">
        <v>954</v>
      </c>
      <c r="D469" s="38">
        <v>1975</v>
      </c>
      <c r="E469" s="9">
        <v>2000</v>
      </c>
      <c r="F469" s="38">
        <v>34.5</v>
      </c>
      <c r="G469" s="38"/>
      <c r="H469" s="38"/>
      <c r="I469" s="38"/>
      <c r="J469" s="117">
        <v>19.399999999999999</v>
      </c>
      <c r="K469" s="117"/>
      <c r="L469" s="117"/>
      <c r="M469" s="117">
        <v>1302.5999999999999</v>
      </c>
      <c r="N469" s="117"/>
      <c r="O469" s="117"/>
      <c r="P469" s="117"/>
      <c r="Q469" s="117"/>
      <c r="R469" s="117"/>
      <c r="S469" s="117">
        <v>28.5</v>
      </c>
      <c r="T469" s="117"/>
      <c r="U469" s="117">
        <v>17</v>
      </c>
      <c r="V469" s="117"/>
      <c r="W469" s="117"/>
      <c r="X469" s="117"/>
      <c r="Y469" s="117"/>
      <c r="Z469" s="117"/>
      <c r="AA469" s="117"/>
      <c r="AB469" s="117">
        <v>3.2</v>
      </c>
      <c r="AC469" s="117"/>
      <c r="AD469" s="117">
        <v>1.3</v>
      </c>
      <c r="AE469" s="117">
        <v>2.1</v>
      </c>
      <c r="AF469" s="117"/>
      <c r="AG469" s="117"/>
      <c r="AH469" s="117"/>
      <c r="AI469" s="117">
        <v>1.6</v>
      </c>
      <c r="AJ469" s="117"/>
      <c r="AK469" s="117">
        <v>2.6</v>
      </c>
      <c r="AL469" s="20" t="s">
        <v>24</v>
      </c>
      <c r="AM469" s="38"/>
      <c r="AN469" s="20" t="s">
        <v>117</v>
      </c>
      <c r="AO469" s="20" t="s">
        <v>24</v>
      </c>
      <c r="AP469" s="20" t="s">
        <v>598</v>
      </c>
      <c r="AQ469" s="20" t="s">
        <v>120</v>
      </c>
      <c r="AR469" s="20"/>
      <c r="AS469" s="8" t="s">
        <v>1345</v>
      </c>
      <c r="AT469" s="38">
        <v>2021</v>
      </c>
      <c r="AU469" s="20" t="s">
        <v>956</v>
      </c>
      <c r="AV469" s="20" t="s">
        <v>253</v>
      </c>
      <c r="AW469" s="20" t="s">
        <v>125</v>
      </c>
      <c r="AX469" s="20" t="s">
        <v>1306</v>
      </c>
      <c r="AY469" s="20" t="str">
        <f>"https://doi.org/"&amp;Table1[[#This Row],[DOI]]</f>
        <v>https://doi.org/10.1016/j.resconrec.2021.105512</v>
      </c>
      <c r="AZ469" s="20" t="s">
        <v>119</v>
      </c>
      <c r="BA469" s="20"/>
      <c r="BB469" s="20" t="s">
        <v>961</v>
      </c>
      <c r="BC469" s="20"/>
      <c r="BD469" s="20"/>
      <c r="BE469" s="20" t="s">
        <v>1327</v>
      </c>
      <c r="BF469" s="20"/>
      <c r="BG469" s="20"/>
      <c r="BH469" s="20"/>
      <c r="BI469" s="20"/>
      <c r="BJ469" s="20"/>
      <c r="BK469" s="20"/>
      <c r="BL469" s="20"/>
      <c r="BM469" s="20"/>
      <c r="BN469" s="20"/>
      <c r="BO469" s="20"/>
      <c r="BP469" s="20"/>
      <c r="BQ469" s="20"/>
      <c r="BR469" s="20"/>
      <c r="BS469" s="20"/>
      <c r="BT469" s="20"/>
      <c r="BU469" s="20"/>
      <c r="BV469" s="20"/>
      <c r="BW469" s="21" t="s">
        <v>134</v>
      </c>
      <c r="BX469" s="22" t="str">
        <f>_xlfn.XLOOKUP(BW469,dimensions_items!$B$4:$B$35,dimensions_items!$C$4:$C$35,"NULL",0)</f>
        <v>R5.2OECD</v>
      </c>
      <c r="BY469" s="22" t="s">
        <v>40</v>
      </c>
      <c r="BZ469" s="21" t="s">
        <v>26</v>
      </c>
      <c r="CA469" s="21" t="s">
        <v>18</v>
      </c>
      <c r="CB469" s="21" t="s">
        <v>19</v>
      </c>
      <c r="CC469" s="20" t="str">
        <f t="shared" si="21"/>
        <v>RM</v>
      </c>
      <c r="CD469" s="20" t="str">
        <f t="shared" si="22"/>
        <v>C</v>
      </c>
      <c r="CE469" s="20" t="str">
        <f t="shared" si="23"/>
        <v>OECD_EU15</v>
      </c>
      <c r="CF469" s="20">
        <f>IF(ISNUMBER(Table1[[#This Row],[concrete]]),Table1[[#This Row],[concrete]],IF(AND(ISNUMBER(Table1[[#This Row],[cement]]),ISNUMBER(Table1[[#This Row],[aggregates]])),Table1[[#This Row],[cement]]+Table1[[#This Row],[aggregates]],""))</f>
        <v>1302.5999999999999</v>
      </c>
      <c r="CG469" s="20">
        <f>COUNT(Table1[[#This Row],[steel]:[other_unspecified_material]])</f>
        <v>10</v>
      </c>
    </row>
    <row r="470" spans="1:85" s="8" customFormat="1">
      <c r="A470" s="9">
        <v>468</v>
      </c>
      <c r="B470" s="20" t="s">
        <v>792</v>
      </c>
      <c r="C470" s="20" t="s">
        <v>954</v>
      </c>
      <c r="D470" s="38">
        <v>2001</v>
      </c>
      <c r="E470" s="9"/>
      <c r="F470" s="38">
        <v>17.7</v>
      </c>
      <c r="G470" s="38"/>
      <c r="H470" s="38"/>
      <c r="I470" s="38"/>
      <c r="J470" s="117">
        <v>3.6</v>
      </c>
      <c r="K470" s="117"/>
      <c r="L470" s="117"/>
      <c r="M470" s="117">
        <v>1572.9</v>
      </c>
      <c r="N470" s="117"/>
      <c r="O470" s="117"/>
      <c r="P470" s="117"/>
      <c r="Q470" s="117">
        <v>39.4</v>
      </c>
      <c r="R470" s="117"/>
      <c r="S470" s="117">
        <v>34.299999999999997</v>
      </c>
      <c r="T470" s="117"/>
      <c r="U470" s="117">
        <v>15.5</v>
      </c>
      <c r="V470" s="117"/>
      <c r="W470" s="117"/>
      <c r="X470" s="117"/>
      <c r="Y470" s="117"/>
      <c r="Z470" s="117"/>
      <c r="AA470" s="117"/>
      <c r="AB470" s="117">
        <v>2.6</v>
      </c>
      <c r="AC470" s="117"/>
      <c r="AD470" s="117">
        <v>3.8</v>
      </c>
      <c r="AE470" s="117">
        <v>1.8</v>
      </c>
      <c r="AF470" s="117"/>
      <c r="AG470" s="117"/>
      <c r="AH470" s="117"/>
      <c r="AI470" s="117">
        <v>0.2</v>
      </c>
      <c r="AJ470" s="117"/>
      <c r="AK470" s="117">
        <v>1.2</v>
      </c>
      <c r="AL470" s="20" t="s">
        <v>962</v>
      </c>
      <c r="AM470" s="38"/>
      <c r="AN470" s="20" t="s">
        <v>117</v>
      </c>
      <c r="AO470" s="20" t="s">
        <v>24</v>
      </c>
      <c r="AP470" s="20" t="s">
        <v>598</v>
      </c>
      <c r="AQ470" s="20" t="s">
        <v>120</v>
      </c>
      <c r="AR470" s="20"/>
      <c r="AS470" s="8" t="s">
        <v>1345</v>
      </c>
      <c r="AT470" s="38">
        <v>2021</v>
      </c>
      <c r="AU470" s="20" t="s">
        <v>956</v>
      </c>
      <c r="AV470" s="20" t="s">
        <v>253</v>
      </c>
      <c r="AW470" s="20" t="s">
        <v>125</v>
      </c>
      <c r="AX470" s="20" t="s">
        <v>1306</v>
      </c>
      <c r="AY470" s="20" t="str">
        <f>"https://doi.org/"&amp;Table1[[#This Row],[DOI]]</f>
        <v>https://doi.org/10.1016/j.resconrec.2021.105512</v>
      </c>
      <c r="AZ470" s="20" t="s">
        <v>119</v>
      </c>
      <c r="BA470" s="20"/>
      <c r="BB470" s="20" t="s">
        <v>963</v>
      </c>
      <c r="BC470" s="20"/>
      <c r="BD470" s="20"/>
      <c r="BE470" s="20" t="s">
        <v>1327</v>
      </c>
      <c r="BF470" s="20"/>
      <c r="BG470" s="20"/>
      <c r="BH470" s="20"/>
      <c r="BI470" s="20"/>
      <c r="BJ470" s="20"/>
      <c r="BK470" s="20"/>
      <c r="BL470" s="20"/>
      <c r="BM470" s="20"/>
      <c r="BN470" s="20"/>
      <c r="BO470" s="20"/>
      <c r="BP470" s="20"/>
      <c r="BQ470" s="20"/>
      <c r="BR470" s="20"/>
      <c r="BS470" s="20"/>
      <c r="BT470" s="20"/>
      <c r="BU470" s="20"/>
      <c r="BV470" s="20"/>
      <c r="BW470" s="21" t="s">
        <v>134</v>
      </c>
      <c r="BX470" s="22" t="str">
        <f>_xlfn.XLOOKUP(BW470,dimensions_items!$B$4:$B$35,dimensions_items!$C$4:$C$35,"NULL",0)</f>
        <v>R5.2OECD</v>
      </c>
      <c r="BY470" s="22" t="s">
        <v>40</v>
      </c>
      <c r="BZ470" s="21" t="s">
        <v>26</v>
      </c>
      <c r="CA470" s="21" t="s">
        <v>18</v>
      </c>
      <c r="CB470" s="21" t="s">
        <v>19</v>
      </c>
      <c r="CC470" s="20" t="str">
        <f t="shared" si="21"/>
        <v>RM</v>
      </c>
      <c r="CD470" s="20" t="str">
        <f t="shared" si="22"/>
        <v>C</v>
      </c>
      <c r="CE470" s="20" t="str">
        <f t="shared" si="23"/>
        <v>OECD_EU15</v>
      </c>
      <c r="CF470" s="20">
        <f>IF(ISNUMBER(Table1[[#This Row],[concrete]]),Table1[[#This Row],[concrete]],IF(AND(ISNUMBER(Table1[[#This Row],[cement]]),ISNUMBER(Table1[[#This Row],[aggregates]])),Table1[[#This Row],[cement]]+Table1[[#This Row],[aggregates]],""))</f>
        <v>1572.9</v>
      </c>
      <c r="CG470" s="20">
        <f>COUNT(Table1[[#This Row],[steel]:[other_unspecified_material]])</f>
        <v>11</v>
      </c>
    </row>
    <row r="471" spans="1:85" s="8" customFormat="1">
      <c r="A471" s="9">
        <v>469</v>
      </c>
      <c r="B471" s="20" t="s">
        <v>792</v>
      </c>
      <c r="C471" s="20" t="s">
        <v>954</v>
      </c>
      <c r="D471" s="38">
        <v>2001</v>
      </c>
      <c r="E471" s="9"/>
      <c r="F471" s="38">
        <v>14.1</v>
      </c>
      <c r="G471" s="38"/>
      <c r="H471" s="38"/>
      <c r="I471" s="38"/>
      <c r="J471" s="117">
        <v>3.6</v>
      </c>
      <c r="K471" s="117"/>
      <c r="L471" s="117"/>
      <c r="M471" s="117">
        <v>1448</v>
      </c>
      <c r="N471" s="117"/>
      <c r="O471" s="117"/>
      <c r="P471" s="117">
        <v>89.8</v>
      </c>
      <c r="Q471" s="117">
        <v>40.1</v>
      </c>
      <c r="R471" s="117"/>
      <c r="S471" s="117">
        <v>29.4</v>
      </c>
      <c r="T471" s="117"/>
      <c r="U471" s="117">
        <v>15.5</v>
      </c>
      <c r="V471" s="117"/>
      <c r="W471" s="117"/>
      <c r="X471" s="117"/>
      <c r="Y471" s="117"/>
      <c r="Z471" s="117"/>
      <c r="AA471" s="117"/>
      <c r="AB471" s="117">
        <v>2.6</v>
      </c>
      <c r="AC471" s="117"/>
      <c r="AD471" s="117"/>
      <c r="AE471" s="117">
        <v>1.8</v>
      </c>
      <c r="AF471" s="117"/>
      <c r="AG471" s="117"/>
      <c r="AH471" s="117"/>
      <c r="AI471" s="117">
        <v>12.8</v>
      </c>
      <c r="AJ471" s="117"/>
      <c r="AK471" s="117">
        <v>1.2</v>
      </c>
      <c r="AL471" s="20" t="s">
        <v>958</v>
      </c>
      <c r="AM471" s="38"/>
      <c r="AN471" s="20" t="s">
        <v>117</v>
      </c>
      <c r="AO471" s="20" t="s">
        <v>24</v>
      </c>
      <c r="AP471" s="20" t="s">
        <v>598</v>
      </c>
      <c r="AQ471" s="20" t="s">
        <v>120</v>
      </c>
      <c r="AR471" s="20"/>
      <c r="AS471" s="8" t="s">
        <v>1345</v>
      </c>
      <c r="AT471" s="38">
        <v>2021</v>
      </c>
      <c r="AU471" s="20" t="s">
        <v>956</v>
      </c>
      <c r="AV471" s="20" t="s">
        <v>253</v>
      </c>
      <c r="AW471" s="20" t="s">
        <v>125</v>
      </c>
      <c r="AX471" s="20" t="s">
        <v>1306</v>
      </c>
      <c r="AY471" s="20" t="str">
        <f>"https://doi.org/"&amp;Table1[[#This Row],[DOI]]</f>
        <v>https://doi.org/10.1016/j.resconrec.2021.105512</v>
      </c>
      <c r="AZ471" s="20" t="s">
        <v>119</v>
      </c>
      <c r="BA471" s="20"/>
      <c r="BB471" s="20" t="s">
        <v>964</v>
      </c>
      <c r="BC471" s="20"/>
      <c r="BD471" s="20"/>
      <c r="BE471" s="20" t="s">
        <v>1327</v>
      </c>
      <c r="BF471" s="20"/>
      <c r="BG471" s="20"/>
      <c r="BH471" s="20"/>
      <c r="BI471" s="20"/>
      <c r="BJ471" s="20"/>
      <c r="BK471" s="20"/>
      <c r="BL471" s="20"/>
      <c r="BM471" s="20"/>
      <c r="BN471" s="20"/>
      <c r="BO471" s="20"/>
      <c r="BP471" s="20"/>
      <c r="BQ471" s="20"/>
      <c r="BR471" s="20"/>
      <c r="BS471" s="20"/>
      <c r="BT471" s="20"/>
      <c r="BU471" s="20"/>
      <c r="BV471" s="20"/>
      <c r="BW471" s="21" t="s">
        <v>134</v>
      </c>
      <c r="BX471" s="22" t="str">
        <f>_xlfn.XLOOKUP(BW471,dimensions_items!$B$4:$B$35,dimensions_items!$C$4:$C$35,"NULL",0)</f>
        <v>R5.2OECD</v>
      </c>
      <c r="BY471" s="22" t="s">
        <v>40</v>
      </c>
      <c r="BZ471" s="21" t="s">
        <v>26</v>
      </c>
      <c r="CA471" s="21" t="s">
        <v>18</v>
      </c>
      <c r="CB471" s="21" t="s">
        <v>19</v>
      </c>
      <c r="CC471" s="20" t="str">
        <f t="shared" si="21"/>
        <v>RM</v>
      </c>
      <c r="CD471" s="20" t="str">
        <f t="shared" si="22"/>
        <v>C</v>
      </c>
      <c r="CE471" s="20" t="str">
        <f t="shared" si="23"/>
        <v>OECD_EU15</v>
      </c>
      <c r="CF471" s="20">
        <f>IF(ISNUMBER(Table1[[#This Row],[concrete]]),Table1[[#This Row],[concrete]],IF(AND(ISNUMBER(Table1[[#This Row],[cement]]),ISNUMBER(Table1[[#This Row],[aggregates]])),Table1[[#This Row],[cement]]+Table1[[#This Row],[aggregates]],""))</f>
        <v>1448</v>
      </c>
      <c r="CG471" s="20">
        <f>COUNT(Table1[[#This Row],[steel]:[other_unspecified_material]])</f>
        <v>11</v>
      </c>
    </row>
    <row r="472" spans="1:85" s="8" customFormat="1">
      <c r="A472" s="9">
        <v>470</v>
      </c>
      <c r="B472" s="20" t="s">
        <v>792</v>
      </c>
      <c r="C472" s="20" t="s">
        <v>954</v>
      </c>
      <c r="D472" s="38"/>
      <c r="E472" s="9">
        <v>1914</v>
      </c>
      <c r="F472" s="38"/>
      <c r="G472" s="38"/>
      <c r="H472" s="38"/>
      <c r="I472" s="38"/>
      <c r="J472" s="117">
        <v>91</v>
      </c>
      <c r="K472" s="117"/>
      <c r="L472" s="117"/>
      <c r="M472" s="117"/>
      <c r="N472" s="117"/>
      <c r="O472" s="117"/>
      <c r="P472" s="117">
        <v>30</v>
      </c>
      <c r="Q472" s="117"/>
      <c r="R472" s="117"/>
      <c r="S472" s="117">
        <v>14.4</v>
      </c>
      <c r="T472" s="117"/>
      <c r="U472" s="117"/>
      <c r="V472" s="117"/>
      <c r="W472" s="117">
        <v>1684.8</v>
      </c>
      <c r="X472" s="117"/>
      <c r="Y472" s="117">
        <v>33.799999999999997</v>
      </c>
      <c r="Z472" s="117"/>
      <c r="AA472" s="117"/>
      <c r="AB472" s="117">
        <v>1.4</v>
      </c>
      <c r="AC472" s="117"/>
      <c r="AD472" s="117"/>
      <c r="AE472" s="117"/>
      <c r="AF472" s="117"/>
      <c r="AG472" s="117"/>
      <c r="AH472" s="117"/>
      <c r="AI472" s="117">
        <v>3.4</v>
      </c>
      <c r="AJ472" s="117"/>
      <c r="AK472" s="117"/>
      <c r="AL472" s="20" t="s">
        <v>20</v>
      </c>
      <c r="AM472" s="38"/>
      <c r="AN472" s="20" t="s">
        <v>117</v>
      </c>
      <c r="AO472" s="20" t="s">
        <v>20</v>
      </c>
      <c r="AP472" s="20" t="s">
        <v>598</v>
      </c>
      <c r="AQ472" s="20" t="s">
        <v>120</v>
      </c>
      <c r="AR472" s="20"/>
      <c r="AS472" s="8" t="s">
        <v>1345</v>
      </c>
      <c r="AT472" s="38">
        <v>2021</v>
      </c>
      <c r="AU472" s="20" t="s">
        <v>956</v>
      </c>
      <c r="AV472" s="20" t="s">
        <v>253</v>
      </c>
      <c r="AW472" s="20" t="s">
        <v>125</v>
      </c>
      <c r="AX472" s="20" t="s">
        <v>1306</v>
      </c>
      <c r="AY472" s="20" t="str">
        <f>"https://doi.org/"&amp;Table1[[#This Row],[DOI]]</f>
        <v>https://doi.org/10.1016/j.resconrec.2021.105512</v>
      </c>
      <c r="AZ472" s="20" t="s">
        <v>119</v>
      </c>
      <c r="BA472" s="20"/>
      <c r="BB472" s="20" t="s">
        <v>965</v>
      </c>
      <c r="BC472" s="20"/>
      <c r="BD472" s="20"/>
      <c r="BE472" s="20" t="s">
        <v>1327</v>
      </c>
      <c r="BF472" s="20"/>
      <c r="BG472" s="20"/>
      <c r="BH472" s="20"/>
      <c r="BI472" s="20"/>
      <c r="BJ472" s="20"/>
      <c r="BK472" s="20"/>
      <c r="BL472" s="20"/>
      <c r="BM472" s="20"/>
      <c r="BN472" s="20"/>
      <c r="BO472" s="20"/>
      <c r="BP472" s="20"/>
      <c r="BQ472" s="20"/>
      <c r="BR472" s="20"/>
      <c r="BS472" s="20"/>
      <c r="BT472" s="20"/>
      <c r="BU472" s="20"/>
      <c r="BV472" s="20"/>
      <c r="BW472" s="21" t="s">
        <v>134</v>
      </c>
      <c r="BX472" s="22" t="str">
        <f>_xlfn.XLOOKUP(BW472,dimensions_items!$B$4:$B$35,dimensions_items!$C$4:$C$35,"NULL",0)</f>
        <v>R5.2OECD</v>
      </c>
      <c r="BY472" s="22" t="s">
        <v>25</v>
      </c>
      <c r="BZ472" s="21" t="s">
        <v>26</v>
      </c>
      <c r="CA472" s="21" t="s">
        <v>18</v>
      </c>
      <c r="CB472" s="21" t="s">
        <v>19</v>
      </c>
      <c r="CC472" s="20" t="str">
        <f t="shared" si="21"/>
        <v>RS</v>
      </c>
      <c r="CD472" s="20" t="str">
        <f t="shared" si="22"/>
        <v>C</v>
      </c>
      <c r="CE472" s="20" t="str">
        <f t="shared" si="23"/>
        <v>OECD_EU15</v>
      </c>
      <c r="CF472" s="20" t="str">
        <f>IF(ISNUMBER(Table1[[#This Row],[concrete]]),Table1[[#This Row],[concrete]],IF(AND(ISNUMBER(Table1[[#This Row],[cement]]),ISNUMBER(Table1[[#This Row],[aggregates]])),Table1[[#This Row],[cement]]+Table1[[#This Row],[aggregates]],""))</f>
        <v/>
      </c>
      <c r="CG472" s="20">
        <f>COUNT(Table1[[#This Row],[steel]:[other_unspecified_material]])</f>
        <v>7</v>
      </c>
    </row>
    <row r="473" spans="1:85" s="8" customFormat="1">
      <c r="A473" s="9">
        <v>471</v>
      </c>
      <c r="B473" s="20" t="s">
        <v>792</v>
      </c>
      <c r="C473" s="20" t="s">
        <v>954</v>
      </c>
      <c r="D473" s="38">
        <v>1914</v>
      </c>
      <c r="E473" s="9">
        <v>1947</v>
      </c>
      <c r="F473" s="38"/>
      <c r="G473" s="38"/>
      <c r="H473" s="38"/>
      <c r="I473" s="38"/>
      <c r="J473" s="117">
        <v>91</v>
      </c>
      <c r="K473" s="117"/>
      <c r="L473" s="117"/>
      <c r="M473" s="117"/>
      <c r="N473" s="117"/>
      <c r="O473" s="117"/>
      <c r="P473" s="117">
        <v>30</v>
      </c>
      <c r="Q473" s="117"/>
      <c r="R473" s="117"/>
      <c r="S473" s="117">
        <v>14.4</v>
      </c>
      <c r="T473" s="117"/>
      <c r="U473" s="117"/>
      <c r="V473" s="117"/>
      <c r="W473" s="117">
        <v>1684.8</v>
      </c>
      <c r="X473" s="117"/>
      <c r="Y473" s="117">
        <v>33.799999999999997</v>
      </c>
      <c r="Z473" s="117"/>
      <c r="AA473" s="117"/>
      <c r="AB473" s="117">
        <v>1.4</v>
      </c>
      <c r="AC473" s="117"/>
      <c r="AD473" s="117"/>
      <c r="AE473" s="117"/>
      <c r="AF473" s="117"/>
      <c r="AG473" s="117"/>
      <c r="AH473" s="117"/>
      <c r="AI473" s="117">
        <v>3.4</v>
      </c>
      <c r="AJ473" s="117"/>
      <c r="AK473" s="117"/>
      <c r="AL473" s="20" t="s">
        <v>20</v>
      </c>
      <c r="AM473" s="38"/>
      <c r="AN473" s="20" t="s">
        <v>117</v>
      </c>
      <c r="AO473" s="20" t="s">
        <v>20</v>
      </c>
      <c r="AP473" s="20" t="s">
        <v>598</v>
      </c>
      <c r="AQ473" s="20" t="s">
        <v>120</v>
      </c>
      <c r="AR473" s="20"/>
      <c r="AS473" s="8" t="s">
        <v>1345</v>
      </c>
      <c r="AT473" s="38">
        <v>2021</v>
      </c>
      <c r="AU473" s="20" t="s">
        <v>956</v>
      </c>
      <c r="AV473" s="20" t="s">
        <v>253</v>
      </c>
      <c r="AW473" s="20" t="s">
        <v>125</v>
      </c>
      <c r="AX473" s="20" t="s">
        <v>1306</v>
      </c>
      <c r="AY473" s="20" t="str">
        <f>"https://doi.org/"&amp;Table1[[#This Row],[DOI]]</f>
        <v>https://doi.org/10.1016/j.resconrec.2021.105512</v>
      </c>
      <c r="AZ473" s="20" t="s">
        <v>119</v>
      </c>
      <c r="BA473" s="20"/>
      <c r="BB473" s="20" t="s">
        <v>965</v>
      </c>
      <c r="BC473" s="20"/>
      <c r="BD473" s="20"/>
      <c r="BE473" s="20" t="s">
        <v>1327</v>
      </c>
      <c r="BF473" s="20"/>
      <c r="BG473" s="20"/>
      <c r="BH473" s="20"/>
      <c r="BI473" s="20"/>
      <c r="BJ473" s="20"/>
      <c r="BK473" s="20"/>
      <c r="BL473" s="20"/>
      <c r="BM473" s="20"/>
      <c r="BN473" s="20"/>
      <c r="BO473" s="20"/>
      <c r="BP473" s="20"/>
      <c r="BQ473" s="20"/>
      <c r="BR473" s="20"/>
      <c r="BS473" s="20"/>
      <c r="BT473" s="20"/>
      <c r="BU473" s="20"/>
      <c r="BV473" s="20"/>
      <c r="BW473" s="21" t="s">
        <v>134</v>
      </c>
      <c r="BX473" s="22" t="str">
        <f>_xlfn.XLOOKUP(BW473,dimensions_items!$B$4:$B$35,dimensions_items!$C$4:$C$35,"NULL",0)</f>
        <v>R5.2OECD</v>
      </c>
      <c r="BY473" s="22" t="s">
        <v>25</v>
      </c>
      <c r="BZ473" s="21" t="s">
        <v>26</v>
      </c>
      <c r="CA473" s="21" t="s">
        <v>18</v>
      </c>
      <c r="CB473" s="21" t="s">
        <v>19</v>
      </c>
      <c r="CC473" s="20" t="str">
        <f t="shared" si="21"/>
        <v>RS</v>
      </c>
      <c r="CD473" s="20" t="str">
        <f t="shared" si="22"/>
        <v>C</v>
      </c>
      <c r="CE473" s="20" t="str">
        <f t="shared" si="23"/>
        <v>OECD_EU15</v>
      </c>
      <c r="CF473" s="20" t="str">
        <f>IF(ISNUMBER(Table1[[#This Row],[concrete]]),Table1[[#This Row],[concrete]],IF(AND(ISNUMBER(Table1[[#This Row],[cement]]),ISNUMBER(Table1[[#This Row],[aggregates]])),Table1[[#This Row],[cement]]+Table1[[#This Row],[aggregates]],""))</f>
        <v/>
      </c>
      <c r="CG473" s="20">
        <f>COUNT(Table1[[#This Row],[steel]:[other_unspecified_material]])</f>
        <v>7</v>
      </c>
    </row>
    <row r="474" spans="1:85" s="8" customFormat="1">
      <c r="A474" s="9">
        <v>472</v>
      </c>
      <c r="B474" s="20" t="s">
        <v>792</v>
      </c>
      <c r="C474" s="20" t="s">
        <v>954</v>
      </c>
      <c r="D474" s="38">
        <v>1948</v>
      </c>
      <c r="E474" s="9">
        <v>1974</v>
      </c>
      <c r="F474" s="38"/>
      <c r="G474" s="38"/>
      <c r="H474" s="38"/>
      <c r="I474" s="38"/>
      <c r="J474" s="117">
        <v>91</v>
      </c>
      <c r="K474" s="117"/>
      <c r="L474" s="117"/>
      <c r="M474" s="117">
        <v>373.4</v>
      </c>
      <c r="N474" s="117"/>
      <c r="O474" s="117"/>
      <c r="P474" s="117">
        <v>30</v>
      </c>
      <c r="Q474" s="117"/>
      <c r="R474" s="117"/>
      <c r="S474" s="117">
        <v>14.4</v>
      </c>
      <c r="T474" s="117"/>
      <c r="U474" s="117"/>
      <c r="V474" s="117"/>
      <c r="W474" s="117">
        <v>546.4</v>
      </c>
      <c r="X474" s="117"/>
      <c r="Y474" s="117">
        <v>33.799999999999997</v>
      </c>
      <c r="Z474" s="117"/>
      <c r="AA474" s="117"/>
      <c r="AB474" s="117">
        <v>1.4</v>
      </c>
      <c r="AC474" s="117"/>
      <c r="AD474" s="117"/>
      <c r="AE474" s="117"/>
      <c r="AF474" s="117"/>
      <c r="AG474" s="117"/>
      <c r="AH474" s="117"/>
      <c r="AI474" s="117">
        <v>3.4</v>
      </c>
      <c r="AJ474" s="117"/>
      <c r="AK474" s="117"/>
      <c r="AL474" s="20" t="s">
        <v>20</v>
      </c>
      <c r="AM474" s="38"/>
      <c r="AN474" s="20" t="s">
        <v>117</v>
      </c>
      <c r="AO474" s="20" t="s">
        <v>20</v>
      </c>
      <c r="AP474" s="20" t="s">
        <v>598</v>
      </c>
      <c r="AQ474" s="20" t="s">
        <v>120</v>
      </c>
      <c r="AR474" s="20"/>
      <c r="AS474" s="8" t="s">
        <v>1345</v>
      </c>
      <c r="AT474" s="38">
        <v>2021</v>
      </c>
      <c r="AU474" s="20" t="s">
        <v>956</v>
      </c>
      <c r="AV474" s="20" t="s">
        <v>253</v>
      </c>
      <c r="AW474" s="20" t="s">
        <v>125</v>
      </c>
      <c r="AX474" s="20" t="s">
        <v>1306</v>
      </c>
      <c r="AY474" s="20" t="str">
        <f>"https://doi.org/"&amp;Table1[[#This Row],[DOI]]</f>
        <v>https://doi.org/10.1016/j.resconrec.2021.105512</v>
      </c>
      <c r="AZ474" s="20" t="s">
        <v>119</v>
      </c>
      <c r="BA474" s="20"/>
      <c r="BB474" s="20" t="s">
        <v>966</v>
      </c>
      <c r="BC474" s="20"/>
      <c r="BD474" s="20"/>
      <c r="BE474" s="20" t="s">
        <v>1327</v>
      </c>
      <c r="BF474" s="20"/>
      <c r="BG474" s="20"/>
      <c r="BH474" s="20"/>
      <c r="BI474" s="20"/>
      <c r="BJ474" s="20"/>
      <c r="BK474" s="20"/>
      <c r="BL474" s="20"/>
      <c r="BM474" s="20"/>
      <c r="BN474" s="20"/>
      <c r="BO474" s="20"/>
      <c r="BP474" s="20"/>
      <c r="BQ474" s="20"/>
      <c r="BR474" s="20"/>
      <c r="BS474" s="20"/>
      <c r="BT474" s="20"/>
      <c r="BU474" s="20"/>
      <c r="BV474" s="20"/>
      <c r="BW474" s="21" t="s">
        <v>134</v>
      </c>
      <c r="BX474" s="22" t="str">
        <f>_xlfn.XLOOKUP(BW474,dimensions_items!$B$4:$B$35,dimensions_items!$C$4:$C$35,"NULL",0)</f>
        <v>R5.2OECD</v>
      </c>
      <c r="BY474" s="22" t="s">
        <v>25</v>
      </c>
      <c r="BZ474" s="21" t="s">
        <v>26</v>
      </c>
      <c r="CA474" s="21" t="s">
        <v>18</v>
      </c>
      <c r="CB474" s="21" t="s">
        <v>19</v>
      </c>
      <c r="CC474" s="20" t="str">
        <f t="shared" si="21"/>
        <v>RS</v>
      </c>
      <c r="CD474" s="20" t="str">
        <f t="shared" si="22"/>
        <v>C</v>
      </c>
      <c r="CE474" s="20" t="str">
        <f t="shared" si="23"/>
        <v>OECD_EU15</v>
      </c>
      <c r="CF474" s="20">
        <f>IF(ISNUMBER(Table1[[#This Row],[concrete]]),Table1[[#This Row],[concrete]],IF(AND(ISNUMBER(Table1[[#This Row],[cement]]),ISNUMBER(Table1[[#This Row],[aggregates]])),Table1[[#This Row],[cement]]+Table1[[#This Row],[aggregates]],""))</f>
        <v>373.4</v>
      </c>
      <c r="CG474" s="20">
        <f>COUNT(Table1[[#This Row],[steel]:[other_unspecified_material]])</f>
        <v>8</v>
      </c>
    </row>
    <row r="475" spans="1:85" s="8" customFormat="1">
      <c r="A475" s="9">
        <v>473</v>
      </c>
      <c r="B475" s="20" t="s">
        <v>792</v>
      </c>
      <c r="C475" s="20" t="s">
        <v>954</v>
      </c>
      <c r="D475" s="38">
        <v>1975</v>
      </c>
      <c r="E475" s="9">
        <v>2000</v>
      </c>
      <c r="F475" s="38">
        <v>9.3000000000000007</v>
      </c>
      <c r="G475" s="38"/>
      <c r="H475" s="38"/>
      <c r="I475" s="38"/>
      <c r="J475" s="117">
        <v>102.8</v>
      </c>
      <c r="K475" s="117"/>
      <c r="L475" s="117"/>
      <c r="M475" s="117">
        <v>825</v>
      </c>
      <c r="N475" s="117"/>
      <c r="O475" s="117"/>
      <c r="P475" s="117"/>
      <c r="Q475" s="117"/>
      <c r="R475" s="117"/>
      <c r="S475" s="117">
        <v>29.9</v>
      </c>
      <c r="T475" s="117"/>
      <c r="U475" s="117"/>
      <c r="V475" s="117"/>
      <c r="W475" s="117"/>
      <c r="X475" s="117"/>
      <c r="Y475" s="117">
        <v>67.5</v>
      </c>
      <c r="Z475" s="117"/>
      <c r="AA475" s="117"/>
      <c r="AB475" s="117">
        <v>2.1</v>
      </c>
      <c r="AC475" s="117"/>
      <c r="AD475" s="117"/>
      <c r="AE475" s="117">
        <v>1.4</v>
      </c>
      <c r="AF475" s="117"/>
      <c r="AG475" s="117"/>
      <c r="AH475" s="117"/>
      <c r="AI475" s="117">
        <v>7.2</v>
      </c>
      <c r="AJ475" s="117"/>
      <c r="AK475" s="117"/>
      <c r="AL475" s="20" t="s">
        <v>967</v>
      </c>
      <c r="AM475" s="38"/>
      <c r="AN475" s="20" t="s">
        <v>117</v>
      </c>
      <c r="AO475" s="20" t="s">
        <v>20</v>
      </c>
      <c r="AP475" s="20" t="s">
        <v>598</v>
      </c>
      <c r="AQ475" s="20" t="s">
        <v>120</v>
      </c>
      <c r="AR475" s="20"/>
      <c r="AS475" s="8" t="s">
        <v>1345</v>
      </c>
      <c r="AT475" s="38">
        <v>2021</v>
      </c>
      <c r="AU475" s="20" t="s">
        <v>956</v>
      </c>
      <c r="AV475" s="20" t="s">
        <v>253</v>
      </c>
      <c r="AW475" s="20" t="s">
        <v>125</v>
      </c>
      <c r="AX475" s="20" t="s">
        <v>1306</v>
      </c>
      <c r="AY475" s="20" t="str">
        <f>"https://doi.org/"&amp;Table1[[#This Row],[DOI]]</f>
        <v>https://doi.org/10.1016/j.resconrec.2021.105512</v>
      </c>
      <c r="AZ475" s="20" t="s">
        <v>119</v>
      </c>
      <c r="BA475" s="20"/>
      <c r="BB475" s="20" t="s">
        <v>966</v>
      </c>
      <c r="BC475" s="20"/>
      <c r="BD475" s="20"/>
      <c r="BE475" s="20" t="s">
        <v>1327</v>
      </c>
      <c r="BF475" s="20"/>
      <c r="BG475" s="20"/>
      <c r="BH475" s="20"/>
      <c r="BI475" s="20"/>
      <c r="BJ475" s="20"/>
      <c r="BK475" s="20"/>
      <c r="BL475" s="20"/>
      <c r="BM475" s="20"/>
      <c r="BN475" s="20"/>
      <c r="BO475" s="20"/>
      <c r="BP475" s="20"/>
      <c r="BQ475" s="20"/>
      <c r="BR475" s="20"/>
      <c r="BS475" s="20"/>
      <c r="BT475" s="20"/>
      <c r="BU475" s="20"/>
      <c r="BV475" s="20"/>
      <c r="BW475" s="21" t="s">
        <v>134</v>
      </c>
      <c r="BX475" s="22" t="str">
        <f>_xlfn.XLOOKUP(BW475,dimensions_items!$B$4:$B$35,dimensions_items!$C$4:$C$35,"NULL",0)</f>
        <v>R5.2OECD</v>
      </c>
      <c r="BY475" s="22" t="s">
        <v>25</v>
      </c>
      <c r="BZ475" s="21" t="s">
        <v>26</v>
      </c>
      <c r="CA475" s="21" t="s">
        <v>18</v>
      </c>
      <c r="CB475" s="21" t="s">
        <v>19</v>
      </c>
      <c r="CC475" s="20" t="str">
        <f t="shared" si="21"/>
        <v>RS</v>
      </c>
      <c r="CD475" s="20" t="str">
        <f t="shared" si="22"/>
        <v>C</v>
      </c>
      <c r="CE475" s="20" t="str">
        <f t="shared" si="23"/>
        <v>OECD_EU15</v>
      </c>
      <c r="CF475" s="20">
        <f>IF(ISNUMBER(Table1[[#This Row],[concrete]]),Table1[[#This Row],[concrete]],IF(AND(ISNUMBER(Table1[[#This Row],[cement]]),ISNUMBER(Table1[[#This Row],[aggregates]])),Table1[[#This Row],[cement]]+Table1[[#This Row],[aggregates]],""))</f>
        <v>825</v>
      </c>
      <c r="CG475" s="20">
        <f>COUNT(Table1[[#This Row],[steel]:[other_unspecified_material]])</f>
        <v>8</v>
      </c>
    </row>
    <row r="476" spans="1:85" s="8" customFormat="1">
      <c r="A476" s="9">
        <v>474</v>
      </c>
      <c r="B476" s="20" t="s">
        <v>792</v>
      </c>
      <c r="C476" s="20" t="s">
        <v>954</v>
      </c>
      <c r="D476" s="38">
        <v>1975</v>
      </c>
      <c r="E476" s="9">
        <v>2000</v>
      </c>
      <c r="F476" s="38">
        <v>9.3000000000000007</v>
      </c>
      <c r="G476" s="38"/>
      <c r="H476" s="38"/>
      <c r="I476" s="38"/>
      <c r="J476" s="117">
        <v>102.8</v>
      </c>
      <c r="K476" s="117"/>
      <c r="L476" s="117"/>
      <c r="M476" s="117">
        <v>499.3</v>
      </c>
      <c r="N476" s="117"/>
      <c r="O476" s="117"/>
      <c r="P476" s="117">
        <v>176.5</v>
      </c>
      <c r="Q476" s="117"/>
      <c r="R476" s="117"/>
      <c r="S476" s="117">
        <v>29.9</v>
      </c>
      <c r="T476" s="117"/>
      <c r="U476" s="117"/>
      <c r="V476" s="117"/>
      <c r="W476" s="117"/>
      <c r="X476" s="117"/>
      <c r="Y476" s="117">
        <v>67.5</v>
      </c>
      <c r="Z476" s="117"/>
      <c r="AA476" s="117"/>
      <c r="AB476" s="117">
        <v>2.1</v>
      </c>
      <c r="AC476" s="117"/>
      <c r="AD476" s="117"/>
      <c r="AE476" s="117">
        <v>1.4</v>
      </c>
      <c r="AF476" s="117"/>
      <c r="AG476" s="117"/>
      <c r="AH476" s="117"/>
      <c r="AI476" s="117">
        <v>7.2</v>
      </c>
      <c r="AJ476" s="117"/>
      <c r="AK476" s="117"/>
      <c r="AL476" s="20" t="s">
        <v>968</v>
      </c>
      <c r="AM476" s="38"/>
      <c r="AN476" s="20" t="s">
        <v>117</v>
      </c>
      <c r="AO476" s="20" t="s">
        <v>20</v>
      </c>
      <c r="AP476" s="20" t="s">
        <v>598</v>
      </c>
      <c r="AQ476" s="20" t="s">
        <v>120</v>
      </c>
      <c r="AR476" s="20"/>
      <c r="AS476" s="8" t="s">
        <v>1345</v>
      </c>
      <c r="AT476" s="38">
        <v>2021</v>
      </c>
      <c r="AU476" s="20" t="s">
        <v>956</v>
      </c>
      <c r="AV476" s="20" t="s">
        <v>253</v>
      </c>
      <c r="AW476" s="20" t="s">
        <v>125</v>
      </c>
      <c r="AX476" s="20" t="s">
        <v>1306</v>
      </c>
      <c r="AY476" s="20" t="str">
        <f>"https://doi.org/"&amp;Table1[[#This Row],[DOI]]</f>
        <v>https://doi.org/10.1016/j.resconrec.2021.105512</v>
      </c>
      <c r="AZ476" s="20" t="s">
        <v>119</v>
      </c>
      <c r="BA476" s="20"/>
      <c r="BB476" s="20" t="s">
        <v>965</v>
      </c>
      <c r="BC476" s="20"/>
      <c r="BD476" s="20"/>
      <c r="BE476" s="20" t="s">
        <v>1327</v>
      </c>
      <c r="BF476" s="20"/>
      <c r="BG476" s="20"/>
      <c r="BH476" s="20"/>
      <c r="BI476" s="20"/>
      <c r="BJ476" s="20"/>
      <c r="BK476" s="20"/>
      <c r="BL476" s="20"/>
      <c r="BM476" s="20"/>
      <c r="BN476" s="20"/>
      <c r="BO476" s="20"/>
      <c r="BP476" s="20"/>
      <c r="BQ476" s="20"/>
      <c r="BR476" s="20"/>
      <c r="BS476" s="20"/>
      <c r="BT476" s="20"/>
      <c r="BU476" s="20"/>
      <c r="BV476" s="20"/>
      <c r="BW476" s="21" t="s">
        <v>134</v>
      </c>
      <c r="BX476" s="22" t="str">
        <f>_xlfn.XLOOKUP(BW476,dimensions_items!$B$4:$B$35,dimensions_items!$C$4:$C$35,"NULL",0)</f>
        <v>R5.2OECD</v>
      </c>
      <c r="BY476" s="22" t="s">
        <v>25</v>
      </c>
      <c r="BZ476" s="21" t="s">
        <v>26</v>
      </c>
      <c r="CA476" s="21" t="s">
        <v>18</v>
      </c>
      <c r="CB476" s="21" t="s">
        <v>19</v>
      </c>
      <c r="CC476" s="20" t="str">
        <f t="shared" si="21"/>
        <v>RS</v>
      </c>
      <c r="CD476" s="20" t="str">
        <f t="shared" si="22"/>
        <v>C</v>
      </c>
      <c r="CE476" s="20" t="str">
        <f t="shared" si="23"/>
        <v>OECD_EU15</v>
      </c>
      <c r="CF476" s="20">
        <f>IF(ISNUMBER(Table1[[#This Row],[concrete]]),Table1[[#This Row],[concrete]],IF(AND(ISNUMBER(Table1[[#This Row],[cement]]),ISNUMBER(Table1[[#This Row],[aggregates]])),Table1[[#This Row],[cement]]+Table1[[#This Row],[aggregates]],""))</f>
        <v>499.3</v>
      </c>
      <c r="CG476" s="20">
        <f>COUNT(Table1[[#This Row],[steel]:[other_unspecified_material]])</f>
        <v>9</v>
      </c>
    </row>
    <row r="477" spans="1:85" s="8" customFormat="1">
      <c r="A477" s="9">
        <v>475</v>
      </c>
      <c r="B477" s="20" t="s">
        <v>792</v>
      </c>
      <c r="C477" s="20" t="s">
        <v>954</v>
      </c>
      <c r="D477" s="38">
        <v>2001</v>
      </c>
      <c r="E477" s="9"/>
      <c r="F477" s="38">
        <v>12.2</v>
      </c>
      <c r="G477" s="38"/>
      <c r="H477" s="38"/>
      <c r="I477" s="38"/>
      <c r="J477" s="117">
        <v>3.4</v>
      </c>
      <c r="K477" s="117">
        <v>12</v>
      </c>
      <c r="L477" s="117"/>
      <c r="M477" s="117">
        <v>1057.8</v>
      </c>
      <c r="N477" s="117"/>
      <c r="O477" s="117"/>
      <c r="P477" s="117"/>
      <c r="Q477" s="117">
        <v>198.5</v>
      </c>
      <c r="R477" s="117"/>
      <c r="S477" s="117">
        <v>41.4</v>
      </c>
      <c r="T477" s="117"/>
      <c r="U477" s="117"/>
      <c r="V477" s="117"/>
      <c r="W477" s="117"/>
      <c r="X477" s="117"/>
      <c r="Y477" s="117">
        <v>58.3</v>
      </c>
      <c r="Z477" s="117"/>
      <c r="AA477" s="117"/>
      <c r="AB477" s="117">
        <v>2.1</v>
      </c>
      <c r="AC477" s="117"/>
      <c r="AD477" s="117">
        <v>6.8</v>
      </c>
      <c r="AE477" s="117">
        <v>1.6</v>
      </c>
      <c r="AF477" s="117"/>
      <c r="AG477" s="117"/>
      <c r="AH477" s="117"/>
      <c r="AI477" s="117">
        <v>4.8</v>
      </c>
      <c r="AJ477" s="117"/>
      <c r="AK477" s="117"/>
      <c r="AL477" s="20" t="s">
        <v>967</v>
      </c>
      <c r="AM477" s="38"/>
      <c r="AN477" s="20" t="s">
        <v>117</v>
      </c>
      <c r="AO477" s="20" t="s">
        <v>20</v>
      </c>
      <c r="AP477" s="20" t="s">
        <v>598</v>
      </c>
      <c r="AQ477" s="20" t="s">
        <v>120</v>
      </c>
      <c r="AR477" s="20"/>
      <c r="AS477" s="8" t="s">
        <v>1345</v>
      </c>
      <c r="AT477" s="38">
        <v>2021</v>
      </c>
      <c r="AU477" s="20" t="s">
        <v>956</v>
      </c>
      <c r="AV477" s="20" t="s">
        <v>253</v>
      </c>
      <c r="AW477" s="20" t="s">
        <v>125</v>
      </c>
      <c r="AX477" s="20" t="s">
        <v>1306</v>
      </c>
      <c r="AY477" s="20" t="str">
        <f>"https://doi.org/"&amp;Table1[[#This Row],[DOI]]</f>
        <v>https://doi.org/10.1016/j.resconrec.2021.105512</v>
      </c>
      <c r="AZ477" s="20" t="s">
        <v>119</v>
      </c>
      <c r="BA477" s="20"/>
      <c r="BB477" s="20" t="s">
        <v>969</v>
      </c>
      <c r="BC477" s="20"/>
      <c r="BD477" s="20"/>
      <c r="BE477" s="20" t="s">
        <v>1327</v>
      </c>
      <c r="BF477" s="20"/>
      <c r="BG477" s="20"/>
      <c r="BH477" s="20"/>
      <c r="BI477" s="20"/>
      <c r="BJ477" s="20"/>
      <c r="BK477" s="20"/>
      <c r="BL477" s="20"/>
      <c r="BM477" s="20"/>
      <c r="BN477" s="20"/>
      <c r="BO477" s="20"/>
      <c r="BP477" s="20"/>
      <c r="BQ477" s="20"/>
      <c r="BR477" s="20"/>
      <c r="BS477" s="20"/>
      <c r="BT477" s="20"/>
      <c r="BU477" s="20"/>
      <c r="BV477" s="20"/>
      <c r="BW477" s="21" t="s">
        <v>134</v>
      </c>
      <c r="BX477" s="22" t="str">
        <f>_xlfn.XLOOKUP(BW477,dimensions_items!$B$4:$B$35,dimensions_items!$C$4:$C$35,"NULL",0)</f>
        <v>R5.2OECD</v>
      </c>
      <c r="BY477" s="22" t="s">
        <v>25</v>
      </c>
      <c r="BZ477" s="21" t="s">
        <v>26</v>
      </c>
      <c r="CA477" s="28" t="s">
        <v>18</v>
      </c>
      <c r="CB477" s="21" t="s">
        <v>19</v>
      </c>
      <c r="CC477" s="20" t="str">
        <f t="shared" si="21"/>
        <v>RS</v>
      </c>
      <c r="CD477" s="20" t="str">
        <f t="shared" si="22"/>
        <v>C</v>
      </c>
      <c r="CE477" s="20" t="str">
        <f t="shared" si="23"/>
        <v>OECD_EU15</v>
      </c>
      <c r="CF477" s="20">
        <f>IF(ISNUMBER(Table1[[#This Row],[concrete]]),Table1[[#This Row],[concrete]],IF(AND(ISNUMBER(Table1[[#This Row],[cement]]),ISNUMBER(Table1[[#This Row],[aggregates]])),Table1[[#This Row],[cement]]+Table1[[#This Row],[aggregates]],""))</f>
        <v>1057.8</v>
      </c>
      <c r="CG477" s="20">
        <f>COUNT(Table1[[#This Row],[steel]:[other_unspecified_material]])</f>
        <v>11</v>
      </c>
    </row>
    <row r="478" spans="1:85" s="8" customFormat="1">
      <c r="A478" s="9">
        <v>476</v>
      </c>
      <c r="B478" s="20" t="s">
        <v>792</v>
      </c>
      <c r="C478" s="20" t="s">
        <v>954</v>
      </c>
      <c r="D478" s="38">
        <v>2001</v>
      </c>
      <c r="E478" s="9"/>
      <c r="F478" s="38">
        <v>13.5</v>
      </c>
      <c r="G478" s="38"/>
      <c r="H478" s="38">
        <v>0.9</v>
      </c>
      <c r="I478" s="38"/>
      <c r="J478" s="117">
        <v>3.4</v>
      </c>
      <c r="K478" s="117">
        <v>12.3</v>
      </c>
      <c r="L478" s="117"/>
      <c r="M478" s="117">
        <v>899.6</v>
      </c>
      <c r="N478" s="117"/>
      <c r="O478" s="117"/>
      <c r="P478" s="117">
        <v>555.1</v>
      </c>
      <c r="Q478" s="117">
        <v>64.7</v>
      </c>
      <c r="R478" s="117"/>
      <c r="S478" s="117">
        <v>93.5</v>
      </c>
      <c r="T478" s="117"/>
      <c r="U478" s="117"/>
      <c r="V478" s="117"/>
      <c r="W478" s="117"/>
      <c r="X478" s="117"/>
      <c r="Y478" s="117">
        <v>59.4</v>
      </c>
      <c r="Z478" s="117"/>
      <c r="AA478" s="117"/>
      <c r="AB478" s="117">
        <v>2.2999999999999998</v>
      </c>
      <c r="AC478" s="117"/>
      <c r="AD478" s="117">
        <v>5</v>
      </c>
      <c r="AE478" s="117">
        <v>0.2</v>
      </c>
      <c r="AF478" s="117"/>
      <c r="AG478" s="117"/>
      <c r="AH478" s="117"/>
      <c r="AI478" s="117">
        <v>4.9000000000000004</v>
      </c>
      <c r="AJ478" s="117"/>
      <c r="AK478" s="117"/>
      <c r="AL478" s="20" t="s">
        <v>968</v>
      </c>
      <c r="AM478" s="38"/>
      <c r="AN478" s="20" t="s">
        <v>117</v>
      </c>
      <c r="AO478" s="20" t="s">
        <v>20</v>
      </c>
      <c r="AP478" s="20" t="s">
        <v>598</v>
      </c>
      <c r="AQ478" s="20" t="s">
        <v>120</v>
      </c>
      <c r="AR478" s="20"/>
      <c r="AS478" s="8" t="s">
        <v>1345</v>
      </c>
      <c r="AT478" s="38">
        <v>2021</v>
      </c>
      <c r="AU478" s="20" t="s">
        <v>956</v>
      </c>
      <c r="AV478" s="20" t="s">
        <v>253</v>
      </c>
      <c r="AW478" s="20" t="s">
        <v>125</v>
      </c>
      <c r="AX478" s="20" t="s">
        <v>1306</v>
      </c>
      <c r="AY478" s="20" t="str">
        <f>"https://doi.org/"&amp;Table1[[#This Row],[DOI]]</f>
        <v>https://doi.org/10.1016/j.resconrec.2021.105512</v>
      </c>
      <c r="AZ478" s="20" t="s">
        <v>119</v>
      </c>
      <c r="BA478" s="20"/>
      <c r="BB478" s="20" t="s">
        <v>970</v>
      </c>
      <c r="BC478" s="20"/>
      <c r="BD478" s="20"/>
      <c r="BE478" s="20" t="s">
        <v>1327</v>
      </c>
      <c r="BF478" s="20"/>
      <c r="BG478" s="20"/>
      <c r="BH478" s="20"/>
      <c r="BI478" s="20"/>
      <c r="BJ478" s="20"/>
      <c r="BK478" s="20"/>
      <c r="BL478" s="20"/>
      <c r="BM478" s="20"/>
      <c r="BN478" s="20"/>
      <c r="BO478" s="20"/>
      <c r="BP478" s="20"/>
      <c r="BQ478" s="20"/>
      <c r="BR478" s="20"/>
      <c r="BS478" s="20"/>
      <c r="BT478" s="20"/>
      <c r="BU478" s="20"/>
      <c r="BV478" s="20"/>
      <c r="BW478" s="21" t="s">
        <v>134</v>
      </c>
      <c r="BX478" s="22" t="str">
        <f>_xlfn.XLOOKUP(BW478,dimensions_items!$B$4:$B$35,dimensions_items!$C$4:$C$35,"NULL",0)</f>
        <v>R5.2OECD</v>
      </c>
      <c r="BY478" s="22" t="s">
        <v>25</v>
      </c>
      <c r="BZ478" s="21" t="s">
        <v>26</v>
      </c>
      <c r="CA478" s="21" t="s">
        <v>18</v>
      </c>
      <c r="CB478" s="21" t="s">
        <v>19</v>
      </c>
      <c r="CC478" s="20" t="str">
        <f t="shared" si="21"/>
        <v>RS</v>
      </c>
      <c r="CD478" s="20" t="str">
        <f t="shared" si="22"/>
        <v>C</v>
      </c>
      <c r="CE478" s="20" t="str">
        <f t="shared" si="23"/>
        <v>OECD_EU15</v>
      </c>
      <c r="CF478" s="20">
        <f>IF(ISNUMBER(Table1[[#This Row],[concrete]]),Table1[[#This Row],[concrete]],IF(AND(ISNUMBER(Table1[[#This Row],[cement]]),ISNUMBER(Table1[[#This Row],[aggregates]])),Table1[[#This Row],[cement]]+Table1[[#This Row],[aggregates]],""))</f>
        <v>899.6</v>
      </c>
      <c r="CG478" s="20">
        <f>COUNT(Table1[[#This Row],[steel]:[other_unspecified_material]])</f>
        <v>13</v>
      </c>
    </row>
    <row r="479" spans="1:85" s="8" customFormat="1">
      <c r="A479" s="9">
        <v>477</v>
      </c>
      <c r="B479" s="20" t="s">
        <v>792</v>
      </c>
      <c r="C479" s="20" t="s">
        <v>954</v>
      </c>
      <c r="D479" s="38">
        <v>2001</v>
      </c>
      <c r="E479" s="9"/>
      <c r="F479" s="38">
        <v>9</v>
      </c>
      <c r="G479" s="38"/>
      <c r="H479" s="38"/>
      <c r="I479" s="38"/>
      <c r="J479" s="117">
        <v>5.0999999999999996</v>
      </c>
      <c r="K479" s="117">
        <v>32.6</v>
      </c>
      <c r="L479" s="117"/>
      <c r="M479" s="117">
        <v>476.8</v>
      </c>
      <c r="N479" s="117"/>
      <c r="O479" s="117"/>
      <c r="P479" s="117"/>
      <c r="Q479" s="117">
        <v>16.7</v>
      </c>
      <c r="R479" s="117"/>
      <c r="S479" s="117">
        <v>44.3</v>
      </c>
      <c r="T479" s="117"/>
      <c r="U479" s="117"/>
      <c r="V479" s="117"/>
      <c r="W479" s="117"/>
      <c r="X479" s="117"/>
      <c r="Y479" s="117">
        <v>56.9</v>
      </c>
      <c r="Z479" s="117"/>
      <c r="AA479" s="117"/>
      <c r="AB479" s="117">
        <v>1.8</v>
      </c>
      <c r="AC479" s="117"/>
      <c r="AD479" s="117">
        <v>3.2</v>
      </c>
      <c r="AE479" s="117">
        <v>0.6</v>
      </c>
      <c r="AF479" s="117"/>
      <c r="AG479" s="117"/>
      <c r="AH479" s="117"/>
      <c r="AI479" s="117">
        <v>9.1999999999999993</v>
      </c>
      <c r="AJ479" s="117"/>
      <c r="AK479" s="117"/>
      <c r="AL479" s="20" t="s">
        <v>971</v>
      </c>
      <c r="AM479" s="38"/>
      <c r="AN479" s="20" t="s">
        <v>117</v>
      </c>
      <c r="AO479" s="20" t="s">
        <v>20</v>
      </c>
      <c r="AP479" s="20" t="s">
        <v>598</v>
      </c>
      <c r="AQ479" s="20" t="s">
        <v>120</v>
      </c>
      <c r="AR479" s="20"/>
      <c r="AS479" s="8" t="s">
        <v>1345</v>
      </c>
      <c r="AT479" s="38">
        <v>2021</v>
      </c>
      <c r="AU479" s="20" t="s">
        <v>956</v>
      </c>
      <c r="AV479" s="20" t="s">
        <v>253</v>
      </c>
      <c r="AW479" s="20" t="s">
        <v>125</v>
      </c>
      <c r="AX479" s="20" t="s">
        <v>1306</v>
      </c>
      <c r="AY479" s="20" t="str">
        <f>"https://doi.org/"&amp;Table1[[#This Row],[DOI]]</f>
        <v>https://doi.org/10.1016/j.resconrec.2021.105512</v>
      </c>
      <c r="AZ479" s="20" t="s">
        <v>119</v>
      </c>
      <c r="BA479" s="20"/>
      <c r="BB479" s="20" t="s">
        <v>972</v>
      </c>
      <c r="BC479" s="20"/>
      <c r="BD479" s="20"/>
      <c r="BE479" s="20" t="s">
        <v>1327</v>
      </c>
      <c r="BF479" s="20"/>
      <c r="BG479" s="20"/>
      <c r="BH479" s="20"/>
      <c r="BI479" s="20"/>
      <c r="BJ479" s="20"/>
      <c r="BK479" s="20"/>
      <c r="BL479" s="20"/>
      <c r="BM479" s="20"/>
      <c r="BN479" s="20"/>
      <c r="BO479" s="20"/>
      <c r="BP479" s="20"/>
      <c r="BQ479" s="20"/>
      <c r="BR479" s="20"/>
      <c r="BS479" s="20"/>
      <c r="BT479" s="20"/>
      <c r="BU479" s="20"/>
      <c r="BV479" s="20"/>
      <c r="BW479" s="21" t="s">
        <v>134</v>
      </c>
      <c r="BX479" s="22" t="str">
        <f>_xlfn.XLOOKUP(BW479,dimensions_items!$B$4:$B$35,dimensions_items!$C$4:$C$35,"NULL",0)</f>
        <v>R5.2OECD</v>
      </c>
      <c r="BY479" s="22" t="s">
        <v>25</v>
      </c>
      <c r="BZ479" s="21" t="s">
        <v>26</v>
      </c>
      <c r="CA479" s="21" t="s">
        <v>18</v>
      </c>
      <c r="CB479" s="21" t="s">
        <v>19</v>
      </c>
      <c r="CC479" s="20" t="str">
        <f t="shared" si="21"/>
        <v>RS</v>
      </c>
      <c r="CD479" s="20" t="str">
        <f t="shared" si="22"/>
        <v>C</v>
      </c>
      <c r="CE479" s="20" t="str">
        <f t="shared" si="23"/>
        <v>OECD_EU15</v>
      </c>
      <c r="CF479" s="20">
        <f>IF(ISNUMBER(Table1[[#This Row],[concrete]]),Table1[[#This Row],[concrete]],IF(AND(ISNUMBER(Table1[[#This Row],[cement]]),ISNUMBER(Table1[[#This Row],[aggregates]])),Table1[[#This Row],[cement]]+Table1[[#This Row],[aggregates]],""))</f>
        <v>476.8</v>
      </c>
      <c r="CG479" s="20">
        <f>COUNT(Table1[[#This Row],[steel]:[other_unspecified_material]])</f>
        <v>11</v>
      </c>
    </row>
    <row r="480" spans="1:85" s="8" customFormat="1">
      <c r="A480" s="9">
        <v>478</v>
      </c>
      <c r="B480" s="20" t="s">
        <v>792</v>
      </c>
      <c r="C480" s="20" t="s">
        <v>954</v>
      </c>
      <c r="D480" s="38"/>
      <c r="E480" s="9"/>
      <c r="F480" s="38">
        <v>76</v>
      </c>
      <c r="G480" s="38"/>
      <c r="H480" s="38"/>
      <c r="I480" s="38"/>
      <c r="J480" s="117"/>
      <c r="K480" s="117"/>
      <c r="L480" s="117"/>
      <c r="M480" s="117">
        <v>400</v>
      </c>
      <c r="N480" s="117"/>
      <c r="O480" s="117"/>
      <c r="P480" s="117"/>
      <c r="Q480" s="117"/>
      <c r="R480" s="117"/>
      <c r="S480" s="117">
        <v>1.8</v>
      </c>
      <c r="T480" s="117"/>
      <c r="U480" s="117"/>
      <c r="V480" s="117"/>
      <c r="W480" s="117"/>
      <c r="X480" s="117"/>
      <c r="Y480" s="117"/>
      <c r="Z480" s="117"/>
      <c r="AA480" s="117"/>
      <c r="AB480" s="117">
        <v>2</v>
      </c>
      <c r="AC480" s="117"/>
      <c r="AD480" s="117"/>
      <c r="AE480" s="117"/>
      <c r="AF480" s="117"/>
      <c r="AG480" s="117"/>
      <c r="AH480" s="117"/>
      <c r="AI480" s="117">
        <v>4</v>
      </c>
      <c r="AJ480" s="117"/>
      <c r="AK480" s="117"/>
      <c r="AL480" s="31" t="s">
        <v>973</v>
      </c>
      <c r="AM480" s="38"/>
      <c r="AN480" s="20" t="s">
        <v>350</v>
      </c>
      <c r="AO480" s="20" t="s">
        <v>191</v>
      </c>
      <c r="AP480" s="20" t="s">
        <v>598</v>
      </c>
      <c r="AQ480" s="20" t="s">
        <v>120</v>
      </c>
      <c r="AR480" s="20"/>
      <c r="AS480" s="8" t="s">
        <v>1345</v>
      </c>
      <c r="AT480" s="38">
        <v>2021</v>
      </c>
      <c r="AU480" s="20" t="s">
        <v>956</v>
      </c>
      <c r="AV480" s="20" t="s">
        <v>253</v>
      </c>
      <c r="AW480" s="20" t="s">
        <v>125</v>
      </c>
      <c r="AX480" s="20" t="s">
        <v>1306</v>
      </c>
      <c r="AY480" s="20" t="str">
        <f>"https://doi.org/"&amp;Table1[[#This Row],[DOI]]</f>
        <v>https://doi.org/10.1016/j.resconrec.2021.105512</v>
      </c>
      <c r="AZ480" s="20" t="s">
        <v>119</v>
      </c>
      <c r="BA480" s="20"/>
      <c r="BB480" s="20" t="s">
        <v>965</v>
      </c>
      <c r="BC480" s="20"/>
      <c r="BD480" s="20"/>
      <c r="BE480" s="20" t="s">
        <v>1327</v>
      </c>
      <c r="BF480" s="20"/>
      <c r="BG480" s="20"/>
      <c r="BH480" s="20"/>
      <c r="BI480" s="20"/>
      <c r="BJ480" s="20"/>
      <c r="BK480" s="20"/>
      <c r="BL480" s="20"/>
      <c r="BM480" s="20"/>
      <c r="BN480" s="20"/>
      <c r="BO480" s="20"/>
      <c r="BP480" s="20"/>
      <c r="BQ480" s="20"/>
      <c r="BR480" s="20"/>
      <c r="BS480" s="20"/>
      <c r="BT480" s="20"/>
      <c r="BU480" s="20"/>
      <c r="BV480" s="20"/>
      <c r="BW480" s="21" t="s">
        <v>134</v>
      </c>
      <c r="BX480" s="22" t="str">
        <f>_xlfn.XLOOKUP(BW480,dimensions_items!$B$4:$B$35,dimensions_items!$C$4:$C$35,"NULL",0)</f>
        <v>R5.2OECD</v>
      </c>
      <c r="BY480" s="22" t="s">
        <v>45</v>
      </c>
      <c r="BZ480" s="21" t="s">
        <v>26</v>
      </c>
      <c r="CA480" s="21" t="s">
        <v>18</v>
      </c>
      <c r="CB480" s="21" t="s">
        <v>19</v>
      </c>
      <c r="CC480" s="20" t="str">
        <f t="shared" si="21"/>
        <v>NR</v>
      </c>
      <c r="CD480" s="20" t="str">
        <f t="shared" si="22"/>
        <v>C</v>
      </c>
      <c r="CE480" s="20" t="str">
        <f t="shared" si="23"/>
        <v>OECD_EU15</v>
      </c>
      <c r="CF480" s="20">
        <f>IF(ISNUMBER(Table1[[#This Row],[concrete]]),Table1[[#This Row],[concrete]],IF(AND(ISNUMBER(Table1[[#This Row],[cement]]),ISNUMBER(Table1[[#This Row],[aggregates]])),Table1[[#This Row],[cement]]+Table1[[#This Row],[aggregates]],""))</f>
        <v>400</v>
      </c>
      <c r="CG480" s="20">
        <f>COUNT(Table1[[#This Row],[steel]:[other_unspecified_material]])</f>
        <v>5</v>
      </c>
    </row>
    <row r="481" spans="1:85" s="8" customFormat="1">
      <c r="A481" s="9">
        <v>479</v>
      </c>
      <c r="B481" s="20" t="s">
        <v>792</v>
      </c>
      <c r="C481" s="20" t="s">
        <v>954</v>
      </c>
      <c r="D481" s="38"/>
      <c r="E481" s="9">
        <v>1914</v>
      </c>
      <c r="F481" s="38"/>
      <c r="G481" s="38"/>
      <c r="H481" s="38"/>
      <c r="I481" s="38">
        <v>2.7</v>
      </c>
      <c r="J481" s="117">
        <v>53.8</v>
      </c>
      <c r="K481" s="117"/>
      <c r="L481" s="117"/>
      <c r="M481" s="117"/>
      <c r="N481" s="117"/>
      <c r="O481" s="117"/>
      <c r="P481" s="117">
        <v>128.6</v>
      </c>
      <c r="Q481" s="117"/>
      <c r="R481" s="117"/>
      <c r="S481" s="117">
        <v>14.4</v>
      </c>
      <c r="T481" s="117"/>
      <c r="U481" s="117"/>
      <c r="V481" s="117"/>
      <c r="W481" s="117">
        <v>1754.5</v>
      </c>
      <c r="X481" s="117"/>
      <c r="Y481" s="117"/>
      <c r="Z481" s="117"/>
      <c r="AA481" s="117"/>
      <c r="AB481" s="117">
        <v>1.4</v>
      </c>
      <c r="AC481" s="117"/>
      <c r="AD481" s="117"/>
      <c r="AE481" s="117"/>
      <c r="AF481" s="117"/>
      <c r="AG481" s="117"/>
      <c r="AH481" s="117"/>
      <c r="AI481" s="117">
        <v>2.4</v>
      </c>
      <c r="AJ481" s="117"/>
      <c r="AK481" s="117"/>
      <c r="AL481" s="31" t="s">
        <v>974</v>
      </c>
      <c r="AM481" s="38"/>
      <c r="AN481" s="20" t="s">
        <v>350</v>
      </c>
      <c r="AO481" s="20" t="s">
        <v>191</v>
      </c>
      <c r="AP481" s="20" t="s">
        <v>598</v>
      </c>
      <c r="AQ481" s="20" t="s">
        <v>120</v>
      </c>
      <c r="AR481" s="20"/>
      <c r="AS481" s="8" t="s">
        <v>1345</v>
      </c>
      <c r="AT481" s="38">
        <v>2021</v>
      </c>
      <c r="AU481" s="20" t="s">
        <v>956</v>
      </c>
      <c r="AV481" s="20" t="s">
        <v>253</v>
      </c>
      <c r="AW481" s="20" t="s">
        <v>125</v>
      </c>
      <c r="AX481" s="20" t="s">
        <v>1306</v>
      </c>
      <c r="AY481" s="20" t="str">
        <f>"https://doi.org/"&amp;Table1[[#This Row],[DOI]]</f>
        <v>https://doi.org/10.1016/j.resconrec.2021.105512</v>
      </c>
      <c r="AZ481" s="20" t="s">
        <v>119</v>
      </c>
      <c r="BA481" s="20"/>
      <c r="BB481" s="20" t="s">
        <v>959</v>
      </c>
      <c r="BC481" s="20"/>
      <c r="BD481" s="20"/>
      <c r="BE481" s="20" t="s">
        <v>1327</v>
      </c>
      <c r="BF481" s="20"/>
      <c r="BG481" s="20"/>
      <c r="BH481" s="20"/>
      <c r="BI481" s="20"/>
      <c r="BJ481" s="20"/>
      <c r="BK481" s="20"/>
      <c r="BL481" s="20"/>
      <c r="BM481" s="20"/>
      <c r="BN481" s="20"/>
      <c r="BO481" s="20"/>
      <c r="BP481" s="20"/>
      <c r="BQ481" s="20"/>
      <c r="BR481" s="20"/>
      <c r="BS481" s="20"/>
      <c r="BT481" s="20"/>
      <c r="BU481" s="20"/>
      <c r="BV481" s="20"/>
      <c r="BW481" s="21" t="s">
        <v>134</v>
      </c>
      <c r="BX481" s="22" t="str">
        <f>_xlfn.XLOOKUP(BW481,dimensions_items!$B$4:$B$35,dimensions_items!$C$4:$C$35,"NULL",0)</f>
        <v>R5.2OECD</v>
      </c>
      <c r="BY481" s="22" t="s">
        <v>45</v>
      </c>
      <c r="BZ481" s="21" t="s">
        <v>26</v>
      </c>
      <c r="CA481" s="21" t="s">
        <v>18</v>
      </c>
      <c r="CB481" s="21" t="s">
        <v>19</v>
      </c>
      <c r="CC481" s="20" t="str">
        <f t="shared" si="21"/>
        <v>NR</v>
      </c>
      <c r="CD481" s="20" t="str">
        <f t="shared" si="22"/>
        <v>C</v>
      </c>
      <c r="CE481" s="20" t="str">
        <f t="shared" si="23"/>
        <v>OECD_EU15</v>
      </c>
      <c r="CF481" s="20" t="str">
        <f>IF(ISNUMBER(Table1[[#This Row],[concrete]]),Table1[[#This Row],[concrete]],IF(AND(ISNUMBER(Table1[[#This Row],[cement]]),ISNUMBER(Table1[[#This Row],[aggregates]])),Table1[[#This Row],[cement]]+Table1[[#This Row],[aggregates]],""))</f>
        <v/>
      </c>
      <c r="CG481" s="20">
        <f>COUNT(Table1[[#This Row],[steel]:[other_unspecified_material]])</f>
        <v>7</v>
      </c>
    </row>
    <row r="482" spans="1:85" s="8" customFormat="1">
      <c r="A482" s="9">
        <v>480</v>
      </c>
      <c r="B482" s="20" t="s">
        <v>792</v>
      </c>
      <c r="C482" s="20" t="s">
        <v>954</v>
      </c>
      <c r="D482" s="38">
        <v>1914</v>
      </c>
      <c r="E482" s="9">
        <v>1947</v>
      </c>
      <c r="F482" s="38"/>
      <c r="G482" s="38"/>
      <c r="H482" s="38"/>
      <c r="I482" s="38">
        <v>2.7</v>
      </c>
      <c r="J482" s="117">
        <v>73.400000000000006</v>
      </c>
      <c r="K482" s="117"/>
      <c r="L482" s="117"/>
      <c r="M482" s="117"/>
      <c r="N482" s="117"/>
      <c r="O482" s="117"/>
      <c r="P482" s="117">
        <v>30</v>
      </c>
      <c r="Q482" s="117"/>
      <c r="R482" s="117"/>
      <c r="S482" s="117">
        <v>14.4</v>
      </c>
      <c r="T482" s="117"/>
      <c r="U482" s="117"/>
      <c r="V482" s="117"/>
      <c r="W482" s="117">
        <v>1441.8</v>
      </c>
      <c r="X482" s="117"/>
      <c r="Y482" s="117"/>
      <c r="Z482" s="117"/>
      <c r="AA482" s="117"/>
      <c r="AB482" s="117">
        <v>1.4</v>
      </c>
      <c r="AC482" s="117"/>
      <c r="AD482" s="117"/>
      <c r="AE482" s="117"/>
      <c r="AF482" s="117"/>
      <c r="AG482" s="117"/>
      <c r="AH482" s="117"/>
      <c r="AI482" s="117">
        <v>1.3</v>
      </c>
      <c r="AJ482" s="117"/>
      <c r="AK482" s="117"/>
      <c r="AL482" s="31" t="s">
        <v>974</v>
      </c>
      <c r="AM482" s="38"/>
      <c r="AN482" s="20" t="s">
        <v>350</v>
      </c>
      <c r="AO482" s="20" t="s">
        <v>191</v>
      </c>
      <c r="AP482" s="20" t="s">
        <v>598</v>
      </c>
      <c r="AQ482" s="20" t="s">
        <v>120</v>
      </c>
      <c r="AR482" s="20"/>
      <c r="AS482" s="8" t="s">
        <v>1345</v>
      </c>
      <c r="AT482" s="38">
        <v>2021</v>
      </c>
      <c r="AU482" s="20" t="s">
        <v>956</v>
      </c>
      <c r="AV482" s="20" t="s">
        <v>253</v>
      </c>
      <c r="AW482" s="20" t="s">
        <v>125</v>
      </c>
      <c r="AX482" s="20" t="s">
        <v>1306</v>
      </c>
      <c r="AY482" s="20" t="str">
        <f>"https://doi.org/"&amp;Table1[[#This Row],[DOI]]</f>
        <v>https://doi.org/10.1016/j.resconrec.2021.105512</v>
      </c>
      <c r="AZ482" s="20" t="s">
        <v>119</v>
      </c>
      <c r="BA482" s="20"/>
      <c r="BB482" s="20" t="s">
        <v>959</v>
      </c>
      <c r="BC482" s="20"/>
      <c r="BD482" s="20"/>
      <c r="BE482" s="20" t="s">
        <v>1327</v>
      </c>
      <c r="BF482" s="20"/>
      <c r="BG482" s="20"/>
      <c r="BH482" s="20"/>
      <c r="BI482" s="20"/>
      <c r="BJ482" s="20"/>
      <c r="BK482" s="20"/>
      <c r="BL482" s="20"/>
      <c r="BM482" s="20"/>
      <c r="BN482" s="20"/>
      <c r="BO482" s="20"/>
      <c r="BP482" s="20"/>
      <c r="BQ482" s="20"/>
      <c r="BR482" s="20"/>
      <c r="BS482" s="20"/>
      <c r="BT482" s="20"/>
      <c r="BU482" s="20"/>
      <c r="BV482" s="20"/>
      <c r="BW482" s="21" t="s">
        <v>134</v>
      </c>
      <c r="BX482" s="22" t="str">
        <f>_xlfn.XLOOKUP(BW482,dimensions_items!$B$4:$B$35,dimensions_items!$C$4:$C$35,"NULL",0)</f>
        <v>R5.2OECD</v>
      </c>
      <c r="BY482" s="22" t="s">
        <v>45</v>
      </c>
      <c r="BZ482" s="21" t="s">
        <v>26</v>
      </c>
      <c r="CA482" s="21" t="s">
        <v>18</v>
      </c>
      <c r="CB482" s="21" t="s">
        <v>19</v>
      </c>
      <c r="CC482" s="20" t="str">
        <f t="shared" si="21"/>
        <v>NR</v>
      </c>
      <c r="CD482" s="20" t="str">
        <f t="shared" si="22"/>
        <v>C</v>
      </c>
      <c r="CE482" s="20" t="str">
        <f t="shared" si="23"/>
        <v>OECD_EU15</v>
      </c>
      <c r="CF482" s="20" t="str">
        <f>IF(ISNUMBER(Table1[[#This Row],[concrete]]),Table1[[#This Row],[concrete]],IF(AND(ISNUMBER(Table1[[#This Row],[cement]]),ISNUMBER(Table1[[#This Row],[aggregates]])),Table1[[#This Row],[cement]]+Table1[[#This Row],[aggregates]],""))</f>
        <v/>
      </c>
      <c r="CG482" s="20">
        <f>COUNT(Table1[[#This Row],[steel]:[other_unspecified_material]])</f>
        <v>7</v>
      </c>
    </row>
    <row r="483" spans="1:85" s="8" customFormat="1">
      <c r="A483" s="9">
        <v>481</v>
      </c>
      <c r="B483" s="20" t="s">
        <v>792</v>
      </c>
      <c r="C483" s="20" t="s">
        <v>954</v>
      </c>
      <c r="D483" s="38">
        <v>1948</v>
      </c>
      <c r="E483" s="9">
        <v>1974</v>
      </c>
      <c r="F483" s="38">
        <v>29.8</v>
      </c>
      <c r="G483" s="38"/>
      <c r="H483" s="38"/>
      <c r="I483" s="38"/>
      <c r="J483" s="117"/>
      <c r="K483" s="117"/>
      <c r="L483" s="117"/>
      <c r="M483" s="117">
        <v>1595.7</v>
      </c>
      <c r="N483" s="117"/>
      <c r="O483" s="117"/>
      <c r="P483" s="117">
        <v>63.8</v>
      </c>
      <c r="Q483" s="117"/>
      <c r="R483" s="117"/>
      <c r="S483" s="117">
        <v>29.8</v>
      </c>
      <c r="T483" s="117"/>
      <c r="U483" s="117">
        <v>5.8</v>
      </c>
      <c r="V483" s="117"/>
      <c r="W483" s="117"/>
      <c r="X483" s="117"/>
      <c r="Y483" s="117"/>
      <c r="Z483" s="117"/>
      <c r="AA483" s="117"/>
      <c r="AB483" s="117"/>
      <c r="AC483" s="117"/>
      <c r="AD483" s="117">
        <v>1</v>
      </c>
      <c r="AE483" s="117">
        <v>1.7</v>
      </c>
      <c r="AF483" s="117"/>
      <c r="AG483" s="117"/>
      <c r="AH483" s="117"/>
      <c r="AI483" s="117"/>
      <c r="AJ483" s="117"/>
      <c r="AK483" s="117"/>
      <c r="AL483" s="31" t="s">
        <v>974</v>
      </c>
      <c r="AM483" s="38"/>
      <c r="AN483" s="20" t="s">
        <v>350</v>
      </c>
      <c r="AO483" s="20" t="s">
        <v>191</v>
      </c>
      <c r="AP483" s="20" t="s">
        <v>598</v>
      </c>
      <c r="AQ483" s="20" t="s">
        <v>120</v>
      </c>
      <c r="AR483" s="20"/>
      <c r="AS483" s="8" t="s">
        <v>1345</v>
      </c>
      <c r="AT483" s="38">
        <v>2021</v>
      </c>
      <c r="AU483" s="20" t="s">
        <v>956</v>
      </c>
      <c r="AV483" s="20" t="s">
        <v>253</v>
      </c>
      <c r="AW483" s="20" t="s">
        <v>125</v>
      </c>
      <c r="AX483" s="20" t="s">
        <v>1306</v>
      </c>
      <c r="AY483" s="20" t="str">
        <f>"https://doi.org/"&amp;Table1[[#This Row],[DOI]]</f>
        <v>https://doi.org/10.1016/j.resconrec.2021.105512</v>
      </c>
      <c r="AZ483" s="20" t="s">
        <v>119</v>
      </c>
      <c r="BA483" s="20"/>
      <c r="BB483" s="20" t="s">
        <v>960</v>
      </c>
      <c r="BC483" s="20"/>
      <c r="BD483" s="20"/>
      <c r="BE483" s="20" t="s">
        <v>1327</v>
      </c>
      <c r="BF483" s="20"/>
      <c r="BG483" s="20"/>
      <c r="BH483" s="20"/>
      <c r="BI483" s="20"/>
      <c r="BJ483" s="20"/>
      <c r="BK483" s="20"/>
      <c r="BL483" s="20"/>
      <c r="BM483" s="20"/>
      <c r="BN483" s="20"/>
      <c r="BO483" s="20"/>
      <c r="BP483" s="20"/>
      <c r="BQ483" s="20"/>
      <c r="BR483" s="20"/>
      <c r="BS483" s="20"/>
      <c r="BT483" s="20"/>
      <c r="BU483" s="20"/>
      <c r="BV483" s="20"/>
      <c r="BW483" s="21" t="s">
        <v>134</v>
      </c>
      <c r="BX483" s="22" t="str">
        <f>_xlfn.XLOOKUP(BW483,dimensions_items!$B$4:$B$35,dimensions_items!$C$4:$C$35,"NULL",0)</f>
        <v>R5.2OECD</v>
      </c>
      <c r="BY483" s="22" t="s">
        <v>45</v>
      </c>
      <c r="BZ483" s="21" t="s">
        <v>26</v>
      </c>
      <c r="CA483" s="21" t="s">
        <v>18</v>
      </c>
      <c r="CB483" s="21" t="s">
        <v>19</v>
      </c>
      <c r="CC483" s="20" t="str">
        <f t="shared" si="21"/>
        <v>NR</v>
      </c>
      <c r="CD483" s="20" t="str">
        <f t="shared" si="22"/>
        <v>C</v>
      </c>
      <c r="CE483" s="20" t="str">
        <f t="shared" si="23"/>
        <v>OECD_EU15</v>
      </c>
      <c r="CF483" s="20">
        <f>IF(ISNUMBER(Table1[[#This Row],[concrete]]),Table1[[#This Row],[concrete]],IF(AND(ISNUMBER(Table1[[#This Row],[cement]]),ISNUMBER(Table1[[#This Row],[aggregates]])),Table1[[#This Row],[cement]]+Table1[[#This Row],[aggregates]],""))</f>
        <v>1595.7</v>
      </c>
      <c r="CG483" s="20">
        <f>COUNT(Table1[[#This Row],[steel]:[other_unspecified_material]])</f>
        <v>7</v>
      </c>
    </row>
    <row r="484" spans="1:85" s="8" customFormat="1">
      <c r="A484" s="9">
        <v>482</v>
      </c>
      <c r="B484" s="20" t="s">
        <v>792</v>
      </c>
      <c r="C484" s="20" t="s">
        <v>954</v>
      </c>
      <c r="D484" s="38">
        <v>1975</v>
      </c>
      <c r="E484" s="9">
        <v>2000</v>
      </c>
      <c r="F484" s="38">
        <v>34.5</v>
      </c>
      <c r="G484" s="38"/>
      <c r="H484" s="38"/>
      <c r="I484" s="38"/>
      <c r="J484" s="117">
        <v>19.399999999999999</v>
      </c>
      <c r="K484" s="117"/>
      <c r="L484" s="117"/>
      <c r="M484" s="117">
        <v>1302.5999999999999</v>
      </c>
      <c r="N484" s="117"/>
      <c r="O484" s="117"/>
      <c r="P484" s="117"/>
      <c r="Q484" s="117"/>
      <c r="R484" s="117"/>
      <c r="S484" s="117">
        <v>28.5</v>
      </c>
      <c r="T484" s="117"/>
      <c r="U484" s="117">
        <v>17</v>
      </c>
      <c r="V484" s="117"/>
      <c r="W484" s="117"/>
      <c r="X484" s="117"/>
      <c r="Y484" s="117"/>
      <c r="Z484" s="117"/>
      <c r="AA484" s="117"/>
      <c r="AB484" s="117">
        <v>3.2</v>
      </c>
      <c r="AC484" s="117"/>
      <c r="AD484" s="117">
        <v>1.3</v>
      </c>
      <c r="AE484" s="117">
        <v>2.1</v>
      </c>
      <c r="AF484" s="117"/>
      <c r="AG484" s="117"/>
      <c r="AH484" s="117"/>
      <c r="AI484" s="117">
        <v>1.6</v>
      </c>
      <c r="AJ484" s="117"/>
      <c r="AK484" s="117">
        <v>2.6</v>
      </c>
      <c r="AL484" s="31" t="s">
        <v>974</v>
      </c>
      <c r="AM484" s="38"/>
      <c r="AN484" s="20" t="s">
        <v>350</v>
      </c>
      <c r="AO484" s="20" t="s">
        <v>191</v>
      </c>
      <c r="AP484" s="20" t="s">
        <v>598</v>
      </c>
      <c r="AQ484" s="20" t="s">
        <v>120</v>
      </c>
      <c r="AR484" s="20"/>
      <c r="AS484" s="8" t="s">
        <v>1345</v>
      </c>
      <c r="AT484" s="38">
        <v>2021</v>
      </c>
      <c r="AU484" s="20" t="s">
        <v>956</v>
      </c>
      <c r="AV484" s="20" t="s">
        <v>253</v>
      </c>
      <c r="AW484" s="20" t="s">
        <v>125</v>
      </c>
      <c r="AX484" s="20" t="s">
        <v>1306</v>
      </c>
      <c r="AY484" s="20" t="str">
        <f>"https://doi.org/"&amp;Table1[[#This Row],[DOI]]</f>
        <v>https://doi.org/10.1016/j.resconrec.2021.105512</v>
      </c>
      <c r="AZ484" s="20" t="s">
        <v>119</v>
      </c>
      <c r="BA484" s="20"/>
      <c r="BB484" s="20" t="s">
        <v>961</v>
      </c>
      <c r="BC484" s="20"/>
      <c r="BD484" s="20"/>
      <c r="BE484" s="20" t="s">
        <v>1327</v>
      </c>
      <c r="BF484" s="20"/>
      <c r="BG484" s="20"/>
      <c r="BH484" s="20"/>
      <c r="BI484" s="20"/>
      <c r="BJ484" s="20"/>
      <c r="BK484" s="20"/>
      <c r="BL484" s="20"/>
      <c r="BM484" s="20"/>
      <c r="BN484" s="20"/>
      <c r="BO484" s="20"/>
      <c r="BP484" s="20"/>
      <c r="BQ484" s="20"/>
      <c r="BR484" s="20"/>
      <c r="BS484" s="20"/>
      <c r="BT484" s="20"/>
      <c r="BU484" s="20"/>
      <c r="BV484" s="20"/>
      <c r="BW484" s="21" t="s">
        <v>134</v>
      </c>
      <c r="BX484" s="22" t="str">
        <f>_xlfn.XLOOKUP(BW484,dimensions_items!$B$4:$B$35,dimensions_items!$C$4:$C$35,"NULL",0)</f>
        <v>R5.2OECD</v>
      </c>
      <c r="BY484" s="22" t="s">
        <v>45</v>
      </c>
      <c r="BZ484" s="21" t="s">
        <v>26</v>
      </c>
      <c r="CA484" s="21" t="s">
        <v>18</v>
      </c>
      <c r="CB484" s="21" t="s">
        <v>19</v>
      </c>
      <c r="CC484" s="20" t="str">
        <f t="shared" si="21"/>
        <v>NR</v>
      </c>
      <c r="CD484" s="20" t="str">
        <f t="shared" si="22"/>
        <v>C</v>
      </c>
      <c r="CE484" s="20" t="str">
        <f t="shared" si="23"/>
        <v>OECD_EU15</v>
      </c>
      <c r="CF484" s="20">
        <f>IF(ISNUMBER(Table1[[#This Row],[concrete]]),Table1[[#This Row],[concrete]],IF(AND(ISNUMBER(Table1[[#This Row],[cement]]),ISNUMBER(Table1[[#This Row],[aggregates]])),Table1[[#This Row],[cement]]+Table1[[#This Row],[aggregates]],""))</f>
        <v>1302.5999999999999</v>
      </c>
      <c r="CG484" s="20">
        <f>COUNT(Table1[[#This Row],[steel]:[other_unspecified_material]])</f>
        <v>10</v>
      </c>
    </row>
    <row r="485" spans="1:85" s="8" customFormat="1">
      <c r="A485" s="9">
        <v>483</v>
      </c>
      <c r="B485" s="20" t="s">
        <v>792</v>
      </c>
      <c r="C485" s="20" t="s">
        <v>954</v>
      </c>
      <c r="D485" s="38">
        <v>2001</v>
      </c>
      <c r="E485" s="9"/>
      <c r="F485" s="38">
        <v>53.9</v>
      </c>
      <c r="G485" s="38"/>
      <c r="H485" s="38">
        <v>0.2</v>
      </c>
      <c r="I485" s="38"/>
      <c r="J485" s="117"/>
      <c r="K485" s="117"/>
      <c r="L485" s="117"/>
      <c r="M485" s="117">
        <v>1427.3</v>
      </c>
      <c r="N485" s="117"/>
      <c r="O485" s="117"/>
      <c r="P485" s="117"/>
      <c r="Q485" s="117">
        <v>4.5999999999999996</v>
      </c>
      <c r="R485" s="117"/>
      <c r="S485" s="117">
        <v>3.1</v>
      </c>
      <c r="T485" s="117"/>
      <c r="U485" s="117">
        <v>11.1</v>
      </c>
      <c r="V485" s="117"/>
      <c r="W485" s="117"/>
      <c r="X485" s="117"/>
      <c r="Y485" s="117"/>
      <c r="Z485" s="117"/>
      <c r="AA485" s="117">
        <v>3.9</v>
      </c>
      <c r="AB485" s="117">
        <v>0.7</v>
      </c>
      <c r="AC485" s="117"/>
      <c r="AD485" s="117">
        <v>0.2</v>
      </c>
      <c r="AE485" s="117">
        <v>0.1</v>
      </c>
      <c r="AF485" s="117"/>
      <c r="AG485" s="117"/>
      <c r="AH485" s="117"/>
      <c r="AI485" s="117">
        <v>0.6</v>
      </c>
      <c r="AJ485" s="117"/>
      <c r="AK485" s="117"/>
      <c r="AL485" s="31" t="s">
        <v>974</v>
      </c>
      <c r="AM485" s="38"/>
      <c r="AN485" s="20" t="s">
        <v>350</v>
      </c>
      <c r="AO485" s="20" t="s">
        <v>191</v>
      </c>
      <c r="AP485" s="20" t="s">
        <v>598</v>
      </c>
      <c r="AQ485" s="20" t="s">
        <v>120</v>
      </c>
      <c r="AR485" s="20"/>
      <c r="AS485" s="8" t="s">
        <v>1345</v>
      </c>
      <c r="AT485" s="38">
        <v>2021</v>
      </c>
      <c r="AU485" s="20" t="s">
        <v>956</v>
      </c>
      <c r="AV485" s="20" t="s">
        <v>253</v>
      </c>
      <c r="AW485" s="20" t="s">
        <v>125</v>
      </c>
      <c r="AX485" s="20" t="s">
        <v>1306</v>
      </c>
      <c r="AY485" s="20" t="str">
        <f>"https://doi.org/"&amp;Table1[[#This Row],[DOI]]</f>
        <v>https://doi.org/10.1016/j.resconrec.2021.105512</v>
      </c>
      <c r="AZ485" s="20" t="s">
        <v>119</v>
      </c>
      <c r="BA485" s="20"/>
      <c r="BB485" s="20" t="s">
        <v>975</v>
      </c>
      <c r="BC485" s="20"/>
      <c r="BD485" s="20"/>
      <c r="BE485" s="20" t="s">
        <v>1327</v>
      </c>
      <c r="BF485" s="20"/>
      <c r="BG485" s="20"/>
      <c r="BH485" s="20"/>
      <c r="BI485" s="20"/>
      <c r="BJ485" s="20"/>
      <c r="BK485" s="20"/>
      <c r="BL485" s="20"/>
      <c r="BM485" s="20"/>
      <c r="BN485" s="20"/>
      <c r="BO485" s="20"/>
      <c r="BP485" s="20"/>
      <c r="BQ485" s="20"/>
      <c r="BR485" s="20"/>
      <c r="BS485" s="20"/>
      <c r="BT485" s="20"/>
      <c r="BU485" s="20"/>
      <c r="BV485" s="20"/>
      <c r="BW485" s="21" t="s">
        <v>134</v>
      </c>
      <c r="BX485" s="22" t="str">
        <f>_xlfn.XLOOKUP(BW485,dimensions_items!$B$4:$B$35,dimensions_items!$C$4:$C$35,"NULL",0)</f>
        <v>R5.2OECD</v>
      </c>
      <c r="BY485" s="22" t="s">
        <v>45</v>
      </c>
      <c r="BZ485" s="21" t="s">
        <v>26</v>
      </c>
      <c r="CA485" s="21" t="s">
        <v>18</v>
      </c>
      <c r="CB485" s="21" t="s">
        <v>19</v>
      </c>
      <c r="CC485" s="20" t="str">
        <f t="shared" si="21"/>
        <v>NR</v>
      </c>
      <c r="CD485" s="20" t="str">
        <f t="shared" si="22"/>
        <v>C</v>
      </c>
      <c r="CE485" s="20" t="str">
        <f t="shared" si="23"/>
        <v>OECD_EU15</v>
      </c>
      <c r="CF485" s="20">
        <f>IF(ISNUMBER(Table1[[#This Row],[concrete]]),Table1[[#This Row],[concrete]],IF(AND(ISNUMBER(Table1[[#This Row],[cement]]),ISNUMBER(Table1[[#This Row],[aggregates]])),Table1[[#This Row],[cement]]+Table1[[#This Row],[aggregates]],""))</f>
        <v>1427.3</v>
      </c>
      <c r="CG485" s="20">
        <f>COUNT(Table1[[#This Row],[steel]:[other_unspecified_material]])</f>
        <v>11</v>
      </c>
    </row>
    <row r="486" spans="1:85" s="8" customFormat="1">
      <c r="A486" s="9">
        <v>484</v>
      </c>
      <c r="B486" s="20" t="s">
        <v>792</v>
      </c>
      <c r="C486" s="20" t="s">
        <v>954</v>
      </c>
      <c r="D486" s="38"/>
      <c r="E486" s="9">
        <v>1948</v>
      </c>
      <c r="F486" s="38">
        <v>65.8</v>
      </c>
      <c r="G486" s="38"/>
      <c r="H486" s="38"/>
      <c r="I486" s="38"/>
      <c r="J486" s="117"/>
      <c r="K486" s="117"/>
      <c r="L486" s="117"/>
      <c r="M486" s="117">
        <v>500</v>
      </c>
      <c r="N486" s="117"/>
      <c r="O486" s="117"/>
      <c r="P486" s="117">
        <v>285.2</v>
      </c>
      <c r="Q486" s="117"/>
      <c r="R486" s="117"/>
      <c r="S486" s="117"/>
      <c r="T486" s="117"/>
      <c r="U486" s="117"/>
      <c r="V486" s="117"/>
      <c r="W486" s="117"/>
      <c r="X486" s="117"/>
      <c r="Y486" s="117"/>
      <c r="Z486" s="117"/>
      <c r="AA486" s="117"/>
      <c r="AB486" s="117">
        <v>0.5</v>
      </c>
      <c r="AC486" s="117"/>
      <c r="AD486" s="117"/>
      <c r="AE486" s="117"/>
      <c r="AF486" s="117"/>
      <c r="AG486" s="117"/>
      <c r="AH486" s="117"/>
      <c r="AI486" s="117"/>
      <c r="AJ486" s="117"/>
      <c r="AK486" s="117"/>
      <c r="AL486" s="31" t="s">
        <v>976</v>
      </c>
      <c r="AM486" s="38"/>
      <c r="AN486" s="20" t="s">
        <v>350</v>
      </c>
      <c r="AO486" s="20" t="s">
        <v>209</v>
      </c>
      <c r="AP486" s="20" t="s">
        <v>598</v>
      </c>
      <c r="AQ486" s="20" t="s">
        <v>120</v>
      </c>
      <c r="AR486" s="20"/>
      <c r="AS486" s="8" t="s">
        <v>1345</v>
      </c>
      <c r="AT486" s="38">
        <v>2021</v>
      </c>
      <c r="AU486" s="20" t="s">
        <v>956</v>
      </c>
      <c r="AV486" s="20" t="s">
        <v>253</v>
      </c>
      <c r="AW486" s="20" t="s">
        <v>125</v>
      </c>
      <c r="AX486" s="20" t="s">
        <v>1306</v>
      </c>
      <c r="AY486" s="20" t="str">
        <f>"https://doi.org/"&amp;Table1[[#This Row],[DOI]]</f>
        <v>https://doi.org/10.1016/j.resconrec.2021.105512</v>
      </c>
      <c r="AZ486" s="20" t="s">
        <v>119</v>
      </c>
      <c r="BA486" s="20"/>
      <c r="BB486" s="20"/>
      <c r="BC486" s="20"/>
      <c r="BD486" s="20"/>
      <c r="BE486" s="20" t="s">
        <v>1327</v>
      </c>
      <c r="BF486" s="20"/>
      <c r="BG486" s="20"/>
      <c r="BH486" s="20"/>
      <c r="BI486" s="20"/>
      <c r="BJ486" s="20"/>
      <c r="BK486" s="20"/>
      <c r="BL486" s="20"/>
      <c r="BM486" s="20"/>
      <c r="BN486" s="20"/>
      <c r="BO486" s="20"/>
      <c r="BP486" s="20"/>
      <c r="BQ486" s="20"/>
      <c r="BR486" s="20"/>
      <c r="BS486" s="20"/>
      <c r="BT486" s="20"/>
      <c r="BU486" s="20"/>
      <c r="BV486" s="20"/>
      <c r="BW486" s="21" t="s">
        <v>134</v>
      </c>
      <c r="BX486" s="22" t="str">
        <f>_xlfn.XLOOKUP(BW486,dimensions_items!$B$4:$B$35,dimensions_items!$C$4:$C$35,"NULL",0)</f>
        <v>R5.2OECD</v>
      </c>
      <c r="BY486" s="22" t="s">
        <v>46</v>
      </c>
      <c r="BZ486" s="21" t="s">
        <v>26</v>
      </c>
      <c r="CA486" s="21" t="s">
        <v>18</v>
      </c>
      <c r="CB486" s="21" t="s">
        <v>19</v>
      </c>
      <c r="CC486" s="20" t="str">
        <f t="shared" si="21"/>
        <v>NR</v>
      </c>
      <c r="CD486" s="20" t="str">
        <f t="shared" si="22"/>
        <v>C</v>
      </c>
      <c r="CE486" s="20" t="str">
        <f t="shared" si="23"/>
        <v>OECD_EU15</v>
      </c>
      <c r="CF486" s="20">
        <f>IF(ISNUMBER(Table1[[#This Row],[concrete]]),Table1[[#This Row],[concrete]],IF(AND(ISNUMBER(Table1[[#This Row],[cement]]),ISNUMBER(Table1[[#This Row],[aggregates]])),Table1[[#This Row],[cement]]+Table1[[#This Row],[aggregates]],""))</f>
        <v>500</v>
      </c>
      <c r="CG486" s="20">
        <f>COUNT(Table1[[#This Row],[steel]:[other_unspecified_material]])</f>
        <v>4</v>
      </c>
    </row>
    <row r="487" spans="1:85" s="8" customFormat="1">
      <c r="A487" s="9">
        <v>485</v>
      </c>
      <c r="B487" s="20" t="s">
        <v>792</v>
      </c>
      <c r="C487" s="20" t="s">
        <v>954</v>
      </c>
      <c r="D487" s="38">
        <v>1948</v>
      </c>
      <c r="E487" s="9"/>
      <c r="F487" s="38">
        <v>83.4</v>
      </c>
      <c r="G487" s="38"/>
      <c r="H487" s="38"/>
      <c r="I487" s="38"/>
      <c r="J487" s="117"/>
      <c r="K487" s="117"/>
      <c r="L487" s="117"/>
      <c r="M487" s="117">
        <v>400</v>
      </c>
      <c r="N487" s="117"/>
      <c r="O487" s="117"/>
      <c r="P487" s="117"/>
      <c r="Q487" s="117"/>
      <c r="R487" s="117"/>
      <c r="S487" s="117">
        <v>1.1000000000000001</v>
      </c>
      <c r="T487" s="117"/>
      <c r="U487" s="117">
        <v>33</v>
      </c>
      <c r="V487" s="117"/>
      <c r="W487" s="117"/>
      <c r="X487" s="117"/>
      <c r="Y487" s="117"/>
      <c r="Z487" s="117"/>
      <c r="AA487" s="117"/>
      <c r="AB487" s="117">
        <v>0.6</v>
      </c>
      <c r="AC487" s="117"/>
      <c r="AD487" s="117"/>
      <c r="AE487" s="117"/>
      <c r="AF487" s="117"/>
      <c r="AG487" s="117"/>
      <c r="AH487" s="117"/>
      <c r="AI487" s="117">
        <v>4</v>
      </c>
      <c r="AJ487" s="117"/>
      <c r="AK487" s="117"/>
      <c r="AL487" s="31" t="s">
        <v>976</v>
      </c>
      <c r="AM487" s="38"/>
      <c r="AN487" s="20" t="s">
        <v>350</v>
      </c>
      <c r="AO487" s="20" t="s">
        <v>209</v>
      </c>
      <c r="AP487" s="20" t="s">
        <v>598</v>
      </c>
      <c r="AQ487" s="20" t="s">
        <v>120</v>
      </c>
      <c r="AR487" s="20"/>
      <c r="AS487" s="8" t="s">
        <v>1345</v>
      </c>
      <c r="AT487" s="38">
        <v>2021</v>
      </c>
      <c r="AU487" s="20" t="s">
        <v>956</v>
      </c>
      <c r="AV487" s="20" t="s">
        <v>253</v>
      </c>
      <c r="AW487" s="20" t="s">
        <v>125</v>
      </c>
      <c r="AX487" s="20" t="s">
        <v>1306</v>
      </c>
      <c r="AY487" s="20" t="str">
        <f>"https://doi.org/"&amp;Table1[[#This Row],[DOI]]</f>
        <v>https://doi.org/10.1016/j.resconrec.2021.105512</v>
      </c>
      <c r="AZ487" s="20" t="s">
        <v>119</v>
      </c>
      <c r="BA487" s="20"/>
      <c r="BB487" s="20" t="s">
        <v>965</v>
      </c>
      <c r="BC487" s="20"/>
      <c r="BD487" s="20"/>
      <c r="BE487" s="20" t="s">
        <v>1327</v>
      </c>
      <c r="BF487" s="20"/>
      <c r="BG487" s="20"/>
      <c r="BH487" s="20"/>
      <c r="BI487" s="20"/>
      <c r="BJ487" s="20"/>
      <c r="BK487" s="20"/>
      <c r="BL487" s="20"/>
      <c r="BM487" s="20"/>
      <c r="BN487" s="20"/>
      <c r="BO487" s="20"/>
      <c r="BP487" s="20"/>
      <c r="BQ487" s="20"/>
      <c r="BR487" s="20"/>
      <c r="BS487" s="20"/>
      <c r="BT487" s="20"/>
      <c r="BU487" s="20"/>
      <c r="BV487" s="20"/>
      <c r="BW487" s="21" t="s">
        <v>134</v>
      </c>
      <c r="BX487" s="22" t="str">
        <f>_xlfn.XLOOKUP(BW487,dimensions_items!$B$4:$B$35,dimensions_items!$C$4:$C$35,"NULL",0)</f>
        <v>R5.2OECD</v>
      </c>
      <c r="BY487" s="22" t="s">
        <v>46</v>
      </c>
      <c r="BZ487" s="21" t="s">
        <v>26</v>
      </c>
      <c r="CA487" s="21" t="s">
        <v>18</v>
      </c>
      <c r="CB487" s="21" t="s">
        <v>19</v>
      </c>
      <c r="CC487" s="20" t="str">
        <f t="shared" si="21"/>
        <v>NR</v>
      </c>
      <c r="CD487" s="20" t="str">
        <f t="shared" si="22"/>
        <v>C</v>
      </c>
      <c r="CE487" s="20" t="str">
        <f t="shared" si="23"/>
        <v>OECD_EU15</v>
      </c>
      <c r="CF487" s="20">
        <f>IF(ISNUMBER(Table1[[#This Row],[concrete]]),Table1[[#This Row],[concrete]],IF(AND(ISNUMBER(Table1[[#This Row],[cement]]),ISNUMBER(Table1[[#This Row],[aggregates]])),Table1[[#This Row],[cement]]+Table1[[#This Row],[aggregates]],""))</f>
        <v>400</v>
      </c>
      <c r="CG487" s="20">
        <f>COUNT(Table1[[#This Row],[steel]:[other_unspecified_material]])</f>
        <v>6</v>
      </c>
    </row>
    <row r="488" spans="1:85" s="8" customFormat="1">
      <c r="A488" s="9">
        <v>486</v>
      </c>
      <c r="B488" s="20" t="s">
        <v>685</v>
      </c>
      <c r="C488" s="20" t="s">
        <v>977</v>
      </c>
      <c r="D488" s="38"/>
      <c r="E488" s="9">
        <v>1930</v>
      </c>
      <c r="F488" s="38"/>
      <c r="G488" s="38"/>
      <c r="H488" s="38"/>
      <c r="I488" s="38"/>
      <c r="J488" s="117">
        <v>105</v>
      </c>
      <c r="K488" s="117"/>
      <c r="L488" s="117"/>
      <c r="M488" s="117"/>
      <c r="N488" s="117"/>
      <c r="O488" s="117">
        <v>9</v>
      </c>
      <c r="P488" s="117">
        <v>637</v>
      </c>
      <c r="Q488" s="117"/>
      <c r="R488" s="117"/>
      <c r="S488" s="117"/>
      <c r="T488" s="117"/>
      <c r="U488" s="117">
        <v>4</v>
      </c>
      <c r="V488" s="117"/>
      <c r="W488" s="117"/>
      <c r="X488" s="117"/>
      <c r="Y488" s="117"/>
      <c r="Z488" s="117"/>
      <c r="AA488" s="117"/>
      <c r="AB488" s="117"/>
      <c r="AC488" s="117"/>
      <c r="AD488" s="117"/>
      <c r="AE488" s="117"/>
      <c r="AF488" s="117"/>
      <c r="AG488" s="117"/>
      <c r="AH488" s="117"/>
      <c r="AI488" s="117"/>
      <c r="AJ488" s="117"/>
      <c r="AK488" s="117"/>
      <c r="AL488" s="20" t="s">
        <v>978</v>
      </c>
      <c r="AM488" s="38"/>
      <c r="AN488" s="20" t="s">
        <v>117</v>
      </c>
      <c r="AO488" s="20" t="s">
        <v>20</v>
      </c>
      <c r="AP488" s="20" t="s">
        <v>598</v>
      </c>
      <c r="AQ488" s="20" t="s">
        <v>120</v>
      </c>
      <c r="AR488" s="20"/>
      <c r="AS488" s="8" t="s">
        <v>1346</v>
      </c>
      <c r="AT488" s="38">
        <v>2021</v>
      </c>
      <c r="AU488" s="20" t="s">
        <v>979</v>
      </c>
      <c r="AV488" s="20" t="s">
        <v>216</v>
      </c>
      <c r="AW488" s="20" t="s">
        <v>125</v>
      </c>
      <c r="AX488" s="47" t="s">
        <v>1307</v>
      </c>
      <c r="AY488" s="20" t="str">
        <f>"https://doi.org/"&amp;Table1[[#This Row],[DOI]]</f>
        <v>https://doi.org/10.1016/j.jclepro.2020.124501</v>
      </c>
      <c r="AZ488" s="20" t="s">
        <v>119</v>
      </c>
      <c r="BA488" s="20"/>
      <c r="BB488" s="20"/>
      <c r="BC488" s="20"/>
      <c r="BD488" s="20"/>
      <c r="BE488" s="20" t="s">
        <v>1327</v>
      </c>
      <c r="BF488" s="20"/>
      <c r="BG488" s="20"/>
      <c r="BH488" s="20"/>
      <c r="BI488" s="20"/>
      <c r="BJ488" s="20"/>
      <c r="BK488" s="20"/>
      <c r="BL488" s="20"/>
      <c r="BM488" s="20"/>
      <c r="BN488" s="20"/>
      <c r="BO488" s="20"/>
      <c r="BP488" s="20"/>
      <c r="BQ488" s="20"/>
      <c r="BR488" s="20"/>
      <c r="BS488" s="20"/>
      <c r="BT488" s="20"/>
      <c r="BU488" s="20"/>
      <c r="BV488" s="20"/>
      <c r="BW488" s="21" t="s">
        <v>694</v>
      </c>
      <c r="BX488" s="22" t="str">
        <f>_xlfn.XLOOKUP(BW488,dimensions_items!$B$4:$B$35,dimensions_items!$C$4:$C$35,"NULL",0)</f>
        <v>R5.2OECD</v>
      </c>
      <c r="BY488" s="22" t="s">
        <v>16</v>
      </c>
      <c r="BZ488" s="21" t="s">
        <v>31</v>
      </c>
      <c r="CA488" s="21" t="s">
        <v>18</v>
      </c>
      <c r="CB488" s="21" t="s">
        <v>19</v>
      </c>
      <c r="CC488" s="20" t="str">
        <f t="shared" si="21"/>
        <v>RS</v>
      </c>
      <c r="CD488" s="20" t="str">
        <f t="shared" si="22"/>
        <v>U</v>
      </c>
      <c r="CE488" s="20" t="str">
        <f t="shared" si="23"/>
        <v>OECD_CAN</v>
      </c>
      <c r="CF488" s="20" t="str">
        <f>IF(ISNUMBER(Table1[[#This Row],[concrete]]),Table1[[#This Row],[concrete]],IF(AND(ISNUMBER(Table1[[#This Row],[cement]]),ISNUMBER(Table1[[#This Row],[aggregates]])),Table1[[#This Row],[cement]]+Table1[[#This Row],[aggregates]],""))</f>
        <v/>
      </c>
      <c r="CG488" s="20">
        <f>COUNT(Table1[[#This Row],[steel]:[other_unspecified_material]])</f>
        <v>4</v>
      </c>
    </row>
    <row r="489" spans="1:85" s="8" customFormat="1">
      <c r="A489" s="9">
        <v>487</v>
      </c>
      <c r="B489" s="20" t="s">
        <v>685</v>
      </c>
      <c r="C489" s="20" t="s">
        <v>977</v>
      </c>
      <c r="D489" s="38">
        <v>1930</v>
      </c>
      <c r="E489" s="9">
        <v>1960</v>
      </c>
      <c r="F489" s="38"/>
      <c r="G489" s="38"/>
      <c r="H489" s="38"/>
      <c r="I489" s="38"/>
      <c r="J489" s="117">
        <v>120</v>
      </c>
      <c r="K489" s="117"/>
      <c r="L489" s="117"/>
      <c r="M489" s="117">
        <v>323</v>
      </c>
      <c r="N489" s="117"/>
      <c r="O489" s="117">
        <v>199</v>
      </c>
      <c r="P489" s="117">
        <v>145</v>
      </c>
      <c r="Q489" s="117"/>
      <c r="R489" s="117"/>
      <c r="S489" s="117">
        <v>140</v>
      </c>
      <c r="T489" s="117"/>
      <c r="U489" s="117">
        <v>9</v>
      </c>
      <c r="V489" s="117"/>
      <c r="W489" s="117"/>
      <c r="X489" s="117"/>
      <c r="Y489" s="117"/>
      <c r="Z489" s="117"/>
      <c r="AA489" s="117"/>
      <c r="AB489" s="117"/>
      <c r="AC489" s="117"/>
      <c r="AD489" s="117"/>
      <c r="AE489" s="117"/>
      <c r="AF489" s="117"/>
      <c r="AG489" s="117"/>
      <c r="AH489" s="117"/>
      <c r="AI489" s="117"/>
      <c r="AJ489" s="117"/>
      <c r="AK489" s="117"/>
      <c r="AL489" s="20" t="s">
        <v>978</v>
      </c>
      <c r="AM489" s="38"/>
      <c r="AN489" s="20" t="s">
        <v>117</v>
      </c>
      <c r="AO489" s="20" t="s">
        <v>20</v>
      </c>
      <c r="AP489" s="20" t="s">
        <v>598</v>
      </c>
      <c r="AQ489" s="20" t="s">
        <v>120</v>
      </c>
      <c r="AR489" s="20"/>
      <c r="AS489" s="8" t="s">
        <v>1346</v>
      </c>
      <c r="AT489" s="38">
        <v>2021</v>
      </c>
      <c r="AU489" s="20" t="s">
        <v>979</v>
      </c>
      <c r="AV489" s="20" t="s">
        <v>216</v>
      </c>
      <c r="AW489" s="20" t="s">
        <v>125</v>
      </c>
      <c r="AX489" s="20" t="s">
        <v>1307</v>
      </c>
      <c r="AY489" s="20" t="str">
        <f>"https://doi.org/"&amp;Table1[[#This Row],[DOI]]</f>
        <v>https://doi.org/10.1016/j.jclepro.2020.124501</v>
      </c>
      <c r="AZ489" s="20" t="s">
        <v>119</v>
      </c>
      <c r="BA489" s="20"/>
      <c r="BB489" s="20"/>
      <c r="BC489" s="20"/>
      <c r="BD489" s="20"/>
      <c r="BE489" s="20" t="s">
        <v>1327</v>
      </c>
      <c r="BF489" s="20"/>
      <c r="BG489" s="20"/>
      <c r="BH489" s="20"/>
      <c r="BI489" s="20"/>
      <c r="BJ489" s="20"/>
      <c r="BK489" s="20"/>
      <c r="BL489" s="20"/>
      <c r="BM489" s="20"/>
      <c r="BN489" s="20"/>
      <c r="BO489" s="20"/>
      <c r="BP489" s="20"/>
      <c r="BQ489" s="20"/>
      <c r="BR489" s="20"/>
      <c r="BS489" s="20"/>
      <c r="BT489" s="20"/>
      <c r="BU489" s="20"/>
      <c r="BV489" s="20"/>
      <c r="BW489" s="21" t="s">
        <v>694</v>
      </c>
      <c r="BX489" s="22" t="str">
        <f>_xlfn.XLOOKUP(BW489,dimensions_items!$B$4:$B$35,dimensions_items!$C$4:$C$35,"NULL",0)</f>
        <v>R5.2OECD</v>
      </c>
      <c r="BY489" s="22" t="s">
        <v>16</v>
      </c>
      <c r="BZ489" s="21" t="s">
        <v>31</v>
      </c>
      <c r="CA489" s="21" t="s">
        <v>18</v>
      </c>
      <c r="CB489" s="21" t="s">
        <v>19</v>
      </c>
      <c r="CC489" s="20" t="str">
        <f t="shared" si="21"/>
        <v>RS</v>
      </c>
      <c r="CD489" s="20" t="str">
        <f t="shared" si="22"/>
        <v>U</v>
      </c>
      <c r="CE489" s="20" t="str">
        <f t="shared" si="23"/>
        <v>OECD_CAN</v>
      </c>
      <c r="CF489" s="20">
        <f>IF(ISNUMBER(Table1[[#This Row],[concrete]]),Table1[[#This Row],[concrete]],IF(AND(ISNUMBER(Table1[[#This Row],[cement]]),ISNUMBER(Table1[[#This Row],[aggregates]])),Table1[[#This Row],[cement]]+Table1[[#This Row],[aggregates]],""))</f>
        <v>323</v>
      </c>
      <c r="CG489" s="20">
        <f>COUNT(Table1[[#This Row],[steel]:[other_unspecified_material]])</f>
        <v>6</v>
      </c>
    </row>
    <row r="490" spans="1:85" s="8" customFormat="1">
      <c r="A490" s="9">
        <v>488</v>
      </c>
      <c r="B490" s="20" t="s">
        <v>685</v>
      </c>
      <c r="C490" s="20" t="s">
        <v>977</v>
      </c>
      <c r="D490" s="38">
        <v>1961</v>
      </c>
      <c r="E490" s="9">
        <v>1975</v>
      </c>
      <c r="F490" s="38"/>
      <c r="G490" s="38"/>
      <c r="H490" s="38"/>
      <c r="I490" s="38"/>
      <c r="J490" s="117">
        <v>86</v>
      </c>
      <c r="K490" s="117"/>
      <c r="L490" s="117"/>
      <c r="M490" s="117">
        <v>388</v>
      </c>
      <c r="N490" s="117"/>
      <c r="O490" s="117">
        <v>171</v>
      </c>
      <c r="P490" s="117">
        <v>141</v>
      </c>
      <c r="Q490" s="117"/>
      <c r="R490" s="117"/>
      <c r="S490" s="117">
        <v>97</v>
      </c>
      <c r="T490" s="117"/>
      <c r="U490" s="117">
        <v>5</v>
      </c>
      <c r="V490" s="117"/>
      <c r="W490" s="117"/>
      <c r="X490" s="117"/>
      <c r="Y490" s="117"/>
      <c r="Z490" s="117"/>
      <c r="AA490" s="117"/>
      <c r="AB490" s="117"/>
      <c r="AC490" s="117"/>
      <c r="AD490" s="117"/>
      <c r="AE490" s="117"/>
      <c r="AF490" s="117"/>
      <c r="AG490" s="117"/>
      <c r="AH490" s="117"/>
      <c r="AI490" s="117"/>
      <c r="AJ490" s="117"/>
      <c r="AK490" s="117"/>
      <c r="AL490" s="20" t="s">
        <v>978</v>
      </c>
      <c r="AM490" s="38"/>
      <c r="AN490" s="20" t="s">
        <v>117</v>
      </c>
      <c r="AO490" s="20" t="s">
        <v>20</v>
      </c>
      <c r="AP490" s="20" t="s">
        <v>598</v>
      </c>
      <c r="AQ490" s="20" t="s">
        <v>120</v>
      </c>
      <c r="AR490" s="20"/>
      <c r="AS490" s="8" t="s">
        <v>1346</v>
      </c>
      <c r="AT490" s="38">
        <v>2021</v>
      </c>
      <c r="AU490" s="20" t="s">
        <v>979</v>
      </c>
      <c r="AV490" s="20" t="s">
        <v>216</v>
      </c>
      <c r="AW490" s="20" t="s">
        <v>125</v>
      </c>
      <c r="AX490" s="20" t="s">
        <v>1307</v>
      </c>
      <c r="AY490" s="20" t="str">
        <f>"https://doi.org/"&amp;Table1[[#This Row],[DOI]]</f>
        <v>https://doi.org/10.1016/j.jclepro.2020.124501</v>
      </c>
      <c r="AZ490" s="20" t="s">
        <v>119</v>
      </c>
      <c r="BA490" s="20"/>
      <c r="BB490" s="20"/>
      <c r="BC490" s="20"/>
      <c r="BD490" s="20"/>
      <c r="BE490" s="20" t="s">
        <v>1327</v>
      </c>
      <c r="BF490" s="20"/>
      <c r="BG490" s="20"/>
      <c r="BH490" s="20"/>
      <c r="BI490" s="20"/>
      <c r="BJ490" s="20"/>
      <c r="BK490" s="20"/>
      <c r="BL490" s="20"/>
      <c r="BM490" s="20"/>
      <c r="BN490" s="20"/>
      <c r="BO490" s="20"/>
      <c r="BP490" s="20"/>
      <c r="BQ490" s="20"/>
      <c r="BR490" s="20"/>
      <c r="BS490" s="20"/>
      <c r="BT490" s="20"/>
      <c r="BU490" s="20"/>
      <c r="BV490" s="20"/>
      <c r="BW490" s="21" t="s">
        <v>694</v>
      </c>
      <c r="BX490" s="22" t="str">
        <f>_xlfn.XLOOKUP(BW490,dimensions_items!$B$4:$B$35,dimensions_items!$C$4:$C$35,"NULL",0)</f>
        <v>R5.2OECD</v>
      </c>
      <c r="BY490" s="22" t="s">
        <v>16</v>
      </c>
      <c r="BZ490" s="21" t="s">
        <v>31</v>
      </c>
      <c r="CA490" s="21" t="s">
        <v>18</v>
      </c>
      <c r="CB490" s="21" t="s">
        <v>19</v>
      </c>
      <c r="CC490" s="20" t="str">
        <f t="shared" si="21"/>
        <v>RS</v>
      </c>
      <c r="CD490" s="20" t="str">
        <f t="shared" si="22"/>
        <v>U</v>
      </c>
      <c r="CE490" s="20" t="str">
        <f t="shared" si="23"/>
        <v>OECD_CAN</v>
      </c>
      <c r="CF490" s="20">
        <f>IF(ISNUMBER(Table1[[#This Row],[concrete]]),Table1[[#This Row],[concrete]],IF(AND(ISNUMBER(Table1[[#This Row],[cement]]),ISNUMBER(Table1[[#This Row],[aggregates]])),Table1[[#This Row],[cement]]+Table1[[#This Row],[aggregates]],""))</f>
        <v>388</v>
      </c>
      <c r="CG490" s="20">
        <f>COUNT(Table1[[#This Row],[steel]:[other_unspecified_material]])</f>
        <v>6</v>
      </c>
    </row>
    <row r="491" spans="1:85" s="8" customFormat="1">
      <c r="A491" s="9">
        <v>489</v>
      </c>
      <c r="B491" s="20" t="s">
        <v>685</v>
      </c>
      <c r="C491" s="20" t="s">
        <v>977</v>
      </c>
      <c r="D491" s="38">
        <v>1976</v>
      </c>
      <c r="E491" s="9">
        <v>1999</v>
      </c>
      <c r="F491" s="38"/>
      <c r="G491" s="38"/>
      <c r="H491" s="38"/>
      <c r="I491" s="38"/>
      <c r="J491" s="117">
        <v>84.81</v>
      </c>
      <c r="K491" s="117"/>
      <c r="L491" s="117"/>
      <c r="M491" s="117">
        <v>547</v>
      </c>
      <c r="N491" s="117"/>
      <c r="O491" s="117">
        <v>184</v>
      </c>
      <c r="P491" s="117">
        <v>186</v>
      </c>
      <c r="Q491" s="117"/>
      <c r="R491" s="117"/>
      <c r="S491" s="117">
        <v>111</v>
      </c>
      <c r="T491" s="117"/>
      <c r="U491" s="117">
        <v>11</v>
      </c>
      <c r="V491" s="117"/>
      <c r="W491" s="117"/>
      <c r="X491" s="117"/>
      <c r="Y491" s="117"/>
      <c r="Z491" s="117"/>
      <c r="AA491" s="117"/>
      <c r="AB491" s="117"/>
      <c r="AC491" s="117"/>
      <c r="AD491" s="117"/>
      <c r="AE491" s="117"/>
      <c r="AF491" s="117"/>
      <c r="AG491" s="117"/>
      <c r="AH491" s="117"/>
      <c r="AI491" s="117"/>
      <c r="AJ491" s="117"/>
      <c r="AK491" s="117"/>
      <c r="AL491" s="20" t="s">
        <v>978</v>
      </c>
      <c r="AM491" s="38"/>
      <c r="AN491" s="20" t="s">
        <v>117</v>
      </c>
      <c r="AO491" s="20" t="s">
        <v>20</v>
      </c>
      <c r="AP491" s="20" t="s">
        <v>598</v>
      </c>
      <c r="AQ491" s="20" t="s">
        <v>120</v>
      </c>
      <c r="AR491" s="20"/>
      <c r="AS491" s="8" t="s">
        <v>1346</v>
      </c>
      <c r="AT491" s="38">
        <v>2021</v>
      </c>
      <c r="AU491" s="20" t="s">
        <v>979</v>
      </c>
      <c r="AV491" s="20" t="s">
        <v>216</v>
      </c>
      <c r="AW491" s="20" t="s">
        <v>125</v>
      </c>
      <c r="AX491" s="20" t="s">
        <v>1307</v>
      </c>
      <c r="AY491" s="20" t="str">
        <f>"https://doi.org/"&amp;Table1[[#This Row],[DOI]]</f>
        <v>https://doi.org/10.1016/j.jclepro.2020.124501</v>
      </c>
      <c r="AZ491" s="20" t="s">
        <v>119</v>
      </c>
      <c r="BA491" s="20"/>
      <c r="BB491" s="20"/>
      <c r="BC491" s="20"/>
      <c r="BD491" s="20"/>
      <c r="BE491" s="20" t="s">
        <v>1327</v>
      </c>
      <c r="BF491" s="20"/>
      <c r="BG491" s="20"/>
      <c r="BH491" s="20"/>
      <c r="BI491" s="20"/>
      <c r="BJ491" s="20"/>
      <c r="BK491" s="20"/>
      <c r="BL491" s="20"/>
      <c r="BM491" s="20"/>
      <c r="BN491" s="20"/>
      <c r="BO491" s="20"/>
      <c r="BP491" s="20"/>
      <c r="BQ491" s="20"/>
      <c r="BR491" s="20"/>
      <c r="BS491" s="20"/>
      <c r="BT491" s="20"/>
      <c r="BU491" s="20"/>
      <c r="BV491" s="20"/>
      <c r="BW491" s="21" t="s">
        <v>694</v>
      </c>
      <c r="BX491" s="22" t="str">
        <f>_xlfn.XLOOKUP(BW491,dimensions_items!$B$4:$B$35,dimensions_items!$C$4:$C$35,"NULL",0)</f>
        <v>R5.2OECD</v>
      </c>
      <c r="BY491" s="22" t="s">
        <v>16</v>
      </c>
      <c r="BZ491" s="21" t="s">
        <v>31</v>
      </c>
      <c r="CA491" s="21" t="s">
        <v>18</v>
      </c>
      <c r="CB491" s="21" t="s">
        <v>19</v>
      </c>
      <c r="CC491" s="20" t="str">
        <f t="shared" si="21"/>
        <v>RS</v>
      </c>
      <c r="CD491" s="20" t="str">
        <f t="shared" si="22"/>
        <v>U</v>
      </c>
      <c r="CE491" s="20" t="str">
        <f t="shared" si="23"/>
        <v>OECD_CAN</v>
      </c>
      <c r="CF491" s="20">
        <f>IF(ISNUMBER(Table1[[#This Row],[concrete]]),Table1[[#This Row],[concrete]],IF(AND(ISNUMBER(Table1[[#This Row],[cement]]),ISNUMBER(Table1[[#This Row],[aggregates]])),Table1[[#This Row],[cement]]+Table1[[#This Row],[aggregates]],""))</f>
        <v>547</v>
      </c>
      <c r="CG491" s="20">
        <f>COUNT(Table1[[#This Row],[steel]:[other_unspecified_material]])</f>
        <v>6</v>
      </c>
    </row>
    <row r="492" spans="1:85">
      <c r="A492" s="9">
        <v>490</v>
      </c>
      <c r="B492" s="20" t="s">
        <v>685</v>
      </c>
      <c r="C492" s="23" t="s">
        <v>977</v>
      </c>
      <c r="D492" s="38">
        <v>2000</v>
      </c>
      <c r="E492" s="9">
        <v>2018</v>
      </c>
      <c r="J492" s="117">
        <v>124</v>
      </c>
      <c r="M492" s="117">
        <v>650</v>
      </c>
      <c r="O492" s="117">
        <v>716</v>
      </c>
      <c r="P492" s="117">
        <v>73</v>
      </c>
      <c r="S492" s="117">
        <v>53</v>
      </c>
      <c r="AL492" s="20" t="s">
        <v>978</v>
      </c>
      <c r="AN492" s="20" t="s">
        <v>117</v>
      </c>
      <c r="AO492" s="20" t="s">
        <v>20</v>
      </c>
      <c r="AP492" s="20" t="s">
        <v>598</v>
      </c>
      <c r="AQ492" s="20" t="s">
        <v>120</v>
      </c>
      <c r="AR492" s="20"/>
      <c r="AS492" s="8" t="s">
        <v>1346</v>
      </c>
      <c r="AT492" s="38">
        <v>2021</v>
      </c>
      <c r="AU492" s="20" t="s">
        <v>979</v>
      </c>
      <c r="AV492" s="20" t="s">
        <v>216</v>
      </c>
      <c r="AW492" s="20" t="s">
        <v>125</v>
      </c>
      <c r="AX492" s="20" t="s">
        <v>1307</v>
      </c>
      <c r="AY492" s="20" t="str">
        <f>"https://doi.org/"&amp;Table1[[#This Row],[DOI]]</f>
        <v>https://doi.org/10.1016/j.jclepro.2020.124501</v>
      </c>
      <c r="AZ492" s="20" t="s">
        <v>119</v>
      </c>
      <c r="BA492" s="20"/>
      <c r="BB492" s="20"/>
      <c r="BC492" s="20"/>
      <c r="BD492" s="20"/>
      <c r="BE492" s="20" t="s">
        <v>1327</v>
      </c>
      <c r="BF492" s="20"/>
      <c r="BG492" s="20"/>
      <c r="BH492" s="20"/>
      <c r="BI492" s="20"/>
      <c r="BJ492" s="20"/>
      <c r="BK492" s="20"/>
      <c r="BL492" s="20"/>
      <c r="BM492" s="20"/>
      <c r="BN492" s="20"/>
      <c r="BO492" s="20"/>
      <c r="BP492" s="20"/>
      <c r="BQ492" s="20"/>
      <c r="BR492" s="20"/>
      <c r="BS492" s="20"/>
      <c r="BT492" s="20"/>
      <c r="BU492" s="20"/>
      <c r="BV492" s="20"/>
      <c r="BW492" s="21" t="s">
        <v>694</v>
      </c>
      <c r="BX492" s="22" t="str">
        <f>_xlfn.XLOOKUP(BW492,dimensions_items!$B$4:$B$35,dimensions_items!$C$4:$C$35,"NULL",0)</f>
        <v>R5.2OECD</v>
      </c>
      <c r="BY492" s="22" t="s">
        <v>16</v>
      </c>
      <c r="BZ492" s="21" t="s">
        <v>31</v>
      </c>
      <c r="CA492" s="21" t="s">
        <v>18</v>
      </c>
      <c r="CB492" s="21" t="s">
        <v>19</v>
      </c>
      <c r="CC492" s="20" t="str">
        <f t="shared" si="21"/>
        <v>RS</v>
      </c>
      <c r="CD492" s="20" t="str">
        <f t="shared" si="22"/>
        <v>U</v>
      </c>
      <c r="CE492" s="20" t="str">
        <f t="shared" si="23"/>
        <v>OECD_CAN</v>
      </c>
      <c r="CF492" s="20">
        <f>IF(ISNUMBER(Table1[[#This Row],[concrete]]),Table1[[#This Row],[concrete]],IF(AND(ISNUMBER(Table1[[#This Row],[cement]]),ISNUMBER(Table1[[#This Row],[aggregates]])),Table1[[#This Row],[cement]]+Table1[[#This Row],[aggregates]],""))</f>
        <v>650</v>
      </c>
      <c r="CG492" s="30">
        <f>COUNT(Table1[[#This Row],[steel]:[other_unspecified_material]])</f>
        <v>5</v>
      </c>
    </row>
    <row r="493" spans="1:85">
      <c r="A493" s="9">
        <v>491</v>
      </c>
      <c r="B493" s="20" t="s">
        <v>685</v>
      </c>
      <c r="C493" s="23" t="s">
        <v>977</v>
      </c>
      <c r="J493" s="117">
        <v>129</v>
      </c>
      <c r="M493" s="117">
        <v>574</v>
      </c>
      <c r="O493" s="117">
        <v>717</v>
      </c>
      <c r="P493" s="117">
        <v>104</v>
      </c>
      <c r="S493" s="117">
        <v>57</v>
      </c>
      <c r="AL493" s="20" t="s">
        <v>980</v>
      </c>
      <c r="AN493" s="20" t="s">
        <v>117</v>
      </c>
      <c r="AO493" s="20" t="s">
        <v>24</v>
      </c>
      <c r="AP493" s="20" t="s">
        <v>598</v>
      </c>
      <c r="AQ493" s="20" t="s">
        <v>120</v>
      </c>
      <c r="AR493" s="20"/>
      <c r="AS493" s="8" t="s">
        <v>1346</v>
      </c>
      <c r="AT493" s="38">
        <v>2021</v>
      </c>
      <c r="AU493" s="20" t="s">
        <v>979</v>
      </c>
      <c r="AV493" s="20" t="s">
        <v>216</v>
      </c>
      <c r="AW493" s="20" t="s">
        <v>125</v>
      </c>
      <c r="AX493" s="20" t="s">
        <v>1307</v>
      </c>
      <c r="AY493" s="20" t="str">
        <f>"https://doi.org/"&amp;Table1[[#This Row],[DOI]]</f>
        <v>https://doi.org/10.1016/j.jclepro.2020.124501</v>
      </c>
      <c r="AZ493" s="20" t="s">
        <v>119</v>
      </c>
      <c r="BA493" s="20"/>
      <c r="BB493" s="20"/>
      <c r="BC493" s="20"/>
      <c r="BD493" s="20"/>
      <c r="BE493" s="20" t="s">
        <v>1327</v>
      </c>
      <c r="BF493" s="20"/>
      <c r="BG493" s="20"/>
      <c r="BH493" s="20"/>
      <c r="BI493" s="20"/>
      <c r="BJ493" s="20"/>
      <c r="BK493" s="20"/>
      <c r="BL493" s="20"/>
      <c r="BM493" s="20"/>
      <c r="BN493" s="20"/>
      <c r="BO493" s="20"/>
      <c r="BP493" s="20"/>
      <c r="BQ493" s="20"/>
      <c r="BR493" s="20"/>
      <c r="BS493" s="20"/>
      <c r="BT493" s="20"/>
      <c r="BU493" s="20"/>
      <c r="BV493" s="20"/>
      <c r="BW493" s="21" t="s">
        <v>694</v>
      </c>
      <c r="BX493" s="22" t="str">
        <f>_xlfn.XLOOKUP(BW493,dimensions_items!$B$4:$B$35,dimensions_items!$C$4:$C$35,"NULL",0)</f>
        <v>R5.2OECD</v>
      </c>
      <c r="BY493" s="22" t="s">
        <v>21</v>
      </c>
      <c r="BZ493" s="21" t="s">
        <v>31</v>
      </c>
      <c r="CA493" s="21" t="s">
        <v>18</v>
      </c>
      <c r="CB493" s="21" t="s">
        <v>19</v>
      </c>
      <c r="CC493" s="20" t="str">
        <f t="shared" si="21"/>
        <v>RS</v>
      </c>
      <c r="CD493" s="20" t="str">
        <f t="shared" si="22"/>
        <v>U</v>
      </c>
      <c r="CE493" s="20" t="str">
        <f t="shared" si="23"/>
        <v>OECD_CAN</v>
      </c>
      <c r="CF493" s="20">
        <f>IF(ISNUMBER(Table1[[#This Row],[concrete]]),Table1[[#This Row],[concrete]],IF(AND(ISNUMBER(Table1[[#This Row],[cement]]),ISNUMBER(Table1[[#This Row],[aggregates]])),Table1[[#This Row],[cement]]+Table1[[#This Row],[aggregates]],""))</f>
        <v>574</v>
      </c>
      <c r="CG493" s="30">
        <f>COUNT(Table1[[#This Row],[steel]:[other_unspecified_material]])</f>
        <v>5</v>
      </c>
    </row>
    <row r="494" spans="1:85">
      <c r="A494" s="9">
        <v>492</v>
      </c>
      <c r="B494" s="20" t="s">
        <v>685</v>
      </c>
      <c r="C494" s="20" t="s">
        <v>977</v>
      </c>
      <c r="F494" s="38">
        <v>56</v>
      </c>
      <c r="J494" s="117">
        <v>163</v>
      </c>
      <c r="M494" s="117">
        <v>165</v>
      </c>
      <c r="O494" s="117">
        <v>162</v>
      </c>
      <c r="P494" s="117">
        <v>263</v>
      </c>
      <c r="AL494" s="20" t="s">
        <v>24</v>
      </c>
      <c r="AN494" s="20" t="s">
        <v>117</v>
      </c>
      <c r="AO494" s="20" t="s">
        <v>24</v>
      </c>
      <c r="AP494" s="20" t="s">
        <v>598</v>
      </c>
      <c r="AQ494" s="20" t="s">
        <v>120</v>
      </c>
      <c r="AR494" s="20"/>
      <c r="AS494" s="8" t="s">
        <v>1346</v>
      </c>
      <c r="AT494" s="38">
        <v>2021</v>
      </c>
      <c r="AU494" s="20" t="s">
        <v>979</v>
      </c>
      <c r="AV494" s="20" t="s">
        <v>216</v>
      </c>
      <c r="AW494" s="20" t="s">
        <v>125</v>
      </c>
      <c r="AX494" s="20" t="s">
        <v>1307</v>
      </c>
      <c r="AY494" s="20" t="str">
        <f>"https://doi.org/"&amp;Table1[[#This Row],[DOI]]</f>
        <v>https://doi.org/10.1016/j.jclepro.2020.124501</v>
      </c>
      <c r="AZ494" s="20" t="s">
        <v>119</v>
      </c>
      <c r="BA494" s="20"/>
      <c r="BB494" s="20"/>
      <c r="BC494" s="20"/>
      <c r="BD494" s="20"/>
      <c r="BE494" s="20" t="s">
        <v>1327</v>
      </c>
      <c r="BF494" s="20"/>
      <c r="BG494" s="20"/>
      <c r="BH494" s="20"/>
      <c r="BI494" s="20"/>
      <c r="BJ494" s="20"/>
      <c r="BK494" s="20"/>
      <c r="BL494" s="20"/>
      <c r="BM494" s="20"/>
      <c r="BN494" s="20"/>
      <c r="BO494" s="20"/>
      <c r="BP494" s="20"/>
      <c r="BQ494" s="20"/>
      <c r="BR494" s="20"/>
      <c r="BS494" s="20"/>
      <c r="BT494" s="20"/>
      <c r="BU494" s="20"/>
      <c r="BV494" s="20"/>
      <c r="BW494" s="21" t="s">
        <v>694</v>
      </c>
      <c r="BX494" s="22" t="str">
        <f>_xlfn.XLOOKUP(BW494,dimensions_items!$B$4:$B$35,dimensions_items!$C$4:$C$35,"NULL",0)</f>
        <v>R5.2OECD</v>
      </c>
      <c r="BY494" s="22" t="s">
        <v>40</v>
      </c>
      <c r="BZ494" s="21" t="s">
        <v>31</v>
      </c>
      <c r="CA494" s="21" t="s">
        <v>18</v>
      </c>
      <c r="CB494" s="21" t="s">
        <v>19</v>
      </c>
      <c r="CC494" s="20" t="str">
        <f t="shared" si="21"/>
        <v>RM</v>
      </c>
      <c r="CD494" s="20" t="str">
        <f t="shared" si="22"/>
        <v>U</v>
      </c>
      <c r="CE494" s="20" t="str">
        <f t="shared" si="23"/>
        <v>OECD_CAN</v>
      </c>
      <c r="CF494" s="20">
        <f>IF(ISNUMBER(Table1[[#This Row],[concrete]]),Table1[[#This Row],[concrete]],IF(AND(ISNUMBER(Table1[[#This Row],[cement]]),ISNUMBER(Table1[[#This Row],[aggregates]])),Table1[[#This Row],[cement]]+Table1[[#This Row],[aggregates]],""))</f>
        <v>165</v>
      </c>
      <c r="CG494" s="30">
        <f>COUNT(Table1[[#This Row],[steel]:[other_unspecified_material]])</f>
        <v>5</v>
      </c>
    </row>
    <row r="495" spans="1:85">
      <c r="A495" s="9">
        <v>493</v>
      </c>
      <c r="B495" s="20" t="s">
        <v>685</v>
      </c>
      <c r="C495" s="20" t="s">
        <v>977</v>
      </c>
      <c r="F495" s="38">
        <v>61</v>
      </c>
      <c r="J495" s="117">
        <v>35</v>
      </c>
      <c r="M495" s="117">
        <v>288</v>
      </c>
      <c r="O495" s="117">
        <v>5</v>
      </c>
      <c r="P495" s="117">
        <v>61</v>
      </c>
      <c r="S495" s="117">
        <v>11</v>
      </c>
      <c r="U495" s="117">
        <v>4</v>
      </c>
      <c r="AL495" s="20" t="s">
        <v>24</v>
      </c>
      <c r="AN495" s="20" t="s">
        <v>117</v>
      </c>
      <c r="AO495" s="20" t="s">
        <v>24</v>
      </c>
      <c r="AP495" s="20" t="s">
        <v>598</v>
      </c>
      <c r="AQ495" s="20" t="s">
        <v>120</v>
      </c>
      <c r="AR495" s="20"/>
      <c r="AS495" s="8" t="s">
        <v>1346</v>
      </c>
      <c r="AT495" s="38">
        <v>2021</v>
      </c>
      <c r="AU495" s="20" t="s">
        <v>979</v>
      </c>
      <c r="AV495" s="20" t="s">
        <v>216</v>
      </c>
      <c r="AW495" s="20" t="s">
        <v>125</v>
      </c>
      <c r="AX495" s="20" t="s">
        <v>1307</v>
      </c>
      <c r="AY495" s="20" t="str">
        <f>"https://doi.org/"&amp;Table1[[#This Row],[DOI]]</f>
        <v>https://doi.org/10.1016/j.jclepro.2020.124501</v>
      </c>
      <c r="AZ495" s="20" t="s">
        <v>119</v>
      </c>
      <c r="BA495" s="20"/>
      <c r="BB495" s="20"/>
      <c r="BC495" s="20"/>
      <c r="BD495" s="20"/>
      <c r="BE495" s="20" t="s">
        <v>1327</v>
      </c>
      <c r="BF495" s="20"/>
      <c r="BG495" s="20"/>
      <c r="BH495" s="20"/>
      <c r="BI495" s="20"/>
      <c r="BJ495" s="20"/>
      <c r="BK495" s="20"/>
      <c r="BL495" s="20"/>
      <c r="BM495" s="20"/>
      <c r="BN495" s="20"/>
      <c r="BO495" s="20"/>
      <c r="BP495" s="20"/>
      <c r="BQ495" s="20"/>
      <c r="BR495" s="20"/>
      <c r="BS495" s="20"/>
      <c r="BT495" s="20"/>
      <c r="BU495" s="20"/>
      <c r="BV495" s="20"/>
      <c r="BW495" s="21" t="s">
        <v>694</v>
      </c>
      <c r="BX495" s="22" t="str">
        <f>_xlfn.XLOOKUP(BW495,dimensions_items!$B$4:$B$35,dimensions_items!$C$4:$C$35,"NULL",0)</f>
        <v>R5.2OECD</v>
      </c>
      <c r="BY495" s="22" t="s">
        <v>40</v>
      </c>
      <c r="BZ495" s="21" t="s">
        <v>31</v>
      </c>
      <c r="CA495" s="21" t="s">
        <v>18</v>
      </c>
      <c r="CB495" s="21" t="s">
        <v>19</v>
      </c>
      <c r="CC495" s="20" t="str">
        <f t="shared" si="21"/>
        <v>RM</v>
      </c>
      <c r="CD495" s="20" t="str">
        <f t="shared" si="22"/>
        <v>U</v>
      </c>
      <c r="CE495" s="20" t="str">
        <f t="shared" si="23"/>
        <v>OECD_CAN</v>
      </c>
      <c r="CF495" s="20">
        <f>IF(ISNUMBER(Table1[[#This Row],[concrete]]),Table1[[#This Row],[concrete]],IF(AND(ISNUMBER(Table1[[#This Row],[cement]]),ISNUMBER(Table1[[#This Row],[aggregates]])),Table1[[#This Row],[cement]]+Table1[[#This Row],[aggregates]],""))</f>
        <v>288</v>
      </c>
      <c r="CG495" s="30">
        <f>COUNT(Table1[[#This Row],[steel]:[other_unspecified_material]])</f>
        <v>7</v>
      </c>
    </row>
    <row r="496" spans="1:85">
      <c r="A496" s="9">
        <v>494</v>
      </c>
      <c r="B496" s="20" t="s">
        <v>685</v>
      </c>
      <c r="C496" s="20" t="s">
        <v>977</v>
      </c>
      <c r="F496" s="38">
        <v>74</v>
      </c>
      <c r="J496" s="117">
        <v>1</v>
      </c>
      <c r="M496" s="117">
        <v>426</v>
      </c>
      <c r="O496" s="117">
        <v>66</v>
      </c>
      <c r="U496" s="117">
        <v>20</v>
      </c>
      <c r="AL496" s="20" t="s">
        <v>192</v>
      </c>
      <c r="AN496" s="20" t="s">
        <v>350</v>
      </c>
      <c r="AO496" s="20" t="s">
        <v>191</v>
      </c>
      <c r="AP496" s="20" t="s">
        <v>598</v>
      </c>
      <c r="AQ496" s="20" t="s">
        <v>120</v>
      </c>
      <c r="AR496" s="20"/>
      <c r="AS496" s="8" t="s">
        <v>1346</v>
      </c>
      <c r="AT496" s="38">
        <v>2021</v>
      </c>
      <c r="AU496" s="20" t="s">
        <v>979</v>
      </c>
      <c r="AV496" s="20" t="s">
        <v>216</v>
      </c>
      <c r="AW496" s="20" t="s">
        <v>125</v>
      </c>
      <c r="AX496" s="20" t="s">
        <v>1307</v>
      </c>
      <c r="AY496" s="20" t="str">
        <f>"https://doi.org/"&amp;Table1[[#This Row],[DOI]]</f>
        <v>https://doi.org/10.1016/j.jclepro.2020.124501</v>
      </c>
      <c r="AZ496" s="20" t="s">
        <v>119</v>
      </c>
      <c r="BA496" s="20"/>
      <c r="BB496" s="20"/>
      <c r="BC496" s="20"/>
      <c r="BD496" s="20"/>
      <c r="BE496" s="20" t="s">
        <v>1327</v>
      </c>
      <c r="BF496" s="20"/>
      <c r="BG496" s="20"/>
      <c r="BH496" s="20"/>
      <c r="BI496" s="20"/>
      <c r="BJ496" s="20"/>
      <c r="BK496" s="20"/>
      <c r="BL496" s="20"/>
      <c r="BM496" s="20"/>
      <c r="BN496" s="20"/>
      <c r="BO496" s="20"/>
      <c r="BP496" s="20"/>
      <c r="BQ496" s="20"/>
      <c r="BR496" s="20"/>
      <c r="BS496" s="20"/>
      <c r="BT496" s="20"/>
      <c r="BU496" s="20"/>
      <c r="BV496" s="20"/>
      <c r="BW496" s="21" t="s">
        <v>694</v>
      </c>
      <c r="BX496" s="22" t="str">
        <f>_xlfn.XLOOKUP(BW496,dimensions_items!$B$4:$B$35,dimensions_items!$C$4:$C$35,"NULL",0)</f>
        <v>R5.2OECD</v>
      </c>
      <c r="BY496" s="22" t="s">
        <v>45</v>
      </c>
      <c r="BZ496" s="21" t="s">
        <v>31</v>
      </c>
      <c r="CA496" s="21" t="s">
        <v>18</v>
      </c>
      <c r="CB496" s="21" t="s">
        <v>19</v>
      </c>
      <c r="CC496" s="20" t="str">
        <f t="shared" si="21"/>
        <v>NR</v>
      </c>
      <c r="CD496" s="20" t="str">
        <f t="shared" si="22"/>
        <v>U</v>
      </c>
      <c r="CE496" s="20" t="str">
        <f t="shared" si="23"/>
        <v>OECD_CAN</v>
      </c>
      <c r="CF496" s="20">
        <f>IF(ISNUMBER(Table1[[#This Row],[concrete]]),Table1[[#This Row],[concrete]],IF(AND(ISNUMBER(Table1[[#This Row],[cement]]),ISNUMBER(Table1[[#This Row],[aggregates]])),Table1[[#This Row],[cement]]+Table1[[#This Row],[aggregates]],""))</f>
        <v>426</v>
      </c>
      <c r="CG496" s="30">
        <f>COUNT(Table1[[#This Row],[steel]:[other_unspecified_material]])</f>
        <v>5</v>
      </c>
    </row>
    <row r="497" spans="1:85">
      <c r="A497" s="9">
        <v>495</v>
      </c>
      <c r="B497" s="20" t="s">
        <v>685</v>
      </c>
      <c r="C497" s="20" t="s">
        <v>977</v>
      </c>
      <c r="F497" s="38">
        <v>49</v>
      </c>
      <c r="J497" s="117">
        <v>5</v>
      </c>
      <c r="M497" s="117">
        <v>321</v>
      </c>
      <c r="O497" s="117">
        <v>47</v>
      </c>
      <c r="P497" s="117">
        <v>60</v>
      </c>
      <c r="S497" s="117">
        <v>4</v>
      </c>
      <c r="U497" s="117">
        <v>14</v>
      </c>
      <c r="AL497" s="20" t="s">
        <v>981</v>
      </c>
      <c r="AN497" s="20" t="s">
        <v>350</v>
      </c>
      <c r="AO497" s="20" t="s">
        <v>625</v>
      </c>
      <c r="AP497" s="20" t="s">
        <v>598</v>
      </c>
      <c r="AQ497" s="20" t="s">
        <v>120</v>
      </c>
      <c r="AR497" s="20"/>
      <c r="AS497" s="8" t="s">
        <v>1346</v>
      </c>
      <c r="AT497" s="38">
        <v>2021</v>
      </c>
      <c r="AU497" s="20" t="s">
        <v>979</v>
      </c>
      <c r="AV497" s="20" t="s">
        <v>216</v>
      </c>
      <c r="AW497" s="20" t="s">
        <v>125</v>
      </c>
      <c r="AX497" s="20" t="s">
        <v>1307</v>
      </c>
      <c r="AY497" s="20" t="str">
        <f>"https://doi.org/"&amp;Table1[[#This Row],[DOI]]</f>
        <v>https://doi.org/10.1016/j.jclepro.2020.124501</v>
      </c>
      <c r="AZ497" s="20" t="s">
        <v>119</v>
      </c>
      <c r="BA497" s="20"/>
      <c r="BB497" s="20"/>
      <c r="BC497" s="20"/>
      <c r="BD497" s="20"/>
      <c r="BE497" s="20" t="s">
        <v>1327</v>
      </c>
      <c r="BF497" s="20"/>
      <c r="BG497" s="20"/>
      <c r="BH497" s="20"/>
      <c r="BI497" s="20"/>
      <c r="BJ497" s="20"/>
      <c r="BK497" s="20"/>
      <c r="BL497" s="20"/>
      <c r="BM497" s="20"/>
      <c r="BN497" s="20"/>
      <c r="BO497" s="20"/>
      <c r="BP497" s="20"/>
      <c r="BQ497" s="20"/>
      <c r="BR497" s="20"/>
      <c r="BS497" s="20"/>
      <c r="BT497" s="20"/>
      <c r="BU497" s="20"/>
      <c r="BV497" s="20"/>
      <c r="BW497" s="21" t="s">
        <v>694</v>
      </c>
      <c r="BX497" s="22" t="str">
        <f>_xlfn.XLOOKUP(BW497,dimensions_items!$B$4:$B$35,dimensions_items!$C$4:$C$35,"NULL",0)</f>
        <v>R5.2OECD</v>
      </c>
      <c r="BY497" s="22" t="s">
        <v>43</v>
      </c>
      <c r="BZ497" s="21" t="s">
        <v>31</v>
      </c>
      <c r="CA497" s="21" t="s">
        <v>18</v>
      </c>
      <c r="CB497" s="21" t="s">
        <v>19</v>
      </c>
      <c r="CC497" s="20" t="str">
        <f t="shared" si="21"/>
        <v>NR</v>
      </c>
      <c r="CD497" s="20" t="str">
        <f t="shared" si="22"/>
        <v>U</v>
      </c>
      <c r="CE497" s="20" t="str">
        <f t="shared" si="23"/>
        <v>OECD_CAN</v>
      </c>
      <c r="CF497" s="20">
        <f>IF(ISNUMBER(Table1[[#This Row],[concrete]]),Table1[[#This Row],[concrete]],IF(AND(ISNUMBER(Table1[[#This Row],[cement]]),ISNUMBER(Table1[[#This Row],[aggregates]])),Table1[[#This Row],[cement]]+Table1[[#This Row],[aggregates]],""))</f>
        <v>321</v>
      </c>
      <c r="CG497" s="30">
        <f>COUNT(Table1[[#This Row],[steel]:[other_unspecified_material]])</f>
        <v>7</v>
      </c>
    </row>
    <row r="498" spans="1:85">
      <c r="A498" s="9">
        <v>496</v>
      </c>
      <c r="B498" s="20" t="s">
        <v>685</v>
      </c>
      <c r="C498" s="20" t="s">
        <v>977</v>
      </c>
      <c r="F498" s="38">
        <v>111</v>
      </c>
      <c r="M498" s="117">
        <v>533</v>
      </c>
      <c r="O498" s="117">
        <v>66</v>
      </c>
      <c r="U498" s="117">
        <v>20</v>
      </c>
      <c r="AL498" s="20" t="s">
        <v>982</v>
      </c>
      <c r="AN498" s="20" t="s">
        <v>350</v>
      </c>
      <c r="AO498" s="20" t="s">
        <v>209</v>
      </c>
      <c r="AP498" s="20" t="s">
        <v>598</v>
      </c>
      <c r="AQ498" s="20" t="s">
        <v>120</v>
      </c>
      <c r="AR498" s="20"/>
      <c r="AS498" s="8" t="s">
        <v>1346</v>
      </c>
      <c r="AT498" s="38">
        <v>2021</v>
      </c>
      <c r="AU498" s="20" t="s">
        <v>979</v>
      </c>
      <c r="AV498" s="20" t="s">
        <v>216</v>
      </c>
      <c r="AW498" s="20" t="s">
        <v>125</v>
      </c>
      <c r="AX498" s="20" t="s">
        <v>1307</v>
      </c>
      <c r="AY498" s="20" t="str">
        <f>"https://doi.org/"&amp;Table1[[#This Row],[DOI]]</f>
        <v>https://doi.org/10.1016/j.jclepro.2020.124501</v>
      </c>
      <c r="AZ498" s="20" t="s">
        <v>119</v>
      </c>
      <c r="BA498" s="20"/>
      <c r="BB498" s="20"/>
      <c r="BC498" s="20"/>
      <c r="BD498" s="20"/>
      <c r="BE498" s="20" t="s">
        <v>1327</v>
      </c>
      <c r="BF498" s="20"/>
      <c r="BG498" s="20"/>
      <c r="BH498" s="20"/>
      <c r="BI498" s="20"/>
      <c r="BJ498" s="20"/>
      <c r="BK498" s="20"/>
      <c r="BL498" s="20"/>
      <c r="BM498" s="20"/>
      <c r="BN498" s="20"/>
      <c r="BO498" s="20"/>
      <c r="BP498" s="20"/>
      <c r="BQ498" s="20"/>
      <c r="BR498" s="20"/>
      <c r="BS498" s="20"/>
      <c r="BT498" s="20"/>
      <c r="BU498" s="20"/>
      <c r="BV498" s="20"/>
      <c r="BW498" s="21" t="s">
        <v>694</v>
      </c>
      <c r="BX498" s="22" t="str">
        <f>_xlfn.XLOOKUP(BW498,dimensions_items!$B$4:$B$35,dimensions_items!$C$4:$C$35,"NULL",0)</f>
        <v>R5.2OECD</v>
      </c>
      <c r="BY498" s="22" t="s">
        <v>46</v>
      </c>
      <c r="BZ498" s="21" t="s">
        <v>31</v>
      </c>
      <c r="CA498" s="21" t="s">
        <v>18</v>
      </c>
      <c r="CB498" s="21" t="s">
        <v>19</v>
      </c>
      <c r="CC498" s="20" t="str">
        <f t="shared" si="21"/>
        <v>NR</v>
      </c>
      <c r="CD498" s="20" t="str">
        <f t="shared" si="22"/>
        <v>U</v>
      </c>
      <c r="CE498" s="20" t="str">
        <f t="shared" si="23"/>
        <v>OECD_CAN</v>
      </c>
      <c r="CF498" s="20">
        <f>IF(ISNUMBER(Table1[[#This Row],[concrete]]),Table1[[#This Row],[concrete]],IF(AND(ISNUMBER(Table1[[#This Row],[cement]]),ISNUMBER(Table1[[#This Row],[aggregates]])),Table1[[#This Row],[cement]]+Table1[[#This Row],[aggregates]],""))</f>
        <v>533</v>
      </c>
      <c r="CG498" s="30">
        <f>COUNT(Table1[[#This Row],[steel]:[other_unspecified_material]])</f>
        <v>4</v>
      </c>
    </row>
    <row r="499" spans="1:85">
      <c r="A499" s="9">
        <v>497</v>
      </c>
      <c r="B499" s="20" t="s">
        <v>685</v>
      </c>
      <c r="C499" s="20" t="s">
        <v>977</v>
      </c>
      <c r="F499" s="38">
        <v>102</v>
      </c>
      <c r="M499" s="117">
        <v>464</v>
      </c>
      <c r="O499" s="117">
        <v>66</v>
      </c>
      <c r="P499" s="117">
        <v>50</v>
      </c>
      <c r="U499" s="117">
        <v>20</v>
      </c>
      <c r="AL499" s="20" t="s">
        <v>983</v>
      </c>
      <c r="AN499" s="20" t="s">
        <v>350</v>
      </c>
      <c r="AO499" s="20" t="s">
        <v>634</v>
      </c>
      <c r="AP499" s="20" t="s">
        <v>598</v>
      </c>
      <c r="AQ499" s="20" t="s">
        <v>120</v>
      </c>
      <c r="AR499" s="20"/>
      <c r="AS499" s="8" t="s">
        <v>1346</v>
      </c>
      <c r="AT499" s="38">
        <v>2021</v>
      </c>
      <c r="AU499" s="20" t="s">
        <v>979</v>
      </c>
      <c r="AV499" s="20" t="s">
        <v>216</v>
      </c>
      <c r="AW499" s="20" t="s">
        <v>125</v>
      </c>
      <c r="AX499" s="20" t="s">
        <v>1307</v>
      </c>
      <c r="AY499" s="20" t="str">
        <f>"https://doi.org/"&amp;Table1[[#This Row],[DOI]]</f>
        <v>https://doi.org/10.1016/j.jclepro.2020.124501</v>
      </c>
      <c r="AZ499" s="20" t="s">
        <v>119</v>
      </c>
      <c r="BA499" s="20"/>
      <c r="BB499" s="20"/>
      <c r="BC499" s="20"/>
      <c r="BD499" s="20"/>
      <c r="BE499" s="20" t="s">
        <v>1327</v>
      </c>
      <c r="BF499" s="20"/>
      <c r="BG499" s="20"/>
      <c r="BH499" s="20"/>
      <c r="BI499" s="20"/>
      <c r="BJ499" s="20"/>
      <c r="BK499" s="20"/>
      <c r="BL499" s="20"/>
      <c r="BM499" s="20"/>
      <c r="BN499" s="20"/>
      <c r="BO499" s="20"/>
      <c r="BP499" s="20"/>
      <c r="BQ499" s="20"/>
      <c r="BR499" s="20"/>
      <c r="BS499" s="20"/>
      <c r="BT499" s="20"/>
      <c r="BU499" s="20"/>
      <c r="BV499" s="20"/>
      <c r="BW499" s="21" t="s">
        <v>694</v>
      </c>
      <c r="BX499" s="22" t="str">
        <f>_xlfn.XLOOKUP(BW499,dimensions_items!$B$4:$B$35,dimensions_items!$C$4:$C$35,"NULL",0)</f>
        <v>R5.2OECD</v>
      </c>
      <c r="BY499" s="22" t="s">
        <v>48</v>
      </c>
      <c r="BZ499" s="21" t="s">
        <v>31</v>
      </c>
      <c r="CA499" s="21" t="s">
        <v>18</v>
      </c>
      <c r="CB499" s="21" t="s">
        <v>19</v>
      </c>
      <c r="CC499" s="20" t="str">
        <f t="shared" si="21"/>
        <v>NR</v>
      </c>
      <c r="CD499" s="20" t="str">
        <f t="shared" si="22"/>
        <v>U</v>
      </c>
      <c r="CE499" s="20" t="str">
        <f t="shared" si="23"/>
        <v>OECD_CAN</v>
      </c>
      <c r="CF499" s="20">
        <f>IF(ISNUMBER(Table1[[#This Row],[concrete]]),Table1[[#This Row],[concrete]],IF(AND(ISNUMBER(Table1[[#This Row],[cement]]),ISNUMBER(Table1[[#This Row],[aggregates]])),Table1[[#This Row],[cement]]+Table1[[#This Row],[aggregates]],""))</f>
        <v>464</v>
      </c>
      <c r="CG499" s="30">
        <f>COUNT(Table1[[#This Row],[steel]:[other_unspecified_material]])</f>
        <v>5</v>
      </c>
    </row>
    <row r="500" spans="1:85">
      <c r="A500" s="9">
        <v>498</v>
      </c>
      <c r="B500" s="20" t="s">
        <v>685</v>
      </c>
      <c r="C500" s="20" t="s">
        <v>977</v>
      </c>
      <c r="F500" s="38">
        <v>95</v>
      </c>
      <c r="J500" s="117">
        <v>14</v>
      </c>
      <c r="M500" s="117">
        <v>399</v>
      </c>
      <c r="O500" s="117">
        <v>66</v>
      </c>
      <c r="P500" s="117">
        <v>109</v>
      </c>
      <c r="U500" s="117">
        <v>20</v>
      </c>
      <c r="AL500" s="20" t="s">
        <v>983</v>
      </c>
      <c r="AN500" s="20" t="s">
        <v>350</v>
      </c>
      <c r="AO500" s="20" t="s">
        <v>984</v>
      </c>
      <c r="AP500" s="20" t="s">
        <v>598</v>
      </c>
      <c r="AQ500" s="20" t="s">
        <v>120</v>
      </c>
      <c r="AR500" s="20"/>
      <c r="AS500" s="8" t="s">
        <v>1346</v>
      </c>
      <c r="AT500" s="38">
        <v>2021</v>
      </c>
      <c r="AU500" s="20" t="s">
        <v>979</v>
      </c>
      <c r="AV500" s="20" t="s">
        <v>216</v>
      </c>
      <c r="AW500" s="20" t="s">
        <v>125</v>
      </c>
      <c r="AX500" s="20" t="s">
        <v>1307</v>
      </c>
      <c r="AY500" s="20" t="str">
        <f>"https://doi.org/"&amp;Table1[[#This Row],[DOI]]</f>
        <v>https://doi.org/10.1016/j.jclepro.2020.124501</v>
      </c>
      <c r="AZ500" s="20" t="s">
        <v>119</v>
      </c>
      <c r="BA500" s="20"/>
      <c r="BB500" s="20"/>
      <c r="BC500" s="20"/>
      <c r="BD500" s="20"/>
      <c r="BE500" s="20" t="s">
        <v>1327</v>
      </c>
      <c r="BF500" s="20"/>
      <c r="BG500" s="20"/>
      <c r="BH500" s="20"/>
      <c r="BI500" s="20"/>
      <c r="BJ500" s="20"/>
      <c r="BK500" s="20"/>
      <c r="BL500" s="20"/>
      <c r="BM500" s="20"/>
      <c r="BN500" s="20"/>
      <c r="BO500" s="20"/>
      <c r="BP500" s="20"/>
      <c r="BQ500" s="20"/>
      <c r="BR500" s="20"/>
      <c r="BS500" s="20"/>
      <c r="BT500" s="20"/>
      <c r="BU500" s="20"/>
      <c r="BV500" s="20"/>
      <c r="BW500" s="21" t="s">
        <v>694</v>
      </c>
      <c r="BX500" s="22" t="str">
        <f>_xlfn.XLOOKUP(BW500,dimensions_items!$B$4:$B$35,dimensions_items!$C$4:$C$35,"NULL",0)</f>
        <v>R5.2OECD</v>
      </c>
      <c r="BY500" s="22" t="s">
        <v>48</v>
      </c>
      <c r="BZ500" s="21" t="s">
        <v>31</v>
      </c>
      <c r="CA500" s="21" t="s">
        <v>18</v>
      </c>
      <c r="CB500" s="21" t="s">
        <v>19</v>
      </c>
      <c r="CC500" s="20" t="str">
        <f t="shared" si="21"/>
        <v>NR</v>
      </c>
      <c r="CD500" s="20" t="str">
        <f t="shared" si="22"/>
        <v>U</v>
      </c>
      <c r="CE500" s="20" t="str">
        <f t="shared" si="23"/>
        <v>OECD_CAN</v>
      </c>
      <c r="CF500" s="20">
        <f>IF(ISNUMBER(Table1[[#This Row],[concrete]]),Table1[[#This Row],[concrete]],IF(AND(ISNUMBER(Table1[[#This Row],[cement]]),ISNUMBER(Table1[[#This Row],[aggregates]])),Table1[[#This Row],[cement]]+Table1[[#This Row],[aggregates]],""))</f>
        <v>399</v>
      </c>
      <c r="CG500" s="30">
        <f>COUNT(Table1[[#This Row],[steel]:[other_unspecified_material]])</f>
        <v>6</v>
      </c>
    </row>
    <row r="501" spans="1:85">
      <c r="A501" s="9">
        <v>499</v>
      </c>
      <c r="B501" s="20" t="s">
        <v>685</v>
      </c>
      <c r="C501" s="20" t="s">
        <v>977</v>
      </c>
      <c r="F501" s="38">
        <v>131</v>
      </c>
      <c r="M501" s="117">
        <v>692</v>
      </c>
      <c r="O501" s="117">
        <v>22</v>
      </c>
      <c r="P501" s="117">
        <v>7</v>
      </c>
      <c r="S501" s="117">
        <v>8</v>
      </c>
      <c r="U501" s="117">
        <v>20</v>
      </c>
      <c r="AL501" s="20" t="s">
        <v>597</v>
      </c>
      <c r="AN501" s="20" t="s">
        <v>350</v>
      </c>
      <c r="AO501" s="20" t="s">
        <v>597</v>
      </c>
      <c r="AP501" s="20" t="s">
        <v>598</v>
      </c>
      <c r="AQ501" s="20" t="s">
        <v>120</v>
      </c>
      <c r="AR501" s="20"/>
      <c r="AS501" s="8" t="s">
        <v>1346</v>
      </c>
      <c r="AT501" s="38">
        <v>2021</v>
      </c>
      <c r="AU501" s="20" t="s">
        <v>979</v>
      </c>
      <c r="AV501" s="20" t="s">
        <v>216</v>
      </c>
      <c r="AW501" s="20" t="s">
        <v>125</v>
      </c>
      <c r="AX501" s="20" t="s">
        <v>1307</v>
      </c>
      <c r="AY501" s="20" t="str">
        <f>"https://doi.org/"&amp;Table1[[#This Row],[DOI]]</f>
        <v>https://doi.org/10.1016/j.jclepro.2020.124501</v>
      </c>
      <c r="AZ501" s="20" t="s">
        <v>119</v>
      </c>
      <c r="BA501" s="20"/>
      <c r="BB501" s="20"/>
      <c r="BC501" s="20"/>
      <c r="BD501" s="20"/>
      <c r="BE501" s="20" t="s">
        <v>1327</v>
      </c>
      <c r="BF501" s="20"/>
      <c r="BG501" s="20"/>
      <c r="BH501" s="20"/>
      <c r="BI501" s="20"/>
      <c r="BJ501" s="20"/>
      <c r="BK501" s="20"/>
      <c r="BL501" s="20"/>
      <c r="BM501" s="20"/>
      <c r="BN501" s="20"/>
      <c r="BO501" s="20"/>
      <c r="BP501" s="20"/>
      <c r="BQ501" s="20"/>
      <c r="BR501" s="20"/>
      <c r="BS501" s="20"/>
      <c r="BT501" s="20"/>
      <c r="BU501" s="20"/>
      <c r="BV501" s="20"/>
      <c r="BW501" s="21" t="s">
        <v>694</v>
      </c>
      <c r="BX501" s="22" t="str">
        <f>_xlfn.XLOOKUP(BW501,dimensions_items!$B$4:$B$35,dimensions_items!$C$4:$C$35,"NULL",0)</f>
        <v>R5.2OECD</v>
      </c>
      <c r="BY501" s="22" t="s">
        <v>48</v>
      </c>
      <c r="BZ501" s="21" t="s">
        <v>31</v>
      </c>
      <c r="CA501" s="21" t="s">
        <v>18</v>
      </c>
      <c r="CB501" s="21" t="s">
        <v>19</v>
      </c>
      <c r="CC501" s="20" t="str">
        <f t="shared" si="21"/>
        <v>NR</v>
      </c>
      <c r="CD501" s="20" t="str">
        <f t="shared" si="22"/>
        <v>U</v>
      </c>
      <c r="CE501" s="20" t="str">
        <f t="shared" si="23"/>
        <v>OECD_CAN</v>
      </c>
      <c r="CF501" s="20">
        <f>IF(ISNUMBER(Table1[[#This Row],[concrete]]),Table1[[#This Row],[concrete]],IF(AND(ISNUMBER(Table1[[#This Row],[cement]]),ISNUMBER(Table1[[#This Row],[aggregates]])),Table1[[#This Row],[cement]]+Table1[[#This Row],[aggregates]],""))</f>
        <v>692</v>
      </c>
      <c r="CG501" s="30">
        <f>COUNT(Table1[[#This Row],[steel]:[other_unspecified_material]])</f>
        <v>6</v>
      </c>
    </row>
    <row r="502" spans="1:85">
      <c r="A502" s="9">
        <v>500</v>
      </c>
      <c r="B502" s="20" t="s">
        <v>685</v>
      </c>
      <c r="C502" s="20" t="s">
        <v>977</v>
      </c>
      <c r="F502" s="38">
        <v>49</v>
      </c>
      <c r="J502" s="117">
        <v>5</v>
      </c>
      <c r="M502" s="117">
        <v>321</v>
      </c>
      <c r="O502" s="117">
        <v>47</v>
      </c>
      <c r="P502" s="117">
        <v>60</v>
      </c>
      <c r="S502" s="117">
        <v>4</v>
      </c>
      <c r="U502" s="117">
        <v>14</v>
      </c>
      <c r="AL502" s="20" t="s">
        <v>981</v>
      </c>
      <c r="AN502" s="20" t="s">
        <v>350</v>
      </c>
      <c r="AO502" s="20" t="s">
        <v>625</v>
      </c>
      <c r="AP502" s="20" t="s">
        <v>598</v>
      </c>
      <c r="AQ502" s="20" t="s">
        <v>120</v>
      </c>
      <c r="AR502" s="20"/>
      <c r="AS502" s="8" t="s">
        <v>1346</v>
      </c>
      <c r="AT502" s="38">
        <v>2021</v>
      </c>
      <c r="AU502" s="20" t="s">
        <v>979</v>
      </c>
      <c r="AV502" s="20" t="s">
        <v>216</v>
      </c>
      <c r="AW502" s="20" t="s">
        <v>125</v>
      </c>
      <c r="AX502" s="32" t="s">
        <v>1307</v>
      </c>
      <c r="AY502" s="20" t="str">
        <f>"https://doi.org/"&amp;Table1[[#This Row],[DOI]]</f>
        <v>https://doi.org/10.1016/j.jclepro.2020.124501</v>
      </c>
      <c r="AZ502" s="20" t="s">
        <v>119</v>
      </c>
      <c r="BA502" s="20"/>
      <c r="BB502" s="20"/>
      <c r="BC502" s="20"/>
      <c r="BD502" s="20"/>
      <c r="BE502" s="20" t="s">
        <v>1327</v>
      </c>
      <c r="BF502" s="20"/>
      <c r="BG502" s="20"/>
      <c r="BH502" s="20"/>
      <c r="BI502" s="20"/>
      <c r="BJ502" s="20"/>
      <c r="BK502" s="20"/>
      <c r="BL502" s="20"/>
      <c r="BM502" s="20"/>
      <c r="BN502" s="20"/>
      <c r="BO502" s="20"/>
      <c r="BP502" s="20"/>
      <c r="BQ502" s="20"/>
      <c r="BR502" s="20"/>
      <c r="BS502" s="20"/>
      <c r="BT502" s="20"/>
      <c r="BU502" s="20"/>
      <c r="BV502" s="20"/>
      <c r="BW502" s="21" t="s">
        <v>694</v>
      </c>
      <c r="BX502" s="22" t="str">
        <f>_xlfn.XLOOKUP(BW502,dimensions_items!$B$4:$B$35,dimensions_items!$C$4:$C$35,"NULL",0)</f>
        <v>R5.2OECD</v>
      </c>
      <c r="BY502" s="22" t="s">
        <v>43</v>
      </c>
      <c r="BZ502" s="21" t="s">
        <v>31</v>
      </c>
      <c r="CA502" s="21" t="s">
        <v>18</v>
      </c>
      <c r="CB502" s="21" t="s">
        <v>19</v>
      </c>
      <c r="CC502" s="20" t="str">
        <f t="shared" si="21"/>
        <v>NR</v>
      </c>
      <c r="CD502" s="20" t="str">
        <f t="shared" si="22"/>
        <v>U</v>
      </c>
      <c r="CE502" s="20" t="str">
        <f t="shared" si="23"/>
        <v>OECD_CAN</v>
      </c>
      <c r="CF502" s="20">
        <f>IF(ISNUMBER(Table1[[#This Row],[concrete]]),Table1[[#This Row],[concrete]],IF(AND(ISNUMBER(Table1[[#This Row],[cement]]),ISNUMBER(Table1[[#This Row],[aggregates]])),Table1[[#This Row],[cement]]+Table1[[#This Row],[aggregates]],""))</f>
        <v>321</v>
      </c>
      <c r="CG502" s="30">
        <f>COUNT(Table1[[#This Row],[steel]:[other_unspecified_material]])</f>
        <v>7</v>
      </c>
    </row>
    <row r="503" spans="1:85">
      <c r="A503" s="9">
        <v>501</v>
      </c>
      <c r="B503" s="20" t="s">
        <v>226</v>
      </c>
      <c r="C503" s="33" t="s">
        <v>985</v>
      </c>
      <c r="I503" s="38">
        <v>65</v>
      </c>
      <c r="J503" s="117">
        <v>20</v>
      </c>
      <c r="M503" s="117">
        <v>880</v>
      </c>
      <c r="P503" s="117">
        <v>180</v>
      </c>
      <c r="AK503" s="117">
        <v>316</v>
      </c>
      <c r="AL503" s="20"/>
      <c r="AN503" s="20" t="s">
        <v>118</v>
      </c>
      <c r="AO503" s="20" t="s">
        <v>118</v>
      </c>
      <c r="AP503" s="20" t="s">
        <v>598</v>
      </c>
      <c r="AQ503" s="20" t="s">
        <v>120</v>
      </c>
      <c r="AR503" s="20"/>
      <c r="AS503" s="8" t="s">
        <v>1347</v>
      </c>
      <c r="AT503" s="38">
        <v>2019</v>
      </c>
      <c r="AU503" s="20" t="s">
        <v>986</v>
      </c>
      <c r="AV503" s="20" t="s">
        <v>216</v>
      </c>
      <c r="AW503" s="20" t="s">
        <v>125</v>
      </c>
      <c r="AX503" s="20" t="s">
        <v>1308</v>
      </c>
      <c r="AY503" s="20" t="str">
        <f>"https://doi.org/"&amp;Table1[[#This Row],[DOI]]</f>
        <v>https://doi.org/10.1016/j.jclepro.2019.04.341</v>
      </c>
      <c r="AZ503" s="20" t="s">
        <v>119</v>
      </c>
      <c r="BA503" s="20"/>
      <c r="BB503" s="20"/>
      <c r="BC503" s="20"/>
      <c r="BD503" s="20"/>
      <c r="BE503" s="20" t="s">
        <v>1327</v>
      </c>
      <c r="BF503" s="20"/>
      <c r="BG503" s="20"/>
      <c r="BH503" s="20"/>
      <c r="BI503" s="20"/>
      <c r="BJ503" s="20"/>
      <c r="BK503" s="20"/>
      <c r="BL503" s="20"/>
      <c r="BM503" s="20"/>
      <c r="BN503" s="20"/>
      <c r="BO503" s="20"/>
      <c r="BP503" s="20"/>
      <c r="BQ503" s="20"/>
      <c r="BR503" s="20"/>
      <c r="BS503" s="20"/>
      <c r="BT503" s="20"/>
      <c r="BU503" s="20"/>
      <c r="BV503" s="20"/>
      <c r="BW503" s="21" t="s">
        <v>233</v>
      </c>
      <c r="BX503" s="22" t="str">
        <f>_xlfn.XLOOKUP(BW503,dimensions_items!$B$4:$B$35,dimensions_items!$C$4:$C$35,"NULL",0)</f>
        <v>R5.2ASIA</v>
      </c>
      <c r="BY503" s="22" t="s">
        <v>31</v>
      </c>
      <c r="BZ503" s="21" t="s">
        <v>38</v>
      </c>
      <c r="CA503" s="21" t="s">
        <v>18</v>
      </c>
      <c r="CB503" s="21" t="s">
        <v>19</v>
      </c>
      <c r="CC503" s="20" t="str">
        <f t="shared" si="21"/>
        <v>UN</v>
      </c>
      <c r="CD503" s="20" t="str">
        <f t="shared" si="22"/>
        <v>S</v>
      </c>
      <c r="CE503" s="20" t="str">
        <f t="shared" si="23"/>
        <v>ASIA_CHN</v>
      </c>
      <c r="CF503" s="20">
        <f>IF(ISNUMBER(Table1[[#This Row],[concrete]]),Table1[[#This Row],[concrete]],IF(AND(ISNUMBER(Table1[[#This Row],[cement]]),ISNUMBER(Table1[[#This Row],[aggregates]])),Table1[[#This Row],[cement]]+Table1[[#This Row],[aggregates]],""))</f>
        <v>880</v>
      </c>
      <c r="CG503" s="30">
        <f>COUNT(Table1[[#This Row],[steel]:[other_unspecified_material]])</f>
        <v>5</v>
      </c>
    </row>
    <row r="504" spans="1:85">
      <c r="A504" s="9">
        <v>502</v>
      </c>
      <c r="B504" s="20" t="s">
        <v>226</v>
      </c>
      <c r="C504" s="33" t="s">
        <v>985</v>
      </c>
      <c r="I504" s="38">
        <v>22</v>
      </c>
      <c r="J504" s="117">
        <v>32</v>
      </c>
      <c r="M504" s="117">
        <v>782</v>
      </c>
      <c r="P504" s="117">
        <v>328</v>
      </c>
      <c r="AK504" s="117">
        <v>326</v>
      </c>
      <c r="AL504" s="20" t="s">
        <v>274</v>
      </c>
      <c r="AN504" s="20" t="s">
        <v>118</v>
      </c>
      <c r="AO504" s="20" t="s">
        <v>118</v>
      </c>
      <c r="AP504" s="20" t="s">
        <v>598</v>
      </c>
      <c r="AQ504" s="20" t="s">
        <v>120</v>
      </c>
      <c r="AR504" s="20"/>
      <c r="AS504" s="8" t="s">
        <v>1347</v>
      </c>
      <c r="AT504" s="38">
        <v>2019</v>
      </c>
      <c r="AU504" s="20" t="s">
        <v>986</v>
      </c>
      <c r="AV504" s="20" t="s">
        <v>216</v>
      </c>
      <c r="AW504" s="20" t="s">
        <v>125</v>
      </c>
      <c r="AX504" s="20" t="s">
        <v>1308</v>
      </c>
      <c r="AY504" s="20" t="str">
        <f>"https://doi.org/"&amp;Table1[[#This Row],[DOI]]</f>
        <v>https://doi.org/10.1016/j.jclepro.2019.04.341</v>
      </c>
      <c r="AZ504" s="20" t="s">
        <v>119</v>
      </c>
      <c r="BA504" s="20"/>
      <c r="BB504" s="20"/>
      <c r="BC504" s="20"/>
      <c r="BD504" s="20"/>
      <c r="BE504" s="20" t="s">
        <v>1327</v>
      </c>
      <c r="BF504" s="20"/>
      <c r="BG504" s="20"/>
      <c r="BH504" s="20"/>
      <c r="BI504" s="20"/>
      <c r="BJ504" s="20"/>
      <c r="BK504" s="20"/>
      <c r="BL504" s="20"/>
      <c r="BM504" s="20"/>
      <c r="BN504" s="20"/>
      <c r="BO504" s="20"/>
      <c r="BP504" s="20"/>
      <c r="BQ504" s="20"/>
      <c r="BR504" s="20"/>
      <c r="BS504" s="20"/>
      <c r="BT504" s="20"/>
      <c r="BU504" s="20"/>
      <c r="BV504" s="20"/>
      <c r="BW504" s="21" t="s">
        <v>233</v>
      </c>
      <c r="BX504" s="22" t="str">
        <f>_xlfn.XLOOKUP(BW504,dimensions_items!$B$4:$B$35,dimensions_items!$C$4:$C$35,"NULL",0)</f>
        <v>R5.2ASIA</v>
      </c>
      <c r="BY504" s="22" t="s">
        <v>31</v>
      </c>
      <c r="BZ504" s="21" t="s">
        <v>1470</v>
      </c>
      <c r="CA504" s="21" t="s">
        <v>18</v>
      </c>
      <c r="CB504" s="21" t="s">
        <v>19</v>
      </c>
      <c r="CC504" s="20" t="str">
        <f t="shared" si="21"/>
        <v>UN</v>
      </c>
      <c r="CD504" s="20" t="str">
        <f t="shared" si="22"/>
        <v>M</v>
      </c>
      <c r="CE504" s="20" t="str">
        <f t="shared" si="23"/>
        <v>ASIA_CHN</v>
      </c>
      <c r="CF504" s="20">
        <f>IF(ISNUMBER(Table1[[#This Row],[concrete]]),Table1[[#This Row],[concrete]],IF(AND(ISNUMBER(Table1[[#This Row],[cement]]),ISNUMBER(Table1[[#This Row],[aggregates]])),Table1[[#This Row],[cement]]+Table1[[#This Row],[aggregates]],""))</f>
        <v>782</v>
      </c>
      <c r="CG504" s="30">
        <f>COUNT(Table1[[#This Row],[steel]:[other_unspecified_material]])</f>
        <v>5</v>
      </c>
    </row>
    <row r="505" spans="1:85">
      <c r="A505" s="9">
        <v>503</v>
      </c>
      <c r="B505" s="20" t="s">
        <v>987</v>
      </c>
      <c r="C505" s="34" t="s">
        <v>988</v>
      </c>
      <c r="I505" s="38">
        <v>38.1</v>
      </c>
      <c r="J505" s="117">
        <v>22.1</v>
      </c>
      <c r="M505" s="117">
        <v>1126.8</v>
      </c>
      <c r="P505" s="117">
        <v>409</v>
      </c>
      <c r="Q505" s="117">
        <v>34.200000000000003</v>
      </c>
      <c r="AB505" s="117">
        <v>5.8</v>
      </c>
      <c r="AC505" s="117">
        <v>34.9</v>
      </c>
      <c r="AK505" s="117">
        <v>5.5</v>
      </c>
      <c r="AL505" s="20" t="s">
        <v>36</v>
      </c>
      <c r="AN505" s="20" t="s">
        <v>117</v>
      </c>
      <c r="AO505" s="20" t="s">
        <v>118</v>
      </c>
      <c r="AP505" s="20" t="s">
        <v>598</v>
      </c>
      <c r="AQ505" s="20" t="s">
        <v>120</v>
      </c>
      <c r="AR505" s="20"/>
      <c r="AS505" s="8" t="s">
        <v>1348</v>
      </c>
      <c r="AT505" s="38">
        <v>2020</v>
      </c>
      <c r="AU505" s="20" t="s">
        <v>989</v>
      </c>
      <c r="AV505" s="20" t="s">
        <v>216</v>
      </c>
      <c r="AW505" s="20" t="s">
        <v>125</v>
      </c>
      <c r="AX505" s="32" t="s">
        <v>1309</v>
      </c>
      <c r="AY505" s="20" t="str">
        <f>"https://doi.org/"&amp;Table1[[#This Row],[DOI]]</f>
        <v>https://doi.org/10.1016/j.jclepro.2020.120385</v>
      </c>
      <c r="AZ505" s="20" t="s">
        <v>119</v>
      </c>
      <c r="BA505" s="20"/>
      <c r="BB505" s="20" t="s">
        <v>990</v>
      </c>
      <c r="BC505" s="20"/>
      <c r="BD505" s="20"/>
      <c r="BE505" s="20" t="s">
        <v>1327</v>
      </c>
      <c r="BF505" s="20"/>
      <c r="BG505" s="20"/>
      <c r="BH505" s="20"/>
      <c r="BI505" s="20"/>
      <c r="BJ505" s="20"/>
      <c r="BK505" s="20"/>
      <c r="BL505" s="20"/>
      <c r="BM505" s="20"/>
      <c r="BN505" s="20"/>
      <c r="BO505" s="20"/>
      <c r="BP505" s="20"/>
      <c r="BQ505" s="20"/>
      <c r="BR505" s="20"/>
      <c r="BS505" s="20"/>
      <c r="BT505" s="20"/>
      <c r="BU505" s="20"/>
      <c r="BV505" s="20"/>
      <c r="BW505" s="21" t="s">
        <v>885</v>
      </c>
      <c r="BX505" s="22" t="str">
        <f>_xlfn.XLOOKUP(BW505,dimensions_items!$B$4:$B$35,dimensions_items!$C$4:$C$35,"NULL",0)</f>
        <v>R5.2OECD</v>
      </c>
      <c r="BY505" s="22" t="s">
        <v>41</v>
      </c>
      <c r="BZ505" s="21" t="s">
        <v>26</v>
      </c>
      <c r="CA505" s="21" t="s">
        <v>18</v>
      </c>
      <c r="CB505" s="21" t="s">
        <v>19</v>
      </c>
      <c r="CC505" s="20" t="str">
        <f t="shared" si="21"/>
        <v>RU</v>
      </c>
      <c r="CD505" s="20" t="str">
        <f t="shared" si="22"/>
        <v>C</v>
      </c>
      <c r="CE505" s="20" t="str">
        <f t="shared" si="23"/>
        <v>OECD_KOR</v>
      </c>
      <c r="CF505" s="20">
        <f>IF(ISNUMBER(Table1[[#This Row],[concrete]]),Table1[[#This Row],[concrete]],IF(AND(ISNUMBER(Table1[[#This Row],[cement]]),ISNUMBER(Table1[[#This Row],[aggregates]])),Table1[[#This Row],[cement]]+Table1[[#This Row],[aggregates]],""))</f>
        <v>1126.8</v>
      </c>
      <c r="CG505" s="30">
        <f>COUNT(Table1[[#This Row],[steel]:[other_unspecified_material]])</f>
        <v>8</v>
      </c>
    </row>
    <row r="506" spans="1:85">
      <c r="A506" s="9">
        <v>504</v>
      </c>
      <c r="B506" s="20" t="s">
        <v>987</v>
      </c>
      <c r="C506" s="34" t="s">
        <v>988</v>
      </c>
      <c r="I506" s="38">
        <v>14</v>
      </c>
      <c r="J506" s="117">
        <v>76.599999999999994</v>
      </c>
      <c r="M506" s="117">
        <v>453.6</v>
      </c>
      <c r="P506" s="117">
        <v>806.8</v>
      </c>
      <c r="Q506" s="117">
        <v>115.7</v>
      </c>
      <c r="AB506" s="117">
        <v>6.6</v>
      </c>
      <c r="AC506" s="117">
        <v>18.2</v>
      </c>
      <c r="AK506" s="117">
        <v>46.6</v>
      </c>
      <c r="AL506" s="20" t="s">
        <v>991</v>
      </c>
      <c r="AN506" s="20" t="s">
        <v>117</v>
      </c>
      <c r="AO506" s="20" t="s">
        <v>118</v>
      </c>
      <c r="AP506" s="20" t="s">
        <v>598</v>
      </c>
      <c r="AQ506" s="20" t="s">
        <v>120</v>
      </c>
      <c r="AR506" s="20"/>
      <c r="AS506" s="8" t="s">
        <v>1348</v>
      </c>
      <c r="AT506" s="38">
        <v>2020</v>
      </c>
      <c r="AU506" s="20" t="s">
        <v>989</v>
      </c>
      <c r="AV506" s="20" t="s">
        <v>216</v>
      </c>
      <c r="AW506" s="20" t="s">
        <v>125</v>
      </c>
      <c r="AX506" s="20" t="s">
        <v>1309</v>
      </c>
      <c r="AY506" s="20" t="str">
        <f>"https://doi.org/"&amp;Table1[[#This Row],[DOI]]</f>
        <v>https://doi.org/10.1016/j.jclepro.2020.120385</v>
      </c>
      <c r="AZ506" s="20" t="s">
        <v>119</v>
      </c>
      <c r="BA506" s="20"/>
      <c r="BB506" s="20" t="s">
        <v>990</v>
      </c>
      <c r="BC506" s="20"/>
      <c r="BD506" s="20"/>
      <c r="BE506" s="20" t="s">
        <v>1327</v>
      </c>
      <c r="BF506" s="20"/>
      <c r="BG506" s="20"/>
      <c r="BH506" s="20"/>
      <c r="BI506" s="20"/>
      <c r="BJ506" s="20"/>
      <c r="BK506" s="20"/>
      <c r="BL506" s="20"/>
      <c r="BM506" s="20"/>
      <c r="BN506" s="20"/>
      <c r="BO506" s="20"/>
      <c r="BP506" s="20"/>
      <c r="BQ506" s="20"/>
      <c r="BR506" s="20"/>
      <c r="BS506" s="20"/>
      <c r="BT506" s="20"/>
      <c r="BU506" s="20"/>
      <c r="BV506" s="20"/>
      <c r="BW506" s="21" t="s">
        <v>885</v>
      </c>
      <c r="BX506" s="22" t="str">
        <f>_xlfn.XLOOKUP(BW506,dimensions_items!$B$4:$B$35,dimensions_items!$C$4:$C$35,"NULL",0)</f>
        <v>R5.2OECD</v>
      </c>
      <c r="BY506" s="22" t="s">
        <v>41</v>
      </c>
      <c r="BZ506" s="21" t="s">
        <v>1470</v>
      </c>
      <c r="CA506" s="21" t="s">
        <v>18</v>
      </c>
      <c r="CB506" s="21" t="s">
        <v>19</v>
      </c>
      <c r="CC506" s="20" t="str">
        <f t="shared" si="21"/>
        <v>RU</v>
      </c>
      <c r="CD506" s="20" t="str">
        <f t="shared" si="22"/>
        <v>M</v>
      </c>
      <c r="CE506" s="20" t="str">
        <f t="shared" si="23"/>
        <v>OECD_KOR</v>
      </c>
      <c r="CF506" s="20">
        <f>IF(ISNUMBER(Table1[[#This Row],[concrete]]),Table1[[#This Row],[concrete]],IF(AND(ISNUMBER(Table1[[#This Row],[cement]]),ISNUMBER(Table1[[#This Row],[aggregates]])),Table1[[#This Row],[cement]]+Table1[[#This Row],[aggregates]],""))</f>
        <v>453.6</v>
      </c>
      <c r="CG506" s="30">
        <f>COUNT(Table1[[#This Row],[steel]:[other_unspecified_material]])</f>
        <v>8</v>
      </c>
    </row>
    <row r="507" spans="1:85">
      <c r="A507" s="9">
        <v>505</v>
      </c>
      <c r="B507" s="20" t="s">
        <v>987</v>
      </c>
      <c r="C507" s="34" t="s">
        <v>988</v>
      </c>
      <c r="I507" s="38">
        <v>3.1</v>
      </c>
      <c r="J507" s="117">
        <v>123.7</v>
      </c>
      <c r="M507" s="117">
        <v>800.4</v>
      </c>
      <c r="P507" s="117">
        <v>17.2</v>
      </c>
      <c r="Q507" s="117">
        <v>103.2</v>
      </c>
      <c r="AB507" s="117">
        <v>3.7</v>
      </c>
      <c r="AC507" s="117">
        <v>21.9</v>
      </c>
      <c r="AK507" s="117">
        <v>62.3</v>
      </c>
      <c r="AL507" s="20" t="s">
        <v>992</v>
      </c>
      <c r="AN507" s="20" t="s">
        <v>117</v>
      </c>
      <c r="AO507" s="20" t="s">
        <v>118</v>
      </c>
      <c r="AP507" s="20" t="s">
        <v>598</v>
      </c>
      <c r="AQ507" s="20" t="s">
        <v>120</v>
      </c>
      <c r="AR507" s="20"/>
      <c r="AS507" s="8" t="s">
        <v>1348</v>
      </c>
      <c r="AT507" s="38">
        <v>2020</v>
      </c>
      <c r="AU507" s="20" t="s">
        <v>989</v>
      </c>
      <c r="AV507" s="20" t="s">
        <v>216</v>
      </c>
      <c r="AW507" s="20" t="s">
        <v>125</v>
      </c>
      <c r="AX507" s="47" t="s">
        <v>1309</v>
      </c>
      <c r="AY507" s="20" t="str">
        <f>"https://doi.org/"&amp;Table1[[#This Row],[DOI]]</f>
        <v>https://doi.org/10.1016/j.jclepro.2020.120385</v>
      </c>
      <c r="AZ507" s="20" t="s">
        <v>119</v>
      </c>
      <c r="BA507" s="20"/>
      <c r="BB507" s="20" t="s">
        <v>990</v>
      </c>
      <c r="BC507" s="20"/>
      <c r="BD507" s="20"/>
      <c r="BE507" s="20" t="s">
        <v>1327</v>
      </c>
      <c r="BF507" s="20"/>
      <c r="BG507" s="20"/>
      <c r="BH507" s="20"/>
      <c r="BI507" s="20"/>
      <c r="BJ507" s="20"/>
      <c r="BK507" s="20"/>
      <c r="BL507" s="20"/>
      <c r="BM507" s="20"/>
      <c r="BN507" s="20"/>
      <c r="BO507" s="20"/>
      <c r="BP507" s="20"/>
      <c r="BQ507" s="20"/>
      <c r="BR507" s="20"/>
      <c r="BS507" s="20"/>
      <c r="BT507" s="20"/>
      <c r="BU507" s="20"/>
      <c r="BV507" s="20"/>
      <c r="BW507" s="21" t="s">
        <v>885</v>
      </c>
      <c r="BX507" s="22" t="str">
        <f>_xlfn.XLOOKUP(BW507,dimensions_items!$B$4:$B$35,dimensions_items!$C$4:$C$35,"NULL",0)</f>
        <v>R5.2OECD</v>
      </c>
      <c r="BY507" s="22" t="s">
        <v>41</v>
      </c>
      <c r="BZ507" s="21" t="s">
        <v>1472</v>
      </c>
      <c r="CA507" s="21" t="s">
        <v>18</v>
      </c>
      <c r="CB507" s="21" t="s">
        <v>19</v>
      </c>
      <c r="CC507" s="20" t="str">
        <f t="shared" si="21"/>
        <v>RU</v>
      </c>
      <c r="CD507" s="20" t="str">
        <f t="shared" si="22"/>
        <v>M</v>
      </c>
      <c r="CE507" s="20" t="str">
        <f t="shared" si="23"/>
        <v>OECD_KOR</v>
      </c>
      <c r="CF507" s="20">
        <f>IF(ISNUMBER(Table1[[#This Row],[concrete]]),Table1[[#This Row],[concrete]],IF(AND(ISNUMBER(Table1[[#This Row],[cement]]),ISNUMBER(Table1[[#This Row],[aggregates]])),Table1[[#This Row],[cement]]+Table1[[#This Row],[aggregates]],""))</f>
        <v>800.4</v>
      </c>
      <c r="CG507" s="30">
        <f>COUNT(Table1[[#This Row],[steel]:[other_unspecified_material]])</f>
        <v>8</v>
      </c>
    </row>
    <row r="508" spans="1:85">
      <c r="A508" s="9">
        <v>506</v>
      </c>
      <c r="B508" s="20" t="s">
        <v>987</v>
      </c>
      <c r="C508" s="34" t="s">
        <v>988</v>
      </c>
      <c r="I508" s="38">
        <v>1.5</v>
      </c>
      <c r="J508" s="117">
        <v>96.4</v>
      </c>
      <c r="M508" s="117">
        <v>271</v>
      </c>
      <c r="P508" s="117">
        <v>193.9</v>
      </c>
      <c r="Q508" s="117">
        <v>191.4</v>
      </c>
      <c r="AB508" s="117">
        <v>5</v>
      </c>
      <c r="AC508" s="117">
        <v>5.2</v>
      </c>
      <c r="AK508" s="117">
        <v>143.6</v>
      </c>
      <c r="AL508" s="20" t="s">
        <v>60</v>
      </c>
      <c r="AN508" s="20" t="s">
        <v>117</v>
      </c>
      <c r="AO508" s="20" t="s">
        <v>118</v>
      </c>
      <c r="AP508" s="20" t="s">
        <v>598</v>
      </c>
      <c r="AQ508" s="20" t="s">
        <v>120</v>
      </c>
      <c r="AR508" s="20"/>
      <c r="AS508" s="8" t="s">
        <v>1348</v>
      </c>
      <c r="AT508" s="38">
        <v>2020</v>
      </c>
      <c r="AU508" s="20" t="s">
        <v>989</v>
      </c>
      <c r="AV508" s="20" t="s">
        <v>216</v>
      </c>
      <c r="AW508" s="20" t="s">
        <v>125</v>
      </c>
      <c r="AX508" s="20" t="s">
        <v>1309</v>
      </c>
      <c r="AY508" s="20" t="str">
        <f>"https://doi.org/"&amp;Table1[[#This Row],[DOI]]</f>
        <v>https://doi.org/10.1016/j.jclepro.2020.120385</v>
      </c>
      <c r="AZ508" s="20" t="s">
        <v>119</v>
      </c>
      <c r="BA508" s="20"/>
      <c r="BB508" s="20" t="s">
        <v>990</v>
      </c>
      <c r="BC508" s="20"/>
      <c r="BD508" s="20"/>
      <c r="BE508" s="20" t="s">
        <v>1327</v>
      </c>
      <c r="BF508" s="20"/>
      <c r="BG508" s="20"/>
      <c r="BH508" s="20"/>
      <c r="BI508" s="20"/>
      <c r="BJ508" s="20"/>
      <c r="BK508" s="20"/>
      <c r="BL508" s="20"/>
      <c r="BM508" s="20"/>
      <c r="BN508" s="20"/>
      <c r="BO508" s="20"/>
      <c r="BP508" s="20"/>
      <c r="BQ508" s="20"/>
      <c r="BR508" s="20"/>
      <c r="BS508" s="20"/>
      <c r="BT508" s="20"/>
      <c r="BU508" s="20"/>
      <c r="BV508" s="20"/>
      <c r="BW508" s="21" t="s">
        <v>885</v>
      </c>
      <c r="BX508" s="22" t="str">
        <f>_xlfn.XLOOKUP(BW508,dimensions_items!$B$4:$B$35,dimensions_items!$C$4:$C$35,"NULL",0)</f>
        <v>R5.2OECD</v>
      </c>
      <c r="BY508" s="22" t="s">
        <v>41</v>
      </c>
      <c r="BZ508" s="21" t="s">
        <v>1576</v>
      </c>
      <c r="CA508" s="21" t="s">
        <v>18</v>
      </c>
      <c r="CB508" s="21" t="s">
        <v>19</v>
      </c>
      <c r="CC508" s="20" t="str">
        <f t="shared" si="21"/>
        <v>RU</v>
      </c>
      <c r="CD508" s="20" t="str">
        <f t="shared" si="22"/>
        <v>T</v>
      </c>
      <c r="CE508" s="20" t="str">
        <f t="shared" si="23"/>
        <v>OECD_KOR</v>
      </c>
      <c r="CF508" s="20">
        <f>IF(ISNUMBER(Table1[[#This Row],[concrete]]),Table1[[#This Row],[concrete]],IF(AND(ISNUMBER(Table1[[#This Row],[cement]]),ISNUMBER(Table1[[#This Row],[aggregates]])),Table1[[#This Row],[cement]]+Table1[[#This Row],[aggregates]],""))</f>
        <v>271</v>
      </c>
      <c r="CG508" s="30">
        <f>COUNT(Table1[[#This Row],[steel]:[other_unspecified_material]])</f>
        <v>8</v>
      </c>
    </row>
    <row r="509" spans="1:85">
      <c r="A509" s="9">
        <v>507</v>
      </c>
      <c r="B509" s="20" t="s">
        <v>993</v>
      </c>
      <c r="C509" s="20" t="s">
        <v>994</v>
      </c>
      <c r="F509" s="38">
        <v>5</v>
      </c>
      <c r="J509" s="117">
        <v>1</v>
      </c>
      <c r="M509" s="117">
        <v>1824</v>
      </c>
      <c r="AL509" s="20" t="s">
        <v>995</v>
      </c>
      <c r="AN509" s="20" t="s">
        <v>118</v>
      </c>
      <c r="AO509" s="20" t="s">
        <v>118</v>
      </c>
      <c r="AP509" s="20" t="s">
        <v>598</v>
      </c>
      <c r="AQ509" s="20" t="s">
        <v>120</v>
      </c>
      <c r="AR509" s="20"/>
      <c r="AS509" s="8" t="s">
        <v>1343</v>
      </c>
      <c r="AT509" s="38">
        <v>2020</v>
      </c>
      <c r="AU509" s="31" t="s">
        <v>996</v>
      </c>
      <c r="AV509" s="20" t="s">
        <v>890</v>
      </c>
      <c r="AW509" s="20" t="s">
        <v>997</v>
      </c>
      <c r="AX509" s="20" t="s">
        <v>1310</v>
      </c>
      <c r="AY509" s="20" t="str">
        <f>"https://doi.org/"&amp;Table1[[#This Row],[DOI]]</f>
        <v>https://doi.org/10.3390/su12030834</v>
      </c>
      <c r="AZ509" s="20" t="s">
        <v>119</v>
      </c>
      <c r="BA509" s="20"/>
      <c r="BB509" s="20"/>
      <c r="BC509" s="20"/>
      <c r="BD509" s="20"/>
      <c r="BE509" s="20" t="s">
        <v>1327</v>
      </c>
      <c r="BF509" s="20"/>
      <c r="BG509" s="20"/>
      <c r="BH509" s="20"/>
      <c r="BI509" s="20"/>
      <c r="BJ509" s="20"/>
      <c r="BK509" s="20"/>
      <c r="BL509" s="20"/>
      <c r="BM509" s="20"/>
      <c r="BN509" s="20"/>
      <c r="BO509" s="20"/>
      <c r="BP509" s="20"/>
      <c r="BQ509" s="20"/>
      <c r="BR509" s="20"/>
      <c r="BS509" s="20"/>
      <c r="BT509" s="20"/>
      <c r="BU509" s="20"/>
      <c r="BV509" s="20"/>
      <c r="BW509" s="21" t="s">
        <v>952</v>
      </c>
      <c r="BX509" s="22" t="str">
        <f>_xlfn.XLOOKUP(BW509,dimensions_items!$B$4:$B$35,dimensions_items!$C$4:$C$35,"NULL",0)</f>
        <v>R5.2ASIA</v>
      </c>
      <c r="BY509" s="22" t="s">
        <v>31</v>
      </c>
      <c r="BZ509" s="21" t="s">
        <v>1470</v>
      </c>
      <c r="CA509" s="21" t="s">
        <v>18</v>
      </c>
      <c r="CB509" s="21" t="s">
        <v>19</v>
      </c>
      <c r="CC509" s="20" t="str">
        <f t="shared" si="21"/>
        <v>UN</v>
      </c>
      <c r="CD509" s="20" t="str">
        <f t="shared" si="22"/>
        <v>M</v>
      </c>
      <c r="CE509" s="20" t="str">
        <f t="shared" si="23"/>
        <v>ASIA_OAS-L</v>
      </c>
      <c r="CF509" s="20">
        <f>IF(ISNUMBER(Table1[[#This Row],[concrete]]),Table1[[#This Row],[concrete]],IF(AND(ISNUMBER(Table1[[#This Row],[cement]]),ISNUMBER(Table1[[#This Row],[aggregates]])),Table1[[#This Row],[cement]]+Table1[[#This Row],[aggregates]],""))</f>
        <v>1824</v>
      </c>
      <c r="CG509" s="30">
        <f>COUNT(Table1[[#This Row],[steel]:[other_unspecified_material]])</f>
        <v>3</v>
      </c>
    </row>
    <row r="510" spans="1:85">
      <c r="A510" s="9">
        <v>508</v>
      </c>
      <c r="B510" s="20" t="s">
        <v>993</v>
      </c>
      <c r="C510" s="20" t="s">
        <v>994</v>
      </c>
      <c r="F510" s="38">
        <v>104</v>
      </c>
      <c r="M510" s="117">
        <v>1416</v>
      </c>
      <c r="AL510" s="20" t="s">
        <v>36</v>
      </c>
      <c r="AN510" s="20" t="s">
        <v>118</v>
      </c>
      <c r="AO510" s="20" t="s">
        <v>118</v>
      </c>
      <c r="AP510" s="20" t="s">
        <v>598</v>
      </c>
      <c r="AQ510" s="20" t="s">
        <v>120</v>
      </c>
      <c r="AR510" s="20"/>
      <c r="AS510" s="8" t="s">
        <v>1343</v>
      </c>
      <c r="AT510" s="38">
        <v>2020</v>
      </c>
      <c r="AU510" s="31" t="s">
        <v>996</v>
      </c>
      <c r="AV510" s="20" t="s">
        <v>890</v>
      </c>
      <c r="AW510" s="20" t="s">
        <v>997</v>
      </c>
      <c r="AX510" s="20" t="s">
        <v>1310</v>
      </c>
      <c r="AY510" s="20" t="str">
        <f>"https://doi.org/"&amp;Table1[[#This Row],[DOI]]</f>
        <v>https://doi.org/10.3390/su12030834</v>
      </c>
      <c r="AZ510" s="20" t="s">
        <v>119</v>
      </c>
      <c r="BA510" s="20"/>
      <c r="BB510" s="20"/>
      <c r="BC510" s="20"/>
      <c r="BD510" s="20"/>
      <c r="BE510" s="20" t="s">
        <v>1327</v>
      </c>
      <c r="BF510" s="20"/>
      <c r="BG510" s="20"/>
      <c r="BH510" s="20"/>
      <c r="BI510" s="20"/>
      <c r="BJ510" s="20"/>
      <c r="BK510" s="20"/>
      <c r="BL510" s="20"/>
      <c r="BM510" s="20"/>
      <c r="BN510" s="20"/>
      <c r="BO510" s="20"/>
      <c r="BP510" s="20"/>
      <c r="BQ510" s="20"/>
      <c r="BR510" s="20"/>
      <c r="BS510" s="20"/>
      <c r="BT510" s="20"/>
      <c r="BU510" s="20"/>
      <c r="BV510" s="20"/>
      <c r="BW510" s="21" t="s">
        <v>952</v>
      </c>
      <c r="BX510" s="22" t="str">
        <f>_xlfn.XLOOKUP(BW510,dimensions_items!$B$4:$B$35,dimensions_items!$C$4:$C$35,"NULL",0)</f>
        <v>R5.2ASIA</v>
      </c>
      <c r="BY510" s="22" t="s">
        <v>31</v>
      </c>
      <c r="BZ510" s="21" t="s">
        <v>26</v>
      </c>
      <c r="CA510" s="21" t="s">
        <v>18</v>
      </c>
      <c r="CB510" s="21" t="s">
        <v>19</v>
      </c>
      <c r="CC510" s="20" t="str">
        <f t="shared" si="21"/>
        <v>UN</v>
      </c>
      <c r="CD510" s="20" t="str">
        <f t="shared" si="22"/>
        <v>C</v>
      </c>
      <c r="CE510" s="20" t="str">
        <f t="shared" si="23"/>
        <v>ASIA_OAS-L</v>
      </c>
      <c r="CF510" s="20">
        <f>IF(ISNUMBER(Table1[[#This Row],[concrete]]),Table1[[#This Row],[concrete]],IF(AND(ISNUMBER(Table1[[#This Row],[cement]]),ISNUMBER(Table1[[#This Row],[aggregates]])),Table1[[#This Row],[cement]]+Table1[[#This Row],[aggregates]],""))</f>
        <v>1416</v>
      </c>
      <c r="CG510" s="30">
        <f>COUNT(Table1[[#This Row],[steel]:[other_unspecified_material]])</f>
        <v>2</v>
      </c>
    </row>
    <row r="511" spans="1:85">
      <c r="A511" s="9">
        <v>509</v>
      </c>
      <c r="B511" s="20" t="s">
        <v>993</v>
      </c>
      <c r="C511" s="20" t="s">
        <v>994</v>
      </c>
      <c r="F511" s="38">
        <v>8</v>
      </c>
      <c r="J511" s="117">
        <v>61</v>
      </c>
      <c r="M511" s="117">
        <v>108</v>
      </c>
      <c r="AL511" s="20" t="s">
        <v>998</v>
      </c>
      <c r="AN511" s="20" t="s">
        <v>118</v>
      </c>
      <c r="AO511" s="20" t="s">
        <v>118</v>
      </c>
      <c r="AP511" s="20" t="s">
        <v>598</v>
      </c>
      <c r="AQ511" s="20" t="s">
        <v>120</v>
      </c>
      <c r="AR511" s="20"/>
      <c r="AS511" s="8" t="s">
        <v>1343</v>
      </c>
      <c r="AT511" s="38">
        <v>2020</v>
      </c>
      <c r="AU511" s="31" t="s">
        <v>996</v>
      </c>
      <c r="AV511" s="20" t="s">
        <v>890</v>
      </c>
      <c r="AW511" s="20" t="s">
        <v>997</v>
      </c>
      <c r="AX511" s="20" t="s">
        <v>1310</v>
      </c>
      <c r="AY511" s="20" t="str">
        <f>"https://doi.org/"&amp;Table1[[#This Row],[DOI]]</f>
        <v>https://doi.org/10.3390/su12030834</v>
      </c>
      <c r="AZ511" s="20" t="s">
        <v>119</v>
      </c>
      <c r="BA511" s="20"/>
      <c r="BB511" s="20"/>
      <c r="BC511" s="20"/>
      <c r="BD511" s="20"/>
      <c r="BE511" s="20" t="s">
        <v>1327</v>
      </c>
      <c r="BF511" s="20"/>
      <c r="BG511" s="20"/>
      <c r="BH511" s="20"/>
      <c r="BI511" s="20"/>
      <c r="BJ511" s="20"/>
      <c r="BK511" s="20"/>
      <c r="BL511" s="20"/>
      <c r="BM511" s="20"/>
      <c r="BN511" s="20"/>
      <c r="BO511" s="20"/>
      <c r="BP511" s="20"/>
      <c r="BQ511" s="20"/>
      <c r="BR511" s="20"/>
      <c r="BS511" s="20"/>
      <c r="BT511" s="20"/>
      <c r="BU511" s="20"/>
      <c r="BV511" s="20"/>
      <c r="BW511" s="21" t="s">
        <v>952</v>
      </c>
      <c r="BX511" s="22" t="str">
        <f>_xlfn.XLOOKUP(BW511,dimensions_items!$B$4:$B$35,dimensions_items!$C$4:$C$35,"NULL",0)</f>
        <v>R5.2ASIA</v>
      </c>
      <c r="BY511" s="22" t="s">
        <v>31</v>
      </c>
      <c r="BZ511" s="21" t="s">
        <v>38</v>
      </c>
      <c r="CA511" s="21" t="s">
        <v>18</v>
      </c>
      <c r="CB511" s="21" t="s">
        <v>19</v>
      </c>
      <c r="CC511" s="20" t="str">
        <f t="shared" si="21"/>
        <v>UN</v>
      </c>
      <c r="CD511" s="20" t="str">
        <f t="shared" si="22"/>
        <v>S</v>
      </c>
      <c r="CE511" s="20" t="str">
        <f t="shared" si="23"/>
        <v>ASIA_OAS-L</v>
      </c>
      <c r="CF511" s="20">
        <f>IF(ISNUMBER(Table1[[#This Row],[concrete]]),Table1[[#This Row],[concrete]],IF(AND(ISNUMBER(Table1[[#This Row],[cement]]),ISNUMBER(Table1[[#This Row],[aggregates]])),Table1[[#This Row],[cement]]+Table1[[#This Row],[aggregates]],""))</f>
        <v>108</v>
      </c>
      <c r="CG511" s="30">
        <f>COUNT(Table1[[#This Row],[steel]:[other_unspecified_material]])</f>
        <v>3</v>
      </c>
    </row>
    <row r="512" spans="1:85">
      <c r="A512" s="9">
        <v>510</v>
      </c>
      <c r="B512" s="20" t="s">
        <v>993</v>
      </c>
      <c r="C512" s="20" t="s">
        <v>994</v>
      </c>
      <c r="F512" s="38">
        <v>5</v>
      </c>
      <c r="J512" s="117">
        <v>94</v>
      </c>
      <c r="M512" s="117">
        <v>108</v>
      </c>
      <c r="AL512" s="20" t="s">
        <v>999</v>
      </c>
      <c r="AN512" s="20" t="s">
        <v>118</v>
      </c>
      <c r="AO512" s="20" t="s">
        <v>118</v>
      </c>
      <c r="AP512" s="20" t="s">
        <v>598</v>
      </c>
      <c r="AQ512" s="20" t="s">
        <v>120</v>
      </c>
      <c r="AR512" s="20"/>
      <c r="AS512" s="8" t="s">
        <v>1343</v>
      </c>
      <c r="AT512" s="38">
        <v>2020</v>
      </c>
      <c r="AU512" s="31" t="s">
        <v>996</v>
      </c>
      <c r="AV512" s="20" t="s">
        <v>890</v>
      </c>
      <c r="AW512" s="20" t="s">
        <v>997</v>
      </c>
      <c r="AX512" s="20" t="s">
        <v>1310</v>
      </c>
      <c r="AY512" s="20" t="str">
        <f>"https://doi.org/"&amp;Table1[[#This Row],[DOI]]</f>
        <v>https://doi.org/10.3390/su12030834</v>
      </c>
      <c r="AZ512" s="20" t="s">
        <v>119</v>
      </c>
      <c r="BA512" s="20"/>
      <c r="BB512" s="20"/>
      <c r="BC512" s="20"/>
      <c r="BD512" s="20"/>
      <c r="BE512" s="20" t="s">
        <v>1327</v>
      </c>
      <c r="BF512" s="20"/>
      <c r="BG512" s="20"/>
      <c r="BH512" s="20"/>
      <c r="BI512" s="20"/>
      <c r="BJ512" s="20"/>
      <c r="BK512" s="20"/>
      <c r="BL512" s="20"/>
      <c r="BM512" s="20"/>
      <c r="BN512" s="20"/>
      <c r="BO512" s="20"/>
      <c r="BP512" s="20"/>
      <c r="BQ512" s="20"/>
      <c r="BR512" s="20"/>
      <c r="BS512" s="20"/>
      <c r="BT512" s="20"/>
      <c r="BU512" s="20"/>
      <c r="BV512" s="20"/>
      <c r="BW512" s="21" t="s">
        <v>952</v>
      </c>
      <c r="BX512" s="22" t="str">
        <f>_xlfn.XLOOKUP(BW512,dimensions_items!$B$4:$B$35,dimensions_items!$C$4:$C$35,"NULL",0)</f>
        <v>R5.2ASIA</v>
      </c>
      <c r="BY512" s="22" t="s">
        <v>31</v>
      </c>
      <c r="BZ512" s="21" t="s">
        <v>1576</v>
      </c>
      <c r="CA512" s="21" t="s">
        <v>18</v>
      </c>
      <c r="CB512" s="21" t="s">
        <v>19</v>
      </c>
      <c r="CC512" s="20" t="str">
        <f t="shared" si="21"/>
        <v>UN</v>
      </c>
      <c r="CD512" s="20" t="str">
        <f t="shared" si="22"/>
        <v>T</v>
      </c>
      <c r="CE512" s="20" t="str">
        <f t="shared" si="23"/>
        <v>ASIA_OAS-L</v>
      </c>
      <c r="CF512" s="20">
        <f>IF(ISNUMBER(Table1[[#This Row],[concrete]]),Table1[[#This Row],[concrete]],IF(AND(ISNUMBER(Table1[[#This Row],[cement]]),ISNUMBER(Table1[[#This Row],[aggregates]])),Table1[[#This Row],[cement]]+Table1[[#This Row],[aggregates]],""))</f>
        <v>108</v>
      </c>
      <c r="CG512" s="30">
        <f>COUNT(Table1[[#This Row],[steel]:[other_unspecified_material]])</f>
        <v>3</v>
      </c>
    </row>
    <row r="513" spans="1:85">
      <c r="A513" s="9">
        <v>511</v>
      </c>
      <c r="B513" s="20" t="s">
        <v>469</v>
      </c>
      <c r="C513" s="36" t="s">
        <v>1083</v>
      </c>
      <c r="D513" s="38">
        <v>2019</v>
      </c>
      <c r="E513" s="9">
        <v>2030</v>
      </c>
      <c r="F513" s="38">
        <v>6.9439252329999999</v>
      </c>
      <c r="J513" s="117">
        <v>237.62531523300001</v>
      </c>
      <c r="M513" s="117">
        <v>426.08681497999999</v>
      </c>
      <c r="S513" s="117">
        <v>19.408878505000001</v>
      </c>
      <c r="AB513" s="117">
        <v>7.3381222570000002</v>
      </c>
      <c r="AJ513" s="117">
        <v>5.7067710279999897</v>
      </c>
      <c r="AK513" s="117">
        <v>25.813457945</v>
      </c>
      <c r="AL513" s="36" t="s">
        <v>1084</v>
      </c>
      <c r="AN513" s="36" t="s">
        <v>1085</v>
      </c>
      <c r="AO513" s="20" t="s">
        <v>634</v>
      </c>
      <c r="AP513" s="36" t="s">
        <v>598</v>
      </c>
      <c r="AQ513" s="20" t="s">
        <v>120</v>
      </c>
      <c r="AR513" s="20"/>
      <c r="AS513" s="35" t="s">
        <v>1136</v>
      </c>
      <c r="AT513" s="38">
        <v>2020</v>
      </c>
      <c r="AU513" s="20" t="s">
        <v>1137</v>
      </c>
      <c r="AV513" s="36" t="s">
        <v>124</v>
      </c>
      <c r="AW513" s="20" t="s">
        <v>997</v>
      </c>
      <c r="AX513" s="47" t="s">
        <v>1311</v>
      </c>
      <c r="AY513" s="20" t="str">
        <f>"https://doi.org/"&amp;Table1[[#This Row],[DOI]]</f>
        <v>https://doi.org/10.1111/jiec.13049</v>
      </c>
      <c r="AZ513" s="20" t="s">
        <v>119</v>
      </c>
      <c r="BA513" s="20"/>
      <c r="BB513" s="20" t="s">
        <v>1220</v>
      </c>
      <c r="BC513" s="20"/>
      <c r="BD513" s="20"/>
      <c r="BE513" s="59" t="s">
        <v>1328</v>
      </c>
      <c r="BF513" s="20"/>
      <c r="BG513" s="20"/>
      <c r="BH513" s="20"/>
      <c r="BI513" s="20"/>
      <c r="BJ513" s="20"/>
      <c r="BK513" s="20"/>
      <c r="BL513" s="20"/>
      <c r="BM513" s="20"/>
      <c r="BN513" s="20"/>
      <c r="BO513" s="20"/>
      <c r="BP513" s="20"/>
      <c r="BQ513" s="20"/>
      <c r="BR513" s="20"/>
      <c r="BS513" s="20"/>
      <c r="BT513" s="20"/>
      <c r="BU513" s="20"/>
      <c r="BV513" s="20"/>
      <c r="BW513" s="60" t="s">
        <v>1086</v>
      </c>
      <c r="BX513" s="22" t="str">
        <f>_xlfn.XLOOKUP(BW513,dimensions_items!$B$4:$B$35,dimensions_items!$C$4:$C$35,"NULL",0)</f>
        <v>R5.2OECD</v>
      </c>
      <c r="BY513" s="60" t="s">
        <v>48</v>
      </c>
      <c r="BZ513" s="29" t="s">
        <v>17</v>
      </c>
      <c r="CA513" s="21" t="s">
        <v>27</v>
      </c>
      <c r="CB513" s="60" t="s">
        <v>19</v>
      </c>
      <c r="CC513" s="20" t="str">
        <f t="shared" si="21"/>
        <v>NR</v>
      </c>
      <c r="CD513" s="20" t="str">
        <f t="shared" si="22"/>
        <v>C</v>
      </c>
      <c r="CE513" s="20" t="str">
        <f t="shared" si="23"/>
        <v>OECD_EFTA</v>
      </c>
      <c r="CF513" s="20">
        <f>IF(ISNUMBER(Table1[[#This Row],[concrete]]),Table1[[#This Row],[concrete]],IF(AND(ISNUMBER(Table1[[#This Row],[cement]]),ISNUMBER(Table1[[#This Row],[aggregates]])),Table1[[#This Row],[cement]]+Table1[[#This Row],[aggregates]],""))</f>
        <v>426.08681497999999</v>
      </c>
      <c r="CG513" s="30">
        <f>COUNT(Table1[[#This Row],[steel]:[other_unspecified_material]])</f>
        <v>7</v>
      </c>
    </row>
    <row r="514" spans="1:85">
      <c r="A514" s="9">
        <v>512</v>
      </c>
      <c r="B514" s="20" t="s">
        <v>469</v>
      </c>
      <c r="C514" s="36" t="s">
        <v>1083</v>
      </c>
      <c r="D514" s="38">
        <v>2019</v>
      </c>
      <c r="E514" s="9">
        <v>2030</v>
      </c>
      <c r="F514" s="38">
        <v>24.207939452000002</v>
      </c>
      <c r="J514" s="117">
        <v>255.90830621000001</v>
      </c>
      <c r="M514" s="117">
        <v>585.49101022399896</v>
      </c>
      <c r="S514" s="117">
        <v>16.215357006999898</v>
      </c>
      <c r="AB514" s="117">
        <v>0</v>
      </c>
      <c r="AJ514" s="117">
        <v>5.1572172710000004</v>
      </c>
      <c r="AK514" s="117">
        <v>108.893928575</v>
      </c>
      <c r="AL514" s="36" t="s">
        <v>1084</v>
      </c>
      <c r="AN514" s="36" t="s">
        <v>569</v>
      </c>
      <c r="AO514" s="20" t="s">
        <v>634</v>
      </c>
      <c r="AP514" s="36" t="s">
        <v>598</v>
      </c>
      <c r="AQ514" s="20" t="s">
        <v>120</v>
      </c>
      <c r="AR514" s="20"/>
      <c r="AS514" s="35" t="s">
        <v>1136</v>
      </c>
      <c r="AT514" s="38">
        <v>2020</v>
      </c>
      <c r="AU514" s="20" t="s">
        <v>1137</v>
      </c>
      <c r="AV514" s="36" t="s">
        <v>124</v>
      </c>
      <c r="AW514" s="20" t="s">
        <v>997</v>
      </c>
      <c r="AX514" s="47" t="s">
        <v>1311</v>
      </c>
      <c r="AY514" s="20" t="str">
        <f>"https://doi.org/"&amp;Table1[[#This Row],[DOI]]</f>
        <v>https://doi.org/10.1111/jiec.13049</v>
      </c>
      <c r="AZ514" s="20" t="s">
        <v>119</v>
      </c>
      <c r="BA514" s="20"/>
      <c r="BB514" s="20" t="s">
        <v>1220</v>
      </c>
      <c r="BC514" s="20"/>
      <c r="BD514" s="20"/>
      <c r="BE514" s="59" t="s">
        <v>1328</v>
      </c>
      <c r="BF514" s="20"/>
      <c r="BG514" s="20"/>
      <c r="BH514" s="20"/>
      <c r="BI514" s="20"/>
      <c r="BJ514" s="20"/>
      <c r="BK514" s="20"/>
      <c r="BL514" s="20"/>
      <c r="BM514" s="20"/>
      <c r="BN514" s="20"/>
      <c r="BO514" s="20"/>
      <c r="BP514" s="20"/>
      <c r="BQ514" s="20"/>
      <c r="BR514" s="20"/>
      <c r="BS514" s="20"/>
      <c r="BT514" s="20"/>
      <c r="BU514" s="20"/>
      <c r="BV514" s="20"/>
      <c r="BW514" s="60" t="s">
        <v>1086</v>
      </c>
      <c r="BX514" s="22" t="str">
        <f>_xlfn.XLOOKUP(BW514,dimensions_items!$B$4:$B$35,dimensions_items!$C$4:$C$35,"NULL",0)</f>
        <v>R5.2OECD</v>
      </c>
      <c r="BY514" s="60" t="s">
        <v>48</v>
      </c>
      <c r="BZ514" s="29" t="s">
        <v>17</v>
      </c>
      <c r="CA514" s="21" t="s">
        <v>27</v>
      </c>
      <c r="CB514" s="60" t="s">
        <v>19</v>
      </c>
      <c r="CC514" s="20" t="str">
        <f t="shared" ref="CC514:CC577" si="24">IF(LEFT(BY514,1)="N","NR",IF(LEFT(BY514,1)="I","IN",IF(LEFT(BY514,1)="U","UN",IF(LEFT(BY514,3)="R_u","RU",IF(LEFT(BY514,3)="R_M","RM",IF(LEFT(BY514,3)="R_S","RS",""))))))</f>
        <v>NR</v>
      </c>
      <c r="CD514" s="20" t="str">
        <f t="shared" ref="CD514:CD577" si="25">IF(LEFT(BZ514,1)="R","C",(LEFT(BZ514,1)))</f>
        <v>C</v>
      </c>
      <c r="CE514" s="20" t="str">
        <f t="shared" ref="CE514:CE577" si="26">RIGHT(BX514,LEN(BX514)-4)&amp;"_"&amp;RIGHT(BW514,LEN(BW514)-3)</f>
        <v>OECD_EFTA</v>
      </c>
      <c r="CF514" s="20">
        <f>IF(ISNUMBER(Table1[[#This Row],[concrete]]),Table1[[#This Row],[concrete]],IF(AND(ISNUMBER(Table1[[#This Row],[cement]]),ISNUMBER(Table1[[#This Row],[aggregates]])),Table1[[#This Row],[cement]]+Table1[[#This Row],[aggregates]],""))</f>
        <v>585.49101022399896</v>
      </c>
      <c r="CG514" s="30">
        <f>COUNT(Table1[[#This Row],[steel]:[other_unspecified_material]])</f>
        <v>7</v>
      </c>
    </row>
    <row r="515" spans="1:85">
      <c r="A515" s="9">
        <v>513</v>
      </c>
      <c r="B515" s="20" t="s">
        <v>469</v>
      </c>
      <c r="C515" s="36" t="s">
        <v>1083</v>
      </c>
      <c r="D515" s="38">
        <v>2019</v>
      </c>
      <c r="E515" s="9">
        <v>2030</v>
      </c>
      <c r="F515" s="38">
        <v>5</v>
      </c>
      <c r="J515" s="117">
        <v>129.65021874999999</v>
      </c>
      <c r="M515" s="117">
        <v>470.12625000000003</v>
      </c>
      <c r="S515" s="117">
        <v>49.483125000000001</v>
      </c>
      <c r="AB515" s="117">
        <v>14.878125000000001</v>
      </c>
      <c r="AJ515" s="117">
        <v>22.350625000000001</v>
      </c>
      <c r="AK515" s="117">
        <v>3.375</v>
      </c>
      <c r="AL515" s="36" t="s">
        <v>1084</v>
      </c>
      <c r="AN515" s="61" t="s">
        <v>1087</v>
      </c>
      <c r="AO515" s="20" t="s">
        <v>117</v>
      </c>
      <c r="AP515" s="36" t="s">
        <v>598</v>
      </c>
      <c r="AQ515" s="20" t="s">
        <v>120</v>
      </c>
      <c r="AR515" s="20"/>
      <c r="AS515" s="35" t="s">
        <v>1136</v>
      </c>
      <c r="AT515" s="38">
        <v>2020</v>
      </c>
      <c r="AU515" s="20" t="s">
        <v>1137</v>
      </c>
      <c r="AV515" s="36" t="s">
        <v>124</v>
      </c>
      <c r="AW515" s="20" t="s">
        <v>997</v>
      </c>
      <c r="AX515" s="47" t="s">
        <v>1311</v>
      </c>
      <c r="AY515" s="20" t="str">
        <f>"https://doi.org/"&amp;Table1[[#This Row],[DOI]]</f>
        <v>https://doi.org/10.1111/jiec.13049</v>
      </c>
      <c r="AZ515" s="20" t="s">
        <v>119</v>
      </c>
      <c r="BA515" s="20"/>
      <c r="BB515" s="20" t="s">
        <v>1220</v>
      </c>
      <c r="BC515" s="20"/>
      <c r="BD515" s="20"/>
      <c r="BE515" s="59" t="s">
        <v>1328</v>
      </c>
      <c r="BF515" s="20"/>
      <c r="BG515" s="20"/>
      <c r="BH515" s="20"/>
      <c r="BI515" s="20"/>
      <c r="BJ515" s="20"/>
      <c r="BK515" s="20"/>
      <c r="BL515" s="20"/>
      <c r="BM515" s="20"/>
      <c r="BN515" s="20"/>
      <c r="BO515" s="20"/>
      <c r="BP515" s="20"/>
      <c r="BQ515" s="20"/>
      <c r="BR515" s="20"/>
      <c r="BS515" s="20"/>
      <c r="BT515" s="20"/>
      <c r="BU515" s="20"/>
      <c r="BV515" s="20"/>
      <c r="BW515" s="60" t="s">
        <v>1086</v>
      </c>
      <c r="BX515" s="22" t="str">
        <f>_xlfn.XLOOKUP(BW515,dimensions_items!$B$4:$B$35,dimensions_items!$C$4:$C$35,"NULL",0)</f>
        <v>R5.2OECD</v>
      </c>
      <c r="BY515" s="60" t="s">
        <v>16</v>
      </c>
      <c r="BZ515" s="29" t="s">
        <v>17</v>
      </c>
      <c r="CA515" s="21" t="s">
        <v>27</v>
      </c>
      <c r="CB515" s="60" t="s">
        <v>19</v>
      </c>
      <c r="CC515" s="20" t="str">
        <f t="shared" si="24"/>
        <v>RS</v>
      </c>
      <c r="CD515" s="20" t="str">
        <f t="shared" si="25"/>
        <v>C</v>
      </c>
      <c r="CE515" s="20" t="str">
        <f t="shared" si="26"/>
        <v>OECD_EFTA</v>
      </c>
      <c r="CF515" s="20">
        <f>IF(ISNUMBER(Table1[[#This Row],[concrete]]),Table1[[#This Row],[concrete]],IF(AND(ISNUMBER(Table1[[#This Row],[cement]]),ISNUMBER(Table1[[#This Row],[aggregates]])),Table1[[#This Row],[cement]]+Table1[[#This Row],[aggregates]],""))</f>
        <v>470.12625000000003</v>
      </c>
      <c r="CG515" s="30">
        <f>COUNT(Table1[[#This Row],[steel]:[other_unspecified_material]])</f>
        <v>7</v>
      </c>
    </row>
    <row r="516" spans="1:85">
      <c r="A516" s="9">
        <v>514</v>
      </c>
      <c r="B516" s="20" t="s">
        <v>469</v>
      </c>
      <c r="C516" s="36" t="s">
        <v>1083</v>
      </c>
      <c r="D516" s="38">
        <v>2019</v>
      </c>
      <c r="E516" s="9">
        <v>2030</v>
      </c>
      <c r="F516" s="38">
        <v>5</v>
      </c>
      <c r="J516" s="117">
        <v>129.65021874999999</v>
      </c>
      <c r="M516" s="117">
        <v>470.12625000000003</v>
      </c>
      <c r="S516" s="117">
        <v>49.483125000000001</v>
      </c>
      <c r="AB516" s="117">
        <v>14.878125000000001</v>
      </c>
      <c r="AJ516" s="117">
        <v>22.350625000000001</v>
      </c>
      <c r="AK516" s="117">
        <v>3.375</v>
      </c>
      <c r="AL516" s="36" t="s">
        <v>1084</v>
      </c>
      <c r="AN516" s="61" t="s">
        <v>1088</v>
      </c>
      <c r="AO516" s="20" t="s">
        <v>117</v>
      </c>
      <c r="AP516" s="36" t="s">
        <v>598</v>
      </c>
      <c r="AQ516" s="20" t="s">
        <v>120</v>
      </c>
      <c r="AR516" s="20"/>
      <c r="AS516" s="35" t="s">
        <v>1136</v>
      </c>
      <c r="AT516" s="38">
        <v>2020</v>
      </c>
      <c r="AU516" s="20" t="s">
        <v>1137</v>
      </c>
      <c r="AV516" s="36" t="s">
        <v>124</v>
      </c>
      <c r="AW516" s="20" t="s">
        <v>997</v>
      </c>
      <c r="AX516" s="47" t="s">
        <v>1311</v>
      </c>
      <c r="AY516" s="20" t="str">
        <f>"https://doi.org/"&amp;Table1[[#This Row],[DOI]]</f>
        <v>https://doi.org/10.1111/jiec.13049</v>
      </c>
      <c r="AZ516" s="20" t="s">
        <v>119</v>
      </c>
      <c r="BA516" s="20"/>
      <c r="BB516" s="20" t="s">
        <v>1220</v>
      </c>
      <c r="BC516" s="20"/>
      <c r="BD516" s="20"/>
      <c r="BE516" s="59" t="s">
        <v>1328</v>
      </c>
      <c r="BF516" s="20"/>
      <c r="BG516" s="20"/>
      <c r="BH516" s="20"/>
      <c r="BI516" s="20"/>
      <c r="BJ516" s="20"/>
      <c r="BK516" s="20"/>
      <c r="BL516" s="20"/>
      <c r="BM516" s="20"/>
      <c r="BN516" s="20"/>
      <c r="BO516" s="20"/>
      <c r="BP516" s="20"/>
      <c r="BQ516" s="20"/>
      <c r="BR516" s="20"/>
      <c r="BS516" s="20"/>
      <c r="BT516" s="20"/>
      <c r="BU516" s="20"/>
      <c r="BV516" s="20"/>
      <c r="BW516" s="60" t="s">
        <v>1086</v>
      </c>
      <c r="BX516" s="22" t="str">
        <f>_xlfn.XLOOKUP(BW516,dimensions_items!$B$4:$B$35,dimensions_items!$C$4:$C$35,"NULL",0)</f>
        <v>R5.2OECD</v>
      </c>
      <c r="BY516" s="60" t="s">
        <v>16</v>
      </c>
      <c r="BZ516" s="29" t="s">
        <v>17</v>
      </c>
      <c r="CA516" s="21" t="s">
        <v>27</v>
      </c>
      <c r="CB516" s="60" t="s">
        <v>19</v>
      </c>
      <c r="CC516" s="20" t="str">
        <f t="shared" si="24"/>
        <v>RS</v>
      </c>
      <c r="CD516" s="20" t="str">
        <f t="shared" si="25"/>
        <v>C</v>
      </c>
      <c r="CE516" s="20" t="str">
        <f t="shared" si="26"/>
        <v>OECD_EFTA</v>
      </c>
      <c r="CF516" s="20">
        <f>IF(ISNUMBER(Table1[[#This Row],[concrete]]),Table1[[#This Row],[concrete]],IF(AND(ISNUMBER(Table1[[#This Row],[cement]]),ISNUMBER(Table1[[#This Row],[aggregates]])),Table1[[#This Row],[cement]]+Table1[[#This Row],[aggregates]],""))</f>
        <v>470.12625000000003</v>
      </c>
      <c r="CG516" s="30">
        <f>COUNT(Table1[[#This Row],[steel]:[other_unspecified_material]])</f>
        <v>7</v>
      </c>
    </row>
    <row r="517" spans="1:85">
      <c r="A517" s="9">
        <v>515</v>
      </c>
      <c r="B517" s="20" t="s">
        <v>469</v>
      </c>
      <c r="C517" s="36" t="s">
        <v>1083</v>
      </c>
      <c r="D517" s="38">
        <v>2019</v>
      </c>
      <c r="E517" s="9">
        <v>2030</v>
      </c>
      <c r="F517" s="38">
        <v>5</v>
      </c>
      <c r="J517" s="117">
        <v>129.65021874999999</v>
      </c>
      <c r="M517" s="117">
        <v>470.12625000000003</v>
      </c>
      <c r="S517" s="117">
        <v>49.483125000000001</v>
      </c>
      <c r="AB517" s="117">
        <v>14.878125000000001</v>
      </c>
      <c r="AJ517" s="117">
        <v>22.350625000000001</v>
      </c>
      <c r="AK517" s="117">
        <v>3.375</v>
      </c>
      <c r="AL517" s="36" t="s">
        <v>1084</v>
      </c>
      <c r="AN517" s="61" t="s">
        <v>1089</v>
      </c>
      <c r="AO517" s="20" t="s">
        <v>117</v>
      </c>
      <c r="AP517" s="36" t="s">
        <v>598</v>
      </c>
      <c r="AQ517" s="20" t="s">
        <v>120</v>
      </c>
      <c r="AR517" s="20"/>
      <c r="AS517" s="35" t="s">
        <v>1136</v>
      </c>
      <c r="AT517" s="38">
        <v>2020</v>
      </c>
      <c r="AU517" s="20" t="s">
        <v>1137</v>
      </c>
      <c r="AV517" s="36" t="s">
        <v>124</v>
      </c>
      <c r="AW517" s="20" t="s">
        <v>997</v>
      </c>
      <c r="AX517" s="47" t="s">
        <v>1311</v>
      </c>
      <c r="AY517" s="20" t="str">
        <f>"https://doi.org/"&amp;Table1[[#This Row],[DOI]]</f>
        <v>https://doi.org/10.1111/jiec.13049</v>
      </c>
      <c r="AZ517" s="20" t="s">
        <v>119</v>
      </c>
      <c r="BA517" s="20"/>
      <c r="BB517" s="20" t="s">
        <v>1220</v>
      </c>
      <c r="BC517" s="20"/>
      <c r="BD517" s="20"/>
      <c r="BE517" s="59" t="s">
        <v>1328</v>
      </c>
      <c r="BF517" s="20"/>
      <c r="BG517" s="20"/>
      <c r="BH517" s="20"/>
      <c r="BI517" s="20"/>
      <c r="BJ517" s="20"/>
      <c r="BK517" s="20"/>
      <c r="BL517" s="20"/>
      <c r="BM517" s="20"/>
      <c r="BN517" s="20"/>
      <c r="BO517" s="20"/>
      <c r="BP517" s="20"/>
      <c r="BQ517" s="20"/>
      <c r="BR517" s="20"/>
      <c r="BS517" s="20"/>
      <c r="BT517" s="20"/>
      <c r="BU517" s="20"/>
      <c r="BV517" s="20"/>
      <c r="BW517" s="60" t="s">
        <v>1086</v>
      </c>
      <c r="BX517" s="22" t="str">
        <f>_xlfn.XLOOKUP(BW517,dimensions_items!$B$4:$B$35,dimensions_items!$C$4:$C$35,"NULL",0)</f>
        <v>R5.2OECD</v>
      </c>
      <c r="BY517" s="60" t="s">
        <v>16</v>
      </c>
      <c r="BZ517" s="29" t="s">
        <v>17</v>
      </c>
      <c r="CA517" s="21" t="s">
        <v>27</v>
      </c>
      <c r="CB517" s="60" t="s">
        <v>19</v>
      </c>
      <c r="CC517" s="20" t="str">
        <f t="shared" si="24"/>
        <v>RS</v>
      </c>
      <c r="CD517" s="20" t="str">
        <f t="shared" si="25"/>
        <v>C</v>
      </c>
      <c r="CE517" s="20" t="str">
        <f t="shared" si="26"/>
        <v>OECD_EFTA</v>
      </c>
      <c r="CF517" s="20">
        <f>IF(ISNUMBER(Table1[[#This Row],[concrete]]),Table1[[#This Row],[concrete]],IF(AND(ISNUMBER(Table1[[#This Row],[cement]]),ISNUMBER(Table1[[#This Row],[aggregates]])),Table1[[#This Row],[cement]]+Table1[[#This Row],[aggregates]],""))</f>
        <v>470.12625000000003</v>
      </c>
      <c r="CG517" s="30">
        <f>COUNT(Table1[[#This Row],[steel]:[other_unspecified_material]])</f>
        <v>7</v>
      </c>
    </row>
    <row r="518" spans="1:85" ht="15.75">
      <c r="A518" s="9">
        <v>516</v>
      </c>
      <c r="B518" s="36" t="s">
        <v>226</v>
      </c>
      <c r="C518" s="36" t="s">
        <v>1090</v>
      </c>
      <c r="E518" s="9">
        <v>1960</v>
      </c>
      <c r="F518" s="38">
        <v>14</v>
      </c>
      <c r="I518" s="120"/>
      <c r="J518" s="117">
        <v>24</v>
      </c>
      <c r="N518" s="117">
        <v>145</v>
      </c>
      <c r="O518" s="117">
        <v>1000</v>
      </c>
      <c r="P518" s="117">
        <v>420</v>
      </c>
      <c r="AB518" s="117">
        <v>0.9</v>
      </c>
      <c r="AK518" s="117">
        <v>30</v>
      </c>
      <c r="AL518" s="36" t="s">
        <v>274</v>
      </c>
      <c r="AN518" s="36" t="s">
        <v>1091</v>
      </c>
      <c r="AO518" s="20" t="s">
        <v>117</v>
      </c>
      <c r="AP518" s="36" t="s">
        <v>921</v>
      </c>
      <c r="AQ518" s="20" t="s">
        <v>120</v>
      </c>
      <c r="AR518" s="20"/>
      <c r="AS518" s="8" t="s">
        <v>1354</v>
      </c>
      <c r="AT518" s="38">
        <v>2018</v>
      </c>
      <c r="AU518" s="20" t="s">
        <v>1138</v>
      </c>
      <c r="AV518" s="42" t="s">
        <v>1140</v>
      </c>
      <c r="AW518" s="36" t="s">
        <v>1139</v>
      </c>
      <c r="AX518" s="47" t="s">
        <v>1312</v>
      </c>
      <c r="AY518" s="20" t="str">
        <f>"https://doi.org/"&amp;Table1[[#This Row],[DOI]]</f>
        <v>https://doi.org/10.1021/acs.est.8b03111</v>
      </c>
      <c r="AZ518" s="62" t="s">
        <v>1214</v>
      </c>
      <c r="BA518" s="20"/>
      <c r="BB518" s="20"/>
      <c r="BC518" s="20"/>
      <c r="BD518" s="20"/>
      <c r="BE518" s="59" t="s">
        <v>1328</v>
      </c>
      <c r="BF518" s="20"/>
      <c r="BG518" s="20"/>
      <c r="BH518" s="20"/>
      <c r="BI518" s="20"/>
      <c r="BJ518" s="20"/>
      <c r="BK518" s="20"/>
      <c r="BL518" s="20"/>
      <c r="BM518" s="20"/>
      <c r="BN518" s="20"/>
      <c r="BO518" s="20"/>
      <c r="BP518" s="20"/>
      <c r="BQ518" s="20"/>
      <c r="BR518" s="20"/>
      <c r="BS518" s="20"/>
      <c r="BT518" s="20"/>
      <c r="BU518" s="20"/>
      <c r="BV518" s="20"/>
      <c r="BW518" s="60" t="s">
        <v>233</v>
      </c>
      <c r="BX518" s="22" t="str">
        <f>_xlfn.XLOOKUP(BW518,dimensions_items!$B$4:$B$35,dimensions_items!$C$4:$C$35,"NULL",0)</f>
        <v>R5.2ASIA</v>
      </c>
      <c r="BY518" s="60" t="s">
        <v>41</v>
      </c>
      <c r="BZ518" s="21" t="s">
        <v>1470</v>
      </c>
      <c r="CA518" s="21" t="s">
        <v>18</v>
      </c>
      <c r="CB518" s="63" t="s">
        <v>23</v>
      </c>
      <c r="CC518" s="20" t="str">
        <f t="shared" si="24"/>
        <v>RU</v>
      </c>
      <c r="CD518" s="20" t="str">
        <f t="shared" si="25"/>
        <v>M</v>
      </c>
      <c r="CE518" s="20" t="str">
        <f t="shared" si="26"/>
        <v>ASIA_CHN</v>
      </c>
      <c r="CF518" s="20">
        <f>IF(ISNUMBER(Table1[[#This Row],[concrete]]),Table1[[#This Row],[concrete]],IF(AND(ISNUMBER(Table1[[#This Row],[cement]]),ISNUMBER(Table1[[#This Row],[aggregates]])),Table1[[#This Row],[cement]]+Table1[[#This Row],[aggregates]],""))</f>
        <v>1145</v>
      </c>
      <c r="CG518" s="30">
        <f>COUNT(Table1[[#This Row],[steel]:[other_unspecified_material]])</f>
        <v>7</v>
      </c>
    </row>
    <row r="519" spans="1:85" ht="15.75">
      <c r="A519" s="9">
        <v>517</v>
      </c>
      <c r="B519" s="36" t="s">
        <v>226</v>
      </c>
      <c r="C519" s="36" t="s">
        <v>1090</v>
      </c>
      <c r="D519" s="38">
        <v>1960</v>
      </c>
      <c r="E519" s="9">
        <v>1980</v>
      </c>
      <c r="F519" s="38">
        <v>16</v>
      </c>
      <c r="I519" s="120"/>
      <c r="J519" s="117">
        <v>20</v>
      </c>
      <c r="N519" s="117">
        <v>160</v>
      </c>
      <c r="O519" s="117">
        <v>900</v>
      </c>
      <c r="P519" s="117">
        <v>370</v>
      </c>
      <c r="AB519" s="117">
        <v>1.8</v>
      </c>
      <c r="AK519" s="117">
        <v>31</v>
      </c>
      <c r="AL519" s="36" t="s">
        <v>274</v>
      </c>
      <c r="AN519" s="36" t="s">
        <v>1091</v>
      </c>
      <c r="AO519" s="20" t="s">
        <v>117</v>
      </c>
      <c r="AP519" s="36" t="s">
        <v>921</v>
      </c>
      <c r="AQ519" s="20" t="s">
        <v>120</v>
      </c>
      <c r="AR519" s="20"/>
      <c r="AS519" s="8" t="s">
        <v>1354</v>
      </c>
      <c r="AT519" s="38">
        <v>2018</v>
      </c>
      <c r="AU519" s="20" t="s">
        <v>1138</v>
      </c>
      <c r="AV519" s="42" t="s">
        <v>1140</v>
      </c>
      <c r="AW519" s="36" t="s">
        <v>1139</v>
      </c>
      <c r="AX519" s="47" t="s">
        <v>1312</v>
      </c>
      <c r="AY519" s="20" t="str">
        <f>"https://doi.org/"&amp;Table1[[#This Row],[DOI]]</f>
        <v>https://doi.org/10.1021/acs.est.8b03111</v>
      </c>
      <c r="AZ519" s="62" t="s">
        <v>1214</v>
      </c>
      <c r="BA519" s="20"/>
      <c r="BB519" s="20"/>
      <c r="BC519" s="20"/>
      <c r="BD519" s="20"/>
      <c r="BE519" s="59" t="s">
        <v>1328</v>
      </c>
      <c r="BF519" s="20"/>
      <c r="BG519" s="20"/>
      <c r="BH519" s="20"/>
      <c r="BI519" s="20"/>
      <c r="BJ519" s="20"/>
      <c r="BK519" s="20"/>
      <c r="BL519" s="20"/>
      <c r="BM519" s="20"/>
      <c r="BN519" s="20"/>
      <c r="BO519" s="20"/>
      <c r="BP519" s="20"/>
      <c r="BQ519" s="20"/>
      <c r="BR519" s="20"/>
      <c r="BS519" s="20"/>
      <c r="BT519" s="20"/>
      <c r="BU519" s="20"/>
      <c r="BV519" s="20"/>
      <c r="BW519" s="60" t="s">
        <v>233</v>
      </c>
      <c r="BX519" s="22" t="str">
        <f>_xlfn.XLOOKUP(BW519,dimensions_items!$B$4:$B$35,dimensions_items!$C$4:$C$35,"NULL",0)</f>
        <v>R5.2ASIA</v>
      </c>
      <c r="BY519" s="60" t="s">
        <v>41</v>
      </c>
      <c r="BZ519" s="21" t="s">
        <v>1470</v>
      </c>
      <c r="CA519" s="21" t="s">
        <v>18</v>
      </c>
      <c r="CB519" s="63" t="s">
        <v>23</v>
      </c>
      <c r="CC519" s="20" t="str">
        <f t="shared" si="24"/>
        <v>RU</v>
      </c>
      <c r="CD519" s="20" t="str">
        <f t="shared" si="25"/>
        <v>M</v>
      </c>
      <c r="CE519" s="20" t="str">
        <f t="shared" si="26"/>
        <v>ASIA_CHN</v>
      </c>
      <c r="CF519" s="20">
        <f>IF(ISNUMBER(Table1[[#This Row],[concrete]]),Table1[[#This Row],[concrete]],IF(AND(ISNUMBER(Table1[[#This Row],[cement]]),ISNUMBER(Table1[[#This Row],[aggregates]])),Table1[[#This Row],[cement]]+Table1[[#This Row],[aggregates]],""))</f>
        <v>1060</v>
      </c>
      <c r="CG519" s="30">
        <f>COUNT(Table1[[#This Row],[steel]:[other_unspecified_material]])</f>
        <v>7</v>
      </c>
    </row>
    <row r="520" spans="1:85" ht="15.75">
      <c r="A520" s="9">
        <v>518</v>
      </c>
      <c r="B520" s="36" t="s">
        <v>226</v>
      </c>
      <c r="C520" s="36" t="s">
        <v>1090</v>
      </c>
      <c r="D520" s="38">
        <v>1980</v>
      </c>
      <c r="E520" s="9">
        <v>2000</v>
      </c>
      <c r="F520" s="38">
        <v>18</v>
      </c>
      <c r="I520" s="120"/>
      <c r="J520" s="117">
        <v>16</v>
      </c>
      <c r="N520" s="117">
        <v>175</v>
      </c>
      <c r="O520" s="117">
        <v>800</v>
      </c>
      <c r="P520" s="117">
        <v>350</v>
      </c>
      <c r="AB520" s="117">
        <v>2</v>
      </c>
      <c r="AK520" s="117">
        <v>32</v>
      </c>
      <c r="AL520" s="36" t="s">
        <v>274</v>
      </c>
      <c r="AN520" s="36" t="s">
        <v>1091</v>
      </c>
      <c r="AO520" s="20" t="s">
        <v>117</v>
      </c>
      <c r="AP520" s="36" t="s">
        <v>921</v>
      </c>
      <c r="AQ520" s="20" t="s">
        <v>120</v>
      </c>
      <c r="AR520" s="20"/>
      <c r="AS520" s="8" t="s">
        <v>1354</v>
      </c>
      <c r="AT520" s="38">
        <v>2018</v>
      </c>
      <c r="AU520" s="20" t="s">
        <v>1138</v>
      </c>
      <c r="AV520" s="42" t="s">
        <v>1140</v>
      </c>
      <c r="AW520" s="36" t="s">
        <v>1139</v>
      </c>
      <c r="AX520" s="47" t="s">
        <v>1312</v>
      </c>
      <c r="AY520" s="20" t="str">
        <f>"https://doi.org/"&amp;Table1[[#This Row],[DOI]]</f>
        <v>https://doi.org/10.1021/acs.est.8b03111</v>
      </c>
      <c r="AZ520" s="62" t="s">
        <v>1214</v>
      </c>
      <c r="BA520" s="20"/>
      <c r="BB520" s="20"/>
      <c r="BC520" s="20"/>
      <c r="BD520" s="20"/>
      <c r="BE520" s="59" t="s">
        <v>1328</v>
      </c>
      <c r="BF520" s="20"/>
      <c r="BG520" s="20"/>
      <c r="BH520" s="20"/>
      <c r="BI520" s="20"/>
      <c r="BJ520" s="20"/>
      <c r="BK520" s="20"/>
      <c r="BL520" s="20"/>
      <c r="BM520" s="20"/>
      <c r="BN520" s="20"/>
      <c r="BO520" s="20"/>
      <c r="BP520" s="20"/>
      <c r="BQ520" s="20"/>
      <c r="BR520" s="20"/>
      <c r="BS520" s="20"/>
      <c r="BT520" s="20"/>
      <c r="BU520" s="20"/>
      <c r="BV520" s="20"/>
      <c r="BW520" s="60" t="s">
        <v>233</v>
      </c>
      <c r="BX520" s="22" t="str">
        <f>_xlfn.XLOOKUP(BW520,dimensions_items!$B$4:$B$35,dimensions_items!$C$4:$C$35,"NULL",0)</f>
        <v>R5.2ASIA</v>
      </c>
      <c r="BY520" s="60" t="s">
        <v>41</v>
      </c>
      <c r="BZ520" s="21" t="s">
        <v>1470</v>
      </c>
      <c r="CA520" s="21" t="s">
        <v>18</v>
      </c>
      <c r="CB520" s="63" t="s">
        <v>23</v>
      </c>
      <c r="CC520" s="20" t="str">
        <f t="shared" si="24"/>
        <v>RU</v>
      </c>
      <c r="CD520" s="20" t="str">
        <f t="shared" si="25"/>
        <v>M</v>
      </c>
      <c r="CE520" s="20" t="str">
        <f t="shared" si="26"/>
        <v>ASIA_CHN</v>
      </c>
      <c r="CF520" s="20">
        <f>IF(ISNUMBER(Table1[[#This Row],[concrete]]),Table1[[#This Row],[concrete]],IF(AND(ISNUMBER(Table1[[#This Row],[cement]]),ISNUMBER(Table1[[#This Row],[aggregates]])),Table1[[#This Row],[cement]]+Table1[[#This Row],[aggregates]],""))</f>
        <v>975</v>
      </c>
      <c r="CG520" s="30">
        <f>COUNT(Table1[[#This Row],[steel]:[other_unspecified_material]])</f>
        <v>7</v>
      </c>
    </row>
    <row r="521" spans="1:85" ht="15.75">
      <c r="A521" s="9">
        <v>519</v>
      </c>
      <c r="B521" s="36" t="s">
        <v>226</v>
      </c>
      <c r="C521" s="36" t="s">
        <v>1090</v>
      </c>
      <c r="D521" s="38">
        <v>2000</v>
      </c>
      <c r="E521" s="9">
        <v>2010</v>
      </c>
      <c r="F521" s="38">
        <v>20</v>
      </c>
      <c r="I521" s="120"/>
      <c r="J521" s="117">
        <v>12</v>
      </c>
      <c r="N521" s="117">
        <v>180</v>
      </c>
      <c r="O521" s="117">
        <v>740</v>
      </c>
      <c r="P521" s="117">
        <v>320</v>
      </c>
      <c r="AB521" s="117">
        <v>2.1</v>
      </c>
      <c r="AK521" s="117">
        <v>33</v>
      </c>
      <c r="AL521" s="36" t="s">
        <v>274</v>
      </c>
      <c r="AN521" s="36" t="s">
        <v>1091</v>
      </c>
      <c r="AO521" s="20" t="s">
        <v>117</v>
      </c>
      <c r="AP521" s="36" t="s">
        <v>921</v>
      </c>
      <c r="AQ521" s="20" t="s">
        <v>120</v>
      </c>
      <c r="AR521" s="20"/>
      <c r="AS521" s="8" t="s">
        <v>1354</v>
      </c>
      <c r="AT521" s="38">
        <v>2018</v>
      </c>
      <c r="AU521" s="20" t="s">
        <v>1138</v>
      </c>
      <c r="AV521" s="42" t="s">
        <v>1140</v>
      </c>
      <c r="AW521" s="36" t="s">
        <v>1139</v>
      </c>
      <c r="AX521" s="47" t="s">
        <v>1312</v>
      </c>
      <c r="AY521" s="20" t="str">
        <f>"https://doi.org/"&amp;Table1[[#This Row],[DOI]]</f>
        <v>https://doi.org/10.1021/acs.est.8b03111</v>
      </c>
      <c r="AZ521" s="62" t="s">
        <v>1214</v>
      </c>
      <c r="BA521" s="20"/>
      <c r="BB521" s="20"/>
      <c r="BC521" s="20"/>
      <c r="BD521" s="20"/>
      <c r="BE521" s="59" t="s">
        <v>1328</v>
      </c>
      <c r="BF521" s="20"/>
      <c r="BG521" s="20"/>
      <c r="BH521" s="20"/>
      <c r="BI521" s="20"/>
      <c r="BJ521" s="20"/>
      <c r="BK521" s="20"/>
      <c r="BL521" s="20"/>
      <c r="BM521" s="20"/>
      <c r="BN521" s="20"/>
      <c r="BO521" s="20"/>
      <c r="BP521" s="20"/>
      <c r="BQ521" s="20"/>
      <c r="BR521" s="20"/>
      <c r="BS521" s="20"/>
      <c r="BT521" s="20"/>
      <c r="BU521" s="20"/>
      <c r="BV521" s="20"/>
      <c r="BW521" s="60" t="s">
        <v>233</v>
      </c>
      <c r="BX521" s="22" t="str">
        <f>_xlfn.XLOOKUP(BW521,dimensions_items!$B$4:$B$35,dimensions_items!$C$4:$C$35,"NULL",0)</f>
        <v>R5.2ASIA</v>
      </c>
      <c r="BY521" s="60" t="s">
        <v>41</v>
      </c>
      <c r="BZ521" s="21" t="s">
        <v>1470</v>
      </c>
      <c r="CA521" s="21" t="s">
        <v>18</v>
      </c>
      <c r="CB521" s="63" t="s">
        <v>23</v>
      </c>
      <c r="CC521" s="20" t="str">
        <f t="shared" si="24"/>
        <v>RU</v>
      </c>
      <c r="CD521" s="20" t="str">
        <f t="shared" si="25"/>
        <v>M</v>
      </c>
      <c r="CE521" s="20" t="str">
        <f t="shared" si="26"/>
        <v>ASIA_CHN</v>
      </c>
      <c r="CF521" s="20">
        <f>IF(ISNUMBER(Table1[[#This Row],[concrete]]),Table1[[#This Row],[concrete]],IF(AND(ISNUMBER(Table1[[#This Row],[cement]]),ISNUMBER(Table1[[#This Row],[aggregates]])),Table1[[#This Row],[cement]]+Table1[[#This Row],[aggregates]],""))</f>
        <v>920</v>
      </c>
      <c r="CG521" s="30">
        <f>COUNT(Table1[[#This Row],[steel]:[other_unspecified_material]])</f>
        <v>7</v>
      </c>
    </row>
    <row r="522" spans="1:85" ht="15.75">
      <c r="A522" s="9">
        <v>520</v>
      </c>
      <c r="B522" s="36" t="s">
        <v>226</v>
      </c>
      <c r="C522" s="36" t="s">
        <v>1090</v>
      </c>
      <c r="E522" s="9">
        <v>1960</v>
      </c>
      <c r="F522" s="38">
        <v>15</v>
      </c>
      <c r="I522" s="120"/>
      <c r="J522" s="117">
        <v>24</v>
      </c>
      <c r="N522" s="117">
        <v>155</v>
      </c>
      <c r="O522" s="117">
        <v>1020</v>
      </c>
      <c r="P522" s="117">
        <v>40</v>
      </c>
      <c r="AB522" s="117">
        <v>1</v>
      </c>
      <c r="AK522" s="117">
        <v>14</v>
      </c>
      <c r="AL522" s="36" t="s">
        <v>36</v>
      </c>
      <c r="AN522" s="36" t="s">
        <v>1091</v>
      </c>
      <c r="AO522" s="20" t="s">
        <v>117</v>
      </c>
      <c r="AP522" s="36" t="s">
        <v>921</v>
      </c>
      <c r="AQ522" s="20" t="s">
        <v>120</v>
      </c>
      <c r="AR522" s="20"/>
      <c r="AS522" s="8" t="s">
        <v>1354</v>
      </c>
      <c r="AT522" s="38">
        <v>2018</v>
      </c>
      <c r="AU522" s="20" t="s">
        <v>1138</v>
      </c>
      <c r="AV522" s="42" t="s">
        <v>1140</v>
      </c>
      <c r="AW522" s="36" t="s">
        <v>1139</v>
      </c>
      <c r="AX522" s="47" t="s">
        <v>1312</v>
      </c>
      <c r="AY522" s="20" t="str">
        <f>"https://doi.org/"&amp;Table1[[#This Row],[DOI]]</f>
        <v>https://doi.org/10.1021/acs.est.8b03111</v>
      </c>
      <c r="AZ522" s="62" t="s">
        <v>1214</v>
      </c>
      <c r="BA522" s="20"/>
      <c r="BB522" s="20"/>
      <c r="BC522" s="20"/>
      <c r="BD522" s="20"/>
      <c r="BE522" s="59" t="s">
        <v>1328</v>
      </c>
      <c r="BF522" s="20"/>
      <c r="BG522" s="20"/>
      <c r="BH522" s="20"/>
      <c r="BI522" s="20"/>
      <c r="BJ522" s="20"/>
      <c r="BK522" s="20"/>
      <c r="BL522" s="20"/>
      <c r="BM522" s="20"/>
      <c r="BN522" s="20"/>
      <c r="BO522" s="20"/>
      <c r="BP522" s="20"/>
      <c r="BQ522" s="20"/>
      <c r="BR522" s="20"/>
      <c r="BS522" s="20"/>
      <c r="BT522" s="20"/>
      <c r="BU522" s="20"/>
      <c r="BV522" s="20"/>
      <c r="BW522" s="60" t="s">
        <v>233</v>
      </c>
      <c r="BX522" s="22" t="str">
        <f>_xlfn.XLOOKUP(BW522,dimensions_items!$B$4:$B$35,dimensions_items!$C$4:$C$35,"NULL",0)</f>
        <v>R5.2ASIA</v>
      </c>
      <c r="BY522" s="60" t="s">
        <v>41</v>
      </c>
      <c r="BZ522" s="21" t="s">
        <v>26</v>
      </c>
      <c r="CA522" s="21" t="s">
        <v>18</v>
      </c>
      <c r="CB522" s="63" t="s">
        <v>23</v>
      </c>
      <c r="CC522" s="20" t="str">
        <f t="shared" si="24"/>
        <v>RU</v>
      </c>
      <c r="CD522" s="20" t="str">
        <f t="shared" si="25"/>
        <v>C</v>
      </c>
      <c r="CE522" s="20" t="str">
        <f t="shared" si="26"/>
        <v>ASIA_CHN</v>
      </c>
      <c r="CF522" s="20">
        <f>IF(ISNUMBER(Table1[[#This Row],[concrete]]),Table1[[#This Row],[concrete]],IF(AND(ISNUMBER(Table1[[#This Row],[cement]]),ISNUMBER(Table1[[#This Row],[aggregates]])),Table1[[#This Row],[cement]]+Table1[[#This Row],[aggregates]],""))</f>
        <v>1175</v>
      </c>
      <c r="CG522" s="30">
        <f>COUNT(Table1[[#This Row],[steel]:[other_unspecified_material]])</f>
        <v>7</v>
      </c>
    </row>
    <row r="523" spans="1:85" ht="15.75">
      <c r="A523" s="9">
        <v>521</v>
      </c>
      <c r="B523" s="36" t="s">
        <v>226</v>
      </c>
      <c r="C523" s="36" t="s">
        <v>1090</v>
      </c>
      <c r="D523" s="38">
        <v>1960</v>
      </c>
      <c r="E523" s="9">
        <v>1980</v>
      </c>
      <c r="F523" s="38">
        <v>25</v>
      </c>
      <c r="I523" s="120"/>
      <c r="J523" s="117">
        <v>20</v>
      </c>
      <c r="N523" s="117">
        <v>190</v>
      </c>
      <c r="O523" s="117">
        <v>930</v>
      </c>
      <c r="P523" s="117">
        <v>30</v>
      </c>
      <c r="AB523" s="117">
        <v>1.9</v>
      </c>
      <c r="AK523" s="117">
        <v>16</v>
      </c>
      <c r="AL523" s="36" t="s">
        <v>36</v>
      </c>
      <c r="AN523" s="36" t="s">
        <v>1091</v>
      </c>
      <c r="AO523" s="20" t="s">
        <v>117</v>
      </c>
      <c r="AP523" s="36" t="s">
        <v>921</v>
      </c>
      <c r="AQ523" s="20" t="s">
        <v>120</v>
      </c>
      <c r="AR523" s="20"/>
      <c r="AS523" s="8" t="s">
        <v>1354</v>
      </c>
      <c r="AT523" s="38">
        <v>2018</v>
      </c>
      <c r="AU523" s="20" t="s">
        <v>1138</v>
      </c>
      <c r="AV523" s="42" t="s">
        <v>1140</v>
      </c>
      <c r="AW523" s="36" t="s">
        <v>1139</v>
      </c>
      <c r="AX523" s="47" t="s">
        <v>1312</v>
      </c>
      <c r="AY523" s="20" t="str">
        <f>"https://doi.org/"&amp;Table1[[#This Row],[DOI]]</f>
        <v>https://doi.org/10.1021/acs.est.8b03111</v>
      </c>
      <c r="AZ523" s="62" t="s">
        <v>1214</v>
      </c>
      <c r="BA523" s="20"/>
      <c r="BB523" s="20"/>
      <c r="BC523" s="20"/>
      <c r="BD523" s="20"/>
      <c r="BE523" s="59" t="s">
        <v>1328</v>
      </c>
      <c r="BF523" s="20"/>
      <c r="BG523" s="20"/>
      <c r="BH523" s="20"/>
      <c r="BI523" s="20"/>
      <c r="BJ523" s="20"/>
      <c r="BK523" s="20"/>
      <c r="BL523" s="20"/>
      <c r="BM523" s="20"/>
      <c r="BN523" s="20"/>
      <c r="BO523" s="20"/>
      <c r="BP523" s="20"/>
      <c r="BQ523" s="20"/>
      <c r="BR523" s="20"/>
      <c r="BS523" s="20"/>
      <c r="BT523" s="20"/>
      <c r="BU523" s="20"/>
      <c r="BV523" s="20"/>
      <c r="BW523" s="60" t="s">
        <v>233</v>
      </c>
      <c r="BX523" s="22" t="str">
        <f>_xlfn.XLOOKUP(BW523,dimensions_items!$B$4:$B$35,dimensions_items!$C$4:$C$35,"NULL",0)</f>
        <v>R5.2ASIA</v>
      </c>
      <c r="BY523" s="60" t="s">
        <v>41</v>
      </c>
      <c r="BZ523" s="21" t="s">
        <v>26</v>
      </c>
      <c r="CA523" s="21" t="s">
        <v>18</v>
      </c>
      <c r="CB523" s="63" t="s">
        <v>23</v>
      </c>
      <c r="CC523" s="20" t="str">
        <f t="shared" si="24"/>
        <v>RU</v>
      </c>
      <c r="CD523" s="20" t="str">
        <f t="shared" si="25"/>
        <v>C</v>
      </c>
      <c r="CE523" s="20" t="str">
        <f t="shared" si="26"/>
        <v>ASIA_CHN</v>
      </c>
      <c r="CF523" s="20">
        <f>IF(ISNUMBER(Table1[[#This Row],[concrete]]),Table1[[#This Row],[concrete]],IF(AND(ISNUMBER(Table1[[#This Row],[cement]]),ISNUMBER(Table1[[#This Row],[aggregates]])),Table1[[#This Row],[cement]]+Table1[[#This Row],[aggregates]],""))</f>
        <v>1120</v>
      </c>
      <c r="CG523" s="30">
        <f>COUNT(Table1[[#This Row],[steel]:[other_unspecified_material]])</f>
        <v>7</v>
      </c>
    </row>
    <row r="524" spans="1:85" ht="15.75">
      <c r="A524" s="9">
        <v>522</v>
      </c>
      <c r="B524" s="36" t="s">
        <v>226</v>
      </c>
      <c r="C524" s="36" t="s">
        <v>1090</v>
      </c>
      <c r="D524" s="38">
        <v>1980</v>
      </c>
      <c r="E524" s="9">
        <v>2000</v>
      </c>
      <c r="F524" s="38">
        <v>65</v>
      </c>
      <c r="I524" s="120"/>
      <c r="J524" s="117">
        <v>16</v>
      </c>
      <c r="N524" s="117">
        <v>200</v>
      </c>
      <c r="O524" s="117">
        <v>820</v>
      </c>
      <c r="P524" s="117">
        <v>15</v>
      </c>
      <c r="AB524" s="117">
        <v>2.1</v>
      </c>
      <c r="AK524" s="117">
        <v>28</v>
      </c>
      <c r="AL524" s="36" t="s">
        <v>36</v>
      </c>
      <c r="AN524" s="36" t="s">
        <v>1091</v>
      </c>
      <c r="AO524" s="20" t="s">
        <v>117</v>
      </c>
      <c r="AP524" s="36" t="s">
        <v>921</v>
      </c>
      <c r="AQ524" s="20" t="s">
        <v>120</v>
      </c>
      <c r="AR524" s="20"/>
      <c r="AS524" s="8" t="s">
        <v>1354</v>
      </c>
      <c r="AT524" s="38">
        <v>2018</v>
      </c>
      <c r="AU524" s="20" t="s">
        <v>1138</v>
      </c>
      <c r="AV524" s="42" t="s">
        <v>1140</v>
      </c>
      <c r="AW524" s="36" t="s">
        <v>1139</v>
      </c>
      <c r="AX524" s="47" t="s">
        <v>1312</v>
      </c>
      <c r="AY524" s="20" t="str">
        <f>"https://doi.org/"&amp;Table1[[#This Row],[DOI]]</f>
        <v>https://doi.org/10.1021/acs.est.8b03111</v>
      </c>
      <c r="AZ524" s="62" t="s">
        <v>1214</v>
      </c>
      <c r="BA524" s="20"/>
      <c r="BB524" s="20"/>
      <c r="BC524" s="20"/>
      <c r="BD524" s="20"/>
      <c r="BE524" s="59" t="s">
        <v>1328</v>
      </c>
      <c r="BF524" s="20"/>
      <c r="BG524" s="20"/>
      <c r="BH524" s="20"/>
      <c r="BI524" s="20"/>
      <c r="BJ524" s="20"/>
      <c r="BK524" s="20"/>
      <c r="BL524" s="20"/>
      <c r="BM524" s="20"/>
      <c r="BN524" s="20"/>
      <c r="BO524" s="20"/>
      <c r="BP524" s="20"/>
      <c r="BQ524" s="20"/>
      <c r="BR524" s="20"/>
      <c r="BS524" s="20"/>
      <c r="BT524" s="20"/>
      <c r="BU524" s="20"/>
      <c r="BV524" s="20"/>
      <c r="BW524" s="60" t="s">
        <v>233</v>
      </c>
      <c r="BX524" s="22" t="str">
        <f>_xlfn.XLOOKUP(BW524,dimensions_items!$B$4:$B$35,dimensions_items!$C$4:$C$35,"NULL",0)</f>
        <v>R5.2ASIA</v>
      </c>
      <c r="BY524" s="60" t="s">
        <v>41</v>
      </c>
      <c r="BZ524" s="21" t="s">
        <v>26</v>
      </c>
      <c r="CA524" s="21" t="s">
        <v>18</v>
      </c>
      <c r="CB524" s="63" t="s">
        <v>23</v>
      </c>
      <c r="CC524" s="20" t="str">
        <f t="shared" si="24"/>
        <v>RU</v>
      </c>
      <c r="CD524" s="20" t="str">
        <f t="shared" si="25"/>
        <v>C</v>
      </c>
      <c r="CE524" s="20" t="str">
        <f t="shared" si="26"/>
        <v>ASIA_CHN</v>
      </c>
      <c r="CF524" s="20">
        <f>IF(ISNUMBER(Table1[[#This Row],[concrete]]),Table1[[#This Row],[concrete]],IF(AND(ISNUMBER(Table1[[#This Row],[cement]]),ISNUMBER(Table1[[#This Row],[aggregates]])),Table1[[#This Row],[cement]]+Table1[[#This Row],[aggregates]],""))</f>
        <v>1020</v>
      </c>
      <c r="CG524" s="30">
        <f>COUNT(Table1[[#This Row],[steel]:[other_unspecified_material]])</f>
        <v>7</v>
      </c>
    </row>
    <row r="525" spans="1:85" ht="15.75">
      <c r="A525" s="9">
        <v>523</v>
      </c>
      <c r="B525" s="36" t="s">
        <v>226</v>
      </c>
      <c r="C525" s="36" t="s">
        <v>1090</v>
      </c>
      <c r="D525" s="38">
        <v>2000</v>
      </c>
      <c r="E525" s="9">
        <v>2010</v>
      </c>
      <c r="F525" s="38">
        <v>70</v>
      </c>
      <c r="I525" s="120"/>
      <c r="J525" s="117">
        <v>12</v>
      </c>
      <c r="N525" s="117">
        <v>220</v>
      </c>
      <c r="O525" s="117">
        <v>780</v>
      </c>
      <c r="P525" s="117">
        <v>10</v>
      </c>
      <c r="AB525" s="117">
        <v>2.2000000000000002</v>
      </c>
      <c r="AK525" s="117">
        <v>32</v>
      </c>
      <c r="AL525" s="36" t="s">
        <v>36</v>
      </c>
      <c r="AN525" s="36" t="s">
        <v>1091</v>
      </c>
      <c r="AO525" s="20" t="s">
        <v>117</v>
      </c>
      <c r="AP525" s="36" t="s">
        <v>921</v>
      </c>
      <c r="AQ525" s="20" t="s">
        <v>120</v>
      </c>
      <c r="AR525" s="20"/>
      <c r="AS525" s="8" t="s">
        <v>1354</v>
      </c>
      <c r="AT525" s="38">
        <v>2018</v>
      </c>
      <c r="AU525" s="20" t="s">
        <v>1138</v>
      </c>
      <c r="AV525" s="42" t="s">
        <v>1140</v>
      </c>
      <c r="AW525" s="36" t="s">
        <v>1139</v>
      </c>
      <c r="AX525" s="47" t="s">
        <v>1312</v>
      </c>
      <c r="AY525" s="20" t="str">
        <f>"https://doi.org/"&amp;Table1[[#This Row],[DOI]]</f>
        <v>https://doi.org/10.1021/acs.est.8b03111</v>
      </c>
      <c r="AZ525" s="62" t="s">
        <v>1214</v>
      </c>
      <c r="BA525" s="20"/>
      <c r="BB525" s="20"/>
      <c r="BC525" s="20"/>
      <c r="BD525" s="20"/>
      <c r="BE525" s="59" t="s">
        <v>1328</v>
      </c>
      <c r="BF525" s="20"/>
      <c r="BG525" s="20"/>
      <c r="BH525" s="20"/>
      <c r="BI525" s="20"/>
      <c r="BJ525" s="20"/>
      <c r="BK525" s="20"/>
      <c r="BL525" s="20"/>
      <c r="BM525" s="20"/>
      <c r="BN525" s="20"/>
      <c r="BO525" s="20"/>
      <c r="BP525" s="20"/>
      <c r="BQ525" s="20"/>
      <c r="BR525" s="20"/>
      <c r="BS525" s="20"/>
      <c r="BT525" s="20"/>
      <c r="BU525" s="20"/>
      <c r="BV525" s="20"/>
      <c r="BW525" s="60" t="s">
        <v>233</v>
      </c>
      <c r="BX525" s="22" t="str">
        <f>_xlfn.XLOOKUP(BW525,dimensions_items!$B$4:$B$35,dimensions_items!$C$4:$C$35,"NULL",0)</f>
        <v>R5.2ASIA</v>
      </c>
      <c r="BY525" s="60" t="s">
        <v>41</v>
      </c>
      <c r="BZ525" s="21" t="s">
        <v>26</v>
      </c>
      <c r="CA525" s="21" t="s">
        <v>18</v>
      </c>
      <c r="CB525" s="63" t="s">
        <v>23</v>
      </c>
      <c r="CC525" s="20" t="str">
        <f t="shared" si="24"/>
        <v>RU</v>
      </c>
      <c r="CD525" s="20" t="str">
        <f t="shared" si="25"/>
        <v>C</v>
      </c>
      <c r="CE525" s="20" t="str">
        <f t="shared" si="26"/>
        <v>ASIA_CHN</v>
      </c>
      <c r="CF525" s="20">
        <f>IF(ISNUMBER(Table1[[#This Row],[concrete]]),Table1[[#This Row],[concrete]],IF(AND(ISNUMBER(Table1[[#This Row],[cement]]),ISNUMBER(Table1[[#This Row],[aggregates]])),Table1[[#This Row],[cement]]+Table1[[#This Row],[aggregates]],""))</f>
        <v>1000</v>
      </c>
      <c r="CG525" s="30">
        <f>COUNT(Table1[[#This Row],[steel]:[other_unspecified_material]])</f>
        <v>7</v>
      </c>
    </row>
    <row r="526" spans="1:85" ht="15.75">
      <c r="A526" s="9">
        <v>524</v>
      </c>
      <c r="B526" s="36" t="s">
        <v>226</v>
      </c>
      <c r="C526" s="36" t="s">
        <v>1090</v>
      </c>
      <c r="E526" s="9">
        <v>1949</v>
      </c>
      <c r="F526" s="38">
        <v>0.09</v>
      </c>
      <c r="I526" s="120"/>
      <c r="J526" s="117">
        <v>86</v>
      </c>
      <c r="M526" s="117">
        <v>0</v>
      </c>
      <c r="P526" s="117">
        <v>0</v>
      </c>
      <c r="S526" s="117">
        <v>0</v>
      </c>
      <c r="U526" s="121">
        <v>0</v>
      </c>
      <c r="AB526" s="117">
        <v>0.13</v>
      </c>
      <c r="AL526" s="36" t="s">
        <v>1092</v>
      </c>
      <c r="AN526" s="61" t="s">
        <v>1093</v>
      </c>
      <c r="AO526" s="20" t="s">
        <v>117</v>
      </c>
      <c r="AP526" s="36" t="s">
        <v>921</v>
      </c>
      <c r="AQ526" s="20" t="s">
        <v>120</v>
      </c>
      <c r="AR526" s="20"/>
      <c r="AS526" s="8" t="s">
        <v>1354</v>
      </c>
      <c r="AT526" s="38">
        <v>2018</v>
      </c>
      <c r="AU526" s="20" t="s">
        <v>1138</v>
      </c>
      <c r="AV526" s="42" t="s">
        <v>1140</v>
      </c>
      <c r="AW526" s="36" t="s">
        <v>1139</v>
      </c>
      <c r="AX526" s="47" t="s">
        <v>1312</v>
      </c>
      <c r="AY526" s="20" t="str">
        <f>"https://doi.org/"&amp;Table1[[#This Row],[DOI]]</f>
        <v>https://doi.org/10.1021/acs.est.8b03111</v>
      </c>
      <c r="AZ526" s="62" t="s">
        <v>1214</v>
      </c>
      <c r="BA526" s="20"/>
      <c r="BB526" s="20"/>
      <c r="BC526" s="20"/>
      <c r="BD526" s="20"/>
      <c r="BE526" s="59" t="s">
        <v>1328</v>
      </c>
      <c r="BF526" s="20"/>
      <c r="BG526" s="20"/>
      <c r="BH526" s="20"/>
      <c r="BI526" s="20"/>
      <c r="BJ526" s="20"/>
      <c r="BK526" s="20"/>
      <c r="BL526" s="20"/>
      <c r="BM526" s="20"/>
      <c r="BN526" s="20"/>
      <c r="BO526" s="20"/>
      <c r="BP526" s="20"/>
      <c r="BQ526" s="20"/>
      <c r="BR526" s="20"/>
      <c r="BS526" s="20"/>
      <c r="BT526" s="20"/>
      <c r="BU526" s="20"/>
      <c r="BV526" s="20"/>
      <c r="BW526" s="60" t="s">
        <v>233</v>
      </c>
      <c r="BX526" s="22" t="str">
        <f>_xlfn.XLOOKUP(BW526,dimensions_items!$B$4:$B$35,dimensions_items!$C$4:$C$35,"NULL",0)</f>
        <v>R5.2ASIA</v>
      </c>
      <c r="BY526" s="60" t="s">
        <v>41</v>
      </c>
      <c r="BZ526" s="21" t="s">
        <v>26</v>
      </c>
      <c r="CA526" s="21" t="s">
        <v>18</v>
      </c>
      <c r="CB526" s="63" t="s">
        <v>23</v>
      </c>
      <c r="CC526" s="20" t="str">
        <f t="shared" si="24"/>
        <v>RU</v>
      </c>
      <c r="CD526" s="20" t="str">
        <f t="shared" si="25"/>
        <v>C</v>
      </c>
      <c r="CE526" s="20" t="str">
        <f t="shared" si="26"/>
        <v>ASIA_CHN</v>
      </c>
      <c r="CF526" s="20">
        <f>IF(ISNUMBER(Table1[[#This Row],[concrete]]),Table1[[#This Row],[concrete]],IF(AND(ISNUMBER(Table1[[#This Row],[cement]]),ISNUMBER(Table1[[#This Row],[aggregates]])),Table1[[#This Row],[cement]]+Table1[[#This Row],[aggregates]],""))</f>
        <v>0</v>
      </c>
      <c r="CG526" s="30">
        <f>COUNT(Table1[[#This Row],[steel]:[other_unspecified_material]])</f>
        <v>7</v>
      </c>
    </row>
    <row r="527" spans="1:85" ht="15.75">
      <c r="A527" s="9">
        <v>525</v>
      </c>
      <c r="B527" s="36" t="s">
        <v>226</v>
      </c>
      <c r="C527" s="36" t="s">
        <v>1090</v>
      </c>
      <c r="E527" s="9">
        <v>1949</v>
      </c>
      <c r="F527" s="38">
        <v>1.9</v>
      </c>
      <c r="I527" s="120"/>
      <c r="J527" s="117">
        <v>35</v>
      </c>
      <c r="M527" s="117">
        <v>0</v>
      </c>
      <c r="P527" s="117">
        <v>855</v>
      </c>
      <c r="S527" s="117">
        <v>43.8</v>
      </c>
      <c r="U527" s="117">
        <v>0</v>
      </c>
      <c r="AB527" s="117">
        <v>0.25</v>
      </c>
      <c r="AL527" s="36" t="s">
        <v>1094</v>
      </c>
      <c r="AN527" s="61" t="s">
        <v>1093</v>
      </c>
      <c r="AO527" s="20" t="s">
        <v>117</v>
      </c>
      <c r="AP527" s="36" t="s">
        <v>921</v>
      </c>
      <c r="AQ527" s="20" t="s">
        <v>120</v>
      </c>
      <c r="AR527" s="20"/>
      <c r="AS527" s="8" t="s">
        <v>1354</v>
      </c>
      <c r="AT527" s="38">
        <v>2018</v>
      </c>
      <c r="AU527" s="20" t="s">
        <v>1138</v>
      </c>
      <c r="AV527" s="42" t="s">
        <v>1140</v>
      </c>
      <c r="AW527" s="36" t="s">
        <v>1139</v>
      </c>
      <c r="AX527" s="47" t="s">
        <v>1312</v>
      </c>
      <c r="AY527" s="20" t="str">
        <f>"https://doi.org/"&amp;Table1[[#This Row],[DOI]]</f>
        <v>https://doi.org/10.1021/acs.est.8b03111</v>
      </c>
      <c r="AZ527" s="62" t="s">
        <v>1214</v>
      </c>
      <c r="BA527" s="20"/>
      <c r="BB527" s="20"/>
      <c r="BC527" s="20"/>
      <c r="BD527" s="20"/>
      <c r="BE527" s="59" t="s">
        <v>1328</v>
      </c>
      <c r="BF527" s="20"/>
      <c r="BG527" s="20"/>
      <c r="BH527" s="20"/>
      <c r="BI527" s="20"/>
      <c r="BJ527" s="20"/>
      <c r="BK527" s="20"/>
      <c r="BL527" s="20"/>
      <c r="BM527" s="20"/>
      <c r="BN527" s="20"/>
      <c r="BO527" s="20"/>
      <c r="BP527" s="20"/>
      <c r="BQ527" s="20"/>
      <c r="BR527" s="20"/>
      <c r="BS527" s="20"/>
      <c r="BT527" s="20"/>
      <c r="BU527" s="20"/>
      <c r="BV527" s="20"/>
      <c r="BW527" s="60" t="s">
        <v>233</v>
      </c>
      <c r="BX527" s="22" t="str">
        <f>_xlfn.XLOOKUP(BW527,dimensions_items!$B$4:$B$35,dimensions_items!$C$4:$C$35,"NULL",0)</f>
        <v>R5.2ASIA</v>
      </c>
      <c r="BY527" s="60" t="s">
        <v>41</v>
      </c>
      <c r="BZ527" s="21" t="s">
        <v>26</v>
      </c>
      <c r="CA527" s="21" t="s">
        <v>18</v>
      </c>
      <c r="CB527" s="63" t="s">
        <v>23</v>
      </c>
      <c r="CC527" s="20" t="str">
        <f t="shared" si="24"/>
        <v>RU</v>
      </c>
      <c r="CD527" s="20" t="str">
        <f t="shared" si="25"/>
        <v>C</v>
      </c>
      <c r="CE527" s="20" t="str">
        <f t="shared" si="26"/>
        <v>ASIA_CHN</v>
      </c>
      <c r="CF527" s="20">
        <f>IF(ISNUMBER(Table1[[#This Row],[concrete]]),Table1[[#This Row],[concrete]],IF(AND(ISNUMBER(Table1[[#This Row],[cement]]),ISNUMBER(Table1[[#This Row],[aggregates]])),Table1[[#This Row],[cement]]+Table1[[#This Row],[aggregates]],""))</f>
        <v>0</v>
      </c>
      <c r="CG527" s="30">
        <f>COUNT(Table1[[#This Row],[steel]:[other_unspecified_material]])</f>
        <v>7</v>
      </c>
    </row>
    <row r="528" spans="1:85" ht="15.75">
      <c r="A528" s="9">
        <v>526</v>
      </c>
      <c r="B528" s="36" t="s">
        <v>226</v>
      </c>
      <c r="C528" s="36" t="s">
        <v>1090</v>
      </c>
      <c r="E528" s="9">
        <v>1949</v>
      </c>
      <c r="F528" s="38">
        <v>9</v>
      </c>
      <c r="I528" s="120"/>
      <c r="J528" s="117">
        <v>28.1</v>
      </c>
      <c r="M528" s="117">
        <v>439.2</v>
      </c>
      <c r="P528" s="117">
        <v>638</v>
      </c>
      <c r="S528" s="117">
        <v>47.5</v>
      </c>
      <c r="U528" s="117">
        <v>1</v>
      </c>
      <c r="AB528" s="117">
        <v>1</v>
      </c>
      <c r="AL528" s="150" t="s">
        <v>274</v>
      </c>
      <c r="AN528" s="61" t="s">
        <v>1093</v>
      </c>
      <c r="AO528" s="20" t="s">
        <v>117</v>
      </c>
      <c r="AP528" s="36" t="s">
        <v>921</v>
      </c>
      <c r="AQ528" s="20" t="s">
        <v>120</v>
      </c>
      <c r="AR528" s="20"/>
      <c r="AS528" s="8" t="s">
        <v>1353</v>
      </c>
      <c r="AT528" s="38">
        <v>2020</v>
      </c>
      <c r="AU528" s="20" t="s">
        <v>1141</v>
      </c>
      <c r="AV528" s="36" t="s">
        <v>216</v>
      </c>
      <c r="AW528" s="36" t="s">
        <v>125</v>
      </c>
      <c r="AX528" s="47" t="s">
        <v>1313</v>
      </c>
      <c r="AY528" s="20" t="str">
        <f>"https://doi.org/"&amp;Table1[[#This Row],[DOI]]</f>
        <v>https://doi.org/10.1016/j.jclepro.2019.119941</v>
      </c>
      <c r="AZ528" s="20" t="s">
        <v>119</v>
      </c>
      <c r="BA528" s="20"/>
      <c r="BB528" s="20"/>
      <c r="BC528" s="20" t="s">
        <v>1213</v>
      </c>
      <c r="BD528" s="20"/>
      <c r="BE528" s="59" t="s">
        <v>1328</v>
      </c>
      <c r="BF528" s="20"/>
      <c r="BG528" s="20"/>
      <c r="BH528" s="20"/>
      <c r="BI528" s="20"/>
      <c r="BJ528" s="20"/>
      <c r="BK528" s="20"/>
      <c r="BL528" s="20"/>
      <c r="BM528" s="20"/>
      <c r="BN528" s="20"/>
      <c r="BO528" s="20"/>
      <c r="BP528" s="20"/>
      <c r="BQ528" s="20"/>
      <c r="BR528" s="20"/>
      <c r="BS528" s="20"/>
      <c r="BT528" s="20"/>
      <c r="BU528" s="20"/>
      <c r="BV528" s="20"/>
      <c r="BW528" s="60" t="s">
        <v>233</v>
      </c>
      <c r="BX528" s="22" t="str">
        <f>_xlfn.XLOOKUP(BW528,dimensions_items!$B$4:$B$35,dimensions_items!$C$4:$C$35,"NULL",0)</f>
        <v>R5.2ASIA</v>
      </c>
      <c r="BY528" s="60" t="s">
        <v>41</v>
      </c>
      <c r="BZ528" s="64" t="s">
        <v>17</v>
      </c>
      <c r="CA528" s="21" t="s">
        <v>18</v>
      </c>
      <c r="CB528" s="60" t="s">
        <v>19</v>
      </c>
      <c r="CC528" s="20" t="str">
        <f t="shared" si="24"/>
        <v>RU</v>
      </c>
      <c r="CD528" s="20" t="str">
        <f t="shared" si="25"/>
        <v>C</v>
      </c>
      <c r="CE528" s="20" t="str">
        <f t="shared" si="26"/>
        <v>ASIA_CHN</v>
      </c>
      <c r="CF528" s="20">
        <f>IF(ISNUMBER(Table1[[#This Row],[concrete]]),Table1[[#This Row],[concrete]],IF(AND(ISNUMBER(Table1[[#This Row],[cement]]),ISNUMBER(Table1[[#This Row],[aggregates]])),Table1[[#This Row],[cement]]+Table1[[#This Row],[aggregates]],""))</f>
        <v>439.2</v>
      </c>
      <c r="CG528" s="30">
        <f>COUNT(Table1[[#This Row],[steel]:[other_unspecified_material]])</f>
        <v>7</v>
      </c>
    </row>
    <row r="529" spans="1:85" ht="15.75">
      <c r="A529" s="9">
        <v>527</v>
      </c>
      <c r="B529" s="36" t="s">
        <v>226</v>
      </c>
      <c r="C529" s="36" t="s">
        <v>1090</v>
      </c>
      <c r="D529" s="38">
        <v>1950</v>
      </c>
      <c r="E529" s="9">
        <v>1959</v>
      </c>
      <c r="F529" s="38">
        <v>14</v>
      </c>
      <c r="I529" s="120"/>
      <c r="J529" s="117">
        <v>20</v>
      </c>
      <c r="M529" s="117">
        <v>439.2</v>
      </c>
      <c r="P529" s="117">
        <v>638</v>
      </c>
      <c r="S529" s="117">
        <v>47.5</v>
      </c>
      <c r="U529" s="117">
        <v>1</v>
      </c>
      <c r="AB529" s="117">
        <v>1</v>
      </c>
      <c r="AL529" s="150" t="s">
        <v>274</v>
      </c>
      <c r="AN529" s="61" t="s">
        <v>1093</v>
      </c>
      <c r="AO529" s="20" t="s">
        <v>117</v>
      </c>
      <c r="AP529" s="36" t="s">
        <v>921</v>
      </c>
      <c r="AQ529" s="20" t="s">
        <v>120</v>
      </c>
      <c r="AR529" s="20"/>
      <c r="AS529" s="8" t="s">
        <v>1353</v>
      </c>
      <c r="AT529" s="38">
        <v>2020</v>
      </c>
      <c r="AU529" s="20" t="s">
        <v>1141</v>
      </c>
      <c r="AV529" s="36" t="s">
        <v>216</v>
      </c>
      <c r="AW529" s="36" t="s">
        <v>125</v>
      </c>
      <c r="AX529" s="47" t="s">
        <v>1313</v>
      </c>
      <c r="AY529" s="20" t="str">
        <f>"https://doi.org/"&amp;Table1[[#This Row],[DOI]]</f>
        <v>https://doi.org/10.1016/j.jclepro.2019.119941</v>
      </c>
      <c r="AZ529" s="20" t="s">
        <v>119</v>
      </c>
      <c r="BA529" s="20"/>
      <c r="BB529" s="20"/>
      <c r="BC529" s="20" t="s">
        <v>1213</v>
      </c>
      <c r="BD529" s="20"/>
      <c r="BE529" s="59" t="s">
        <v>1328</v>
      </c>
      <c r="BF529" s="20"/>
      <c r="BG529" s="20"/>
      <c r="BH529" s="20"/>
      <c r="BI529" s="20"/>
      <c r="BJ529" s="20"/>
      <c r="BK529" s="20"/>
      <c r="BL529" s="20"/>
      <c r="BM529" s="20"/>
      <c r="BN529" s="20"/>
      <c r="BO529" s="20"/>
      <c r="BP529" s="20"/>
      <c r="BQ529" s="20"/>
      <c r="BR529" s="20"/>
      <c r="BS529" s="20"/>
      <c r="BT529" s="20"/>
      <c r="BU529" s="20"/>
      <c r="BV529" s="20"/>
      <c r="BW529" s="60" t="s">
        <v>233</v>
      </c>
      <c r="BX529" s="22" t="str">
        <f>_xlfn.XLOOKUP(BW529,dimensions_items!$B$4:$B$35,dimensions_items!$C$4:$C$35,"NULL",0)</f>
        <v>R5.2ASIA</v>
      </c>
      <c r="BY529" s="60" t="s">
        <v>41</v>
      </c>
      <c r="BZ529" s="64" t="s">
        <v>17</v>
      </c>
      <c r="CA529" s="21" t="s">
        <v>18</v>
      </c>
      <c r="CB529" s="60" t="s">
        <v>19</v>
      </c>
      <c r="CC529" s="20" t="str">
        <f t="shared" si="24"/>
        <v>RU</v>
      </c>
      <c r="CD529" s="20" t="str">
        <f t="shared" si="25"/>
        <v>C</v>
      </c>
      <c r="CE529" s="20" t="str">
        <f t="shared" si="26"/>
        <v>ASIA_CHN</v>
      </c>
      <c r="CF529" s="20">
        <f>IF(ISNUMBER(Table1[[#This Row],[concrete]]),Table1[[#This Row],[concrete]],IF(AND(ISNUMBER(Table1[[#This Row],[cement]]),ISNUMBER(Table1[[#This Row],[aggregates]])),Table1[[#This Row],[cement]]+Table1[[#This Row],[aggregates]],""))</f>
        <v>439.2</v>
      </c>
      <c r="CG529" s="30">
        <f>COUNT(Table1[[#This Row],[steel]:[other_unspecified_material]])</f>
        <v>7</v>
      </c>
    </row>
    <row r="530" spans="1:85">
      <c r="A530" s="9">
        <v>528</v>
      </c>
      <c r="B530" s="36" t="s">
        <v>226</v>
      </c>
      <c r="C530" s="36" t="s">
        <v>1090</v>
      </c>
      <c r="D530" s="38">
        <v>1960</v>
      </c>
      <c r="E530" s="9">
        <v>1979</v>
      </c>
      <c r="F530" s="38">
        <v>16</v>
      </c>
      <c r="J530" s="117">
        <v>22</v>
      </c>
      <c r="M530" s="117">
        <v>439.2</v>
      </c>
      <c r="P530" s="117">
        <v>676.4</v>
      </c>
      <c r="S530" s="117">
        <v>47.5</v>
      </c>
      <c r="U530" s="117">
        <v>1</v>
      </c>
      <c r="AB530" s="117">
        <v>1</v>
      </c>
      <c r="AL530" s="150" t="s">
        <v>274</v>
      </c>
      <c r="AN530" s="61" t="s">
        <v>1093</v>
      </c>
      <c r="AO530" s="20" t="s">
        <v>117</v>
      </c>
      <c r="AP530" s="36" t="s">
        <v>921</v>
      </c>
      <c r="AQ530" s="20" t="s">
        <v>120</v>
      </c>
      <c r="AR530" s="20"/>
      <c r="AS530" s="8" t="s">
        <v>1353</v>
      </c>
      <c r="AT530" s="38">
        <v>2020</v>
      </c>
      <c r="AU530" s="20" t="s">
        <v>1141</v>
      </c>
      <c r="AV530" s="36" t="s">
        <v>216</v>
      </c>
      <c r="AW530" s="36" t="s">
        <v>125</v>
      </c>
      <c r="AX530" s="47" t="s">
        <v>1313</v>
      </c>
      <c r="AY530" s="20" t="str">
        <f>"https://doi.org/"&amp;Table1[[#This Row],[DOI]]</f>
        <v>https://doi.org/10.1016/j.jclepro.2019.119941</v>
      </c>
      <c r="AZ530" s="20" t="s">
        <v>119</v>
      </c>
      <c r="BA530" s="20"/>
      <c r="BB530" s="20"/>
      <c r="BC530" s="20" t="s">
        <v>1213</v>
      </c>
      <c r="BD530" s="20"/>
      <c r="BE530" s="59" t="s">
        <v>1328</v>
      </c>
      <c r="BF530" s="20"/>
      <c r="BG530" s="20"/>
      <c r="BH530" s="20"/>
      <c r="BI530" s="20"/>
      <c r="BJ530" s="20"/>
      <c r="BK530" s="20"/>
      <c r="BL530" s="20"/>
      <c r="BM530" s="20"/>
      <c r="BN530" s="20"/>
      <c r="BO530" s="20"/>
      <c r="BP530" s="20"/>
      <c r="BQ530" s="20"/>
      <c r="BR530" s="20"/>
      <c r="BS530" s="20"/>
      <c r="BT530" s="20"/>
      <c r="BU530" s="20"/>
      <c r="BV530" s="20"/>
      <c r="BW530" s="60" t="s">
        <v>233</v>
      </c>
      <c r="BX530" s="22" t="str">
        <f>_xlfn.XLOOKUP(BW530,dimensions_items!$B$4:$B$35,dimensions_items!$C$4:$C$35,"NULL",0)</f>
        <v>R5.2ASIA</v>
      </c>
      <c r="BY530" s="60" t="s">
        <v>41</v>
      </c>
      <c r="BZ530" s="64" t="s">
        <v>17</v>
      </c>
      <c r="CA530" s="21" t="s">
        <v>18</v>
      </c>
      <c r="CB530" s="60" t="s">
        <v>19</v>
      </c>
      <c r="CC530" s="20" t="str">
        <f t="shared" si="24"/>
        <v>RU</v>
      </c>
      <c r="CD530" s="20" t="str">
        <f t="shared" si="25"/>
        <v>C</v>
      </c>
      <c r="CE530" s="20" t="str">
        <f t="shared" si="26"/>
        <v>ASIA_CHN</v>
      </c>
      <c r="CF530" s="20">
        <f>IF(ISNUMBER(Table1[[#This Row],[concrete]]),Table1[[#This Row],[concrete]],IF(AND(ISNUMBER(Table1[[#This Row],[cement]]),ISNUMBER(Table1[[#This Row],[aggregates]])),Table1[[#This Row],[cement]]+Table1[[#This Row],[aggregates]],""))</f>
        <v>439.2</v>
      </c>
      <c r="CG530" s="30">
        <f>COUNT(Table1[[#This Row],[steel]:[other_unspecified_material]])</f>
        <v>7</v>
      </c>
    </row>
    <row r="531" spans="1:85">
      <c r="A531" s="9">
        <v>529</v>
      </c>
      <c r="B531" s="36" t="s">
        <v>226</v>
      </c>
      <c r="C531" s="36" t="s">
        <v>1090</v>
      </c>
      <c r="D531" s="38">
        <v>1980</v>
      </c>
      <c r="E531" s="9">
        <v>1999</v>
      </c>
      <c r="F531" s="38">
        <v>17.5</v>
      </c>
      <c r="J531" s="117">
        <v>26.2</v>
      </c>
      <c r="M531" s="117">
        <v>715.6</v>
      </c>
      <c r="P531" s="117">
        <v>672.2</v>
      </c>
      <c r="S531" s="117">
        <v>31.5</v>
      </c>
      <c r="U531" s="117">
        <v>2</v>
      </c>
      <c r="AB531" s="117">
        <v>2</v>
      </c>
      <c r="AL531" s="150" t="s">
        <v>274</v>
      </c>
      <c r="AN531" s="61" t="s">
        <v>1093</v>
      </c>
      <c r="AO531" s="20" t="s">
        <v>117</v>
      </c>
      <c r="AP531" s="36" t="s">
        <v>921</v>
      </c>
      <c r="AQ531" s="20" t="s">
        <v>120</v>
      </c>
      <c r="AR531" s="20"/>
      <c r="AS531" s="8" t="s">
        <v>1353</v>
      </c>
      <c r="AT531" s="38">
        <v>2020</v>
      </c>
      <c r="AU531" s="20" t="s">
        <v>1141</v>
      </c>
      <c r="AV531" s="36" t="s">
        <v>216</v>
      </c>
      <c r="AW531" s="36" t="s">
        <v>125</v>
      </c>
      <c r="AX531" s="47" t="s">
        <v>1313</v>
      </c>
      <c r="AY531" s="20" t="str">
        <f>"https://doi.org/"&amp;Table1[[#This Row],[DOI]]</f>
        <v>https://doi.org/10.1016/j.jclepro.2019.119941</v>
      </c>
      <c r="AZ531" s="20" t="s">
        <v>119</v>
      </c>
      <c r="BA531" s="20"/>
      <c r="BB531" s="20"/>
      <c r="BC531" s="20" t="s">
        <v>1213</v>
      </c>
      <c r="BD531" s="20"/>
      <c r="BE531" s="59" t="s">
        <v>1328</v>
      </c>
      <c r="BF531" s="20"/>
      <c r="BG531" s="20"/>
      <c r="BH531" s="20"/>
      <c r="BI531" s="20"/>
      <c r="BJ531" s="20"/>
      <c r="BK531" s="20"/>
      <c r="BL531" s="20"/>
      <c r="BM531" s="20"/>
      <c r="BN531" s="20"/>
      <c r="BO531" s="20"/>
      <c r="BP531" s="20"/>
      <c r="BQ531" s="20"/>
      <c r="BR531" s="20"/>
      <c r="BS531" s="20"/>
      <c r="BT531" s="20"/>
      <c r="BU531" s="20"/>
      <c r="BV531" s="20"/>
      <c r="BW531" s="60" t="s">
        <v>233</v>
      </c>
      <c r="BX531" s="22" t="str">
        <f>_xlfn.XLOOKUP(BW531,dimensions_items!$B$4:$B$35,dimensions_items!$C$4:$C$35,"NULL",0)</f>
        <v>R5.2ASIA</v>
      </c>
      <c r="BY531" s="60" t="s">
        <v>41</v>
      </c>
      <c r="BZ531" s="64" t="s">
        <v>17</v>
      </c>
      <c r="CA531" s="21" t="s">
        <v>18</v>
      </c>
      <c r="CB531" s="60" t="s">
        <v>19</v>
      </c>
      <c r="CC531" s="20" t="str">
        <f t="shared" si="24"/>
        <v>RU</v>
      </c>
      <c r="CD531" s="20" t="str">
        <f t="shared" si="25"/>
        <v>C</v>
      </c>
      <c r="CE531" s="20" t="str">
        <f t="shared" si="26"/>
        <v>ASIA_CHN</v>
      </c>
      <c r="CF531" s="20">
        <f>IF(ISNUMBER(Table1[[#This Row],[concrete]]),Table1[[#This Row],[concrete]],IF(AND(ISNUMBER(Table1[[#This Row],[cement]]),ISNUMBER(Table1[[#This Row],[aggregates]])),Table1[[#This Row],[cement]]+Table1[[#This Row],[aggregates]],""))</f>
        <v>715.6</v>
      </c>
      <c r="CG531" s="30">
        <f>COUNT(Table1[[#This Row],[steel]:[other_unspecified_material]])</f>
        <v>7</v>
      </c>
    </row>
    <row r="532" spans="1:85">
      <c r="A532" s="9">
        <v>530</v>
      </c>
      <c r="B532" s="36" t="s">
        <v>226</v>
      </c>
      <c r="C532" s="36" t="s">
        <v>1090</v>
      </c>
      <c r="D532" s="38">
        <v>2000</v>
      </c>
      <c r="F532" s="38">
        <v>53.6</v>
      </c>
      <c r="J532" s="117">
        <v>27.5</v>
      </c>
      <c r="M532" s="117">
        <v>791.3</v>
      </c>
      <c r="P532" s="117">
        <v>683.3</v>
      </c>
      <c r="S532" s="117">
        <v>30.2</v>
      </c>
      <c r="U532" s="117">
        <v>2</v>
      </c>
      <c r="AB532" s="117">
        <v>2</v>
      </c>
      <c r="AL532" s="150" t="s">
        <v>274</v>
      </c>
      <c r="AN532" s="61" t="s">
        <v>1093</v>
      </c>
      <c r="AO532" s="20" t="s">
        <v>117</v>
      </c>
      <c r="AP532" s="36" t="s">
        <v>921</v>
      </c>
      <c r="AQ532" s="20" t="s">
        <v>120</v>
      </c>
      <c r="AR532" s="20"/>
      <c r="AS532" s="8" t="s">
        <v>1353</v>
      </c>
      <c r="AT532" s="38">
        <v>2020</v>
      </c>
      <c r="AU532" s="20" t="s">
        <v>1141</v>
      </c>
      <c r="AV532" s="36" t="s">
        <v>216</v>
      </c>
      <c r="AW532" s="36" t="s">
        <v>125</v>
      </c>
      <c r="AX532" s="47" t="s">
        <v>1313</v>
      </c>
      <c r="AY532" s="20" t="str">
        <f>"https://doi.org/"&amp;Table1[[#This Row],[DOI]]</f>
        <v>https://doi.org/10.1016/j.jclepro.2019.119941</v>
      </c>
      <c r="AZ532" s="20" t="s">
        <v>119</v>
      </c>
      <c r="BA532" s="20"/>
      <c r="BB532" s="20"/>
      <c r="BC532" s="20" t="s">
        <v>1213</v>
      </c>
      <c r="BD532" s="20"/>
      <c r="BE532" s="59" t="s">
        <v>1328</v>
      </c>
      <c r="BF532" s="20"/>
      <c r="BG532" s="20"/>
      <c r="BH532" s="20"/>
      <c r="BI532" s="20"/>
      <c r="BJ532" s="20"/>
      <c r="BK532" s="20"/>
      <c r="BL532" s="20"/>
      <c r="BM532" s="20"/>
      <c r="BN532" s="20"/>
      <c r="BO532" s="20"/>
      <c r="BP532" s="20"/>
      <c r="BQ532" s="20"/>
      <c r="BR532" s="20"/>
      <c r="BS532" s="20"/>
      <c r="BT532" s="20"/>
      <c r="BU532" s="20"/>
      <c r="BV532" s="20"/>
      <c r="BW532" s="60" t="s">
        <v>233</v>
      </c>
      <c r="BX532" s="22" t="str">
        <f>_xlfn.XLOOKUP(BW532,dimensions_items!$B$4:$B$35,dimensions_items!$C$4:$C$35,"NULL",0)</f>
        <v>R5.2ASIA</v>
      </c>
      <c r="BY532" s="60" t="s">
        <v>41</v>
      </c>
      <c r="BZ532" s="64" t="s">
        <v>17</v>
      </c>
      <c r="CA532" s="21" t="s">
        <v>18</v>
      </c>
      <c r="CB532" s="60" t="s">
        <v>19</v>
      </c>
      <c r="CC532" s="20" t="str">
        <f t="shared" si="24"/>
        <v>RU</v>
      </c>
      <c r="CD532" s="20" t="str">
        <f t="shared" si="25"/>
        <v>C</v>
      </c>
      <c r="CE532" s="20" t="str">
        <f t="shared" si="26"/>
        <v>ASIA_CHN</v>
      </c>
      <c r="CF532" s="20">
        <f>IF(ISNUMBER(Table1[[#This Row],[concrete]]),Table1[[#This Row],[concrete]],IF(AND(ISNUMBER(Table1[[#This Row],[cement]]),ISNUMBER(Table1[[#This Row],[aggregates]])),Table1[[#This Row],[cement]]+Table1[[#This Row],[aggregates]],""))</f>
        <v>791.3</v>
      </c>
      <c r="CG532" s="30">
        <f>COUNT(Table1[[#This Row],[steel]:[other_unspecified_material]])</f>
        <v>7</v>
      </c>
    </row>
    <row r="533" spans="1:85">
      <c r="A533" s="9">
        <v>531</v>
      </c>
      <c r="B533" s="36" t="s">
        <v>226</v>
      </c>
      <c r="C533" s="36" t="s">
        <v>1090</v>
      </c>
      <c r="E533" s="9">
        <v>1949</v>
      </c>
      <c r="F533" s="38">
        <v>15</v>
      </c>
      <c r="J533" s="117">
        <v>22</v>
      </c>
      <c r="M533" s="117">
        <v>924.5</v>
      </c>
      <c r="P533" s="117">
        <v>107</v>
      </c>
      <c r="S533" s="117">
        <v>19.2</v>
      </c>
      <c r="U533" s="117">
        <v>2</v>
      </c>
      <c r="AB533" s="117">
        <v>2</v>
      </c>
      <c r="AL533" s="61" t="s">
        <v>36</v>
      </c>
      <c r="AN533" s="61" t="s">
        <v>1093</v>
      </c>
      <c r="AO533" s="20" t="s">
        <v>117</v>
      </c>
      <c r="AP533" s="36" t="s">
        <v>921</v>
      </c>
      <c r="AQ533" s="20" t="s">
        <v>120</v>
      </c>
      <c r="AR533" s="20"/>
      <c r="AS533" s="8" t="s">
        <v>1353</v>
      </c>
      <c r="AT533" s="38">
        <v>2020</v>
      </c>
      <c r="AU533" s="20" t="s">
        <v>1141</v>
      </c>
      <c r="AV533" s="36" t="s">
        <v>216</v>
      </c>
      <c r="AW533" s="36" t="s">
        <v>125</v>
      </c>
      <c r="AX533" s="47" t="s">
        <v>1313</v>
      </c>
      <c r="AY533" s="20" t="str">
        <f>"https://doi.org/"&amp;Table1[[#This Row],[DOI]]</f>
        <v>https://doi.org/10.1016/j.jclepro.2019.119941</v>
      </c>
      <c r="AZ533" s="20" t="s">
        <v>119</v>
      </c>
      <c r="BA533" s="20"/>
      <c r="BB533" s="20"/>
      <c r="BC533" s="20" t="s">
        <v>1213</v>
      </c>
      <c r="BD533" s="20"/>
      <c r="BE533" s="59" t="s">
        <v>1328</v>
      </c>
      <c r="BF533" s="20"/>
      <c r="BG533" s="20"/>
      <c r="BH533" s="20"/>
      <c r="BI533" s="20"/>
      <c r="BJ533" s="20"/>
      <c r="BK533" s="20"/>
      <c r="BL533" s="20"/>
      <c r="BM533" s="20"/>
      <c r="BN533" s="20"/>
      <c r="BO533" s="20"/>
      <c r="BP533" s="20"/>
      <c r="BQ533" s="20"/>
      <c r="BR533" s="20"/>
      <c r="BS533" s="20"/>
      <c r="BT533" s="20"/>
      <c r="BU533" s="20"/>
      <c r="BV533" s="20"/>
      <c r="BW533" s="60" t="s">
        <v>233</v>
      </c>
      <c r="BX533" s="22" t="str">
        <f>_xlfn.XLOOKUP(BW533,dimensions_items!$B$4:$B$35,dimensions_items!$C$4:$C$35,"NULL",0)</f>
        <v>R5.2ASIA</v>
      </c>
      <c r="BY533" s="60" t="s">
        <v>41</v>
      </c>
      <c r="BZ533" s="64" t="s">
        <v>17</v>
      </c>
      <c r="CA533" s="21" t="s">
        <v>18</v>
      </c>
      <c r="CB533" s="60" t="s">
        <v>19</v>
      </c>
      <c r="CC533" s="20" t="str">
        <f t="shared" si="24"/>
        <v>RU</v>
      </c>
      <c r="CD533" s="20" t="str">
        <f t="shared" si="25"/>
        <v>C</v>
      </c>
      <c r="CE533" s="20" t="str">
        <f t="shared" si="26"/>
        <v>ASIA_CHN</v>
      </c>
      <c r="CF533" s="20">
        <f>IF(ISNUMBER(Table1[[#This Row],[concrete]]),Table1[[#This Row],[concrete]],IF(AND(ISNUMBER(Table1[[#This Row],[cement]]),ISNUMBER(Table1[[#This Row],[aggregates]])),Table1[[#This Row],[cement]]+Table1[[#This Row],[aggregates]],""))</f>
        <v>924.5</v>
      </c>
      <c r="CG533" s="30">
        <f>COUNT(Table1[[#This Row],[steel]:[other_unspecified_material]])</f>
        <v>7</v>
      </c>
    </row>
    <row r="534" spans="1:85">
      <c r="A534" s="9">
        <v>532</v>
      </c>
      <c r="B534" s="36" t="s">
        <v>226</v>
      </c>
      <c r="C534" s="36" t="s">
        <v>1090</v>
      </c>
      <c r="D534" s="38">
        <v>1950</v>
      </c>
      <c r="E534" s="9">
        <v>1979</v>
      </c>
      <c r="F534" s="38">
        <v>25</v>
      </c>
      <c r="J534" s="117">
        <v>22</v>
      </c>
      <c r="M534" s="117">
        <v>925.4</v>
      </c>
      <c r="P534" s="117">
        <v>107</v>
      </c>
      <c r="S534" s="117">
        <v>19.2</v>
      </c>
      <c r="U534" s="117">
        <v>2</v>
      </c>
      <c r="AB534" s="117">
        <v>2</v>
      </c>
      <c r="AL534" s="61" t="s">
        <v>36</v>
      </c>
      <c r="AN534" s="61" t="s">
        <v>1093</v>
      </c>
      <c r="AO534" s="20" t="s">
        <v>117</v>
      </c>
      <c r="AP534" s="36" t="s">
        <v>921</v>
      </c>
      <c r="AQ534" s="20" t="s">
        <v>120</v>
      </c>
      <c r="AR534" s="20"/>
      <c r="AS534" s="8" t="s">
        <v>1353</v>
      </c>
      <c r="AT534" s="38">
        <v>2020</v>
      </c>
      <c r="AU534" s="20" t="s">
        <v>1141</v>
      </c>
      <c r="AV534" s="36" t="s">
        <v>216</v>
      </c>
      <c r="AW534" s="36" t="s">
        <v>125</v>
      </c>
      <c r="AX534" s="47" t="s">
        <v>1313</v>
      </c>
      <c r="AY534" s="20" t="str">
        <f>"https://doi.org/"&amp;Table1[[#This Row],[DOI]]</f>
        <v>https://doi.org/10.1016/j.jclepro.2019.119941</v>
      </c>
      <c r="AZ534" s="20" t="s">
        <v>119</v>
      </c>
      <c r="BA534" s="20"/>
      <c r="BB534" s="20"/>
      <c r="BC534" s="20" t="s">
        <v>1213</v>
      </c>
      <c r="BD534" s="20"/>
      <c r="BE534" s="59" t="s">
        <v>1328</v>
      </c>
      <c r="BF534" s="20"/>
      <c r="BG534" s="20"/>
      <c r="BH534" s="20"/>
      <c r="BI534" s="20"/>
      <c r="BJ534" s="20"/>
      <c r="BK534" s="20"/>
      <c r="BL534" s="20"/>
      <c r="BM534" s="20"/>
      <c r="BN534" s="20"/>
      <c r="BO534" s="20"/>
      <c r="BP534" s="20"/>
      <c r="BQ534" s="20"/>
      <c r="BR534" s="20"/>
      <c r="BS534" s="20"/>
      <c r="BT534" s="20"/>
      <c r="BU534" s="20"/>
      <c r="BV534" s="20"/>
      <c r="BW534" s="60" t="s">
        <v>233</v>
      </c>
      <c r="BX534" s="22" t="str">
        <f>_xlfn.XLOOKUP(BW534,dimensions_items!$B$4:$B$35,dimensions_items!$C$4:$C$35,"NULL",0)</f>
        <v>R5.2ASIA</v>
      </c>
      <c r="BY534" s="60" t="s">
        <v>41</v>
      </c>
      <c r="BZ534" s="64" t="s">
        <v>17</v>
      </c>
      <c r="CA534" s="21" t="s">
        <v>18</v>
      </c>
      <c r="CB534" s="60" t="s">
        <v>19</v>
      </c>
      <c r="CC534" s="20" t="str">
        <f t="shared" si="24"/>
        <v>RU</v>
      </c>
      <c r="CD534" s="20" t="str">
        <f t="shared" si="25"/>
        <v>C</v>
      </c>
      <c r="CE534" s="20" t="str">
        <f t="shared" si="26"/>
        <v>ASIA_CHN</v>
      </c>
      <c r="CF534" s="20">
        <f>IF(ISNUMBER(Table1[[#This Row],[concrete]]),Table1[[#This Row],[concrete]],IF(AND(ISNUMBER(Table1[[#This Row],[cement]]),ISNUMBER(Table1[[#This Row],[aggregates]])),Table1[[#This Row],[cement]]+Table1[[#This Row],[aggregates]],""))</f>
        <v>925.4</v>
      </c>
      <c r="CG534" s="30">
        <f>COUNT(Table1[[#This Row],[steel]:[other_unspecified_material]])</f>
        <v>7</v>
      </c>
    </row>
    <row r="535" spans="1:85">
      <c r="A535" s="9">
        <v>533</v>
      </c>
      <c r="B535" s="36" t="s">
        <v>226</v>
      </c>
      <c r="C535" s="36" t="s">
        <v>1090</v>
      </c>
      <c r="D535" s="38">
        <v>1980</v>
      </c>
      <c r="E535" s="9">
        <v>1989</v>
      </c>
      <c r="F535" s="38">
        <v>38.200000000000003</v>
      </c>
      <c r="J535" s="121">
        <v>23.4</v>
      </c>
      <c r="M535" s="117">
        <v>924.5</v>
      </c>
      <c r="P535" s="117">
        <v>317</v>
      </c>
      <c r="S535" s="117">
        <v>19.2</v>
      </c>
      <c r="U535" s="117">
        <v>2</v>
      </c>
      <c r="AB535" s="117">
        <v>2</v>
      </c>
      <c r="AL535" s="61" t="s">
        <v>36</v>
      </c>
      <c r="AN535" s="61" t="s">
        <v>1093</v>
      </c>
      <c r="AO535" s="20" t="s">
        <v>117</v>
      </c>
      <c r="AP535" s="36" t="s">
        <v>921</v>
      </c>
      <c r="AQ535" s="20" t="s">
        <v>120</v>
      </c>
      <c r="AR535" s="20"/>
      <c r="AS535" s="8" t="s">
        <v>1353</v>
      </c>
      <c r="AT535" s="38">
        <v>2020</v>
      </c>
      <c r="AU535" s="20" t="s">
        <v>1141</v>
      </c>
      <c r="AV535" s="36" t="s">
        <v>216</v>
      </c>
      <c r="AW535" s="36" t="s">
        <v>125</v>
      </c>
      <c r="AX535" s="47" t="s">
        <v>1313</v>
      </c>
      <c r="AY535" s="20" t="str">
        <f>"https://doi.org/"&amp;Table1[[#This Row],[DOI]]</f>
        <v>https://doi.org/10.1016/j.jclepro.2019.119941</v>
      </c>
      <c r="AZ535" s="20" t="s">
        <v>119</v>
      </c>
      <c r="BA535" s="20"/>
      <c r="BB535" s="20"/>
      <c r="BC535" s="20" t="s">
        <v>1213</v>
      </c>
      <c r="BD535" s="20"/>
      <c r="BE535" s="59" t="s">
        <v>1328</v>
      </c>
      <c r="BF535" s="20"/>
      <c r="BG535" s="20"/>
      <c r="BH535" s="20"/>
      <c r="BI535" s="20"/>
      <c r="BJ535" s="20"/>
      <c r="BK535" s="20"/>
      <c r="BL535" s="20"/>
      <c r="BM535" s="20"/>
      <c r="BN535" s="20"/>
      <c r="BO535" s="20"/>
      <c r="BP535" s="20"/>
      <c r="BQ535" s="20"/>
      <c r="BR535" s="20"/>
      <c r="BS535" s="20"/>
      <c r="BT535" s="20"/>
      <c r="BU535" s="20"/>
      <c r="BV535" s="20"/>
      <c r="BW535" s="60" t="s">
        <v>233</v>
      </c>
      <c r="BX535" s="22" t="str">
        <f>_xlfn.XLOOKUP(BW535,dimensions_items!$B$4:$B$35,dimensions_items!$C$4:$C$35,"NULL",0)</f>
        <v>R5.2ASIA</v>
      </c>
      <c r="BY535" s="60" t="s">
        <v>41</v>
      </c>
      <c r="BZ535" s="64" t="s">
        <v>17</v>
      </c>
      <c r="CA535" s="21" t="s">
        <v>18</v>
      </c>
      <c r="CB535" s="60" t="s">
        <v>19</v>
      </c>
      <c r="CC535" s="20" t="str">
        <f t="shared" si="24"/>
        <v>RU</v>
      </c>
      <c r="CD535" s="20" t="str">
        <f t="shared" si="25"/>
        <v>C</v>
      </c>
      <c r="CE535" s="20" t="str">
        <f t="shared" si="26"/>
        <v>ASIA_CHN</v>
      </c>
      <c r="CF535" s="20">
        <f>IF(ISNUMBER(Table1[[#This Row],[concrete]]),Table1[[#This Row],[concrete]],IF(AND(ISNUMBER(Table1[[#This Row],[cement]]),ISNUMBER(Table1[[#This Row],[aggregates]])),Table1[[#This Row],[cement]]+Table1[[#This Row],[aggregates]],""))</f>
        <v>924.5</v>
      </c>
      <c r="CG535" s="30">
        <f>COUNT(Table1[[#This Row],[steel]:[other_unspecified_material]])</f>
        <v>7</v>
      </c>
    </row>
    <row r="536" spans="1:85">
      <c r="A536" s="9">
        <v>534</v>
      </c>
      <c r="B536" s="36" t="s">
        <v>226</v>
      </c>
      <c r="C536" s="36" t="s">
        <v>1090</v>
      </c>
      <c r="D536" s="38">
        <v>1990</v>
      </c>
      <c r="E536" s="9">
        <v>1999</v>
      </c>
      <c r="F536" s="38">
        <v>65</v>
      </c>
      <c r="J536" s="117">
        <v>21.6</v>
      </c>
      <c r="M536" s="117">
        <v>1012.4</v>
      </c>
      <c r="P536" s="117">
        <v>329.2</v>
      </c>
      <c r="S536" s="117">
        <v>24</v>
      </c>
      <c r="U536" s="117">
        <v>2</v>
      </c>
      <c r="AB536" s="117">
        <v>2</v>
      </c>
      <c r="AL536" s="61" t="s">
        <v>36</v>
      </c>
      <c r="AN536" s="61" t="s">
        <v>1093</v>
      </c>
      <c r="AO536" s="20" t="s">
        <v>117</v>
      </c>
      <c r="AP536" s="36" t="s">
        <v>921</v>
      </c>
      <c r="AQ536" s="20" t="s">
        <v>120</v>
      </c>
      <c r="AR536" s="20"/>
      <c r="AS536" s="8" t="s">
        <v>1353</v>
      </c>
      <c r="AT536" s="38">
        <v>2020</v>
      </c>
      <c r="AU536" s="20" t="s">
        <v>1141</v>
      </c>
      <c r="AV536" s="36" t="s">
        <v>216</v>
      </c>
      <c r="AW536" s="36" t="s">
        <v>125</v>
      </c>
      <c r="AX536" s="47" t="s">
        <v>1313</v>
      </c>
      <c r="AY536" s="20" t="str">
        <f>"https://doi.org/"&amp;Table1[[#This Row],[DOI]]</f>
        <v>https://doi.org/10.1016/j.jclepro.2019.119941</v>
      </c>
      <c r="AZ536" s="20" t="s">
        <v>119</v>
      </c>
      <c r="BA536" s="20"/>
      <c r="BB536" s="20"/>
      <c r="BC536" s="20" t="s">
        <v>1213</v>
      </c>
      <c r="BD536" s="20"/>
      <c r="BE536" s="59" t="s">
        <v>1328</v>
      </c>
      <c r="BF536" s="20"/>
      <c r="BG536" s="20"/>
      <c r="BH536" s="20"/>
      <c r="BI536" s="20"/>
      <c r="BJ536" s="20"/>
      <c r="BK536" s="20"/>
      <c r="BL536" s="20"/>
      <c r="BM536" s="20"/>
      <c r="BN536" s="20"/>
      <c r="BO536" s="20"/>
      <c r="BP536" s="20"/>
      <c r="BQ536" s="20"/>
      <c r="BR536" s="20"/>
      <c r="BS536" s="20"/>
      <c r="BT536" s="20"/>
      <c r="BU536" s="20"/>
      <c r="BV536" s="20"/>
      <c r="BW536" s="60" t="s">
        <v>233</v>
      </c>
      <c r="BX536" s="22" t="str">
        <f>_xlfn.XLOOKUP(BW536,dimensions_items!$B$4:$B$35,dimensions_items!$C$4:$C$35,"NULL",0)</f>
        <v>R5.2ASIA</v>
      </c>
      <c r="BY536" s="60" t="s">
        <v>41</v>
      </c>
      <c r="BZ536" s="64" t="s">
        <v>17</v>
      </c>
      <c r="CA536" s="21" t="s">
        <v>18</v>
      </c>
      <c r="CB536" s="60" t="s">
        <v>19</v>
      </c>
      <c r="CC536" s="20" t="str">
        <f t="shared" si="24"/>
        <v>RU</v>
      </c>
      <c r="CD536" s="20" t="str">
        <f t="shared" si="25"/>
        <v>C</v>
      </c>
      <c r="CE536" s="20" t="str">
        <f t="shared" si="26"/>
        <v>ASIA_CHN</v>
      </c>
      <c r="CF536" s="20">
        <f>IF(ISNUMBER(Table1[[#This Row],[concrete]]),Table1[[#This Row],[concrete]],IF(AND(ISNUMBER(Table1[[#This Row],[cement]]),ISNUMBER(Table1[[#This Row],[aggregates]])),Table1[[#This Row],[cement]]+Table1[[#This Row],[aggregates]],""))</f>
        <v>1012.4</v>
      </c>
      <c r="CG536" s="30">
        <f>COUNT(Table1[[#This Row],[steel]:[other_unspecified_material]])</f>
        <v>7</v>
      </c>
    </row>
    <row r="537" spans="1:85">
      <c r="A537" s="9">
        <v>535</v>
      </c>
      <c r="B537" s="36" t="s">
        <v>226</v>
      </c>
      <c r="C537" s="36" t="s">
        <v>1090</v>
      </c>
      <c r="D537" s="38">
        <v>2000</v>
      </c>
      <c r="F537" s="38">
        <v>79</v>
      </c>
      <c r="J537" s="117">
        <v>21.2</v>
      </c>
      <c r="M537" s="117">
        <v>1111.5</v>
      </c>
      <c r="P537" s="117">
        <v>342.7</v>
      </c>
      <c r="S537" s="117">
        <v>18.3</v>
      </c>
      <c r="U537" s="117">
        <v>2</v>
      </c>
      <c r="AB537" s="117">
        <v>2</v>
      </c>
      <c r="AL537" s="61" t="s">
        <v>36</v>
      </c>
      <c r="AN537" s="61" t="s">
        <v>1095</v>
      </c>
      <c r="AO537" s="20" t="s">
        <v>117</v>
      </c>
      <c r="AP537" s="36" t="s">
        <v>921</v>
      </c>
      <c r="AQ537" s="20" t="s">
        <v>120</v>
      </c>
      <c r="AR537" s="20"/>
      <c r="AS537" s="8" t="s">
        <v>1353</v>
      </c>
      <c r="AT537" s="38">
        <v>2020</v>
      </c>
      <c r="AU537" s="20" t="s">
        <v>1141</v>
      </c>
      <c r="AV537" s="36" t="s">
        <v>216</v>
      </c>
      <c r="AW537" s="36" t="s">
        <v>125</v>
      </c>
      <c r="AX537" s="47" t="s">
        <v>1313</v>
      </c>
      <c r="AY537" s="20" t="str">
        <f>"https://doi.org/"&amp;Table1[[#This Row],[DOI]]</f>
        <v>https://doi.org/10.1016/j.jclepro.2019.119941</v>
      </c>
      <c r="AZ537" s="20" t="s">
        <v>119</v>
      </c>
      <c r="BA537" s="20"/>
      <c r="BB537" s="20"/>
      <c r="BC537" s="20" t="s">
        <v>1213</v>
      </c>
      <c r="BD537" s="20"/>
      <c r="BE537" s="59" t="s">
        <v>1328</v>
      </c>
      <c r="BF537" s="20"/>
      <c r="BG537" s="20"/>
      <c r="BH537" s="20"/>
      <c r="BI537" s="20"/>
      <c r="BJ537" s="20"/>
      <c r="BK537" s="20"/>
      <c r="BL537" s="20"/>
      <c r="BM537" s="20"/>
      <c r="BN537" s="20"/>
      <c r="BO537" s="20"/>
      <c r="BP537" s="20"/>
      <c r="BQ537" s="20"/>
      <c r="BR537" s="20"/>
      <c r="BS537" s="20"/>
      <c r="BT537" s="20"/>
      <c r="BU537" s="20"/>
      <c r="BV537" s="20"/>
      <c r="BW537" s="60" t="s">
        <v>233</v>
      </c>
      <c r="BX537" s="22" t="str">
        <f>_xlfn.XLOOKUP(BW537,dimensions_items!$B$4:$B$35,dimensions_items!$C$4:$C$35,"NULL",0)</f>
        <v>R5.2ASIA</v>
      </c>
      <c r="BY537" s="60" t="s">
        <v>41</v>
      </c>
      <c r="BZ537" s="21" t="s">
        <v>1576</v>
      </c>
      <c r="CA537" s="21" t="s">
        <v>18</v>
      </c>
      <c r="CB537" s="60" t="s">
        <v>19</v>
      </c>
      <c r="CC537" s="20" t="str">
        <f t="shared" si="24"/>
        <v>RU</v>
      </c>
      <c r="CD537" s="20" t="str">
        <f t="shared" si="25"/>
        <v>T</v>
      </c>
      <c r="CE537" s="20" t="str">
        <f t="shared" si="26"/>
        <v>ASIA_CHN</v>
      </c>
      <c r="CF537" s="20">
        <f>IF(ISNUMBER(Table1[[#This Row],[concrete]]),Table1[[#This Row],[concrete]],IF(AND(ISNUMBER(Table1[[#This Row],[cement]]),ISNUMBER(Table1[[#This Row],[aggregates]])),Table1[[#This Row],[cement]]+Table1[[#This Row],[aggregates]],""))</f>
        <v>1111.5</v>
      </c>
      <c r="CG537" s="30">
        <f>COUNT(Table1[[#This Row],[steel]:[other_unspecified_material]])</f>
        <v>7</v>
      </c>
    </row>
    <row r="538" spans="1:85">
      <c r="A538" s="9">
        <v>536</v>
      </c>
      <c r="B538" s="36" t="s">
        <v>226</v>
      </c>
      <c r="C538" s="36" t="s">
        <v>1090</v>
      </c>
      <c r="E538" s="9">
        <v>1949</v>
      </c>
      <c r="F538" s="38">
        <v>0.09</v>
      </c>
      <c r="J538" s="117">
        <v>86</v>
      </c>
      <c r="M538" s="117">
        <v>0</v>
      </c>
      <c r="P538" s="117">
        <v>0</v>
      </c>
      <c r="S538" s="117">
        <v>0</v>
      </c>
      <c r="U538" s="117">
        <v>0</v>
      </c>
      <c r="AB538" s="117">
        <v>0.13</v>
      </c>
      <c r="AL538" s="61" t="s">
        <v>1092</v>
      </c>
      <c r="AN538" s="61" t="s">
        <v>1095</v>
      </c>
      <c r="AO538" s="20" t="s">
        <v>117</v>
      </c>
      <c r="AP538" s="36" t="s">
        <v>921</v>
      </c>
      <c r="AQ538" s="20" t="s">
        <v>120</v>
      </c>
      <c r="AR538" s="20"/>
      <c r="AS538" s="8" t="s">
        <v>1353</v>
      </c>
      <c r="AT538" s="38">
        <v>2020</v>
      </c>
      <c r="AU538" s="20" t="s">
        <v>1141</v>
      </c>
      <c r="AV538" s="36" t="s">
        <v>216</v>
      </c>
      <c r="AW538" s="36" t="s">
        <v>125</v>
      </c>
      <c r="AX538" s="47" t="s">
        <v>1313</v>
      </c>
      <c r="AY538" s="20" t="str">
        <f>"https://doi.org/"&amp;Table1[[#This Row],[DOI]]</f>
        <v>https://doi.org/10.1016/j.jclepro.2019.119941</v>
      </c>
      <c r="AZ538" s="20" t="s">
        <v>119</v>
      </c>
      <c r="BA538" s="20"/>
      <c r="BB538" s="20"/>
      <c r="BC538" s="20" t="s">
        <v>1213</v>
      </c>
      <c r="BD538" s="20"/>
      <c r="BE538" s="59" t="s">
        <v>1328</v>
      </c>
      <c r="BF538" s="20"/>
      <c r="BG538" s="20"/>
      <c r="BH538" s="20"/>
      <c r="BI538" s="20"/>
      <c r="BJ538" s="20"/>
      <c r="BK538" s="20"/>
      <c r="BL538" s="20"/>
      <c r="BM538" s="20"/>
      <c r="BN538" s="20"/>
      <c r="BO538" s="20"/>
      <c r="BP538" s="20"/>
      <c r="BQ538" s="20"/>
      <c r="BR538" s="20"/>
      <c r="BS538" s="20"/>
      <c r="BT538" s="20"/>
      <c r="BU538" s="20"/>
      <c r="BV538" s="20"/>
      <c r="BW538" s="60" t="s">
        <v>233</v>
      </c>
      <c r="BX538" s="22" t="str">
        <f>_xlfn.XLOOKUP(BW538,dimensions_items!$B$4:$B$35,dimensions_items!$C$4:$C$35,"NULL",0)</f>
        <v>R5.2ASIA</v>
      </c>
      <c r="BY538" s="60" t="s">
        <v>41</v>
      </c>
      <c r="BZ538" s="21" t="s">
        <v>1576</v>
      </c>
      <c r="CA538" s="21" t="s">
        <v>18</v>
      </c>
      <c r="CB538" s="60" t="s">
        <v>19</v>
      </c>
      <c r="CC538" s="20" t="str">
        <f t="shared" si="24"/>
        <v>RU</v>
      </c>
      <c r="CD538" s="20" t="str">
        <f t="shared" si="25"/>
        <v>T</v>
      </c>
      <c r="CE538" s="20" t="str">
        <f t="shared" si="26"/>
        <v>ASIA_CHN</v>
      </c>
      <c r="CF538" s="20">
        <f>IF(ISNUMBER(Table1[[#This Row],[concrete]]),Table1[[#This Row],[concrete]],IF(AND(ISNUMBER(Table1[[#This Row],[cement]]),ISNUMBER(Table1[[#This Row],[aggregates]])),Table1[[#This Row],[cement]]+Table1[[#This Row],[aggregates]],""))</f>
        <v>0</v>
      </c>
      <c r="CG538" s="30">
        <f>COUNT(Table1[[#This Row],[steel]:[other_unspecified_material]])</f>
        <v>7</v>
      </c>
    </row>
    <row r="539" spans="1:85">
      <c r="A539" s="9">
        <v>537</v>
      </c>
      <c r="B539" s="36" t="s">
        <v>226</v>
      </c>
      <c r="C539" s="36" t="s">
        <v>1090</v>
      </c>
      <c r="D539" s="38">
        <v>1950</v>
      </c>
      <c r="E539" s="9">
        <v>2010</v>
      </c>
      <c r="F539" s="38">
        <v>0.09</v>
      </c>
      <c r="J539" s="117">
        <v>86</v>
      </c>
      <c r="M539" s="117">
        <v>0</v>
      </c>
      <c r="P539" s="117">
        <v>0</v>
      </c>
      <c r="S539" s="117">
        <v>0</v>
      </c>
      <c r="U539" s="117">
        <v>0</v>
      </c>
      <c r="AB539" s="117">
        <v>0.13</v>
      </c>
      <c r="AL539" s="61" t="s">
        <v>1092</v>
      </c>
      <c r="AN539" s="61" t="s">
        <v>1095</v>
      </c>
      <c r="AO539" s="20" t="s">
        <v>117</v>
      </c>
      <c r="AP539" s="36" t="s">
        <v>921</v>
      </c>
      <c r="AQ539" s="20" t="s">
        <v>120</v>
      </c>
      <c r="AR539" s="20"/>
      <c r="AS539" s="8" t="s">
        <v>1353</v>
      </c>
      <c r="AT539" s="38">
        <v>2020</v>
      </c>
      <c r="AU539" s="20" t="s">
        <v>1141</v>
      </c>
      <c r="AV539" s="36" t="s">
        <v>216</v>
      </c>
      <c r="AW539" s="36" t="s">
        <v>125</v>
      </c>
      <c r="AX539" s="47" t="s">
        <v>1313</v>
      </c>
      <c r="AY539" s="20" t="str">
        <f>"https://doi.org/"&amp;Table1[[#This Row],[DOI]]</f>
        <v>https://doi.org/10.1016/j.jclepro.2019.119941</v>
      </c>
      <c r="AZ539" s="20" t="s">
        <v>119</v>
      </c>
      <c r="BA539" s="20"/>
      <c r="BB539" s="20"/>
      <c r="BC539" s="20" t="s">
        <v>1213</v>
      </c>
      <c r="BD539" s="20"/>
      <c r="BE539" s="59" t="s">
        <v>1328</v>
      </c>
      <c r="BF539" s="20"/>
      <c r="BG539" s="20"/>
      <c r="BH539" s="20"/>
      <c r="BI539" s="20"/>
      <c r="BJ539" s="20"/>
      <c r="BK539" s="20"/>
      <c r="BL539" s="20"/>
      <c r="BM539" s="20"/>
      <c r="BN539" s="20"/>
      <c r="BO539" s="20"/>
      <c r="BP539" s="20"/>
      <c r="BQ539" s="20"/>
      <c r="BR539" s="20"/>
      <c r="BS539" s="20"/>
      <c r="BT539" s="20"/>
      <c r="BU539" s="20"/>
      <c r="BV539" s="20"/>
      <c r="BW539" s="60" t="s">
        <v>233</v>
      </c>
      <c r="BX539" s="22" t="str">
        <f>_xlfn.XLOOKUP(BW539,dimensions_items!$B$4:$B$35,dimensions_items!$C$4:$C$35,"NULL",0)</f>
        <v>R5.2ASIA</v>
      </c>
      <c r="BY539" s="60" t="s">
        <v>41</v>
      </c>
      <c r="BZ539" s="21" t="s">
        <v>1576</v>
      </c>
      <c r="CA539" s="21" t="s">
        <v>18</v>
      </c>
      <c r="CB539" s="60" t="s">
        <v>19</v>
      </c>
      <c r="CC539" s="20" t="str">
        <f t="shared" si="24"/>
        <v>RU</v>
      </c>
      <c r="CD539" s="20" t="str">
        <f t="shared" si="25"/>
        <v>T</v>
      </c>
      <c r="CE539" s="20" t="str">
        <f t="shared" si="26"/>
        <v>ASIA_CHN</v>
      </c>
      <c r="CF539" s="20">
        <f>IF(ISNUMBER(Table1[[#This Row],[concrete]]),Table1[[#This Row],[concrete]],IF(AND(ISNUMBER(Table1[[#This Row],[cement]]),ISNUMBER(Table1[[#This Row],[aggregates]])),Table1[[#This Row],[cement]]+Table1[[#This Row],[aggregates]],""))</f>
        <v>0</v>
      </c>
      <c r="CG539" s="30">
        <f>COUNT(Table1[[#This Row],[steel]:[other_unspecified_material]])</f>
        <v>7</v>
      </c>
    </row>
    <row r="540" spans="1:85">
      <c r="A540" s="9">
        <v>538</v>
      </c>
      <c r="B540" s="36" t="s">
        <v>226</v>
      </c>
      <c r="C540" s="36" t="s">
        <v>1090</v>
      </c>
      <c r="D540" s="38">
        <v>1950</v>
      </c>
      <c r="E540" s="9">
        <v>2010</v>
      </c>
      <c r="F540" s="38">
        <v>1.9</v>
      </c>
      <c r="J540" s="117">
        <v>35</v>
      </c>
      <c r="M540" s="117">
        <v>0</v>
      </c>
      <c r="P540" s="117">
        <v>855</v>
      </c>
      <c r="S540" s="117">
        <v>43.8</v>
      </c>
      <c r="U540" s="117">
        <v>0</v>
      </c>
      <c r="AB540" s="117">
        <v>0.25</v>
      </c>
      <c r="AL540" s="61" t="s">
        <v>1094</v>
      </c>
      <c r="AN540" s="61" t="s">
        <v>1095</v>
      </c>
      <c r="AO540" s="20" t="s">
        <v>117</v>
      </c>
      <c r="AP540" s="36" t="s">
        <v>921</v>
      </c>
      <c r="AQ540" s="20" t="s">
        <v>120</v>
      </c>
      <c r="AR540" s="20"/>
      <c r="AS540" s="8" t="s">
        <v>1353</v>
      </c>
      <c r="AT540" s="38">
        <v>2020</v>
      </c>
      <c r="AU540" s="20" t="s">
        <v>1141</v>
      </c>
      <c r="AV540" s="36" t="s">
        <v>216</v>
      </c>
      <c r="AW540" s="36" t="s">
        <v>125</v>
      </c>
      <c r="AX540" s="47" t="s">
        <v>1313</v>
      </c>
      <c r="AY540" s="20" t="str">
        <f>"https://doi.org/"&amp;Table1[[#This Row],[DOI]]</f>
        <v>https://doi.org/10.1016/j.jclepro.2019.119941</v>
      </c>
      <c r="AZ540" s="20" t="s">
        <v>119</v>
      </c>
      <c r="BA540" s="20"/>
      <c r="BB540" s="20"/>
      <c r="BC540" s="20" t="s">
        <v>1213</v>
      </c>
      <c r="BD540" s="20"/>
      <c r="BE540" s="59" t="s">
        <v>1328</v>
      </c>
      <c r="BF540" s="20"/>
      <c r="BG540" s="20"/>
      <c r="BH540" s="20"/>
      <c r="BI540" s="20"/>
      <c r="BJ540" s="20"/>
      <c r="BK540" s="20"/>
      <c r="BL540" s="20"/>
      <c r="BM540" s="20"/>
      <c r="BN540" s="20"/>
      <c r="BO540" s="20"/>
      <c r="BP540" s="20"/>
      <c r="BQ540" s="20"/>
      <c r="BR540" s="20"/>
      <c r="BS540" s="20"/>
      <c r="BT540" s="20"/>
      <c r="BU540" s="20"/>
      <c r="BV540" s="20"/>
      <c r="BW540" s="60" t="s">
        <v>233</v>
      </c>
      <c r="BX540" s="22" t="str">
        <f>_xlfn.XLOOKUP(BW540,dimensions_items!$B$4:$B$35,dimensions_items!$C$4:$C$35,"NULL",0)</f>
        <v>R5.2ASIA</v>
      </c>
      <c r="BY540" s="60" t="s">
        <v>41</v>
      </c>
      <c r="BZ540" s="21" t="s">
        <v>1576</v>
      </c>
      <c r="CA540" s="21" t="s">
        <v>18</v>
      </c>
      <c r="CB540" s="60" t="s">
        <v>19</v>
      </c>
      <c r="CC540" s="20" t="str">
        <f t="shared" si="24"/>
        <v>RU</v>
      </c>
      <c r="CD540" s="20" t="str">
        <f t="shared" si="25"/>
        <v>T</v>
      </c>
      <c r="CE540" s="20" t="str">
        <f t="shared" si="26"/>
        <v>ASIA_CHN</v>
      </c>
      <c r="CF540" s="20">
        <f>IF(ISNUMBER(Table1[[#This Row],[concrete]]),Table1[[#This Row],[concrete]],IF(AND(ISNUMBER(Table1[[#This Row],[cement]]),ISNUMBER(Table1[[#This Row],[aggregates]])),Table1[[#This Row],[cement]]+Table1[[#This Row],[aggregates]],""))</f>
        <v>0</v>
      </c>
      <c r="CG540" s="30">
        <f>COUNT(Table1[[#This Row],[steel]:[other_unspecified_material]])</f>
        <v>7</v>
      </c>
    </row>
    <row r="541" spans="1:85">
      <c r="A541" s="9">
        <v>539</v>
      </c>
      <c r="B541" s="36" t="s">
        <v>226</v>
      </c>
      <c r="C541" s="36" t="s">
        <v>1090</v>
      </c>
      <c r="D541" s="38">
        <v>1965</v>
      </c>
      <c r="E541" s="9">
        <v>1979</v>
      </c>
      <c r="F541" s="38">
        <v>16</v>
      </c>
      <c r="J541" s="117">
        <v>22</v>
      </c>
      <c r="M541" s="117">
        <v>439.2</v>
      </c>
      <c r="P541" s="117">
        <v>676.4</v>
      </c>
      <c r="S541" s="117">
        <v>47.5</v>
      </c>
      <c r="U541" s="117">
        <v>1</v>
      </c>
      <c r="AB541" s="117">
        <v>1</v>
      </c>
      <c r="AL541" s="150" t="s">
        <v>274</v>
      </c>
      <c r="AN541" s="61" t="s">
        <v>1095</v>
      </c>
      <c r="AO541" s="20" t="s">
        <v>117</v>
      </c>
      <c r="AP541" s="36" t="s">
        <v>921</v>
      </c>
      <c r="AQ541" s="20" t="s">
        <v>120</v>
      </c>
      <c r="AR541" s="20"/>
      <c r="AS541" s="8" t="s">
        <v>1353</v>
      </c>
      <c r="AT541" s="38">
        <v>2020</v>
      </c>
      <c r="AU541" s="20" t="s">
        <v>1141</v>
      </c>
      <c r="AV541" s="36" t="s">
        <v>216</v>
      </c>
      <c r="AW541" s="36" t="s">
        <v>125</v>
      </c>
      <c r="AX541" s="47" t="s">
        <v>1313</v>
      </c>
      <c r="AY541" s="20" t="str">
        <f>"https://doi.org/"&amp;Table1[[#This Row],[DOI]]</f>
        <v>https://doi.org/10.1016/j.jclepro.2019.119941</v>
      </c>
      <c r="AZ541" s="20" t="s">
        <v>119</v>
      </c>
      <c r="BA541" s="20"/>
      <c r="BB541" s="20"/>
      <c r="BC541" s="20" t="s">
        <v>1213</v>
      </c>
      <c r="BD541" s="20"/>
      <c r="BE541" s="59" t="s">
        <v>1328</v>
      </c>
      <c r="BF541" s="20"/>
      <c r="BG541" s="20"/>
      <c r="BH541" s="20"/>
      <c r="BI541" s="20"/>
      <c r="BJ541" s="20"/>
      <c r="BK541" s="20"/>
      <c r="BL541" s="20"/>
      <c r="BM541" s="20"/>
      <c r="BN541" s="20"/>
      <c r="BO541" s="20"/>
      <c r="BP541" s="20"/>
      <c r="BQ541" s="20"/>
      <c r="BR541" s="20"/>
      <c r="BS541" s="20"/>
      <c r="BT541" s="20"/>
      <c r="BU541" s="20"/>
      <c r="BV541" s="20"/>
      <c r="BW541" s="60" t="s">
        <v>233</v>
      </c>
      <c r="BX541" s="22" t="str">
        <f>_xlfn.XLOOKUP(BW541,dimensions_items!$B$4:$B$35,dimensions_items!$C$4:$C$35,"NULL",0)</f>
        <v>R5.2ASIA</v>
      </c>
      <c r="BY541" s="60" t="s">
        <v>41</v>
      </c>
      <c r="BZ541" s="21" t="s">
        <v>26</v>
      </c>
      <c r="CA541" s="21" t="s">
        <v>18</v>
      </c>
      <c r="CB541" s="60" t="s">
        <v>19</v>
      </c>
      <c r="CC541" s="20" t="str">
        <f t="shared" si="24"/>
        <v>RU</v>
      </c>
      <c r="CD541" s="20" t="str">
        <f t="shared" si="25"/>
        <v>C</v>
      </c>
      <c r="CE541" s="20" t="str">
        <f t="shared" si="26"/>
        <v>ASIA_CHN</v>
      </c>
      <c r="CF541" s="20">
        <f>IF(ISNUMBER(Table1[[#This Row],[concrete]]),Table1[[#This Row],[concrete]],IF(AND(ISNUMBER(Table1[[#This Row],[cement]]),ISNUMBER(Table1[[#This Row],[aggregates]])),Table1[[#This Row],[cement]]+Table1[[#This Row],[aggregates]],""))</f>
        <v>439.2</v>
      </c>
      <c r="CG541" s="30">
        <f>COUNT(Table1[[#This Row],[steel]:[other_unspecified_material]])</f>
        <v>7</v>
      </c>
    </row>
    <row r="542" spans="1:85">
      <c r="A542" s="9">
        <v>540</v>
      </c>
      <c r="B542" s="36" t="s">
        <v>226</v>
      </c>
      <c r="C542" s="36" t="s">
        <v>1090</v>
      </c>
      <c r="D542" s="38">
        <v>1980</v>
      </c>
      <c r="E542" s="9">
        <v>1999</v>
      </c>
      <c r="F542" s="38">
        <v>17.5</v>
      </c>
      <c r="J542" s="117">
        <v>26.2</v>
      </c>
      <c r="M542" s="117">
        <v>715.6</v>
      </c>
      <c r="P542" s="117">
        <v>672.2</v>
      </c>
      <c r="S542" s="117">
        <v>31.5</v>
      </c>
      <c r="U542" s="117">
        <v>2</v>
      </c>
      <c r="AB542" s="117">
        <v>2</v>
      </c>
      <c r="AL542" s="150" t="s">
        <v>274</v>
      </c>
      <c r="AN542" s="61" t="s">
        <v>1095</v>
      </c>
      <c r="AO542" s="20" t="s">
        <v>117</v>
      </c>
      <c r="AP542" s="36" t="s">
        <v>921</v>
      </c>
      <c r="AQ542" s="20" t="s">
        <v>120</v>
      </c>
      <c r="AR542" s="20"/>
      <c r="AS542" s="8" t="s">
        <v>1353</v>
      </c>
      <c r="AT542" s="38">
        <v>2020</v>
      </c>
      <c r="AU542" s="20" t="s">
        <v>1141</v>
      </c>
      <c r="AV542" s="36" t="s">
        <v>216</v>
      </c>
      <c r="AW542" s="36" t="s">
        <v>125</v>
      </c>
      <c r="AX542" s="47" t="s">
        <v>1313</v>
      </c>
      <c r="AY542" s="20" t="str">
        <f>"https://doi.org/"&amp;Table1[[#This Row],[DOI]]</f>
        <v>https://doi.org/10.1016/j.jclepro.2019.119941</v>
      </c>
      <c r="AZ542" s="20" t="s">
        <v>119</v>
      </c>
      <c r="BA542" s="20"/>
      <c r="BB542" s="20"/>
      <c r="BC542" s="20" t="s">
        <v>1213</v>
      </c>
      <c r="BD542" s="20"/>
      <c r="BE542" s="59" t="s">
        <v>1328</v>
      </c>
      <c r="BF542" s="20"/>
      <c r="BG542" s="20"/>
      <c r="BH542" s="20"/>
      <c r="BI542" s="20"/>
      <c r="BJ542" s="20"/>
      <c r="BK542" s="20"/>
      <c r="BL542" s="20"/>
      <c r="BM542" s="20"/>
      <c r="BN542" s="20"/>
      <c r="BO542" s="20"/>
      <c r="BP542" s="20"/>
      <c r="BQ542" s="20"/>
      <c r="BR542" s="20"/>
      <c r="BS542" s="20"/>
      <c r="BT542" s="20"/>
      <c r="BU542" s="20"/>
      <c r="BV542" s="20"/>
      <c r="BW542" s="60" t="s">
        <v>233</v>
      </c>
      <c r="BX542" s="22" t="str">
        <f>_xlfn.XLOOKUP(BW542,dimensions_items!$B$4:$B$35,dimensions_items!$C$4:$C$35,"NULL",0)</f>
        <v>R5.2ASIA</v>
      </c>
      <c r="BY542" s="60" t="s">
        <v>41</v>
      </c>
      <c r="BZ542" s="21" t="s">
        <v>26</v>
      </c>
      <c r="CA542" s="21" t="s">
        <v>18</v>
      </c>
      <c r="CB542" s="60" t="s">
        <v>19</v>
      </c>
      <c r="CC542" s="20" t="str">
        <f t="shared" si="24"/>
        <v>RU</v>
      </c>
      <c r="CD542" s="20" t="str">
        <f t="shared" si="25"/>
        <v>C</v>
      </c>
      <c r="CE542" s="20" t="str">
        <f t="shared" si="26"/>
        <v>ASIA_CHN</v>
      </c>
      <c r="CF542" s="20">
        <f>IF(ISNUMBER(Table1[[#This Row],[concrete]]),Table1[[#This Row],[concrete]],IF(AND(ISNUMBER(Table1[[#This Row],[cement]]),ISNUMBER(Table1[[#This Row],[aggregates]])),Table1[[#This Row],[cement]]+Table1[[#This Row],[aggregates]],""))</f>
        <v>715.6</v>
      </c>
      <c r="CG542" s="30">
        <f>COUNT(Table1[[#This Row],[steel]:[other_unspecified_material]])</f>
        <v>7</v>
      </c>
    </row>
    <row r="543" spans="1:85">
      <c r="A543" s="9">
        <v>541</v>
      </c>
      <c r="B543" s="36" t="s">
        <v>226</v>
      </c>
      <c r="C543" s="36" t="s">
        <v>1090</v>
      </c>
      <c r="D543" s="38">
        <v>2000</v>
      </c>
      <c r="E543" s="9">
        <v>2010</v>
      </c>
      <c r="F543" s="38">
        <v>53.6</v>
      </c>
      <c r="J543" s="117">
        <v>27.5</v>
      </c>
      <c r="M543" s="117">
        <v>791.3</v>
      </c>
      <c r="P543" s="117">
        <v>683.3</v>
      </c>
      <c r="S543" s="117">
        <v>30.2</v>
      </c>
      <c r="U543" s="117">
        <v>2</v>
      </c>
      <c r="AB543" s="117">
        <v>2</v>
      </c>
      <c r="AL543" s="150" t="s">
        <v>274</v>
      </c>
      <c r="AN543" s="61" t="s">
        <v>1095</v>
      </c>
      <c r="AO543" s="20" t="s">
        <v>117</v>
      </c>
      <c r="AP543" s="36" t="s">
        <v>921</v>
      </c>
      <c r="AQ543" s="20" t="s">
        <v>120</v>
      </c>
      <c r="AR543" s="20"/>
      <c r="AS543" s="8" t="s">
        <v>1353</v>
      </c>
      <c r="AT543" s="38">
        <v>2020</v>
      </c>
      <c r="AU543" s="20" t="s">
        <v>1141</v>
      </c>
      <c r="AV543" s="36" t="s">
        <v>216</v>
      </c>
      <c r="AW543" s="36" t="s">
        <v>125</v>
      </c>
      <c r="AX543" s="47" t="s">
        <v>1313</v>
      </c>
      <c r="AY543" s="20" t="str">
        <f>"https://doi.org/"&amp;Table1[[#This Row],[DOI]]</f>
        <v>https://doi.org/10.1016/j.jclepro.2019.119941</v>
      </c>
      <c r="AZ543" s="20" t="s">
        <v>119</v>
      </c>
      <c r="BA543" s="20"/>
      <c r="BB543" s="20"/>
      <c r="BC543" s="20" t="s">
        <v>1213</v>
      </c>
      <c r="BD543" s="20"/>
      <c r="BE543" s="59" t="s">
        <v>1328</v>
      </c>
      <c r="BF543" s="20"/>
      <c r="BG543" s="20"/>
      <c r="BH543" s="20"/>
      <c r="BI543" s="20"/>
      <c r="BJ543" s="20"/>
      <c r="BK543" s="20"/>
      <c r="BL543" s="20"/>
      <c r="BM543" s="20"/>
      <c r="BN543" s="20"/>
      <c r="BO543" s="20"/>
      <c r="BP543" s="20"/>
      <c r="BQ543" s="20"/>
      <c r="BR543" s="20"/>
      <c r="BS543" s="20"/>
      <c r="BT543" s="20"/>
      <c r="BU543" s="20"/>
      <c r="BV543" s="20"/>
      <c r="BW543" s="60" t="s">
        <v>233</v>
      </c>
      <c r="BX543" s="22" t="str">
        <f>_xlfn.XLOOKUP(BW543,dimensions_items!$B$4:$B$35,dimensions_items!$C$4:$C$35,"NULL",0)</f>
        <v>R5.2ASIA</v>
      </c>
      <c r="BY543" s="60" t="s">
        <v>41</v>
      </c>
      <c r="BZ543" s="21" t="s">
        <v>26</v>
      </c>
      <c r="CA543" s="21" t="s">
        <v>18</v>
      </c>
      <c r="CB543" s="60" t="s">
        <v>19</v>
      </c>
      <c r="CC543" s="20" t="str">
        <f t="shared" si="24"/>
        <v>RU</v>
      </c>
      <c r="CD543" s="20" t="str">
        <f t="shared" si="25"/>
        <v>C</v>
      </c>
      <c r="CE543" s="20" t="str">
        <f t="shared" si="26"/>
        <v>ASIA_CHN</v>
      </c>
      <c r="CF543" s="20">
        <f>IF(ISNUMBER(Table1[[#This Row],[concrete]]),Table1[[#This Row],[concrete]],IF(AND(ISNUMBER(Table1[[#This Row],[cement]]),ISNUMBER(Table1[[#This Row],[aggregates]])),Table1[[#This Row],[cement]]+Table1[[#This Row],[aggregates]],""))</f>
        <v>791.3</v>
      </c>
      <c r="CG543" s="30">
        <f>COUNT(Table1[[#This Row],[steel]:[other_unspecified_material]])</f>
        <v>7</v>
      </c>
    </row>
    <row r="544" spans="1:85">
      <c r="A544" s="9">
        <v>542</v>
      </c>
      <c r="B544" s="36" t="s">
        <v>226</v>
      </c>
      <c r="C544" s="36" t="s">
        <v>1090</v>
      </c>
      <c r="D544" s="38">
        <v>1980</v>
      </c>
      <c r="E544" s="9">
        <v>1989</v>
      </c>
      <c r="F544" s="38">
        <v>38.200000000000003</v>
      </c>
      <c r="J544" s="117">
        <v>23.4</v>
      </c>
      <c r="M544" s="117">
        <v>924.5</v>
      </c>
      <c r="P544" s="117">
        <v>317</v>
      </c>
      <c r="S544" s="117">
        <v>19.2</v>
      </c>
      <c r="U544" s="117">
        <v>2</v>
      </c>
      <c r="AB544" s="117">
        <v>2</v>
      </c>
      <c r="AL544" s="65" t="s">
        <v>36</v>
      </c>
      <c r="AN544" s="61" t="s">
        <v>1095</v>
      </c>
      <c r="AO544" s="20" t="s">
        <v>117</v>
      </c>
      <c r="AP544" s="36" t="s">
        <v>921</v>
      </c>
      <c r="AQ544" s="20" t="s">
        <v>120</v>
      </c>
      <c r="AR544" s="20"/>
      <c r="AS544" s="8" t="s">
        <v>1353</v>
      </c>
      <c r="AT544" s="38">
        <v>2020</v>
      </c>
      <c r="AU544" s="20" t="s">
        <v>1141</v>
      </c>
      <c r="AV544" s="36" t="s">
        <v>216</v>
      </c>
      <c r="AW544" s="36" t="s">
        <v>125</v>
      </c>
      <c r="AX544" s="47" t="s">
        <v>1313</v>
      </c>
      <c r="AY544" s="20" t="str">
        <f>"https://doi.org/"&amp;Table1[[#This Row],[DOI]]</f>
        <v>https://doi.org/10.1016/j.jclepro.2019.119941</v>
      </c>
      <c r="AZ544" s="20" t="s">
        <v>119</v>
      </c>
      <c r="BA544" s="20"/>
      <c r="BB544" s="20"/>
      <c r="BC544" s="20" t="s">
        <v>1213</v>
      </c>
      <c r="BD544" s="20"/>
      <c r="BE544" s="59" t="s">
        <v>1328</v>
      </c>
      <c r="BF544" s="20"/>
      <c r="BG544" s="20"/>
      <c r="BH544" s="20"/>
      <c r="BI544" s="20"/>
      <c r="BJ544" s="20"/>
      <c r="BK544" s="20"/>
      <c r="BL544" s="20"/>
      <c r="BM544" s="20"/>
      <c r="BN544" s="20"/>
      <c r="BO544" s="20"/>
      <c r="BP544" s="20"/>
      <c r="BQ544" s="20"/>
      <c r="BR544" s="20"/>
      <c r="BS544" s="20"/>
      <c r="BT544" s="20"/>
      <c r="BU544" s="20"/>
      <c r="BV544" s="20"/>
      <c r="BW544" s="60" t="s">
        <v>233</v>
      </c>
      <c r="BX544" s="22" t="str">
        <f>_xlfn.XLOOKUP(BW544,dimensions_items!$B$4:$B$35,dimensions_items!$C$4:$C$35,"NULL",0)</f>
        <v>R5.2ASIA</v>
      </c>
      <c r="BY544" s="60" t="s">
        <v>41</v>
      </c>
      <c r="BZ544" s="21" t="s">
        <v>26</v>
      </c>
      <c r="CA544" s="21" t="s">
        <v>18</v>
      </c>
      <c r="CB544" s="60" t="s">
        <v>19</v>
      </c>
      <c r="CC544" s="20" t="str">
        <f t="shared" si="24"/>
        <v>RU</v>
      </c>
      <c r="CD544" s="20" t="str">
        <f t="shared" si="25"/>
        <v>C</v>
      </c>
      <c r="CE544" s="20" t="str">
        <f t="shared" si="26"/>
        <v>ASIA_CHN</v>
      </c>
      <c r="CF544" s="20">
        <f>IF(ISNUMBER(Table1[[#This Row],[concrete]]),Table1[[#This Row],[concrete]],IF(AND(ISNUMBER(Table1[[#This Row],[cement]]),ISNUMBER(Table1[[#This Row],[aggregates]])),Table1[[#This Row],[cement]]+Table1[[#This Row],[aggregates]],""))</f>
        <v>924.5</v>
      </c>
      <c r="CG544" s="30">
        <f>COUNT(Table1[[#This Row],[steel]:[other_unspecified_material]])</f>
        <v>7</v>
      </c>
    </row>
    <row r="545" spans="1:85">
      <c r="A545" s="9">
        <v>543</v>
      </c>
      <c r="B545" s="36" t="s">
        <v>226</v>
      </c>
      <c r="C545" s="36" t="s">
        <v>1090</v>
      </c>
      <c r="D545" s="38">
        <v>1990</v>
      </c>
      <c r="E545" s="9">
        <v>1999</v>
      </c>
      <c r="F545" s="38">
        <v>39</v>
      </c>
      <c r="J545" s="117">
        <v>21.6</v>
      </c>
      <c r="M545" s="117">
        <v>1012.4</v>
      </c>
      <c r="P545" s="117">
        <v>329.2</v>
      </c>
      <c r="S545" s="117">
        <v>24</v>
      </c>
      <c r="U545" s="117">
        <v>2</v>
      </c>
      <c r="AB545" s="117">
        <v>2</v>
      </c>
      <c r="AL545" s="65" t="s">
        <v>36</v>
      </c>
      <c r="AN545" s="61" t="s">
        <v>1095</v>
      </c>
      <c r="AO545" s="20" t="s">
        <v>117</v>
      </c>
      <c r="AP545" s="36" t="s">
        <v>921</v>
      </c>
      <c r="AQ545" s="20" t="s">
        <v>120</v>
      </c>
      <c r="AR545" s="20"/>
      <c r="AS545" s="8" t="s">
        <v>1353</v>
      </c>
      <c r="AT545" s="38">
        <v>2020</v>
      </c>
      <c r="AU545" s="20" t="s">
        <v>1141</v>
      </c>
      <c r="AV545" s="36" t="s">
        <v>216</v>
      </c>
      <c r="AW545" s="36" t="s">
        <v>125</v>
      </c>
      <c r="AX545" s="47" t="s">
        <v>1313</v>
      </c>
      <c r="AY545" s="20" t="str">
        <f>"https://doi.org/"&amp;Table1[[#This Row],[DOI]]</f>
        <v>https://doi.org/10.1016/j.jclepro.2019.119941</v>
      </c>
      <c r="AZ545" s="20" t="s">
        <v>119</v>
      </c>
      <c r="BA545" s="20"/>
      <c r="BB545" s="20"/>
      <c r="BC545" s="20" t="s">
        <v>1213</v>
      </c>
      <c r="BD545" s="20"/>
      <c r="BE545" s="59" t="s">
        <v>1328</v>
      </c>
      <c r="BF545" s="20"/>
      <c r="BG545" s="20"/>
      <c r="BH545" s="20"/>
      <c r="BI545" s="20"/>
      <c r="BJ545" s="20"/>
      <c r="BK545" s="20"/>
      <c r="BL545" s="20"/>
      <c r="BM545" s="20"/>
      <c r="BN545" s="20"/>
      <c r="BO545" s="20"/>
      <c r="BP545" s="20"/>
      <c r="BQ545" s="20"/>
      <c r="BR545" s="20"/>
      <c r="BS545" s="20"/>
      <c r="BT545" s="20"/>
      <c r="BU545" s="20"/>
      <c r="BV545" s="20"/>
      <c r="BW545" s="60" t="s">
        <v>233</v>
      </c>
      <c r="BX545" s="22" t="str">
        <f>_xlfn.XLOOKUP(BW545,dimensions_items!$B$4:$B$35,dimensions_items!$C$4:$C$35,"NULL",0)</f>
        <v>R5.2ASIA</v>
      </c>
      <c r="BY545" s="60" t="s">
        <v>41</v>
      </c>
      <c r="BZ545" s="21" t="s">
        <v>26</v>
      </c>
      <c r="CA545" s="21" t="s">
        <v>18</v>
      </c>
      <c r="CB545" s="60" t="s">
        <v>19</v>
      </c>
      <c r="CC545" s="20" t="str">
        <f t="shared" si="24"/>
        <v>RU</v>
      </c>
      <c r="CD545" s="20" t="str">
        <f t="shared" si="25"/>
        <v>C</v>
      </c>
      <c r="CE545" s="20" t="str">
        <f t="shared" si="26"/>
        <v>ASIA_CHN</v>
      </c>
      <c r="CF545" s="20">
        <f>IF(ISNUMBER(Table1[[#This Row],[concrete]]),Table1[[#This Row],[concrete]],IF(AND(ISNUMBER(Table1[[#This Row],[cement]]),ISNUMBER(Table1[[#This Row],[aggregates]])),Table1[[#This Row],[cement]]+Table1[[#This Row],[aggregates]],""))</f>
        <v>1012.4</v>
      </c>
      <c r="CG545" s="30">
        <f>COUNT(Table1[[#This Row],[steel]:[other_unspecified_material]])</f>
        <v>7</v>
      </c>
    </row>
    <row r="546" spans="1:85">
      <c r="A546" s="9">
        <v>544</v>
      </c>
      <c r="B546" s="36" t="s">
        <v>226</v>
      </c>
      <c r="C546" s="36" t="s">
        <v>1090</v>
      </c>
      <c r="D546" s="38">
        <v>2000</v>
      </c>
      <c r="E546" s="9">
        <v>2010</v>
      </c>
      <c r="F546" s="38">
        <v>79</v>
      </c>
      <c r="J546" s="117">
        <v>21.2</v>
      </c>
      <c r="M546" s="117">
        <v>1115.5</v>
      </c>
      <c r="P546" s="117">
        <v>342.7</v>
      </c>
      <c r="S546" s="117">
        <v>18.3</v>
      </c>
      <c r="U546" s="117">
        <v>2</v>
      </c>
      <c r="AB546" s="117">
        <v>2</v>
      </c>
      <c r="AL546" s="65" t="s">
        <v>36</v>
      </c>
      <c r="AN546" s="61" t="s">
        <v>1095</v>
      </c>
      <c r="AO546" s="20" t="s">
        <v>117</v>
      </c>
      <c r="AP546" s="36" t="s">
        <v>921</v>
      </c>
      <c r="AQ546" s="20" t="s">
        <v>120</v>
      </c>
      <c r="AR546" s="20"/>
      <c r="AS546" s="8" t="s">
        <v>1353</v>
      </c>
      <c r="AT546" s="38">
        <v>2020</v>
      </c>
      <c r="AU546" s="20" t="s">
        <v>1141</v>
      </c>
      <c r="AV546" s="36" t="s">
        <v>216</v>
      </c>
      <c r="AW546" s="36" t="s">
        <v>125</v>
      </c>
      <c r="AX546" s="47" t="s">
        <v>1313</v>
      </c>
      <c r="AY546" s="20" t="str">
        <f>"https://doi.org/"&amp;Table1[[#This Row],[DOI]]</f>
        <v>https://doi.org/10.1016/j.jclepro.2019.119941</v>
      </c>
      <c r="AZ546" s="20" t="s">
        <v>119</v>
      </c>
      <c r="BA546" s="20"/>
      <c r="BB546" s="20"/>
      <c r="BC546" s="20" t="s">
        <v>1213</v>
      </c>
      <c r="BD546" s="20"/>
      <c r="BE546" s="59" t="s">
        <v>1328</v>
      </c>
      <c r="BF546" s="20"/>
      <c r="BG546" s="20"/>
      <c r="BH546" s="20"/>
      <c r="BI546" s="20"/>
      <c r="BJ546" s="20"/>
      <c r="BK546" s="20"/>
      <c r="BL546" s="20"/>
      <c r="BM546" s="20"/>
      <c r="BN546" s="20"/>
      <c r="BO546" s="20"/>
      <c r="BP546" s="20"/>
      <c r="BQ546" s="20"/>
      <c r="BR546" s="20"/>
      <c r="BS546" s="20"/>
      <c r="BT546" s="20"/>
      <c r="BU546" s="20"/>
      <c r="BV546" s="20"/>
      <c r="BW546" s="60" t="s">
        <v>233</v>
      </c>
      <c r="BX546" s="22" t="str">
        <f>_xlfn.XLOOKUP(BW546,dimensions_items!$B$4:$B$35,dimensions_items!$C$4:$C$35,"NULL",0)</f>
        <v>R5.2ASIA</v>
      </c>
      <c r="BY546" s="60" t="s">
        <v>41</v>
      </c>
      <c r="BZ546" s="21" t="s">
        <v>26</v>
      </c>
      <c r="CA546" s="21" t="s">
        <v>18</v>
      </c>
      <c r="CB546" s="60" t="s">
        <v>19</v>
      </c>
      <c r="CC546" s="20" t="str">
        <f t="shared" si="24"/>
        <v>RU</v>
      </c>
      <c r="CD546" s="20" t="str">
        <f t="shared" si="25"/>
        <v>C</v>
      </c>
      <c r="CE546" s="20" t="str">
        <f t="shared" si="26"/>
        <v>ASIA_CHN</v>
      </c>
      <c r="CF546" s="20">
        <f>IF(ISNUMBER(Table1[[#This Row],[concrete]]),Table1[[#This Row],[concrete]],IF(AND(ISNUMBER(Table1[[#This Row],[cement]]),ISNUMBER(Table1[[#This Row],[aggregates]])),Table1[[#This Row],[cement]]+Table1[[#This Row],[aggregates]],""))</f>
        <v>1115.5</v>
      </c>
      <c r="CG546" s="30">
        <f>COUNT(Table1[[#This Row],[steel]:[other_unspecified_material]])</f>
        <v>7</v>
      </c>
    </row>
    <row r="547" spans="1:85">
      <c r="A547" s="9">
        <v>545</v>
      </c>
      <c r="B547" s="36" t="s">
        <v>1096</v>
      </c>
      <c r="C547" s="20"/>
      <c r="D547" s="38">
        <v>1978</v>
      </c>
      <c r="E547" s="9">
        <v>2010</v>
      </c>
      <c r="L547" s="122"/>
      <c r="M547" s="123">
        <v>739.4</v>
      </c>
      <c r="N547" s="117">
        <v>41</v>
      </c>
      <c r="U547" s="117">
        <v>16.440000000000001</v>
      </c>
      <c r="V547" s="117">
        <v>4.3</v>
      </c>
      <c r="AD547" s="117">
        <v>4.4000000000000004</v>
      </c>
      <c r="AL547" s="36" t="s">
        <v>36</v>
      </c>
      <c r="AN547" s="36" t="s">
        <v>1093</v>
      </c>
      <c r="AO547" s="20" t="s">
        <v>117</v>
      </c>
      <c r="AP547" s="36" t="s">
        <v>598</v>
      </c>
      <c r="AQ547" s="20" t="s">
        <v>120</v>
      </c>
      <c r="AR547" s="20"/>
      <c r="AS547" s="36" t="s">
        <v>1143</v>
      </c>
      <c r="AT547" s="38">
        <v>2016</v>
      </c>
      <c r="AU547" s="20" t="s">
        <v>1144</v>
      </c>
      <c r="AV547" s="20" t="s">
        <v>890</v>
      </c>
      <c r="AW547" s="36" t="s">
        <v>1142</v>
      </c>
      <c r="AX547" s="47" t="s">
        <v>1314</v>
      </c>
      <c r="AY547" s="20" t="str">
        <f>"https://doi.org/"&amp;Table1[[#This Row],[DOI]]</f>
        <v>https://doi.org/10.3390/su8121303</v>
      </c>
      <c r="AZ547" s="36" t="s">
        <v>1145</v>
      </c>
      <c r="BA547" s="20"/>
      <c r="BB547" s="20"/>
      <c r="BC547" s="8" t="s">
        <v>1207</v>
      </c>
      <c r="BD547" s="20"/>
      <c r="BE547" s="59" t="s">
        <v>1328</v>
      </c>
      <c r="BF547" s="20"/>
      <c r="BG547" s="20"/>
      <c r="BH547" s="20"/>
      <c r="BI547" s="20"/>
      <c r="BJ547" s="20"/>
      <c r="BK547" s="20"/>
      <c r="BL547" s="20"/>
      <c r="BM547" s="20"/>
      <c r="BN547" s="20"/>
      <c r="BO547" s="20"/>
      <c r="BP547" s="20"/>
      <c r="BQ547" s="20"/>
      <c r="BR547" s="20"/>
      <c r="BS547" s="20"/>
      <c r="BT547" s="20"/>
      <c r="BU547" s="20"/>
      <c r="BV547" s="20"/>
      <c r="BW547" s="60" t="s">
        <v>1097</v>
      </c>
      <c r="BX547" s="22" t="str">
        <f>_xlfn.XLOOKUP(BW547,dimensions_items!$B$4:$B$35,dimensions_items!$C$4:$C$35,"NULL",0)</f>
        <v>R5.2OECD</v>
      </c>
      <c r="BY547" s="64" t="s">
        <v>33</v>
      </c>
      <c r="BZ547" s="21" t="s">
        <v>26</v>
      </c>
      <c r="CA547" s="21" t="s">
        <v>18</v>
      </c>
      <c r="CB547" s="60" t="s">
        <v>28</v>
      </c>
      <c r="CC547" s="20" t="str">
        <f t="shared" si="24"/>
        <v>RM</v>
      </c>
      <c r="CD547" s="20" t="str">
        <f t="shared" si="25"/>
        <v>C</v>
      </c>
      <c r="CE547" s="20" t="str">
        <f t="shared" si="26"/>
        <v>OECD_EU12-H</v>
      </c>
      <c r="CF547" s="20">
        <f>IF(ISNUMBER(Table1[[#This Row],[concrete]]),Table1[[#This Row],[concrete]],IF(AND(ISNUMBER(Table1[[#This Row],[cement]]),ISNUMBER(Table1[[#This Row],[aggregates]])),Table1[[#This Row],[cement]]+Table1[[#This Row],[aggregates]],""))</f>
        <v>739.4</v>
      </c>
      <c r="CG547" s="30">
        <f>COUNT(Table1[[#This Row],[steel]:[other_unspecified_material]])</f>
        <v>5</v>
      </c>
    </row>
    <row r="548" spans="1:85">
      <c r="A548" s="9">
        <v>546</v>
      </c>
      <c r="B548" s="36" t="s">
        <v>522</v>
      </c>
      <c r="C548" s="36" t="s">
        <v>1098</v>
      </c>
      <c r="D548" s="38">
        <v>1965</v>
      </c>
      <c r="E548" s="9">
        <v>2014</v>
      </c>
      <c r="F548" s="38">
        <v>104</v>
      </c>
      <c r="H548" s="38">
        <v>0.59</v>
      </c>
      <c r="J548" s="117">
        <v>18</v>
      </c>
      <c r="M548" s="117">
        <v>1464</v>
      </c>
      <c r="P548" s="117">
        <v>145</v>
      </c>
      <c r="AB548" s="117">
        <v>2</v>
      </c>
      <c r="AL548" s="66" t="s">
        <v>36</v>
      </c>
      <c r="AN548" s="20" t="s">
        <v>1146</v>
      </c>
      <c r="AO548" s="20" t="s">
        <v>1146</v>
      </c>
      <c r="AP548" s="36"/>
      <c r="AQ548" s="20" t="s">
        <v>120</v>
      </c>
      <c r="AR548" s="20"/>
      <c r="AS548" s="20" t="s">
        <v>524</v>
      </c>
      <c r="AT548" s="38">
        <v>2018</v>
      </c>
      <c r="AU548" s="20" t="s">
        <v>525</v>
      </c>
      <c r="AV548" s="42" t="s">
        <v>253</v>
      </c>
      <c r="AW548" s="36" t="s">
        <v>125</v>
      </c>
      <c r="AX548" s="47" t="s">
        <v>526</v>
      </c>
      <c r="AY548" s="20" t="str">
        <f>"https://doi.org/"&amp;Table1[[#This Row],[DOI]]</f>
        <v>https://doi.org/10.1016/j.resconrec.2018.02.003</v>
      </c>
      <c r="AZ548" s="20"/>
      <c r="BA548" s="20"/>
      <c r="BB548" s="20"/>
      <c r="BC548" s="8" t="s">
        <v>1212</v>
      </c>
      <c r="BD548" s="20"/>
      <c r="BE548" s="59" t="s">
        <v>1328</v>
      </c>
      <c r="BF548" s="20"/>
      <c r="BG548" s="20"/>
      <c r="BH548" s="20"/>
      <c r="BI548" s="20"/>
      <c r="BJ548" s="20"/>
      <c r="BK548" s="20"/>
      <c r="BL548" s="20"/>
      <c r="BM548" s="20"/>
      <c r="BN548" s="20"/>
      <c r="BO548" s="20"/>
      <c r="BP548" s="20"/>
      <c r="BQ548" s="20"/>
      <c r="BR548" s="20"/>
      <c r="BS548" s="20"/>
      <c r="BT548" s="20"/>
      <c r="BU548" s="20"/>
      <c r="BV548" s="20"/>
      <c r="BW548" s="60" t="s">
        <v>1099</v>
      </c>
      <c r="BX548" s="22" t="str">
        <f>_xlfn.XLOOKUP(BW548,dimensions_items!$B$4:$B$35,dimensions_items!$C$4:$C$35,"NULL",0)</f>
        <v>R5.2ASIA</v>
      </c>
      <c r="BY548" s="60" t="s">
        <v>31</v>
      </c>
      <c r="BZ548" s="21" t="s">
        <v>26</v>
      </c>
      <c r="CA548" s="21" t="s">
        <v>18</v>
      </c>
      <c r="CB548" s="60" t="s">
        <v>23</v>
      </c>
      <c r="CC548" s="20" t="str">
        <f t="shared" si="24"/>
        <v>UN</v>
      </c>
      <c r="CD548" s="20" t="str">
        <f t="shared" si="25"/>
        <v>C</v>
      </c>
      <c r="CE548" s="20" t="str">
        <f t="shared" si="26"/>
        <v>ASIA_TWN</v>
      </c>
      <c r="CF548" s="20">
        <f>IF(ISNUMBER(Table1[[#This Row],[concrete]]),Table1[[#This Row],[concrete]],IF(AND(ISNUMBER(Table1[[#This Row],[cement]]),ISNUMBER(Table1[[#This Row],[aggregates]])),Table1[[#This Row],[cement]]+Table1[[#This Row],[aggregates]],""))</f>
        <v>1464</v>
      </c>
      <c r="CG548" s="30">
        <f>COUNT(Table1[[#This Row],[steel]:[other_unspecified_material]])</f>
        <v>6</v>
      </c>
    </row>
    <row r="549" spans="1:85">
      <c r="A549" s="9">
        <v>547</v>
      </c>
      <c r="B549" s="20" t="s">
        <v>226</v>
      </c>
      <c r="C549" s="36" t="s">
        <v>235</v>
      </c>
      <c r="D549" s="67"/>
      <c r="E549" s="9">
        <v>1980</v>
      </c>
      <c r="F549" s="38">
        <v>1</v>
      </c>
      <c r="J549" s="117">
        <v>88</v>
      </c>
      <c r="N549" s="117">
        <v>27</v>
      </c>
      <c r="O549" s="117">
        <f>(52+269)</f>
        <v>321</v>
      </c>
      <c r="P549" s="117">
        <v>52</v>
      </c>
      <c r="U549" s="117">
        <v>0</v>
      </c>
      <c r="AB549" s="117">
        <v>1</v>
      </c>
      <c r="AL549" s="20"/>
      <c r="AN549" s="36" t="s">
        <v>1101</v>
      </c>
      <c r="AO549" s="20" t="s">
        <v>1122</v>
      </c>
      <c r="AP549" s="36" t="s">
        <v>760</v>
      </c>
      <c r="AQ549" s="20" t="s">
        <v>120</v>
      </c>
      <c r="AR549" s="20"/>
      <c r="AS549" s="8" t="s">
        <v>1352</v>
      </c>
      <c r="AT549" s="38">
        <v>2020</v>
      </c>
      <c r="AU549" s="20" t="s">
        <v>1147</v>
      </c>
      <c r="AV549" s="36" t="s">
        <v>1140</v>
      </c>
      <c r="AW549" s="36" t="s">
        <v>1139</v>
      </c>
      <c r="AX549" s="47" t="s">
        <v>1315</v>
      </c>
      <c r="AY549" s="20" t="str">
        <f>"https://doi.org/"&amp;Table1[[#This Row],[DOI]]</f>
        <v>https://doi.org/10.1021/acs.est.9b07229</v>
      </c>
      <c r="AZ549" s="20"/>
      <c r="BA549" s="20"/>
      <c r="BB549" s="20"/>
      <c r="BC549" s="20" t="s">
        <v>1208</v>
      </c>
      <c r="BD549" s="20"/>
      <c r="BE549" s="59" t="s">
        <v>1328</v>
      </c>
      <c r="BF549" s="20"/>
      <c r="BG549" s="20"/>
      <c r="BH549" s="20"/>
      <c r="BI549" s="20"/>
      <c r="BJ549" s="20"/>
      <c r="BK549" s="20"/>
      <c r="BL549" s="20"/>
      <c r="BM549" s="20"/>
      <c r="BN549" s="20"/>
      <c r="BO549" s="20"/>
      <c r="BP549" s="20"/>
      <c r="BQ549" s="20"/>
      <c r="BR549" s="20"/>
      <c r="BS549" s="20"/>
      <c r="BT549" s="20"/>
      <c r="BU549" s="20"/>
      <c r="BV549" s="20"/>
      <c r="BW549" s="60" t="s">
        <v>1102</v>
      </c>
      <c r="BX549" s="22" t="str">
        <f>_xlfn.XLOOKUP(BW549,dimensions_items!$B$4:$B$35,dimensions_items!$C$4:$C$35,"NULL",0)</f>
        <v>R5.2ASIA</v>
      </c>
      <c r="BY549" s="22" t="s">
        <v>48</v>
      </c>
      <c r="BZ549" s="64" t="s">
        <v>31</v>
      </c>
      <c r="CA549" s="21" t="s">
        <v>18</v>
      </c>
      <c r="CB549" s="64" t="s">
        <v>23</v>
      </c>
      <c r="CC549" s="20" t="str">
        <f t="shared" si="24"/>
        <v>NR</v>
      </c>
      <c r="CD549" s="20" t="str">
        <f t="shared" si="25"/>
        <v>U</v>
      </c>
      <c r="CE549" s="20" t="str">
        <f t="shared" si="26"/>
        <v>ASIA_CHN</v>
      </c>
      <c r="CF549" s="20">
        <f>IF(ISNUMBER(Table1[[#This Row],[concrete]]),Table1[[#This Row],[concrete]],IF(AND(ISNUMBER(Table1[[#This Row],[cement]]),ISNUMBER(Table1[[#This Row],[aggregates]])),Table1[[#This Row],[cement]]+Table1[[#This Row],[aggregates]],""))</f>
        <v>348</v>
      </c>
      <c r="CG549" s="30">
        <f>COUNT(Table1[[#This Row],[steel]:[other_unspecified_material]])</f>
        <v>7</v>
      </c>
    </row>
    <row r="550" spans="1:85">
      <c r="A550" s="9">
        <v>548</v>
      </c>
      <c r="B550" s="20" t="s">
        <v>226</v>
      </c>
      <c r="C550" s="36" t="s">
        <v>235</v>
      </c>
      <c r="D550" s="67"/>
      <c r="E550" s="9">
        <v>1980</v>
      </c>
      <c r="F550" s="38">
        <v>68.62</v>
      </c>
      <c r="J550" s="117">
        <v>10.28</v>
      </c>
      <c r="N550" s="117">
        <v>399.92</v>
      </c>
      <c r="O550" s="117">
        <f>(800.6+811.78)</f>
        <v>1612.38</v>
      </c>
      <c r="P550" s="117">
        <v>443.63</v>
      </c>
      <c r="U550" s="117">
        <v>4.51</v>
      </c>
      <c r="AB550" s="117">
        <v>1.71</v>
      </c>
      <c r="AL550" s="20"/>
      <c r="AN550" s="36" t="s">
        <v>191</v>
      </c>
      <c r="AO550" s="20" t="s">
        <v>191</v>
      </c>
      <c r="AP550" s="36" t="s">
        <v>760</v>
      </c>
      <c r="AQ550" s="20" t="s">
        <v>120</v>
      </c>
      <c r="AR550" s="20"/>
      <c r="AS550" s="8" t="s">
        <v>1352</v>
      </c>
      <c r="AT550" s="38">
        <v>2020</v>
      </c>
      <c r="AU550" s="20" t="s">
        <v>1147</v>
      </c>
      <c r="AV550" s="36" t="s">
        <v>1140</v>
      </c>
      <c r="AW550" s="36" t="s">
        <v>1139</v>
      </c>
      <c r="AX550" s="47" t="s">
        <v>1315</v>
      </c>
      <c r="AY550" s="20" t="str">
        <f>"https://doi.org/"&amp;Table1[[#This Row],[DOI]]</f>
        <v>https://doi.org/10.1021/acs.est.9b07229</v>
      </c>
      <c r="AZ550" s="20"/>
      <c r="BA550" s="20"/>
      <c r="BB550" s="20"/>
      <c r="BC550" s="20" t="s">
        <v>1208</v>
      </c>
      <c r="BD550" s="20"/>
      <c r="BE550" s="59" t="s">
        <v>1328</v>
      </c>
      <c r="BF550" s="20"/>
      <c r="BG550" s="20"/>
      <c r="BH550" s="20"/>
      <c r="BI550" s="20"/>
      <c r="BJ550" s="20"/>
      <c r="BK550" s="20"/>
      <c r="BL550" s="20"/>
      <c r="BM550" s="20"/>
      <c r="BN550" s="20"/>
      <c r="BO550" s="20"/>
      <c r="BP550" s="20"/>
      <c r="BQ550" s="20"/>
      <c r="BR550" s="20"/>
      <c r="BS550" s="20"/>
      <c r="BT550" s="20"/>
      <c r="BU550" s="20"/>
      <c r="BV550" s="20"/>
      <c r="BW550" s="60" t="s">
        <v>1102</v>
      </c>
      <c r="BX550" s="22" t="str">
        <f>_xlfn.XLOOKUP(BW550,dimensions_items!$B$4:$B$35,dimensions_items!$C$4:$C$35,"NULL",0)</f>
        <v>R5.2ASIA</v>
      </c>
      <c r="BY550" s="22" t="s">
        <v>45</v>
      </c>
      <c r="BZ550" s="64" t="s">
        <v>31</v>
      </c>
      <c r="CA550" s="21" t="s">
        <v>18</v>
      </c>
      <c r="CB550" s="64" t="s">
        <v>23</v>
      </c>
      <c r="CC550" s="20" t="str">
        <f t="shared" si="24"/>
        <v>NR</v>
      </c>
      <c r="CD550" s="20" t="str">
        <f t="shared" si="25"/>
        <v>U</v>
      </c>
      <c r="CE550" s="20" t="str">
        <f t="shared" si="26"/>
        <v>ASIA_CHN</v>
      </c>
      <c r="CF550" s="20">
        <f>IF(ISNUMBER(Table1[[#This Row],[concrete]]),Table1[[#This Row],[concrete]],IF(AND(ISNUMBER(Table1[[#This Row],[cement]]),ISNUMBER(Table1[[#This Row],[aggregates]])),Table1[[#This Row],[cement]]+Table1[[#This Row],[aggregates]],""))</f>
        <v>2012.3000000000002</v>
      </c>
      <c r="CG550" s="30">
        <f>COUNT(Table1[[#This Row],[steel]:[other_unspecified_material]])</f>
        <v>7</v>
      </c>
    </row>
    <row r="551" spans="1:85">
      <c r="A551" s="9">
        <v>549</v>
      </c>
      <c r="B551" s="20" t="s">
        <v>226</v>
      </c>
      <c r="C551" s="36" t="s">
        <v>235</v>
      </c>
      <c r="D551" s="67"/>
      <c r="E551" s="9">
        <v>1980</v>
      </c>
      <c r="F551" s="38">
        <v>35.75</v>
      </c>
      <c r="J551" s="117">
        <v>28.44</v>
      </c>
      <c r="N551" s="117">
        <v>222</v>
      </c>
      <c r="O551" s="117">
        <f>(663.92+557.71)</f>
        <v>1221.6300000000001</v>
      </c>
      <c r="P551" s="117">
        <v>663.92</v>
      </c>
      <c r="U551" s="117">
        <v>2.35</v>
      </c>
      <c r="AB551" s="117">
        <v>2.2999999999999998</v>
      </c>
      <c r="AL551" s="20"/>
      <c r="AN551" s="36" t="s">
        <v>1103</v>
      </c>
      <c r="AO551" s="20" t="s">
        <v>1123</v>
      </c>
      <c r="AP551" s="36" t="s">
        <v>760</v>
      </c>
      <c r="AQ551" s="20" t="s">
        <v>120</v>
      </c>
      <c r="AR551" s="20"/>
      <c r="AS551" s="8" t="s">
        <v>1352</v>
      </c>
      <c r="AT551" s="38">
        <v>2020</v>
      </c>
      <c r="AU551" s="20" t="s">
        <v>1147</v>
      </c>
      <c r="AV551" s="36" t="s">
        <v>1140</v>
      </c>
      <c r="AW551" s="36" t="s">
        <v>1139</v>
      </c>
      <c r="AX551" s="47" t="s">
        <v>1315</v>
      </c>
      <c r="AY551" s="20" t="str">
        <f>"https://doi.org/"&amp;Table1[[#This Row],[DOI]]</f>
        <v>https://doi.org/10.1021/acs.est.9b07229</v>
      </c>
      <c r="AZ551" s="20"/>
      <c r="BA551" s="20"/>
      <c r="BB551" s="20"/>
      <c r="BC551" s="20" t="s">
        <v>1208</v>
      </c>
      <c r="BD551" s="20"/>
      <c r="BE551" s="59" t="s">
        <v>1328</v>
      </c>
      <c r="BF551" s="20"/>
      <c r="BG551" s="20"/>
      <c r="BH551" s="20"/>
      <c r="BI551" s="20"/>
      <c r="BJ551" s="20"/>
      <c r="BK551" s="20"/>
      <c r="BL551" s="20"/>
      <c r="BM551" s="20"/>
      <c r="BN551" s="20"/>
      <c r="BO551" s="20"/>
      <c r="BP551" s="20"/>
      <c r="BQ551" s="20"/>
      <c r="BR551" s="20"/>
      <c r="BS551" s="20"/>
      <c r="BT551" s="20"/>
      <c r="BU551" s="20"/>
      <c r="BV551" s="20"/>
      <c r="BW551" s="60" t="s">
        <v>1102</v>
      </c>
      <c r="BX551" s="22" t="str">
        <f>_xlfn.XLOOKUP(BW551,dimensions_items!$B$4:$B$35,dimensions_items!$C$4:$C$35,"NULL",0)</f>
        <v>R5.2ASIA</v>
      </c>
      <c r="BY551" s="22" t="s">
        <v>48</v>
      </c>
      <c r="BZ551" s="64" t="s">
        <v>31</v>
      </c>
      <c r="CA551" s="21" t="s">
        <v>18</v>
      </c>
      <c r="CB551" s="64" t="s">
        <v>23</v>
      </c>
      <c r="CC551" s="20" t="str">
        <f t="shared" si="24"/>
        <v>NR</v>
      </c>
      <c r="CD551" s="20" t="str">
        <f t="shared" si="25"/>
        <v>U</v>
      </c>
      <c r="CE551" s="20" t="str">
        <f t="shared" si="26"/>
        <v>ASIA_CHN</v>
      </c>
      <c r="CF551" s="20">
        <f>IF(ISNUMBER(Table1[[#This Row],[concrete]]),Table1[[#This Row],[concrete]],IF(AND(ISNUMBER(Table1[[#This Row],[cement]]),ISNUMBER(Table1[[#This Row],[aggregates]])),Table1[[#This Row],[cement]]+Table1[[#This Row],[aggregates]],""))</f>
        <v>1443.63</v>
      </c>
      <c r="CG551" s="30">
        <f>COUNT(Table1[[#This Row],[steel]:[other_unspecified_material]])</f>
        <v>7</v>
      </c>
    </row>
    <row r="552" spans="1:85">
      <c r="A552" s="9">
        <v>550</v>
      </c>
      <c r="B552" s="20" t="s">
        <v>226</v>
      </c>
      <c r="C552" s="36" t="s">
        <v>235</v>
      </c>
      <c r="D552" s="67"/>
      <c r="E552" s="9">
        <v>1980</v>
      </c>
      <c r="F552" s="38">
        <v>0</v>
      </c>
      <c r="J552" s="117">
        <v>0</v>
      </c>
      <c r="N552" s="117">
        <v>1.88</v>
      </c>
      <c r="O552" s="117">
        <v>229.5</v>
      </c>
      <c r="P552" s="117">
        <v>229.5</v>
      </c>
      <c r="U552" s="117">
        <v>0</v>
      </c>
      <c r="AB552" s="117">
        <v>0</v>
      </c>
      <c r="AL552" s="20"/>
      <c r="AN552" s="36" t="s">
        <v>1104</v>
      </c>
      <c r="AO552" s="20" t="s">
        <v>1124</v>
      </c>
      <c r="AP552" s="36" t="s">
        <v>760</v>
      </c>
      <c r="AQ552" s="20" t="s">
        <v>120</v>
      </c>
      <c r="AR552" s="20"/>
      <c r="AS552" s="8" t="s">
        <v>1352</v>
      </c>
      <c r="AT552" s="38">
        <v>2020</v>
      </c>
      <c r="AU552" s="20" t="s">
        <v>1147</v>
      </c>
      <c r="AV552" s="36" t="s">
        <v>1140</v>
      </c>
      <c r="AW552" s="36" t="s">
        <v>1139</v>
      </c>
      <c r="AX552" s="47" t="s">
        <v>1315</v>
      </c>
      <c r="AY552" s="20" t="str">
        <f>"https://doi.org/"&amp;Table1[[#This Row],[DOI]]</f>
        <v>https://doi.org/10.1021/acs.est.9b07229</v>
      </c>
      <c r="AZ552" s="20"/>
      <c r="BA552" s="20"/>
      <c r="BB552" s="20"/>
      <c r="BC552" s="20" t="s">
        <v>1208</v>
      </c>
      <c r="BD552" s="20"/>
      <c r="BE552" s="59" t="s">
        <v>1328</v>
      </c>
      <c r="BF552" s="20"/>
      <c r="BG552" s="20"/>
      <c r="BH552" s="20"/>
      <c r="BI552" s="20"/>
      <c r="BJ552" s="20"/>
      <c r="BK552" s="20"/>
      <c r="BL552" s="20"/>
      <c r="BM552" s="20"/>
      <c r="BN552" s="20"/>
      <c r="BO552" s="20"/>
      <c r="BP552" s="20"/>
      <c r="BQ552" s="20"/>
      <c r="BR552" s="20"/>
      <c r="BS552" s="20"/>
      <c r="BT552" s="20"/>
      <c r="BU552" s="20"/>
      <c r="BV552" s="20"/>
      <c r="BW552" s="60" t="s">
        <v>1102</v>
      </c>
      <c r="BX552" s="22" t="str">
        <f>_xlfn.XLOOKUP(BW552,dimensions_items!$B$4:$B$35,dimensions_items!$C$4:$C$35,"NULL",0)</f>
        <v>R5.2ASIA</v>
      </c>
      <c r="BY552" s="22" t="s">
        <v>47</v>
      </c>
      <c r="BZ552" s="64" t="s">
        <v>31</v>
      </c>
      <c r="CA552" s="21" t="s">
        <v>18</v>
      </c>
      <c r="CB552" s="64" t="s">
        <v>23</v>
      </c>
      <c r="CC552" s="20" t="str">
        <f t="shared" si="24"/>
        <v>NR</v>
      </c>
      <c r="CD552" s="20" t="str">
        <f t="shared" si="25"/>
        <v>U</v>
      </c>
      <c r="CE552" s="20" t="str">
        <f t="shared" si="26"/>
        <v>ASIA_CHN</v>
      </c>
      <c r="CF552" s="20">
        <f>IF(ISNUMBER(Table1[[#This Row],[concrete]]),Table1[[#This Row],[concrete]],IF(AND(ISNUMBER(Table1[[#This Row],[cement]]),ISNUMBER(Table1[[#This Row],[aggregates]])),Table1[[#This Row],[cement]]+Table1[[#This Row],[aggregates]],""))</f>
        <v>231.38</v>
      </c>
      <c r="CG552" s="30">
        <f>COUNT(Table1[[#This Row],[steel]:[other_unspecified_material]])</f>
        <v>7</v>
      </c>
    </row>
    <row r="553" spans="1:85">
      <c r="A553" s="9">
        <v>551</v>
      </c>
      <c r="B553" s="20" t="s">
        <v>226</v>
      </c>
      <c r="C553" s="36" t="s">
        <v>235</v>
      </c>
      <c r="D553" s="67"/>
      <c r="E553" s="9">
        <v>1980</v>
      </c>
      <c r="F553" s="38">
        <v>93.51</v>
      </c>
      <c r="J553" s="117">
        <v>6.93</v>
      </c>
      <c r="N553" s="117">
        <v>404.08</v>
      </c>
      <c r="O553" s="117">
        <f>(289.65 +680.95)</f>
        <v>970.6</v>
      </c>
      <c r="P553" s="117">
        <v>289.64999999999998</v>
      </c>
      <c r="U553" s="117">
        <v>1.72</v>
      </c>
      <c r="AB553" s="117">
        <v>1.07</v>
      </c>
      <c r="AL553" s="20"/>
      <c r="AN553" s="36" t="s">
        <v>1105</v>
      </c>
      <c r="AO553" s="20" t="s">
        <v>1125</v>
      </c>
      <c r="AP553" s="36" t="s">
        <v>760</v>
      </c>
      <c r="AQ553" s="20" t="s">
        <v>120</v>
      </c>
      <c r="AR553" s="20"/>
      <c r="AS553" s="8" t="s">
        <v>1352</v>
      </c>
      <c r="AT553" s="38">
        <v>2020</v>
      </c>
      <c r="AU553" s="20" t="s">
        <v>1147</v>
      </c>
      <c r="AV553" s="36" t="s">
        <v>1140</v>
      </c>
      <c r="AW553" s="36" t="s">
        <v>1139</v>
      </c>
      <c r="AX553" s="47" t="s">
        <v>1315</v>
      </c>
      <c r="AY553" s="20" t="str">
        <f>"https://doi.org/"&amp;Table1[[#This Row],[DOI]]</f>
        <v>https://doi.org/10.1021/acs.est.9b07229</v>
      </c>
      <c r="AZ553" s="20"/>
      <c r="BA553" s="20"/>
      <c r="BB553" s="20"/>
      <c r="BC553" s="20" t="s">
        <v>1208</v>
      </c>
      <c r="BD553" s="20"/>
      <c r="BE553" s="59" t="s">
        <v>1328</v>
      </c>
      <c r="BF553" s="20"/>
      <c r="BG553" s="20"/>
      <c r="BH553" s="20"/>
      <c r="BI553" s="20"/>
      <c r="BJ553" s="20"/>
      <c r="BK553" s="20"/>
      <c r="BL553" s="20"/>
      <c r="BM553" s="20"/>
      <c r="BN553" s="20"/>
      <c r="BO553" s="20"/>
      <c r="BP553" s="20"/>
      <c r="BQ553" s="20"/>
      <c r="BR553" s="20"/>
      <c r="BS553" s="20"/>
      <c r="BT553" s="20"/>
      <c r="BU553" s="20"/>
      <c r="BV553" s="20"/>
      <c r="BW553" s="60" t="s">
        <v>1102</v>
      </c>
      <c r="BX553" s="22" t="str">
        <f>_xlfn.XLOOKUP(BW553,dimensions_items!$B$4:$B$35,dimensions_items!$C$4:$C$35,"NULL",0)</f>
        <v>R5.2ASIA</v>
      </c>
      <c r="BY553" s="22" t="s">
        <v>49</v>
      </c>
      <c r="BZ553" s="64" t="s">
        <v>31</v>
      </c>
      <c r="CA553" s="21" t="s">
        <v>18</v>
      </c>
      <c r="CB553" s="64" t="s">
        <v>23</v>
      </c>
      <c r="CC553" s="20" t="str">
        <f t="shared" si="24"/>
        <v>NR</v>
      </c>
      <c r="CD553" s="20" t="str">
        <f t="shared" si="25"/>
        <v>U</v>
      </c>
      <c r="CE553" s="20" t="str">
        <f t="shared" si="26"/>
        <v>ASIA_CHN</v>
      </c>
      <c r="CF553" s="20">
        <f>IF(ISNUMBER(Table1[[#This Row],[concrete]]),Table1[[#This Row],[concrete]],IF(AND(ISNUMBER(Table1[[#This Row],[cement]]),ISNUMBER(Table1[[#This Row],[aggregates]])),Table1[[#This Row],[cement]]+Table1[[#This Row],[aggregates]],""))</f>
        <v>1374.68</v>
      </c>
      <c r="CG553" s="30">
        <f>COUNT(Table1[[#This Row],[steel]:[other_unspecified_material]])</f>
        <v>7</v>
      </c>
    </row>
    <row r="554" spans="1:85">
      <c r="A554" s="9">
        <v>552</v>
      </c>
      <c r="B554" s="20" t="s">
        <v>226</v>
      </c>
      <c r="C554" s="36" t="s">
        <v>235</v>
      </c>
      <c r="D554" s="67"/>
      <c r="E554" s="9">
        <v>1980</v>
      </c>
      <c r="F554" s="38">
        <v>50.65</v>
      </c>
      <c r="J554" s="117">
        <v>2.08</v>
      </c>
      <c r="L554" s="123"/>
      <c r="M554" s="123"/>
      <c r="N554" s="117">
        <v>218.43</v>
      </c>
      <c r="O554" s="117">
        <f>(595.08 +275.2)</f>
        <v>870.28</v>
      </c>
      <c r="P554" s="117">
        <v>595.08000000000004</v>
      </c>
      <c r="U554" s="117">
        <v>2.52</v>
      </c>
      <c r="AB554" s="117">
        <v>2.77</v>
      </c>
      <c r="AL554" s="20"/>
      <c r="AN554" s="36" t="s">
        <v>209</v>
      </c>
      <c r="AO554" s="20" t="s">
        <v>209</v>
      </c>
      <c r="AP554" s="36" t="s">
        <v>760</v>
      </c>
      <c r="AQ554" s="20" t="s">
        <v>120</v>
      </c>
      <c r="AR554" s="20"/>
      <c r="AS554" s="8" t="s">
        <v>1352</v>
      </c>
      <c r="AT554" s="38">
        <v>2020</v>
      </c>
      <c r="AU554" s="20" t="s">
        <v>1147</v>
      </c>
      <c r="AV554" s="36" t="s">
        <v>1140</v>
      </c>
      <c r="AW554" s="36" t="s">
        <v>1139</v>
      </c>
      <c r="AX554" s="47" t="s">
        <v>1315</v>
      </c>
      <c r="AY554" s="20" t="str">
        <f>"https://doi.org/"&amp;Table1[[#This Row],[DOI]]</f>
        <v>https://doi.org/10.1021/acs.est.9b07229</v>
      </c>
      <c r="AZ554" s="20"/>
      <c r="BA554" s="20"/>
      <c r="BB554" s="20"/>
      <c r="BC554" s="20" t="s">
        <v>1208</v>
      </c>
      <c r="BD554" s="20"/>
      <c r="BE554" s="59" t="s">
        <v>1328</v>
      </c>
      <c r="BF554" s="20"/>
      <c r="BG554" s="20"/>
      <c r="BH554" s="20"/>
      <c r="BI554" s="20"/>
      <c r="BJ554" s="20"/>
      <c r="BK554" s="20"/>
      <c r="BL554" s="20"/>
      <c r="BM554" s="20"/>
      <c r="BN554" s="20"/>
      <c r="BO554" s="20"/>
      <c r="BP554" s="20"/>
      <c r="BQ554" s="20"/>
      <c r="BR554" s="20"/>
      <c r="BS554" s="20"/>
      <c r="BT554" s="20"/>
      <c r="BU554" s="20"/>
      <c r="BV554" s="20"/>
      <c r="BW554" s="60" t="s">
        <v>1102</v>
      </c>
      <c r="BX554" s="22" t="str">
        <f>_xlfn.XLOOKUP(BW554,dimensions_items!$B$4:$B$35,dimensions_items!$C$4:$C$35,"NULL",0)</f>
        <v>R5.2ASIA</v>
      </c>
      <c r="BY554" s="22" t="s">
        <v>46</v>
      </c>
      <c r="BZ554" s="64" t="s">
        <v>31</v>
      </c>
      <c r="CA554" s="21" t="s">
        <v>18</v>
      </c>
      <c r="CB554" s="64" t="s">
        <v>23</v>
      </c>
      <c r="CC554" s="20" t="str">
        <f t="shared" si="24"/>
        <v>NR</v>
      </c>
      <c r="CD554" s="20" t="str">
        <f t="shared" si="25"/>
        <v>U</v>
      </c>
      <c r="CE554" s="20" t="str">
        <f t="shared" si="26"/>
        <v>ASIA_CHN</v>
      </c>
      <c r="CF554" s="20">
        <f>IF(ISNUMBER(Table1[[#This Row],[concrete]]),Table1[[#This Row],[concrete]],IF(AND(ISNUMBER(Table1[[#This Row],[cement]]),ISNUMBER(Table1[[#This Row],[aggregates]])),Table1[[#This Row],[cement]]+Table1[[#This Row],[aggregates]],""))</f>
        <v>1088.71</v>
      </c>
      <c r="CG554" s="30">
        <f>COUNT(Table1[[#This Row],[steel]:[other_unspecified_material]])</f>
        <v>7</v>
      </c>
    </row>
    <row r="555" spans="1:85">
      <c r="A555" s="9">
        <v>553</v>
      </c>
      <c r="B555" s="20" t="s">
        <v>226</v>
      </c>
      <c r="C555" s="36" t="s">
        <v>235</v>
      </c>
      <c r="D555" s="67"/>
      <c r="E555" s="9">
        <v>1980</v>
      </c>
      <c r="F555" s="38">
        <v>54.92</v>
      </c>
      <c r="J555" s="117">
        <v>11.63</v>
      </c>
      <c r="N555" s="117">
        <v>274.88</v>
      </c>
      <c r="O555" s="117">
        <f>(728.95+ 503.72)</f>
        <v>1232.67</v>
      </c>
      <c r="P555" s="117">
        <v>728.95</v>
      </c>
      <c r="U555" s="117">
        <v>2.67</v>
      </c>
      <c r="AB555" s="117">
        <v>2.06</v>
      </c>
      <c r="AL555" s="20"/>
      <c r="AN555" s="36" t="s">
        <v>1106</v>
      </c>
      <c r="AO555" s="20" t="s">
        <v>377</v>
      </c>
      <c r="AP555" s="36" t="s">
        <v>760</v>
      </c>
      <c r="AQ555" s="20" t="s">
        <v>120</v>
      </c>
      <c r="AR555" s="20"/>
      <c r="AS555" s="8" t="s">
        <v>1352</v>
      </c>
      <c r="AT555" s="38">
        <v>2020</v>
      </c>
      <c r="AU555" s="20" t="s">
        <v>1147</v>
      </c>
      <c r="AV555" s="36" t="s">
        <v>1140</v>
      </c>
      <c r="AW555" s="36" t="s">
        <v>1139</v>
      </c>
      <c r="AX555" s="47" t="s">
        <v>1315</v>
      </c>
      <c r="AY555" s="20" t="str">
        <f>"https://doi.org/"&amp;Table1[[#This Row],[DOI]]</f>
        <v>https://doi.org/10.1021/acs.est.9b07229</v>
      </c>
      <c r="AZ555" s="20"/>
      <c r="BA555" s="20"/>
      <c r="BB555" s="20"/>
      <c r="BC555" s="20" t="s">
        <v>1208</v>
      </c>
      <c r="BD555" s="20"/>
      <c r="BE555" s="59" t="s">
        <v>1328</v>
      </c>
      <c r="BF555" s="20"/>
      <c r="BG555" s="20"/>
      <c r="BH555" s="20"/>
      <c r="BI555" s="20"/>
      <c r="BJ555" s="20"/>
      <c r="BK555" s="20"/>
      <c r="BL555" s="20"/>
      <c r="BM555" s="20"/>
      <c r="BN555" s="20"/>
      <c r="BO555" s="20"/>
      <c r="BP555" s="20"/>
      <c r="BQ555" s="20"/>
      <c r="BR555" s="20"/>
      <c r="BS555" s="20"/>
      <c r="BT555" s="20"/>
      <c r="BU555" s="20"/>
      <c r="BV555" s="20"/>
      <c r="BW555" s="60" t="s">
        <v>1102</v>
      </c>
      <c r="BX555" s="22" t="str">
        <f>_xlfn.XLOOKUP(BW555,dimensions_items!$B$4:$B$35,dimensions_items!$C$4:$C$35,"NULL",0)</f>
        <v>R5.2ASIA</v>
      </c>
      <c r="BY555" s="22" t="s">
        <v>48</v>
      </c>
      <c r="BZ555" s="64" t="s">
        <v>31</v>
      </c>
      <c r="CA555" s="21" t="s">
        <v>18</v>
      </c>
      <c r="CB555" s="64" t="s">
        <v>23</v>
      </c>
      <c r="CC555" s="20" t="str">
        <f t="shared" si="24"/>
        <v>NR</v>
      </c>
      <c r="CD555" s="20" t="str">
        <f t="shared" si="25"/>
        <v>U</v>
      </c>
      <c r="CE555" s="20" t="str">
        <f t="shared" si="26"/>
        <v>ASIA_CHN</v>
      </c>
      <c r="CF555" s="20">
        <f>IF(ISNUMBER(Table1[[#This Row],[concrete]]),Table1[[#This Row],[concrete]],IF(AND(ISNUMBER(Table1[[#This Row],[cement]]),ISNUMBER(Table1[[#This Row],[aggregates]])),Table1[[#This Row],[cement]]+Table1[[#This Row],[aggregates]],""))</f>
        <v>1507.5500000000002</v>
      </c>
      <c r="CG555" s="30">
        <f>COUNT(Table1[[#This Row],[steel]:[other_unspecified_material]])</f>
        <v>7</v>
      </c>
    </row>
    <row r="556" spans="1:85">
      <c r="A556" s="9">
        <v>554</v>
      </c>
      <c r="B556" s="20" t="s">
        <v>226</v>
      </c>
      <c r="C556" s="36" t="s">
        <v>235</v>
      </c>
      <c r="D556" s="67"/>
      <c r="E556" s="9">
        <v>1980</v>
      </c>
      <c r="F556" s="38">
        <v>25.44</v>
      </c>
      <c r="J556" s="117">
        <v>14.79</v>
      </c>
      <c r="N556" s="117">
        <v>187.68</v>
      </c>
      <c r="O556" s="117">
        <f>(854.28 +543.95)</f>
        <v>1398.23</v>
      </c>
      <c r="P556" s="117">
        <v>854.28</v>
      </c>
      <c r="U556" s="117">
        <v>2.59</v>
      </c>
      <c r="AB556" s="117">
        <v>2.68</v>
      </c>
      <c r="AL556" s="20"/>
      <c r="AN556" s="36" t="s">
        <v>1107</v>
      </c>
      <c r="AO556" s="20" t="s">
        <v>1126</v>
      </c>
      <c r="AP556" s="36" t="s">
        <v>760</v>
      </c>
      <c r="AQ556" s="20" t="s">
        <v>120</v>
      </c>
      <c r="AR556" s="20"/>
      <c r="AS556" s="8" t="s">
        <v>1352</v>
      </c>
      <c r="AT556" s="38">
        <v>2020</v>
      </c>
      <c r="AU556" s="20" t="s">
        <v>1147</v>
      </c>
      <c r="AV556" s="36" t="s">
        <v>1140</v>
      </c>
      <c r="AW556" s="36" t="s">
        <v>1139</v>
      </c>
      <c r="AX556" s="47" t="s">
        <v>1315</v>
      </c>
      <c r="AY556" s="20" t="str">
        <f>"https://doi.org/"&amp;Table1[[#This Row],[DOI]]</f>
        <v>https://doi.org/10.1021/acs.est.9b07229</v>
      </c>
      <c r="AZ556" s="20"/>
      <c r="BA556" s="20"/>
      <c r="BB556" s="20"/>
      <c r="BC556" s="20" t="s">
        <v>1208</v>
      </c>
      <c r="BD556" s="20"/>
      <c r="BE556" s="59" t="s">
        <v>1328</v>
      </c>
      <c r="BF556" s="20"/>
      <c r="BG556" s="20"/>
      <c r="BH556" s="20"/>
      <c r="BI556" s="20"/>
      <c r="BJ556" s="20"/>
      <c r="BK556" s="20"/>
      <c r="BL556" s="20"/>
      <c r="BM556" s="20"/>
      <c r="BN556" s="20"/>
      <c r="BO556" s="20"/>
      <c r="BP556" s="20"/>
      <c r="BQ556" s="20"/>
      <c r="BR556" s="20"/>
      <c r="BS556" s="20"/>
      <c r="BT556" s="20"/>
      <c r="BU556" s="20"/>
      <c r="BV556" s="20"/>
      <c r="BW556" s="60" t="s">
        <v>1102</v>
      </c>
      <c r="BX556" s="22" t="str">
        <f>_xlfn.XLOOKUP(BW556,dimensions_items!$B$4:$B$35,dimensions_items!$C$4:$C$35,"NULL",0)</f>
        <v>R5.2ASIA</v>
      </c>
      <c r="BY556" s="22" t="s">
        <v>48</v>
      </c>
      <c r="BZ556" s="64" t="s">
        <v>31</v>
      </c>
      <c r="CA556" s="21" t="s">
        <v>18</v>
      </c>
      <c r="CB556" s="64" t="s">
        <v>23</v>
      </c>
      <c r="CC556" s="20" t="str">
        <f t="shared" si="24"/>
        <v>NR</v>
      </c>
      <c r="CD556" s="20" t="str">
        <f t="shared" si="25"/>
        <v>U</v>
      </c>
      <c r="CE556" s="20" t="str">
        <f t="shared" si="26"/>
        <v>ASIA_CHN</v>
      </c>
      <c r="CF556" s="20">
        <f>IF(ISNUMBER(Table1[[#This Row],[concrete]]),Table1[[#This Row],[concrete]],IF(AND(ISNUMBER(Table1[[#This Row],[cement]]),ISNUMBER(Table1[[#This Row],[aggregates]])),Table1[[#This Row],[cement]]+Table1[[#This Row],[aggregates]],""))</f>
        <v>1585.91</v>
      </c>
      <c r="CG556" s="30">
        <f>COUNT(Table1[[#This Row],[steel]:[other_unspecified_material]])</f>
        <v>7</v>
      </c>
    </row>
    <row r="557" spans="1:85">
      <c r="A557" s="9">
        <v>555</v>
      </c>
      <c r="B557" s="20" t="s">
        <v>226</v>
      </c>
      <c r="C557" s="36" t="s">
        <v>235</v>
      </c>
      <c r="D557" s="67"/>
      <c r="E557" s="9">
        <v>1980</v>
      </c>
      <c r="F557" s="38">
        <v>0</v>
      </c>
      <c r="J557" s="117">
        <v>7</v>
      </c>
      <c r="N557" s="117">
        <v>20</v>
      </c>
      <c r="O557" s="117">
        <v>850</v>
      </c>
      <c r="P557" s="117">
        <v>580</v>
      </c>
      <c r="U557" s="117">
        <v>0</v>
      </c>
      <c r="AB557" s="117">
        <v>0</v>
      </c>
      <c r="AL557" s="20"/>
      <c r="AN557" s="36" t="s">
        <v>1108</v>
      </c>
      <c r="AO557" s="20" t="s">
        <v>117</v>
      </c>
      <c r="AP557" s="36" t="s">
        <v>760</v>
      </c>
      <c r="AQ557" s="20" t="s">
        <v>120</v>
      </c>
      <c r="AR557" s="20"/>
      <c r="AS557" s="8" t="s">
        <v>1352</v>
      </c>
      <c r="AT557" s="38">
        <v>2020</v>
      </c>
      <c r="AU557" s="20" t="s">
        <v>1147</v>
      </c>
      <c r="AV557" s="36" t="s">
        <v>1140</v>
      </c>
      <c r="AW557" s="36" t="s">
        <v>1139</v>
      </c>
      <c r="AX557" s="47" t="s">
        <v>1315</v>
      </c>
      <c r="AY557" s="20" t="str">
        <f>"https://doi.org/"&amp;Table1[[#This Row],[DOI]]</f>
        <v>https://doi.org/10.1021/acs.est.9b07229</v>
      </c>
      <c r="AZ557" s="20"/>
      <c r="BA557" s="20"/>
      <c r="BB557" s="20"/>
      <c r="BC557" s="20" t="s">
        <v>1208</v>
      </c>
      <c r="BD557" s="20"/>
      <c r="BE557" s="59" t="s">
        <v>1328</v>
      </c>
      <c r="BF557" s="20"/>
      <c r="BG557" s="20"/>
      <c r="BH557" s="20"/>
      <c r="BI557" s="20"/>
      <c r="BJ557" s="20"/>
      <c r="BK557" s="20"/>
      <c r="BL557" s="20"/>
      <c r="BM557" s="20"/>
      <c r="BN557" s="20"/>
      <c r="BO557" s="20"/>
      <c r="BP557" s="20"/>
      <c r="BQ557" s="20"/>
      <c r="BR557" s="20"/>
      <c r="BS557" s="20"/>
      <c r="BT557" s="20"/>
      <c r="BU557" s="20"/>
      <c r="BV557" s="20"/>
      <c r="BW557" s="60" t="s">
        <v>1102</v>
      </c>
      <c r="BX557" s="22" t="str">
        <f>_xlfn.XLOOKUP(BW557,dimensions_items!$B$4:$B$35,dimensions_items!$C$4:$C$35,"NULL",0)</f>
        <v>R5.2ASIA</v>
      </c>
      <c r="BY557" s="22" t="s">
        <v>41</v>
      </c>
      <c r="BZ557" s="64" t="s">
        <v>31</v>
      </c>
      <c r="CA557" s="21" t="s">
        <v>18</v>
      </c>
      <c r="CB557" s="64" t="s">
        <v>23</v>
      </c>
      <c r="CC557" s="20" t="str">
        <f t="shared" si="24"/>
        <v>RU</v>
      </c>
      <c r="CD557" s="20" t="str">
        <f t="shared" si="25"/>
        <v>U</v>
      </c>
      <c r="CE557" s="20" t="str">
        <f t="shared" si="26"/>
        <v>ASIA_CHN</v>
      </c>
      <c r="CF557" s="20">
        <f>IF(ISNUMBER(Table1[[#This Row],[concrete]]),Table1[[#This Row],[concrete]],IF(AND(ISNUMBER(Table1[[#This Row],[cement]]),ISNUMBER(Table1[[#This Row],[aggregates]])),Table1[[#This Row],[cement]]+Table1[[#This Row],[aggregates]],""))</f>
        <v>870</v>
      </c>
      <c r="CG557" s="30">
        <f>COUNT(Table1[[#This Row],[steel]:[other_unspecified_material]])</f>
        <v>7</v>
      </c>
    </row>
    <row r="558" spans="1:85">
      <c r="A558" s="9">
        <v>556</v>
      </c>
      <c r="B558" s="20" t="s">
        <v>226</v>
      </c>
      <c r="C558" s="36" t="s">
        <v>235</v>
      </c>
      <c r="D558" s="67"/>
      <c r="E558" s="9">
        <v>1980</v>
      </c>
      <c r="F558" s="38">
        <v>40.35</v>
      </c>
      <c r="J558" s="117">
        <v>52.57</v>
      </c>
      <c r="N558" s="117">
        <v>209.68</v>
      </c>
      <c r="O558" s="117">
        <f>(612.28+889.34)</f>
        <v>1501.62</v>
      </c>
      <c r="P558" s="117">
        <v>612.28</v>
      </c>
      <c r="U558" s="117">
        <v>5.24</v>
      </c>
      <c r="AB558" s="117">
        <v>2.77</v>
      </c>
      <c r="AL558" s="20"/>
      <c r="AN558" s="36" t="s">
        <v>1109</v>
      </c>
      <c r="AO558" s="20" t="s">
        <v>1127</v>
      </c>
      <c r="AP558" s="36" t="s">
        <v>760</v>
      </c>
      <c r="AQ558" s="20" t="s">
        <v>120</v>
      </c>
      <c r="AR558" s="20"/>
      <c r="AS558" s="8" t="s">
        <v>1352</v>
      </c>
      <c r="AT558" s="38">
        <v>2020</v>
      </c>
      <c r="AU558" s="20" t="s">
        <v>1147</v>
      </c>
      <c r="AV558" s="36" t="s">
        <v>1140</v>
      </c>
      <c r="AW558" s="36" t="s">
        <v>1139</v>
      </c>
      <c r="AX558" s="47" t="s">
        <v>1315</v>
      </c>
      <c r="AY558" s="20" t="str">
        <f>"https://doi.org/"&amp;Table1[[#This Row],[DOI]]</f>
        <v>https://doi.org/10.1021/acs.est.9b07229</v>
      </c>
      <c r="AZ558" s="20"/>
      <c r="BA558" s="20"/>
      <c r="BB558" s="20"/>
      <c r="BC558" s="20" t="s">
        <v>1208</v>
      </c>
      <c r="BD558" s="20"/>
      <c r="BE558" s="59" t="s">
        <v>1328</v>
      </c>
      <c r="BF558" s="20"/>
      <c r="BG558" s="20"/>
      <c r="BH558" s="20"/>
      <c r="BI558" s="20"/>
      <c r="BJ558" s="20"/>
      <c r="BK558" s="20"/>
      <c r="BL558" s="20"/>
      <c r="BM558" s="20"/>
      <c r="BN558" s="20"/>
      <c r="BO558" s="20"/>
      <c r="BP558" s="20"/>
      <c r="BQ558" s="20"/>
      <c r="BR558" s="20"/>
      <c r="BS558" s="20"/>
      <c r="BT558" s="20"/>
      <c r="BU558" s="20"/>
      <c r="BV558" s="20"/>
      <c r="BW558" s="60" t="s">
        <v>1102</v>
      </c>
      <c r="BX558" s="22" t="str">
        <f>_xlfn.XLOOKUP(BW558,dimensions_items!$B$4:$B$35,dimensions_items!$C$4:$C$35,"NULL",0)</f>
        <v>R5.2ASIA</v>
      </c>
      <c r="BY558" s="22" t="s">
        <v>48</v>
      </c>
      <c r="BZ558" s="64" t="s">
        <v>31</v>
      </c>
      <c r="CA558" s="21" t="s">
        <v>18</v>
      </c>
      <c r="CB558" s="64" t="s">
        <v>23</v>
      </c>
      <c r="CC558" s="20" t="str">
        <f t="shared" si="24"/>
        <v>NR</v>
      </c>
      <c r="CD558" s="20" t="str">
        <f t="shared" si="25"/>
        <v>U</v>
      </c>
      <c r="CE558" s="20" t="str">
        <f t="shared" si="26"/>
        <v>ASIA_CHN</v>
      </c>
      <c r="CF558" s="20">
        <f>IF(ISNUMBER(Table1[[#This Row],[concrete]]),Table1[[#This Row],[concrete]],IF(AND(ISNUMBER(Table1[[#This Row],[cement]]),ISNUMBER(Table1[[#This Row],[aggregates]])),Table1[[#This Row],[cement]]+Table1[[#This Row],[aggregates]],""))</f>
        <v>1711.3</v>
      </c>
      <c r="CG558" s="30">
        <f>COUNT(Table1[[#This Row],[steel]:[other_unspecified_material]])</f>
        <v>7</v>
      </c>
    </row>
    <row r="559" spans="1:85">
      <c r="A559" s="9">
        <v>557</v>
      </c>
      <c r="B559" s="20" t="s">
        <v>226</v>
      </c>
      <c r="C559" s="36" t="s">
        <v>235</v>
      </c>
      <c r="D559" s="67"/>
      <c r="E559" s="9">
        <v>1980</v>
      </c>
      <c r="F559" s="38">
        <v>8.25</v>
      </c>
      <c r="J559" s="117">
        <v>1.05</v>
      </c>
      <c r="N559" s="117">
        <v>52.5</v>
      </c>
      <c r="O559" s="117">
        <v>416.5</v>
      </c>
      <c r="P559" s="117">
        <v>416.5</v>
      </c>
      <c r="U559" s="117">
        <v>0</v>
      </c>
      <c r="AA559" s="117">
        <v>18</v>
      </c>
      <c r="AB559" s="117">
        <v>0</v>
      </c>
      <c r="AL559" s="20"/>
      <c r="AN559" s="36" t="s">
        <v>1110</v>
      </c>
      <c r="AO559" s="20" t="s">
        <v>1128</v>
      </c>
      <c r="AP559" s="36" t="s">
        <v>760</v>
      </c>
      <c r="AQ559" s="20" t="s">
        <v>120</v>
      </c>
      <c r="AR559" s="20"/>
      <c r="AS559" s="8" t="s">
        <v>1352</v>
      </c>
      <c r="AT559" s="38">
        <v>2020</v>
      </c>
      <c r="AU559" s="20" t="s">
        <v>1147</v>
      </c>
      <c r="AV559" s="36" t="s">
        <v>1140</v>
      </c>
      <c r="AW559" s="36" t="s">
        <v>1139</v>
      </c>
      <c r="AX559" s="47" t="s">
        <v>1315</v>
      </c>
      <c r="AY559" s="20" t="str">
        <f>"https://doi.org/"&amp;Table1[[#This Row],[DOI]]</f>
        <v>https://doi.org/10.1021/acs.est.9b07229</v>
      </c>
      <c r="AZ559" s="20"/>
      <c r="BA559" s="20"/>
      <c r="BB559" s="20"/>
      <c r="BC559" s="20" t="s">
        <v>1208</v>
      </c>
      <c r="BD559" s="20"/>
      <c r="BE559" s="59" t="s">
        <v>1328</v>
      </c>
      <c r="BF559" s="20"/>
      <c r="BG559" s="20"/>
      <c r="BH559" s="20"/>
      <c r="BI559" s="20"/>
      <c r="BJ559" s="20"/>
      <c r="BK559" s="20"/>
      <c r="BL559" s="20"/>
      <c r="BM559" s="20"/>
      <c r="BN559" s="20"/>
      <c r="BO559" s="20"/>
      <c r="BP559" s="20"/>
      <c r="BQ559" s="20"/>
      <c r="BR559" s="20"/>
      <c r="BS559" s="20"/>
      <c r="BT559" s="20"/>
      <c r="BU559" s="20"/>
      <c r="BV559" s="20"/>
      <c r="BW559" s="60" t="s">
        <v>1102</v>
      </c>
      <c r="BX559" s="22" t="str">
        <f>_xlfn.XLOOKUP(BW559,dimensions_items!$B$4:$B$35,dimensions_items!$C$4:$C$35,"NULL",0)</f>
        <v>R5.2ASIA</v>
      </c>
      <c r="BY559" s="22" t="s">
        <v>48</v>
      </c>
      <c r="BZ559" s="64" t="s">
        <v>31</v>
      </c>
      <c r="CA559" s="21" t="s">
        <v>18</v>
      </c>
      <c r="CB559" s="64" t="s">
        <v>23</v>
      </c>
      <c r="CC559" s="20" t="str">
        <f t="shared" si="24"/>
        <v>NR</v>
      </c>
      <c r="CD559" s="20" t="str">
        <f t="shared" si="25"/>
        <v>U</v>
      </c>
      <c r="CE559" s="20" t="str">
        <f t="shared" si="26"/>
        <v>ASIA_CHN</v>
      </c>
      <c r="CF559" s="20">
        <f>IF(ISNUMBER(Table1[[#This Row],[concrete]]),Table1[[#This Row],[concrete]],IF(AND(ISNUMBER(Table1[[#This Row],[cement]]),ISNUMBER(Table1[[#This Row],[aggregates]])),Table1[[#This Row],[cement]]+Table1[[#This Row],[aggregates]],""))</f>
        <v>469</v>
      </c>
      <c r="CG559" s="30">
        <f>COUNT(Table1[[#This Row],[steel]:[other_unspecified_material]])</f>
        <v>8</v>
      </c>
    </row>
    <row r="560" spans="1:85">
      <c r="A560" s="9">
        <v>558</v>
      </c>
      <c r="B560" s="20" t="s">
        <v>226</v>
      </c>
      <c r="C560" s="36" t="s">
        <v>235</v>
      </c>
      <c r="D560" s="67"/>
      <c r="E560" s="9">
        <v>1980</v>
      </c>
      <c r="F560" s="38">
        <v>0</v>
      </c>
      <c r="J560" s="117">
        <v>0.43</v>
      </c>
      <c r="N560" s="117">
        <v>16.670000000000002</v>
      </c>
      <c r="O560" s="117">
        <v>523.66999999999996</v>
      </c>
      <c r="P560" s="117">
        <v>498.67</v>
      </c>
      <c r="U560" s="117">
        <v>0</v>
      </c>
      <c r="AA560" s="117">
        <v>0</v>
      </c>
      <c r="AB560" s="117">
        <v>0</v>
      </c>
      <c r="AL560" s="20"/>
      <c r="AN560" s="36" t="s">
        <v>1111</v>
      </c>
      <c r="AO560" s="20" t="s">
        <v>1129</v>
      </c>
      <c r="AP560" s="36" t="s">
        <v>760</v>
      </c>
      <c r="AQ560" s="20" t="s">
        <v>120</v>
      </c>
      <c r="AR560" s="20"/>
      <c r="AS560" s="8" t="s">
        <v>1352</v>
      </c>
      <c r="AT560" s="38">
        <v>2020</v>
      </c>
      <c r="AU560" s="20" t="s">
        <v>1147</v>
      </c>
      <c r="AV560" s="36" t="s">
        <v>1140</v>
      </c>
      <c r="AW560" s="36" t="s">
        <v>1139</v>
      </c>
      <c r="AX560" s="47" t="s">
        <v>1315</v>
      </c>
      <c r="AY560" s="20" t="str">
        <f>"https://doi.org/"&amp;Table1[[#This Row],[DOI]]</f>
        <v>https://doi.org/10.1021/acs.est.9b07229</v>
      </c>
      <c r="AZ560" s="20"/>
      <c r="BA560" s="20"/>
      <c r="BB560" s="20"/>
      <c r="BC560" s="36" t="s">
        <v>1208</v>
      </c>
      <c r="BD560" s="20"/>
      <c r="BE560" s="59" t="s">
        <v>1328</v>
      </c>
      <c r="BF560" s="20"/>
      <c r="BG560" s="20"/>
      <c r="BH560" s="20"/>
      <c r="BI560" s="20"/>
      <c r="BJ560" s="20"/>
      <c r="BK560" s="20"/>
      <c r="BL560" s="20"/>
      <c r="BM560" s="20"/>
      <c r="BN560" s="20"/>
      <c r="BO560" s="20"/>
      <c r="BP560" s="20"/>
      <c r="BQ560" s="20"/>
      <c r="BR560" s="20"/>
      <c r="BS560" s="20"/>
      <c r="BT560" s="20"/>
      <c r="BU560" s="20"/>
      <c r="BV560" s="20"/>
      <c r="BW560" s="60" t="s">
        <v>1102</v>
      </c>
      <c r="BX560" s="22" t="str">
        <f>_xlfn.XLOOKUP(BW560,dimensions_items!$B$4:$B$35,dimensions_items!$C$4:$C$35,"NULL",0)</f>
        <v>R5.2ASIA</v>
      </c>
      <c r="BY560" s="22" t="s">
        <v>48</v>
      </c>
      <c r="BZ560" s="64" t="s">
        <v>31</v>
      </c>
      <c r="CA560" s="21" t="s">
        <v>18</v>
      </c>
      <c r="CB560" s="64" t="s">
        <v>23</v>
      </c>
      <c r="CC560" s="20" t="str">
        <f t="shared" si="24"/>
        <v>NR</v>
      </c>
      <c r="CD560" s="20" t="str">
        <f t="shared" si="25"/>
        <v>U</v>
      </c>
      <c r="CE560" s="20" t="str">
        <f t="shared" si="26"/>
        <v>ASIA_CHN</v>
      </c>
      <c r="CF560" s="20">
        <f>IF(ISNUMBER(Table1[[#This Row],[concrete]]),Table1[[#This Row],[concrete]],IF(AND(ISNUMBER(Table1[[#This Row],[cement]]),ISNUMBER(Table1[[#This Row],[aggregates]])),Table1[[#This Row],[cement]]+Table1[[#This Row],[aggregates]],""))</f>
        <v>540.33999999999992</v>
      </c>
      <c r="CG560" s="30">
        <f>COUNT(Table1[[#This Row],[steel]:[other_unspecified_material]])</f>
        <v>8</v>
      </c>
    </row>
    <row r="561" spans="1:85">
      <c r="A561" s="9">
        <v>559</v>
      </c>
      <c r="B561" s="20" t="s">
        <v>226</v>
      </c>
      <c r="C561" s="36" t="s">
        <v>235</v>
      </c>
      <c r="D561" s="38">
        <v>1981</v>
      </c>
      <c r="E561" s="9">
        <v>2000</v>
      </c>
      <c r="F561" s="38">
        <v>57.18</v>
      </c>
      <c r="N561" s="117">
        <v>333.27</v>
      </c>
      <c r="O561" s="117">
        <f>(667.16+ 676.49)</f>
        <v>1343.65</v>
      </c>
      <c r="P561" s="117">
        <v>369.69</v>
      </c>
      <c r="U561" s="117">
        <v>3.76</v>
      </c>
      <c r="AA561" s="117">
        <v>0</v>
      </c>
      <c r="AB561" s="117">
        <v>1.43</v>
      </c>
      <c r="AL561" s="20"/>
      <c r="AN561" s="36" t="s">
        <v>191</v>
      </c>
      <c r="AO561" s="20" t="s">
        <v>191</v>
      </c>
      <c r="AP561" s="36" t="s">
        <v>760</v>
      </c>
      <c r="AQ561" s="20" t="s">
        <v>120</v>
      </c>
      <c r="AR561" s="20"/>
      <c r="AS561" s="8" t="s">
        <v>1352</v>
      </c>
      <c r="AT561" s="38">
        <v>2020</v>
      </c>
      <c r="AU561" s="20" t="s">
        <v>1147</v>
      </c>
      <c r="AV561" s="36" t="s">
        <v>1140</v>
      </c>
      <c r="AW561" s="36" t="s">
        <v>1139</v>
      </c>
      <c r="AX561" s="47" t="s">
        <v>1315</v>
      </c>
      <c r="AY561" s="20" t="str">
        <f>"https://doi.org/"&amp;Table1[[#This Row],[DOI]]</f>
        <v>https://doi.org/10.1021/acs.est.9b07229</v>
      </c>
      <c r="AZ561" s="20"/>
      <c r="BA561" s="20"/>
      <c r="BB561" s="20"/>
      <c r="BC561" s="36" t="s">
        <v>1209</v>
      </c>
      <c r="BD561" s="20"/>
      <c r="BE561" s="59" t="s">
        <v>1328</v>
      </c>
      <c r="BF561" s="20"/>
      <c r="BG561" s="20"/>
      <c r="BH561" s="20"/>
      <c r="BI561" s="20"/>
      <c r="BJ561" s="20"/>
      <c r="BK561" s="20"/>
      <c r="BL561" s="20"/>
      <c r="BM561" s="20"/>
      <c r="BN561" s="20"/>
      <c r="BO561" s="20"/>
      <c r="BP561" s="20"/>
      <c r="BQ561" s="20"/>
      <c r="BR561" s="20"/>
      <c r="BS561" s="20"/>
      <c r="BT561" s="20"/>
      <c r="BU561" s="20"/>
      <c r="BV561" s="20"/>
      <c r="BW561" s="60" t="s">
        <v>1102</v>
      </c>
      <c r="BX561" s="22" t="str">
        <f>_xlfn.XLOOKUP(BW561,dimensions_items!$B$4:$B$35,dimensions_items!$C$4:$C$35,"NULL",0)</f>
        <v>R5.2ASIA</v>
      </c>
      <c r="BY561" s="22" t="s">
        <v>45</v>
      </c>
      <c r="BZ561" s="64" t="s">
        <v>31</v>
      </c>
      <c r="CA561" s="21" t="s">
        <v>18</v>
      </c>
      <c r="CB561" s="64" t="s">
        <v>23</v>
      </c>
      <c r="CC561" s="20" t="str">
        <f t="shared" si="24"/>
        <v>NR</v>
      </c>
      <c r="CD561" s="20" t="str">
        <f t="shared" si="25"/>
        <v>U</v>
      </c>
      <c r="CE561" s="20" t="str">
        <f t="shared" si="26"/>
        <v>ASIA_CHN</v>
      </c>
      <c r="CF561" s="20">
        <f>IF(ISNUMBER(Table1[[#This Row],[concrete]]),Table1[[#This Row],[concrete]],IF(AND(ISNUMBER(Table1[[#This Row],[cement]]),ISNUMBER(Table1[[#This Row],[aggregates]])),Table1[[#This Row],[cement]]+Table1[[#This Row],[aggregates]],""))</f>
        <v>1676.92</v>
      </c>
      <c r="CG561" s="30">
        <f>COUNT(Table1[[#This Row],[steel]:[other_unspecified_material]])</f>
        <v>7</v>
      </c>
    </row>
    <row r="562" spans="1:85">
      <c r="A562" s="9">
        <v>560</v>
      </c>
      <c r="B562" s="20" t="s">
        <v>226</v>
      </c>
      <c r="C562" s="36" t="s">
        <v>235</v>
      </c>
      <c r="D562" s="38">
        <v>1981</v>
      </c>
      <c r="E562" s="9">
        <v>2000</v>
      </c>
      <c r="F562" s="38">
        <v>27.79</v>
      </c>
      <c r="N562" s="117">
        <v>185</v>
      </c>
      <c r="O562" s="117">
        <f>(464.76+440.51)</f>
        <v>905.27</v>
      </c>
      <c r="P562" s="117">
        <v>553.27</v>
      </c>
      <c r="U562" s="117">
        <v>1.96</v>
      </c>
      <c r="AA562" s="117">
        <v>0</v>
      </c>
      <c r="AB562" s="117">
        <v>1.92</v>
      </c>
      <c r="AL562" s="20"/>
      <c r="AN562" s="36" t="s">
        <v>1103</v>
      </c>
      <c r="AO562" s="20" t="s">
        <v>1123</v>
      </c>
      <c r="AP562" s="36" t="s">
        <v>760</v>
      </c>
      <c r="AQ562" s="20" t="s">
        <v>120</v>
      </c>
      <c r="AR562" s="20"/>
      <c r="AS562" s="8" t="s">
        <v>1352</v>
      </c>
      <c r="AT562" s="38">
        <v>2020</v>
      </c>
      <c r="AU562" s="20" t="s">
        <v>1147</v>
      </c>
      <c r="AV562" s="36" t="s">
        <v>1140</v>
      </c>
      <c r="AW562" s="36" t="s">
        <v>1139</v>
      </c>
      <c r="AX562" s="47" t="s">
        <v>1315</v>
      </c>
      <c r="AY562" s="20" t="str">
        <f>"https://doi.org/"&amp;Table1[[#This Row],[DOI]]</f>
        <v>https://doi.org/10.1021/acs.est.9b07229</v>
      </c>
      <c r="AZ562" s="20"/>
      <c r="BA562" s="20"/>
      <c r="BB562" s="20"/>
      <c r="BC562" s="36" t="s">
        <v>1209</v>
      </c>
      <c r="BD562" s="20"/>
      <c r="BE562" s="59" t="s">
        <v>1328</v>
      </c>
      <c r="BF562" s="20"/>
      <c r="BG562" s="20"/>
      <c r="BH562" s="20"/>
      <c r="BI562" s="20"/>
      <c r="BJ562" s="20"/>
      <c r="BK562" s="20"/>
      <c r="BL562" s="20"/>
      <c r="BM562" s="20"/>
      <c r="BN562" s="20"/>
      <c r="BO562" s="20"/>
      <c r="BP562" s="20"/>
      <c r="BQ562" s="20"/>
      <c r="BR562" s="20"/>
      <c r="BS562" s="20"/>
      <c r="BT562" s="20"/>
      <c r="BU562" s="20"/>
      <c r="BV562" s="20"/>
      <c r="BW562" s="60" t="s">
        <v>1102</v>
      </c>
      <c r="BX562" s="22" t="str">
        <f>_xlfn.XLOOKUP(BW562,dimensions_items!$B$4:$B$35,dimensions_items!$C$4:$C$35,"NULL",0)</f>
        <v>R5.2ASIA</v>
      </c>
      <c r="BY562" s="22" t="s">
        <v>48</v>
      </c>
      <c r="BZ562" s="64" t="s">
        <v>31</v>
      </c>
      <c r="CA562" s="21" t="s">
        <v>18</v>
      </c>
      <c r="CB562" s="64" t="s">
        <v>23</v>
      </c>
      <c r="CC562" s="20" t="str">
        <f t="shared" si="24"/>
        <v>NR</v>
      </c>
      <c r="CD562" s="20" t="str">
        <f t="shared" si="25"/>
        <v>U</v>
      </c>
      <c r="CE562" s="20" t="str">
        <f t="shared" si="26"/>
        <v>ASIA_CHN</v>
      </c>
      <c r="CF562" s="20">
        <f>IF(ISNUMBER(Table1[[#This Row],[concrete]]),Table1[[#This Row],[concrete]],IF(AND(ISNUMBER(Table1[[#This Row],[cement]]),ISNUMBER(Table1[[#This Row],[aggregates]])),Table1[[#This Row],[cement]]+Table1[[#This Row],[aggregates]],""))</f>
        <v>1090.27</v>
      </c>
      <c r="CG562" s="30">
        <f>COUNT(Table1[[#This Row],[steel]:[other_unspecified_material]])</f>
        <v>7</v>
      </c>
    </row>
    <row r="563" spans="1:85">
      <c r="A563" s="9">
        <v>561</v>
      </c>
      <c r="B563" s="20" t="s">
        <v>226</v>
      </c>
      <c r="C563" s="36" t="s">
        <v>235</v>
      </c>
      <c r="D563" s="38">
        <v>1981</v>
      </c>
      <c r="E563" s="9">
        <v>2000</v>
      </c>
      <c r="F563" s="38">
        <v>0.94</v>
      </c>
      <c r="N563" s="117">
        <v>14.49</v>
      </c>
      <c r="O563" s="117">
        <f>(6.41+ 120.12)</f>
        <v>126.53</v>
      </c>
      <c r="P563" s="117">
        <v>376.99</v>
      </c>
      <c r="U563" s="117">
        <v>0</v>
      </c>
      <c r="AA563" s="117">
        <v>0</v>
      </c>
      <c r="AB563" s="117">
        <v>0</v>
      </c>
      <c r="AL563" s="20"/>
      <c r="AN563" s="36" t="s">
        <v>1104</v>
      </c>
      <c r="AO563" s="20" t="s">
        <v>1124</v>
      </c>
      <c r="AP563" s="36" t="s">
        <v>760</v>
      </c>
      <c r="AQ563" s="20" t="s">
        <v>120</v>
      </c>
      <c r="AR563" s="20"/>
      <c r="AS563" s="8" t="s">
        <v>1352</v>
      </c>
      <c r="AT563" s="38">
        <v>2020</v>
      </c>
      <c r="AU563" s="20" t="s">
        <v>1147</v>
      </c>
      <c r="AV563" s="36" t="s">
        <v>1140</v>
      </c>
      <c r="AW563" s="36" t="s">
        <v>1139</v>
      </c>
      <c r="AX563" s="47" t="s">
        <v>1315</v>
      </c>
      <c r="AY563" s="20" t="str">
        <f>"https://doi.org/"&amp;Table1[[#This Row],[DOI]]</f>
        <v>https://doi.org/10.1021/acs.est.9b07229</v>
      </c>
      <c r="AZ563" s="20"/>
      <c r="BA563" s="20"/>
      <c r="BB563" s="20"/>
      <c r="BC563" s="36" t="s">
        <v>1209</v>
      </c>
      <c r="BD563" s="20"/>
      <c r="BE563" s="59" t="s">
        <v>1328</v>
      </c>
      <c r="BF563" s="20"/>
      <c r="BG563" s="20"/>
      <c r="BH563" s="20"/>
      <c r="BI563" s="20"/>
      <c r="BJ563" s="20"/>
      <c r="BK563" s="20"/>
      <c r="BL563" s="20"/>
      <c r="BM563" s="20"/>
      <c r="BN563" s="20"/>
      <c r="BO563" s="20"/>
      <c r="BP563" s="20"/>
      <c r="BQ563" s="20"/>
      <c r="BR563" s="20"/>
      <c r="BS563" s="20"/>
      <c r="BT563" s="20"/>
      <c r="BU563" s="20"/>
      <c r="BV563" s="20"/>
      <c r="BW563" s="60" t="s">
        <v>1102</v>
      </c>
      <c r="BX563" s="22" t="str">
        <f>_xlfn.XLOOKUP(BW563,dimensions_items!$B$4:$B$35,dimensions_items!$C$4:$C$35,"NULL",0)</f>
        <v>R5.2ASIA</v>
      </c>
      <c r="BY563" s="22" t="s">
        <v>47</v>
      </c>
      <c r="BZ563" s="64" t="s">
        <v>31</v>
      </c>
      <c r="CA563" s="21" t="s">
        <v>18</v>
      </c>
      <c r="CB563" s="64" t="s">
        <v>23</v>
      </c>
      <c r="CC563" s="20" t="str">
        <f t="shared" si="24"/>
        <v>NR</v>
      </c>
      <c r="CD563" s="20" t="str">
        <f t="shared" si="25"/>
        <v>U</v>
      </c>
      <c r="CE563" s="20" t="str">
        <f t="shared" si="26"/>
        <v>ASIA_CHN</v>
      </c>
      <c r="CF563" s="20">
        <f>IF(ISNUMBER(Table1[[#This Row],[concrete]]),Table1[[#This Row],[concrete]],IF(AND(ISNUMBER(Table1[[#This Row],[cement]]),ISNUMBER(Table1[[#This Row],[aggregates]])),Table1[[#This Row],[cement]]+Table1[[#This Row],[aggregates]],""))</f>
        <v>141.02000000000001</v>
      </c>
      <c r="CG563" s="30">
        <f>COUNT(Table1[[#This Row],[steel]:[other_unspecified_material]])</f>
        <v>7</v>
      </c>
    </row>
    <row r="564" spans="1:85">
      <c r="A564" s="9">
        <v>562</v>
      </c>
      <c r="B564" s="20" t="s">
        <v>226</v>
      </c>
      <c r="C564" s="36" t="s">
        <v>235</v>
      </c>
      <c r="D564" s="38">
        <v>1981</v>
      </c>
      <c r="E564" s="9">
        <v>2000</v>
      </c>
      <c r="F564" s="38">
        <v>92.58</v>
      </c>
      <c r="N564" s="117">
        <v>400.08</v>
      </c>
      <c r="O564" s="117">
        <f>(674.21+ 561.13)</f>
        <v>1235.3400000000001</v>
      </c>
      <c r="P564" s="117">
        <v>286.77999999999997</v>
      </c>
      <c r="U564" s="117">
        <v>1.7</v>
      </c>
      <c r="AA564" s="117">
        <v>0</v>
      </c>
      <c r="AB564" s="117">
        <v>1.06</v>
      </c>
      <c r="AL564" s="20"/>
      <c r="AN564" s="36" t="s">
        <v>1105</v>
      </c>
      <c r="AO564" s="20" t="s">
        <v>1125</v>
      </c>
      <c r="AP564" s="36" t="s">
        <v>760</v>
      </c>
      <c r="AQ564" s="20" t="s">
        <v>120</v>
      </c>
      <c r="AR564" s="20"/>
      <c r="AS564" s="8" t="s">
        <v>1352</v>
      </c>
      <c r="AT564" s="38">
        <v>2020</v>
      </c>
      <c r="AU564" s="20" t="s">
        <v>1147</v>
      </c>
      <c r="AV564" s="36" t="s">
        <v>1140</v>
      </c>
      <c r="AW564" s="36" t="s">
        <v>1139</v>
      </c>
      <c r="AX564" s="47" t="s">
        <v>1315</v>
      </c>
      <c r="AY564" s="20" t="str">
        <f>"https://doi.org/"&amp;Table1[[#This Row],[DOI]]</f>
        <v>https://doi.org/10.1021/acs.est.9b07229</v>
      </c>
      <c r="AZ564" s="20"/>
      <c r="BA564" s="20"/>
      <c r="BB564" s="20"/>
      <c r="BC564" s="36" t="s">
        <v>1209</v>
      </c>
      <c r="BD564" s="20"/>
      <c r="BE564" s="59" t="s">
        <v>1328</v>
      </c>
      <c r="BF564" s="20"/>
      <c r="BG564" s="20"/>
      <c r="BH564" s="20"/>
      <c r="BI564" s="20"/>
      <c r="BJ564" s="20"/>
      <c r="BK564" s="20"/>
      <c r="BL564" s="20"/>
      <c r="BM564" s="20"/>
      <c r="BN564" s="20"/>
      <c r="BO564" s="20"/>
      <c r="BP564" s="20"/>
      <c r="BQ564" s="20"/>
      <c r="BR564" s="20"/>
      <c r="BS564" s="20"/>
      <c r="BT564" s="20"/>
      <c r="BU564" s="20"/>
      <c r="BV564" s="20"/>
      <c r="BW564" s="60" t="s">
        <v>1102</v>
      </c>
      <c r="BX564" s="22" t="str">
        <f>_xlfn.XLOOKUP(BW564,dimensions_items!$B$4:$B$35,dimensions_items!$C$4:$C$35,"NULL",0)</f>
        <v>R5.2ASIA</v>
      </c>
      <c r="BY564" s="22" t="s">
        <v>49</v>
      </c>
      <c r="BZ564" s="64" t="s">
        <v>31</v>
      </c>
      <c r="CA564" s="21" t="s">
        <v>18</v>
      </c>
      <c r="CB564" s="64" t="s">
        <v>23</v>
      </c>
      <c r="CC564" s="20" t="str">
        <f t="shared" si="24"/>
        <v>NR</v>
      </c>
      <c r="CD564" s="20" t="str">
        <f t="shared" si="25"/>
        <v>U</v>
      </c>
      <c r="CE564" s="20" t="str">
        <f t="shared" si="26"/>
        <v>ASIA_CHN</v>
      </c>
      <c r="CF564" s="20">
        <f>IF(ISNUMBER(Table1[[#This Row],[concrete]]),Table1[[#This Row],[concrete]],IF(AND(ISNUMBER(Table1[[#This Row],[cement]]),ISNUMBER(Table1[[#This Row],[aggregates]])),Table1[[#This Row],[cement]]+Table1[[#This Row],[aggregates]],""))</f>
        <v>1635.42</v>
      </c>
      <c r="CG564" s="30">
        <f>COUNT(Table1[[#This Row],[steel]:[other_unspecified_material]])</f>
        <v>7</v>
      </c>
    </row>
    <row r="565" spans="1:85">
      <c r="A565" s="9">
        <v>563</v>
      </c>
      <c r="B565" s="20" t="s">
        <v>226</v>
      </c>
      <c r="C565" s="36" t="s">
        <v>235</v>
      </c>
      <c r="D565" s="38">
        <v>1981</v>
      </c>
      <c r="E565" s="9">
        <v>2000</v>
      </c>
      <c r="F565" s="38">
        <v>49.65</v>
      </c>
      <c r="N565" s="117">
        <v>214.15</v>
      </c>
      <c r="O565" s="117">
        <f>(269.81 +267.33)</f>
        <v>537.14</v>
      </c>
      <c r="P565" s="117">
        <v>583.41</v>
      </c>
      <c r="U565" s="117">
        <v>2.4700000000000002</v>
      </c>
      <c r="AA565" s="117">
        <v>0</v>
      </c>
      <c r="AB565" s="117">
        <v>2.72</v>
      </c>
      <c r="AL565" s="20"/>
      <c r="AN565" s="36" t="s">
        <v>209</v>
      </c>
      <c r="AO565" s="20" t="s">
        <v>209</v>
      </c>
      <c r="AP565" s="36" t="s">
        <v>760</v>
      </c>
      <c r="AQ565" s="20" t="s">
        <v>120</v>
      </c>
      <c r="AR565" s="20"/>
      <c r="AS565" s="8" t="s">
        <v>1352</v>
      </c>
      <c r="AT565" s="38">
        <v>2020</v>
      </c>
      <c r="AU565" s="20" t="s">
        <v>1147</v>
      </c>
      <c r="AV565" s="36" t="s">
        <v>1140</v>
      </c>
      <c r="AW565" s="36" t="s">
        <v>1139</v>
      </c>
      <c r="AX565" s="47" t="s">
        <v>1315</v>
      </c>
      <c r="AY565" s="20" t="str">
        <f>"https://doi.org/"&amp;Table1[[#This Row],[DOI]]</f>
        <v>https://doi.org/10.1021/acs.est.9b07229</v>
      </c>
      <c r="AZ565" s="20"/>
      <c r="BA565" s="20"/>
      <c r="BB565" s="20"/>
      <c r="BC565" s="36" t="s">
        <v>1209</v>
      </c>
      <c r="BD565" s="20"/>
      <c r="BE565" s="59" t="s">
        <v>1328</v>
      </c>
      <c r="BF565" s="20"/>
      <c r="BG565" s="20"/>
      <c r="BH565" s="20"/>
      <c r="BI565" s="20"/>
      <c r="BJ565" s="20"/>
      <c r="BK565" s="20"/>
      <c r="BL565" s="20"/>
      <c r="BM565" s="20"/>
      <c r="BN565" s="20"/>
      <c r="BO565" s="20"/>
      <c r="BP565" s="20"/>
      <c r="BQ565" s="20"/>
      <c r="BR565" s="20"/>
      <c r="BS565" s="20"/>
      <c r="BT565" s="20"/>
      <c r="BU565" s="20"/>
      <c r="BV565" s="20"/>
      <c r="BW565" s="60" t="s">
        <v>1102</v>
      </c>
      <c r="BX565" s="22" t="str">
        <f>_xlfn.XLOOKUP(BW565,dimensions_items!$B$4:$B$35,dimensions_items!$C$4:$C$35,"NULL",0)</f>
        <v>R5.2ASIA</v>
      </c>
      <c r="BY565" s="22" t="s">
        <v>46</v>
      </c>
      <c r="BZ565" s="64" t="s">
        <v>31</v>
      </c>
      <c r="CA565" s="21" t="s">
        <v>18</v>
      </c>
      <c r="CB565" s="64" t="s">
        <v>23</v>
      </c>
      <c r="CC565" s="20" t="str">
        <f t="shared" si="24"/>
        <v>NR</v>
      </c>
      <c r="CD565" s="20" t="str">
        <f t="shared" si="25"/>
        <v>U</v>
      </c>
      <c r="CE565" s="20" t="str">
        <f t="shared" si="26"/>
        <v>ASIA_CHN</v>
      </c>
      <c r="CF565" s="20">
        <f>IF(ISNUMBER(Table1[[#This Row],[concrete]]),Table1[[#This Row],[concrete]],IF(AND(ISNUMBER(Table1[[#This Row],[cement]]),ISNUMBER(Table1[[#This Row],[aggregates]])),Table1[[#This Row],[cement]]+Table1[[#This Row],[aggregates]],""))</f>
        <v>751.29</v>
      </c>
      <c r="CG565" s="30">
        <f>COUNT(Table1[[#This Row],[steel]:[other_unspecified_material]])</f>
        <v>7</v>
      </c>
    </row>
    <row r="566" spans="1:85">
      <c r="A566" s="9">
        <v>564</v>
      </c>
      <c r="B566" s="20" t="s">
        <v>226</v>
      </c>
      <c r="C566" s="36" t="s">
        <v>235</v>
      </c>
      <c r="D566" s="38">
        <v>1981</v>
      </c>
      <c r="E566" s="9">
        <v>2000</v>
      </c>
      <c r="F566" s="38">
        <v>49.92</v>
      </c>
      <c r="N566" s="117">
        <v>249.89</v>
      </c>
      <c r="O566" s="117">
        <f>(457.93+563.03)</f>
        <v>1020.96</v>
      </c>
      <c r="P566" s="117">
        <v>662.69</v>
      </c>
      <c r="U566" s="117">
        <v>2.4300000000000002</v>
      </c>
      <c r="AA566" s="117">
        <v>0</v>
      </c>
      <c r="AB566" s="117">
        <v>1.87</v>
      </c>
      <c r="AL566" s="20"/>
      <c r="AN566" s="36" t="s">
        <v>1106</v>
      </c>
      <c r="AO566" s="20" t="s">
        <v>377</v>
      </c>
      <c r="AP566" s="36" t="s">
        <v>760</v>
      </c>
      <c r="AQ566" s="20" t="s">
        <v>120</v>
      </c>
      <c r="AR566" s="20"/>
      <c r="AS566" s="8" t="s">
        <v>1352</v>
      </c>
      <c r="AT566" s="38">
        <v>2020</v>
      </c>
      <c r="AU566" s="20" t="s">
        <v>1147</v>
      </c>
      <c r="AV566" s="36" t="s">
        <v>1140</v>
      </c>
      <c r="AW566" s="36" t="s">
        <v>1139</v>
      </c>
      <c r="AX566" s="47" t="s">
        <v>1315</v>
      </c>
      <c r="AY566" s="20" t="str">
        <f>"https://doi.org/"&amp;Table1[[#This Row],[DOI]]</f>
        <v>https://doi.org/10.1021/acs.est.9b07229</v>
      </c>
      <c r="AZ566" s="20"/>
      <c r="BA566" s="20"/>
      <c r="BB566" s="20"/>
      <c r="BC566" s="36" t="s">
        <v>1209</v>
      </c>
      <c r="BD566" s="20"/>
      <c r="BE566" s="59" t="s">
        <v>1328</v>
      </c>
      <c r="BF566" s="20"/>
      <c r="BG566" s="20"/>
      <c r="BH566" s="20"/>
      <c r="BI566" s="20"/>
      <c r="BJ566" s="20"/>
      <c r="BK566" s="20"/>
      <c r="BL566" s="20"/>
      <c r="BM566" s="20"/>
      <c r="BN566" s="20"/>
      <c r="BO566" s="20"/>
      <c r="BP566" s="20"/>
      <c r="BQ566" s="20"/>
      <c r="BR566" s="20"/>
      <c r="BS566" s="20"/>
      <c r="BT566" s="20"/>
      <c r="BU566" s="20"/>
      <c r="BV566" s="20"/>
      <c r="BW566" s="60" t="s">
        <v>1102</v>
      </c>
      <c r="BX566" s="22" t="str">
        <f>_xlfn.XLOOKUP(BW566,dimensions_items!$B$4:$B$35,dimensions_items!$C$4:$C$35,"NULL",0)</f>
        <v>R5.2ASIA</v>
      </c>
      <c r="BY566" s="22" t="s">
        <v>48</v>
      </c>
      <c r="BZ566" s="64" t="s">
        <v>31</v>
      </c>
      <c r="CA566" s="21" t="s">
        <v>18</v>
      </c>
      <c r="CB566" s="64" t="s">
        <v>23</v>
      </c>
      <c r="CC566" s="20" t="str">
        <f t="shared" si="24"/>
        <v>NR</v>
      </c>
      <c r="CD566" s="20" t="str">
        <f t="shared" si="25"/>
        <v>U</v>
      </c>
      <c r="CE566" s="20" t="str">
        <f t="shared" si="26"/>
        <v>ASIA_CHN</v>
      </c>
      <c r="CF566" s="20">
        <f>IF(ISNUMBER(Table1[[#This Row],[concrete]]),Table1[[#This Row],[concrete]],IF(AND(ISNUMBER(Table1[[#This Row],[cement]]),ISNUMBER(Table1[[#This Row],[aggregates]])),Table1[[#This Row],[cement]]+Table1[[#This Row],[aggregates]],""))</f>
        <v>1270.8499999999999</v>
      </c>
      <c r="CG566" s="30">
        <f>COUNT(Table1[[#This Row],[steel]:[other_unspecified_material]])</f>
        <v>7</v>
      </c>
    </row>
    <row r="567" spans="1:85">
      <c r="A567" s="9">
        <v>565</v>
      </c>
      <c r="B567" s="20" t="s">
        <v>226</v>
      </c>
      <c r="C567" s="36" t="s">
        <v>235</v>
      </c>
      <c r="D567" s="38">
        <v>1981</v>
      </c>
      <c r="E567" s="9">
        <v>2000</v>
      </c>
      <c r="F567" s="38">
        <v>23.12</v>
      </c>
      <c r="N567" s="117">
        <v>170.62</v>
      </c>
      <c r="O567" s="117">
        <f>(494.5 +549.49)</f>
        <v>1043.99</v>
      </c>
      <c r="P567" s="117">
        <v>776.62</v>
      </c>
      <c r="U567" s="117">
        <v>2.36</v>
      </c>
      <c r="AA567" s="117">
        <v>0</v>
      </c>
      <c r="AB567" s="117">
        <v>2.44</v>
      </c>
      <c r="AL567" s="20"/>
      <c r="AN567" s="36" t="s">
        <v>1107</v>
      </c>
      <c r="AO567" s="20" t="s">
        <v>1126</v>
      </c>
      <c r="AP567" s="36" t="s">
        <v>760</v>
      </c>
      <c r="AQ567" s="20" t="s">
        <v>120</v>
      </c>
      <c r="AR567" s="20"/>
      <c r="AS567" s="8" t="s">
        <v>1352</v>
      </c>
      <c r="AT567" s="38">
        <v>2020</v>
      </c>
      <c r="AU567" s="20" t="s">
        <v>1147</v>
      </c>
      <c r="AV567" s="36" t="s">
        <v>1140</v>
      </c>
      <c r="AW567" s="36" t="s">
        <v>1139</v>
      </c>
      <c r="AX567" s="47" t="s">
        <v>1315</v>
      </c>
      <c r="AY567" s="20" t="str">
        <f>"https://doi.org/"&amp;Table1[[#This Row],[DOI]]</f>
        <v>https://doi.org/10.1021/acs.est.9b07229</v>
      </c>
      <c r="AZ567" s="20"/>
      <c r="BA567" s="20"/>
      <c r="BB567" s="20"/>
      <c r="BC567" s="36" t="s">
        <v>1209</v>
      </c>
      <c r="BD567" s="20"/>
      <c r="BE567" s="59" t="s">
        <v>1328</v>
      </c>
      <c r="BF567" s="20"/>
      <c r="BG567" s="20"/>
      <c r="BH567" s="20"/>
      <c r="BI567" s="20"/>
      <c r="BJ567" s="20"/>
      <c r="BK567" s="20"/>
      <c r="BL567" s="20"/>
      <c r="BM567" s="20"/>
      <c r="BN567" s="20"/>
      <c r="BO567" s="20"/>
      <c r="BP567" s="20"/>
      <c r="BQ567" s="20"/>
      <c r="BR567" s="20"/>
      <c r="BS567" s="20"/>
      <c r="BT567" s="20"/>
      <c r="BU567" s="20"/>
      <c r="BV567" s="20"/>
      <c r="BW567" s="60" t="s">
        <v>1102</v>
      </c>
      <c r="BX567" s="22" t="str">
        <f>_xlfn.XLOOKUP(BW567,dimensions_items!$B$4:$B$35,dimensions_items!$C$4:$C$35,"NULL",0)</f>
        <v>R5.2ASIA</v>
      </c>
      <c r="BY567" s="22" t="s">
        <v>48</v>
      </c>
      <c r="BZ567" s="64" t="s">
        <v>31</v>
      </c>
      <c r="CA567" s="21" t="s">
        <v>18</v>
      </c>
      <c r="CB567" s="64" t="s">
        <v>23</v>
      </c>
      <c r="CC567" s="20" t="str">
        <f t="shared" si="24"/>
        <v>NR</v>
      </c>
      <c r="CD567" s="20" t="str">
        <f t="shared" si="25"/>
        <v>U</v>
      </c>
      <c r="CE567" s="20" t="str">
        <f t="shared" si="26"/>
        <v>ASIA_CHN</v>
      </c>
      <c r="CF567" s="20">
        <f>IF(ISNUMBER(Table1[[#This Row],[concrete]]),Table1[[#This Row],[concrete]],IF(AND(ISNUMBER(Table1[[#This Row],[cement]]),ISNUMBER(Table1[[#This Row],[aggregates]])),Table1[[#This Row],[cement]]+Table1[[#This Row],[aggregates]],""))</f>
        <v>1214.6100000000001</v>
      </c>
      <c r="CG567" s="30">
        <f>COUNT(Table1[[#This Row],[steel]:[other_unspecified_material]])</f>
        <v>7</v>
      </c>
    </row>
    <row r="568" spans="1:85">
      <c r="A568" s="9">
        <v>566</v>
      </c>
      <c r="B568" s="20" t="s">
        <v>226</v>
      </c>
      <c r="C568" s="36" t="s">
        <v>235</v>
      </c>
      <c r="D568" s="38">
        <v>1981</v>
      </c>
      <c r="E568" s="9">
        <v>2000</v>
      </c>
      <c r="F568" s="38">
        <v>16.64</v>
      </c>
      <c r="N568" s="117">
        <v>114.3</v>
      </c>
      <c r="O568" s="117">
        <f>(226.15+ 262.58)</f>
        <v>488.73</v>
      </c>
      <c r="P568" s="117">
        <v>536</v>
      </c>
      <c r="U568" s="117">
        <v>0.68</v>
      </c>
      <c r="AA568" s="117">
        <v>0</v>
      </c>
      <c r="AB568" s="117">
        <v>1.1499999999999999</v>
      </c>
      <c r="AL568" s="20"/>
      <c r="AN568" s="36" t="s">
        <v>1108</v>
      </c>
      <c r="AO568" s="20" t="s">
        <v>117</v>
      </c>
      <c r="AP568" s="36" t="s">
        <v>760</v>
      </c>
      <c r="AQ568" s="20" t="s">
        <v>120</v>
      </c>
      <c r="AR568" s="20"/>
      <c r="AS568" s="8" t="s">
        <v>1352</v>
      </c>
      <c r="AT568" s="38">
        <v>2020</v>
      </c>
      <c r="AU568" s="20" t="s">
        <v>1147</v>
      </c>
      <c r="AV568" s="36" t="s">
        <v>1140</v>
      </c>
      <c r="AW568" s="36" t="s">
        <v>1139</v>
      </c>
      <c r="AX568" s="47" t="s">
        <v>1315</v>
      </c>
      <c r="AY568" s="20" t="str">
        <f>"https://doi.org/"&amp;Table1[[#This Row],[DOI]]</f>
        <v>https://doi.org/10.1021/acs.est.9b07229</v>
      </c>
      <c r="AZ568" s="20"/>
      <c r="BA568" s="20"/>
      <c r="BB568" s="20"/>
      <c r="BC568" s="36" t="s">
        <v>1209</v>
      </c>
      <c r="BD568" s="20"/>
      <c r="BE568" s="59" t="s">
        <v>1328</v>
      </c>
      <c r="BF568" s="20"/>
      <c r="BG568" s="20"/>
      <c r="BH568" s="20"/>
      <c r="BI568" s="20"/>
      <c r="BJ568" s="20"/>
      <c r="BK568" s="20"/>
      <c r="BL568" s="20"/>
      <c r="BM568" s="20"/>
      <c r="BN568" s="20"/>
      <c r="BO568" s="20"/>
      <c r="BP568" s="20"/>
      <c r="BQ568" s="20"/>
      <c r="BR568" s="20"/>
      <c r="BS568" s="20"/>
      <c r="BT568" s="20"/>
      <c r="BU568" s="20"/>
      <c r="BV568" s="20"/>
      <c r="BW568" s="60" t="s">
        <v>1102</v>
      </c>
      <c r="BX568" s="22" t="str">
        <f>_xlfn.XLOOKUP(BW568,dimensions_items!$B$4:$B$35,dimensions_items!$C$4:$C$35,"NULL",0)</f>
        <v>R5.2ASIA</v>
      </c>
      <c r="BY568" s="22" t="s">
        <v>41</v>
      </c>
      <c r="BZ568" s="64" t="s">
        <v>31</v>
      </c>
      <c r="CA568" s="21" t="s">
        <v>18</v>
      </c>
      <c r="CB568" s="64" t="s">
        <v>23</v>
      </c>
      <c r="CC568" s="20" t="str">
        <f t="shared" si="24"/>
        <v>RU</v>
      </c>
      <c r="CD568" s="20" t="str">
        <f t="shared" si="25"/>
        <v>U</v>
      </c>
      <c r="CE568" s="20" t="str">
        <f t="shared" si="26"/>
        <v>ASIA_CHN</v>
      </c>
      <c r="CF568" s="20">
        <f>IF(ISNUMBER(Table1[[#This Row],[concrete]]),Table1[[#This Row],[concrete]],IF(AND(ISNUMBER(Table1[[#This Row],[cement]]),ISNUMBER(Table1[[#This Row],[aggregates]])),Table1[[#This Row],[cement]]+Table1[[#This Row],[aggregates]],""))</f>
        <v>603.03</v>
      </c>
      <c r="CG568" s="30">
        <f>COUNT(Table1[[#This Row],[steel]:[other_unspecified_material]])</f>
        <v>7</v>
      </c>
    </row>
    <row r="569" spans="1:85">
      <c r="A569" s="9">
        <v>567</v>
      </c>
      <c r="B569" s="20" t="s">
        <v>226</v>
      </c>
      <c r="C569" s="36" t="s">
        <v>235</v>
      </c>
      <c r="D569" s="38">
        <v>1981</v>
      </c>
      <c r="E569" s="9">
        <v>2000</v>
      </c>
      <c r="F569" s="38">
        <v>42.47</v>
      </c>
      <c r="N569" s="117">
        <v>220.72</v>
      </c>
      <c r="O569" s="117">
        <f>(936.15+ 754.89)</f>
        <v>1691.04</v>
      </c>
      <c r="P569" s="117">
        <v>644.5</v>
      </c>
      <c r="U569" s="117">
        <v>5.52</v>
      </c>
      <c r="AA569" s="117">
        <v>0</v>
      </c>
      <c r="AB569" s="117">
        <v>2.91</v>
      </c>
      <c r="AL569" s="20"/>
      <c r="AN569" s="36" t="s">
        <v>1109</v>
      </c>
      <c r="AO569" s="20" t="s">
        <v>1127</v>
      </c>
      <c r="AP569" s="36" t="s">
        <v>760</v>
      </c>
      <c r="AQ569" s="20" t="s">
        <v>120</v>
      </c>
      <c r="AR569" s="20"/>
      <c r="AS569" s="8" t="s">
        <v>1352</v>
      </c>
      <c r="AT569" s="38">
        <v>2020</v>
      </c>
      <c r="AU569" s="20" t="s">
        <v>1147</v>
      </c>
      <c r="AV569" s="36" t="s">
        <v>1140</v>
      </c>
      <c r="AW569" s="36" t="s">
        <v>1139</v>
      </c>
      <c r="AX569" s="47" t="s">
        <v>1315</v>
      </c>
      <c r="AY569" s="20" t="str">
        <f>"https://doi.org/"&amp;Table1[[#This Row],[DOI]]</f>
        <v>https://doi.org/10.1021/acs.est.9b07229</v>
      </c>
      <c r="AZ569" s="20"/>
      <c r="BA569" s="20"/>
      <c r="BB569" s="20"/>
      <c r="BC569" s="36" t="s">
        <v>1209</v>
      </c>
      <c r="BD569" s="20"/>
      <c r="BE569" s="59" t="s">
        <v>1328</v>
      </c>
      <c r="BF569" s="20"/>
      <c r="BG569" s="20"/>
      <c r="BH569" s="20"/>
      <c r="BI569" s="20"/>
      <c r="BJ569" s="20"/>
      <c r="BK569" s="20"/>
      <c r="BL569" s="20"/>
      <c r="BM569" s="20"/>
      <c r="BN569" s="20"/>
      <c r="BO569" s="20"/>
      <c r="BP569" s="20"/>
      <c r="BQ569" s="20"/>
      <c r="BR569" s="20"/>
      <c r="BS569" s="20"/>
      <c r="BT569" s="20"/>
      <c r="BU569" s="20"/>
      <c r="BV569" s="20"/>
      <c r="BW569" s="60" t="s">
        <v>1102</v>
      </c>
      <c r="BX569" s="22" t="str">
        <f>_xlfn.XLOOKUP(BW569,dimensions_items!$B$4:$B$35,dimensions_items!$C$4:$C$35,"NULL",0)</f>
        <v>R5.2ASIA</v>
      </c>
      <c r="BY569" s="22" t="s">
        <v>48</v>
      </c>
      <c r="BZ569" s="64" t="s">
        <v>31</v>
      </c>
      <c r="CA569" s="21" t="s">
        <v>18</v>
      </c>
      <c r="CB569" s="64" t="s">
        <v>23</v>
      </c>
      <c r="CC569" s="20" t="str">
        <f t="shared" si="24"/>
        <v>NR</v>
      </c>
      <c r="CD569" s="20" t="str">
        <f t="shared" si="25"/>
        <v>U</v>
      </c>
      <c r="CE569" s="20" t="str">
        <f t="shared" si="26"/>
        <v>ASIA_CHN</v>
      </c>
      <c r="CF569" s="20">
        <f>IF(ISNUMBER(Table1[[#This Row],[concrete]]),Table1[[#This Row],[concrete]],IF(AND(ISNUMBER(Table1[[#This Row],[cement]]),ISNUMBER(Table1[[#This Row],[aggregates]])),Table1[[#This Row],[cement]]+Table1[[#This Row],[aggregates]],""))</f>
        <v>1911.76</v>
      </c>
      <c r="CG569" s="30">
        <f>COUNT(Table1[[#This Row],[steel]:[other_unspecified_material]])</f>
        <v>7</v>
      </c>
    </row>
    <row r="570" spans="1:85">
      <c r="A570" s="9">
        <v>568</v>
      </c>
      <c r="B570" s="20" t="s">
        <v>226</v>
      </c>
      <c r="C570" s="36" t="s">
        <v>235</v>
      </c>
      <c r="D570" s="38">
        <v>1981</v>
      </c>
      <c r="E570" s="9">
        <v>2000</v>
      </c>
      <c r="F570" s="38">
        <v>46.5</v>
      </c>
      <c r="N570" s="117">
        <v>175</v>
      </c>
      <c r="O570" s="117">
        <v>0</v>
      </c>
      <c r="P570" s="117">
        <v>833</v>
      </c>
      <c r="U570" s="117">
        <v>0</v>
      </c>
      <c r="AA570" s="117">
        <v>0</v>
      </c>
      <c r="AB570" s="117">
        <v>0</v>
      </c>
      <c r="AL570" s="20"/>
      <c r="AN570" s="36" t="s">
        <v>1110</v>
      </c>
      <c r="AO570" s="20" t="s">
        <v>1128</v>
      </c>
      <c r="AP570" s="36" t="s">
        <v>760</v>
      </c>
      <c r="AQ570" s="20" t="s">
        <v>120</v>
      </c>
      <c r="AR570" s="20"/>
      <c r="AS570" s="8" t="s">
        <v>1352</v>
      </c>
      <c r="AT570" s="38">
        <v>2020</v>
      </c>
      <c r="AU570" s="20" t="s">
        <v>1147</v>
      </c>
      <c r="AV570" s="36" t="s">
        <v>1140</v>
      </c>
      <c r="AW570" s="36" t="s">
        <v>1139</v>
      </c>
      <c r="AX570" s="47" t="s">
        <v>1315</v>
      </c>
      <c r="AY570" s="20" t="str">
        <f>"https://doi.org/"&amp;Table1[[#This Row],[DOI]]</f>
        <v>https://doi.org/10.1021/acs.est.9b07229</v>
      </c>
      <c r="AZ570" s="20"/>
      <c r="BA570" s="20"/>
      <c r="BB570" s="20"/>
      <c r="BC570" s="36" t="s">
        <v>1209</v>
      </c>
      <c r="BD570" s="20"/>
      <c r="BE570" s="59" t="s">
        <v>1328</v>
      </c>
      <c r="BF570" s="20"/>
      <c r="BG570" s="20"/>
      <c r="BH570" s="20"/>
      <c r="BI570" s="20"/>
      <c r="BJ570" s="20"/>
      <c r="BK570" s="20"/>
      <c r="BL570" s="20"/>
      <c r="BM570" s="20"/>
      <c r="BN570" s="20"/>
      <c r="BO570" s="20"/>
      <c r="BP570" s="20"/>
      <c r="BQ570" s="20"/>
      <c r="BR570" s="20"/>
      <c r="BS570" s="20"/>
      <c r="BT570" s="20"/>
      <c r="BU570" s="20"/>
      <c r="BV570" s="20"/>
      <c r="BW570" s="60" t="s">
        <v>1102</v>
      </c>
      <c r="BX570" s="22" t="str">
        <f>_xlfn.XLOOKUP(BW570,dimensions_items!$B$4:$B$35,dimensions_items!$C$4:$C$35,"NULL",0)</f>
        <v>R5.2ASIA</v>
      </c>
      <c r="BY570" s="22" t="s">
        <v>48</v>
      </c>
      <c r="BZ570" s="64" t="s">
        <v>31</v>
      </c>
      <c r="CA570" s="21" t="s">
        <v>18</v>
      </c>
      <c r="CB570" s="64" t="s">
        <v>23</v>
      </c>
      <c r="CC570" s="20" t="str">
        <f t="shared" si="24"/>
        <v>NR</v>
      </c>
      <c r="CD570" s="20" t="str">
        <f t="shared" si="25"/>
        <v>U</v>
      </c>
      <c r="CE570" s="20" t="str">
        <f t="shared" si="26"/>
        <v>ASIA_CHN</v>
      </c>
      <c r="CF570" s="20">
        <f>IF(ISNUMBER(Table1[[#This Row],[concrete]]),Table1[[#This Row],[concrete]],IF(AND(ISNUMBER(Table1[[#This Row],[cement]]),ISNUMBER(Table1[[#This Row],[aggregates]])),Table1[[#This Row],[cement]]+Table1[[#This Row],[aggregates]],""))</f>
        <v>175</v>
      </c>
      <c r="CG570" s="30">
        <f>COUNT(Table1[[#This Row],[steel]:[other_unspecified_material]])</f>
        <v>7</v>
      </c>
    </row>
    <row r="571" spans="1:85">
      <c r="A571" s="9">
        <v>569</v>
      </c>
      <c r="B571" s="20" t="s">
        <v>226</v>
      </c>
      <c r="C571" s="36" t="s">
        <v>235</v>
      </c>
      <c r="D571" s="38">
        <v>1981</v>
      </c>
      <c r="E571" s="9">
        <v>2000</v>
      </c>
      <c r="F571" s="38">
        <v>0</v>
      </c>
      <c r="N571" s="117">
        <v>28.57</v>
      </c>
      <c r="O571" s="117">
        <f>(71.43+ 178.57)</f>
        <v>250</v>
      </c>
      <c r="P571" s="117">
        <v>1092.8599999999999</v>
      </c>
      <c r="U571" s="117">
        <v>0</v>
      </c>
      <c r="AA571" s="117">
        <v>0</v>
      </c>
      <c r="AB571" s="117">
        <v>0</v>
      </c>
      <c r="AL571" s="20"/>
      <c r="AN571" s="36" t="s">
        <v>1111</v>
      </c>
      <c r="AO571" s="20" t="s">
        <v>1129</v>
      </c>
      <c r="AP571" s="36" t="s">
        <v>760</v>
      </c>
      <c r="AQ571" s="20" t="s">
        <v>120</v>
      </c>
      <c r="AR571" s="20"/>
      <c r="AS571" s="8" t="s">
        <v>1352</v>
      </c>
      <c r="AT571" s="38">
        <v>2020</v>
      </c>
      <c r="AU571" s="20" t="s">
        <v>1147</v>
      </c>
      <c r="AV571" s="36" t="s">
        <v>1140</v>
      </c>
      <c r="AW571" s="36" t="s">
        <v>1139</v>
      </c>
      <c r="AX571" s="47" t="s">
        <v>1315</v>
      </c>
      <c r="AY571" s="20" t="str">
        <f>"https://doi.org/"&amp;Table1[[#This Row],[DOI]]</f>
        <v>https://doi.org/10.1021/acs.est.9b07229</v>
      </c>
      <c r="AZ571" s="20"/>
      <c r="BA571" s="20"/>
      <c r="BB571" s="20"/>
      <c r="BC571" s="36" t="s">
        <v>1209</v>
      </c>
      <c r="BD571" s="20"/>
      <c r="BE571" s="59" t="s">
        <v>1328</v>
      </c>
      <c r="BF571" s="20"/>
      <c r="BG571" s="20"/>
      <c r="BH571" s="20"/>
      <c r="BI571" s="20"/>
      <c r="BJ571" s="20"/>
      <c r="BK571" s="20"/>
      <c r="BL571" s="20"/>
      <c r="BM571" s="20"/>
      <c r="BN571" s="20"/>
      <c r="BO571" s="20"/>
      <c r="BP571" s="20"/>
      <c r="BQ571" s="20"/>
      <c r="BR571" s="20"/>
      <c r="BS571" s="20"/>
      <c r="BT571" s="20"/>
      <c r="BU571" s="20"/>
      <c r="BV571" s="20"/>
      <c r="BW571" s="60" t="s">
        <v>1102</v>
      </c>
      <c r="BX571" s="22" t="str">
        <f>_xlfn.XLOOKUP(BW571,dimensions_items!$B$4:$B$35,dimensions_items!$C$4:$C$35,"NULL",0)</f>
        <v>R5.2ASIA</v>
      </c>
      <c r="BY571" s="22" t="s">
        <v>48</v>
      </c>
      <c r="BZ571" s="64" t="s">
        <v>31</v>
      </c>
      <c r="CA571" s="21" t="s">
        <v>18</v>
      </c>
      <c r="CB571" s="64" t="s">
        <v>23</v>
      </c>
      <c r="CC571" s="20" t="str">
        <f t="shared" si="24"/>
        <v>NR</v>
      </c>
      <c r="CD571" s="20" t="str">
        <f t="shared" si="25"/>
        <v>U</v>
      </c>
      <c r="CE571" s="20" t="str">
        <f t="shared" si="26"/>
        <v>ASIA_CHN</v>
      </c>
      <c r="CF571" s="20">
        <f>IF(ISNUMBER(Table1[[#This Row],[concrete]]),Table1[[#This Row],[concrete]],IF(AND(ISNUMBER(Table1[[#This Row],[cement]]),ISNUMBER(Table1[[#This Row],[aggregates]])),Table1[[#This Row],[cement]]+Table1[[#This Row],[aggregates]],""))</f>
        <v>278.57</v>
      </c>
      <c r="CG571" s="30">
        <f>COUNT(Table1[[#This Row],[steel]:[other_unspecified_material]])</f>
        <v>7</v>
      </c>
    </row>
    <row r="572" spans="1:85">
      <c r="A572" s="9">
        <v>570</v>
      </c>
      <c r="B572" s="20" t="s">
        <v>226</v>
      </c>
      <c r="C572" s="36" t="s">
        <v>235</v>
      </c>
      <c r="D572" s="38">
        <v>2001</v>
      </c>
      <c r="E572" s="9">
        <v>2018</v>
      </c>
      <c r="F572" s="38">
        <v>133.22999999999999</v>
      </c>
      <c r="J572" s="117">
        <v>2.38</v>
      </c>
      <c r="N572" s="117">
        <v>206.68</v>
      </c>
      <c r="O572" s="117">
        <f>(500.49+329.09)</f>
        <v>829.57999999999993</v>
      </c>
      <c r="P572" s="117">
        <v>88.64</v>
      </c>
      <c r="U572" s="117">
        <v>0</v>
      </c>
      <c r="AA572" s="117">
        <v>3.4</v>
      </c>
      <c r="AB572" s="117">
        <v>0</v>
      </c>
      <c r="AL572" s="20"/>
      <c r="AN572" s="36" t="s">
        <v>192</v>
      </c>
      <c r="AO572" s="36" t="s">
        <v>191</v>
      </c>
      <c r="AP572" s="36" t="s">
        <v>760</v>
      </c>
      <c r="AQ572" s="20" t="s">
        <v>120</v>
      </c>
      <c r="AR572" s="20"/>
      <c r="AS572" s="8" t="s">
        <v>1352</v>
      </c>
      <c r="AT572" s="38">
        <v>2020</v>
      </c>
      <c r="AU572" s="20" t="s">
        <v>1147</v>
      </c>
      <c r="AV572" s="36" t="s">
        <v>1140</v>
      </c>
      <c r="AW572" s="36" t="s">
        <v>1139</v>
      </c>
      <c r="AX572" s="47" t="s">
        <v>1315</v>
      </c>
      <c r="AY572" s="20" t="str">
        <f>"https://doi.org/"&amp;Table1[[#This Row],[DOI]]</f>
        <v>https://doi.org/10.1021/acs.est.9b07229</v>
      </c>
      <c r="AZ572" s="20"/>
      <c r="BA572" s="20"/>
      <c r="BB572" s="20"/>
      <c r="BC572" s="36" t="s">
        <v>1210</v>
      </c>
      <c r="BD572" s="20"/>
      <c r="BE572" s="59" t="s">
        <v>1328</v>
      </c>
      <c r="BF572" s="20"/>
      <c r="BG572" s="20"/>
      <c r="BH572" s="20"/>
      <c r="BI572" s="20"/>
      <c r="BJ572" s="20"/>
      <c r="BK572" s="20"/>
      <c r="BL572" s="20"/>
      <c r="BM572" s="20"/>
      <c r="BN572" s="20"/>
      <c r="BO572" s="20"/>
      <c r="BP572" s="20"/>
      <c r="BQ572" s="20"/>
      <c r="BR572" s="20"/>
      <c r="BS572" s="20"/>
      <c r="BT572" s="20"/>
      <c r="BU572" s="20"/>
      <c r="BV572" s="20"/>
      <c r="BW572" s="60" t="s">
        <v>1102</v>
      </c>
      <c r="BX572" s="22" t="str">
        <f>_xlfn.XLOOKUP(BW572,dimensions_items!$B$4:$B$35,dimensions_items!$C$4:$C$35,"NULL",0)</f>
        <v>R5.2ASIA</v>
      </c>
      <c r="BY572" s="22" t="s">
        <v>45</v>
      </c>
      <c r="BZ572" s="64" t="s">
        <v>31</v>
      </c>
      <c r="CA572" s="21" t="s">
        <v>18</v>
      </c>
      <c r="CB572" s="64" t="s">
        <v>23</v>
      </c>
      <c r="CC572" s="20" t="str">
        <f t="shared" si="24"/>
        <v>NR</v>
      </c>
      <c r="CD572" s="20" t="str">
        <f t="shared" si="25"/>
        <v>U</v>
      </c>
      <c r="CE572" s="20" t="str">
        <f t="shared" si="26"/>
        <v>ASIA_CHN</v>
      </c>
      <c r="CF572" s="20">
        <f>IF(ISNUMBER(Table1[[#This Row],[concrete]]),Table1[[#This Row],[concrete]],IF(AND(ISNUMBER(Table1[[#This Row],[cement]]),ISNUMBER(Table1[[#This Row],[aggregates]])),Table1[[#This Row],[cement]]+Table1[[#This Row],[aggregates]],""))</f>
        <v>1036.26</v>
      </c>
      <c r="CG572" s="30">
        <f>COUNT(Table1[[#This Row],[steel]:[other_unspecified_material]])</f>
        <v>8</v>
      </c>
    </row>
    <row r="573" spans="1:85">
      <c r="A573" s="9">
        <v>571</v>
      </c>
      <c r="B573" s="20" t="s">
        <v>226</v>
      </c>
      <c r="C573" s="36" t="s">
        <v>235</v>
      </c>
      <c r="D573" s="38">
        <v>2001</v>
      </c>
      <c r="E573" s="9">
        <v>2018</v>
      </c>
      <c r="F573" s="38">
        <v>70.72</v>
      </c>
      <c r="J573" s="117">
        <v>0</v>
      </c>
      <c r="N573" s="117">
        <v>138.47999999999999</v>
      </c>
      <c r="O573" s="117">
        <f>(370.09 +421)</f>
        <v>791.08999999999992</v>
      </c>
      <c r="P573" s="117">
        <v>0</v>
      </c>
      <c r="U573" s="117">
        <v>0.13</v>
      </c>
      <c r="AA573" s="117">
        <v>0</v>
      </c>
      <c r="AB573" s="117">
        <v>0</v>
      </c>
      <c r="AL573" s="20"/>
      <c r="AN573" s="36" t="s">
        <v>1100</v>
      </c>
      <c r="AO573" s="36" t="s">
        <v>1123</v>
      </c>
      <c r="AP573" s="36" t="s">
        <v>760</v>
      </c>
      <c r="AQ573" s="20" t="s">
        <v>120</v>
      </c>
      <c r="AR573" s="20"/>
      <c r="AS573" s="8" t="s">
        <v>1352</v>
      </c>
      <c r="AT573" s="38">
        <v>2020</v>
      </c>
      <c r="AU573" s="20" t="s">
        <v>1147</v>
      </c>
      <c r="AV573" s="36" t="s">
        <v>1140</v>
      </c>
      <c r="AW573" s="36" t="s">
        <v>1139</v>
      </c>
      <c r="AX573" s="47" t="s">
        <v>1315</v>
      </c>
      <c r="AY573" s="20" t="str">
        <f>"https://doi.org/"&amp;Table1[[#This Row],[DOI]]</f>
        <v>https://doi.org/10.1021/acs.est.9b07229</v>
      </c>
      <c r="AZ573" s="20"/>
      <c r="BA573" s="20"/>
      <c r="BB573" s="20"/>
      <c r="BC573" s="36" t="s">
        <v>1210</v>
      </c>
      <c r="BD573" s="20"/>
      <c r="BE573" s="59" t="s">
        <v>1328</v>
      </c>
      <c r="BF573" s="20"/>
      <c r="BG573" s="20"/>
      <c r="BH573" s="20"/>
      <c r="BI573" s="20"/>
      <c r="BJ573" s="20"/>
      <c r="BK573" s="20"/>
      <c r="BL573" s="20"/>
      <c r="BM573" s="20"/>
      <c r="BN573" s="20"/>
      <c r="BO573" s="20"/>
      <c r="BP573" s="20"/>
      <c r="BQ573" s="20"/>
      <c r="BR573" s="20"/>
      <c r="BS573" s="20"/>
      <c r="BT573" s="20"/>
      <c r="BU573" s="20"/>
      <c r="BV573" s="20"/>
      <c r="BW573" s="60" t="s">
        <v>1102</v>
      </c>
      <c r="BX573" s="22" t="str">
        <f>_xlfn.XLOOKUP(BW573,dimensions_items!$B$4:$B$35,dimensions_items!$C$4:$C$35,"NULL",0)</f>
        <v>R5.2ASIA</v>
      </c>
      <c r="BY573" s="22" t="s">
        <v>48</v>
      </c>
      <c r="BZ573" s="64" t="s">
        <v>31</v>
      </c>
      <c r="CA573" s="21" t="s">
        <v>18</v>
      </c>
      <c r="CB573" s="64" t="s">
        <v>23</v>
      </c>
      <c r="CC573" s="20" t="str">
        <f t="shared" si="24"/>
        <v>NR</v>
      </c>
      <c r="CD573" s="20" t="str">
        <f t="shared" si="25"/>
        <v>U</v>
      </c>
      <c r="CE573" s="20" t="str">
        <f t="shared" si="26"/>
        <v>ASIA_CHN</v>
      </c>
      <c r="CF573" s="20">
        <f>IF(ISNUMBER(Table1[[#This Row],[concrete]]),Table1[[#This Row],[concrete]],IF(AND(ISNUMBER(Table1[[#This Row],[cement]]),ISNUMBER(Table1[[#This Row],[aggregates]])),Table1[[#This Row],[cement]]+Table1[[#This Row],[aggregates]],""))</f>
        <v>929.56999999999994</v>
      </c>
      <c r="CG573" s="30">
        <f>COUNT(Table1[[#This Row],[steel]:[other_unspecified_material]])</f>
        <v>8</v>
      </c>
    </row>
    <row r="574" spans="1:85">
      <c r="A574" s="9">
        <v>572</v>
      </c>
      <c r="B574" s="20" t="s">
        <v>226</v>
      </c>
      <c r="C574" s="36" t="s">
        <v>235</v>
      </c>
      <c r="D574" s="38">
        <v>2001</v>
      </c>
      <c r="E574" s="9">
        <v>2018</v>
      </c>
      <c r="F574" s="38">
        <v>0</v>
      </c>
      <c r="J574" s="117">
        <v>0</v>
      </c>
      <c r="N574" s="117">
        <v>45.45</v>
      </c>
      <c r="O574" s="117">
        <f>(65.91 +349.09)</f>
        <v>415</v>
      </c>
      <c r="P574" s="117">
        <v>185.45</v>
      </c>
      <c r="U574" s="117">
        <v>0</v>
      </c>
      <c r="AA574" s="117">
        <v>0</v>
      </c>
      <c r="AB574" s="117">
        <v>0</v>
      </c>
      <c r="AL574" s="20"/>
      <c r="AN574" s="36" t="s">
        <v>1104</v>
      </c>
      <c r="AO574" s="36" t="s">
        <v>680</v>
      </c>
      <c r="AP574" s="36" t="s">
        <v>760</v>
      </c>
      <c r="AQ574" s="20" t="s">
        <v>120</v>
      </c>
      <c r="AR574" s="20"/>
      <c r="AS574" s="8" t="s">
        <v>1352</v>
      </c>
      <c r="AT574" s="38">
        <v>2020</v>
      </c>
      <c r="AU574" s="20" t="s">
        <v>1147</v>
      </c>
      <c r="AV574" s="36" t="s">
        <v>1140</v>
      </c>
      <c r="AW574" s="36" t="s">
        <v>1139</v>
      </c>
      <c r="AX574" s="47" t="s">
        <v>1315</v>
      </c>
      <c r="AY574" s="20" t="str">
        <f>"https://doi.org/"&amp;Table1[[#This Row],[DOI]]</f>
        <v>https://doi.org/10.1021/acs.est.9b07229</v>
      </c>
      <c r="AZ574" s="20"/>
      <c r="BA574" s="20"/>
      <c r="BB574" s="20"/>
      <c r="BC574" s="36" t="s">
        <v>1210</v>
      </c>
      <c r="BD574" s="20"/>
      <c r="BE574" s="59" t="s">
        <v>1328</v>
      </c>
      <c r="BF574" s="20"/>
      <c r="BG574" s="20"/>
      <c r="BH574" s="20"/>
      <c r="BI574" s="20"/>
      <c r="BJ574" s="20"/>
      <c r="BK574" s="20"/>
      <c r="BL574" s="20"/>
      <c r="BM574" s="20"/>
      <c r="BN574" s="20"/>
      <c r="BO574" s="20"/>
      <c r="BP574" s="20"/>
      <c r="BQ574" s="20"/>
      <c r="BR574" s="20"/>
      <c r="BS574" s="20"/>
      <c r="BT574" s="20"/>
      <c r="BU574" s="20"/>
      <c r="BV574" s="20"/>
      <c r="BW574" s="60" t="s">
        <v>1102</v>
      </c>
      <c r="BX574" s="22" t="str">
        <f>_xlfn.XLOOKUP(BW574,dimensions_items!$B$4:$B$35,dimensions_items!$C$4:$C$35,"NULL",0)</f>
        <v>R5.2ASIA</v>
      </c>
      <c r="BY574" s="22" t="s">
        <v>47</v>
      </c>
      <c r="BZ574" s="64" t="s">
        <v>31</v>
      </c>
      <c r="CA574" s="21" t="s">
        <v>18</v>
      </c>
      <c r="CB574" s="64" t="s">
        <v>23</v>
      </c>
      <c r="CC574" s="20" t="str">
        <f t="shared" si="24"/>
        <v>NR</v>
      </c>
      <c r="CD574" s="20" t="str">
        <f t="shared" si="25"/>
        <v>U</v>
      </c>
      <c r="CE574" s="20" t="str">
        <f t="shared" si="26"/>
        <v>ASIA_CHN</v>
      </c>
      <c r="CF574" s="20">
        <f>IF(ISNUMBER(Table1[[#This Row],[concrete]]),Table1[[#This Row],[concrete]],IF(AND(ISNUMBER(Table1[[#This Row],[cement]]),ISNUMBER(Table1[[#This Row],[aggregates]])),Table1[[#This Row],[cement]]+Table1[[#This Row],[aggregates]],""))</f>
        <v>460.45</v>
      </c>
      <c r="CG574" s="30">
        <f>COUNT(Table1[[#This Row],[steel]:[other_unspecified_material]])</f>
        <v>8</v>
      </c>
    </row>
    <row r="575" spans="1:85">
      <c r="A575" s="9">
        <v>573</v>
      </c>
      <c r="B575" s="20" t="s">
        <v>226</v>
      </c>
      <c r="C575" s="36" t="s">
        <v>235</v>
      </c>
      <c r="D575" s="38">
        <v>2001</v>
      </c>
      <c r="E575" s="9">
        <v>2018</v>
      </c>
      <c r="F575" s="38">
        <v>71.11</v>
      </c>
      <c r="J575" s="117">
        <v>1.28</v>
      </c>
      <c r="N575" s="117">
        <v>146.94999999999999</v>
      </c>
      <c r="O575" s="117">
        <v>23.19</v>
      </c>
      <c r="P575" s="117">
        <v>263.5</v>
      </c>
      <c r="U575" s="117">
        <v>0</v>
      </c>
      <c r="AA575" s="117">
        <v>0</v>
      </c>
      <c r="AB575" s="117">
        <v>0</v>
      </c>
      <c r="AL575" s="23"/>
      <c r="AN575" s="36" t="s">
        <v>1105</v>
      </c>
      <c r="AO575" s="36" t="s">
        <v>1125</v>
      </c>
      <c r="AP575" s="36" t="s">
        <v>760</v>
      </c>
      <c r="AQ575" s="20" t="s">
        <v>120</v>
      </c>
      <c r="AR575" s="20"/>
      <c r="AS575" s="8" t="s">
        <v>1352</v>
      </c>
      <c r="AT575" s="38">
        <v>2020</v>
      </c>
      <c r="AU575" s="20" t="s">
        <v>1147</v>
      </c>
      <c r="AV575" s="36" t="s">
        <v>1140</v>
      </c>
      <c r="AW575" s="36" t="s">
        <v>1139</v>
      </c>
      <c r="AX575" s="47" t="s">
        <v>1315</v>
      </c>
      <c r="AY575" s="20" t="str">
        <f>"https://doi.org/"&amp;Table1[[#This Row],[DOI]]</f>
        <v>https://doi.org/10.1021/acs.est.9b07229</v>
      </c>
      <c r="AZ575" s="20"/>
      <c r="BA575" s="20"/>
      <c r="BB575" s="20"/>
      <c r="BC575" s="36" t="s">
        <v>1210</v>
      </c>
      <c r="BD575" s="20"/>
      <c r="BE575" s="59" t="s">
        <v>1328</v>
      </c>
      <c r="BF575" s="20"/>
      <c r="BG575" s="20"/>
      <c r="BH575" s="20"/>
      <c r="BI575" s="20"/>
      <c r="BJ575" s="20"/>
      <c r="BK575" s="20"/>
      <c r="BL575" s="20"/>
      <c r="BM575" s="20"/>
      <c r="BN575" s="20"/>
      <c r="BO575" s="20"/>
      <c r="BP575" s="20"/>
      <c r="BQ575" s="20"/>
      <c r="BR575" s="20"/>
      <c r="BS575" s="20"/>
      <c r="BT575" s="20"/>
      <c r="BU575" s="20"/>
      <c r="BV575" s="20"/>
      <c r="BW575" s="60" t="s">
        <v>1102</v>
      </c>
      <c r="BX575" s="22" t="str">
        <f>_xlfn.XLOOKUP(BW575,dimensions_items!$B$4:$B$35,dimensions_items!$C$4:$C$35,"NULL",0)</f>
        <v>R5.2ASIA</v>
      </c>
      <c r="BY575" s="22" t="s">
        <v>49</v>
      </c>
      <c r="BZ575" s="64" t="s">
        <v>31</v>
      </c>
      <c r="CA575" s="21" t="s">
        <v>18</v>
      </c>
      <c r="CB575" s="64" t="s">
        <v>23</v>
      </c>
      <c r="CC575" s="20" t="str">
        <f t="shared" si="24"/>
        <v>NR</v>
      </c>
      <c r="CD575" s="20" t="str">
        <f t="shared" si="25"/>
        <v>U</v>
      </c>
      <c r="CE575" s="20" t="str">
        <f t="shared" si="26"/>
        <v>ASIA_CHN</v>
      </c>
      <c r="CF575" s="20">
        <f>IF(ISNUMBER(Table1[[#This Row],[concrete]]),Table1[[#This Row],[concrete]],IF(AND(ISNUMBER(Table1[[#This Row],[cement]]),ISNUMBER(Table1[[#This Row],[aggregates]])),Table1[[#This Row],[cement]]+Table1[[#This Row],[aggregates]],""))</f>
        <v>170.14</v>
      </c>
      <c r="CG575" s="30">
        <f>COUNT(Table1[[#This Row],[steel]:[other_unspecified_material]])</f>
        <v>8</v>
      </c>
    </row>
    <row r="576" spans="1:85">
      <c r="A576" s="9">
        <v>574</v>
      </c>
      <c r="B576" s="20" t="s">
        <v>226</v>
      </c>
      <c r="C576" s="36" t="s">
        <v>235</v>
      </c>
      <c r="D576" s="38">
        <v>2001</v>
      </c>
      <c r="E576" s="9">
        <v>2018</v>
      </c>
      <c r="F576" s="38">
        <v>40.479999999999997</v>
      </c>
      <c r="J576" s="117">
        <v>6.05</v>
      </c>
      <c r="N576" s="117">
        <v>154.72999999999999</v>
      </c>
      <c r="O576" s="117">
        <f>(216.67 +144.4)</f>
        <v>361.07</v>
      </c>
      <c r="P576" s="117">
        <v>188.26</v>
      </c>
      <c r="U576" s="117">
        <v>0.24</v>
      </c>
      <c r="AA576" s="117">
        <v>0</v>
      </c>
      <c r="AB576" s="117">
        <v>0</v>
      </c>
      <c r="AL576" s="20"/>
      <c r="AN576" s="36" t="s">
        <v>209</v>
      </c>
      <c r="AO576" s="36" t="s">
        <v>209</v>
      </c>
      <c r="AP576" s="36" t="s">
        <v>760</v>
      </c>
      <c r="AQ576" s="20" t="s">
        <v>120</v>
      </c>
      <c r="AR576" s="20"/>
      <c r="AS576" s="8" t="s">
        <v>1352</v>
      </c>
      <c r="AT576" s="38">
        <v>2020</v>
      </c>
      <c r="AU576" s="20" t="s">
        <v>1147</v>
      </c>
      <c r="AV576" s="36" t="s">
        <v>1140</v>
      </c>
      <c r="AW576" s="36" t="s">
        <v>1139</v>
      </c>
      <c r="AX576" s="47" t="s">
        <v>1315</v>
      </c>
      <c r="AY576" s="20" t="str">
        <f>"https://doi.org/"&amp;Table1[[#This Row],[DOI]]</f>
        <v>https://doi.org/10.1021/acs.est.9b07229</v>
      </c>
      <c r="AZ576" s="20"/>
      <c r="BA576" s="20"/>
      <c r="BB576" s="20"/>
      <c r="BC576" s="36" t="s">
        <v>1210</v>
      </c>
      <c r="BD576" s="20"/>
      <c r="BE576" s="59" t="s">
        <v>1328</v>
      </c>
      <c r="BF576" s="20"/>
      <c r="BG576" s="20"/>
      <c r="BH576" s="20"/>
      <c r="BI576" s="20"/>
      <c r="BJ576" s="20"/>
      <c r="BK576" s="20"/>
      <c r="BL576" s="20"/>
      <c r="BM576" s="20"/>
      <c r="BN576" s="20"/>
      <c r="BO576" s="20"/>
      <c r="BP576" s="20"/>
      <c r="BQ576" s="20"/>
      <c r="BR576" s="20"/>
      <c r="BS576" s="20"/>
      <c r="BT576" s="20"/>
      <c r="BU576" s="20"/>
      <c r="BV576" s="20"/>
      <c r="BW576" s="60" t="s">
        <v>1102</v>
      </c>
      <c r="BX576" s="22" t="str">
        <f>_xlfn.XLOOKUP(BW576,dimensions_items!$B$4:$B$35,dimensions_items!$C$4:$C$35,"NULL",0)</f>
        <v>R5.2ASIA</v>
      </c>
      <c r="BY576" s="22" t="s">
        <v>46</v>
      </c>
      <c r="BZ576" s="64" t="s">
        <v>31</v>
      </c>
      <c r="CA576" s="28" t="s">
        <v>18</v>
      </c>
      <c r="CB576" s="64" t="s">
        <v>23</v>
      </c>
      <c r="CC576" s="20" t="str">
        <f t="shared" si="24"/>
        <v>NR</v>
      </c>
      <c r="CD576" s="20" t="str">
        <f t="shared" si="25"/>
        <v>U</v>
      </c>
      <c r="CE576" s="20" t="str">
        <f t="shared" si="26"/>
        <v>ASIA_CHN</v>
      </c>
      <c r="CF576" s="20">
        <f>IF(ISNUMBER(Table1[[#This Row],[concrete]]),Table1[[#This Row],[concrete]],IF(AND(ISNUMBER(Table1[[#This Row],[cement]]),ISNUMBER(Table1[[#This Row],[aggregates]])),Table1[[#This Row],[cement]]+Table1[[#This Row],[aggregates]],""))</f>
        <v>515.79999999999995</v>
      </c>
      <c r="CG576" s="30">
        <f>COUNT(Table1[[#This Row],[steel]:[other_unspecified_material]])</f>
        <v>8</v>
      </c>
    </row>
    <row r="577" spans="1:85">
      <c r="A577" s="9">
        <v>575</v>
      </c>
      <c r="B577" s="20" t="s">
        <v>226</v>
      </c>
      <c r="C577" s="36" t="s">
        <v>235</v>
      </c>
      <c r="D577" s="38">
        <v>2001</v>
      </c>
      <c r="E577" s="9">
        <v>2018</v>
      </c>
      <c r="F577" s="38">
        <v>92.44</v>
      </c>
      <c r="J577" s="117">
        <v>1.96</v>
      </c>
      <c r="N577" s="117">
        <v>186.89</v>
      </c>
      <c r="O577" s="117">
        <f>(456.8 +301.67)</f>
        <v>758.47</v>
      </c>
      <c r="P577" s="117">
        <v>373.29</v>
      </c>
      <c r="U577" s="117">
        <v>0.09</v>
      </c>
      <c r="AA577" s="117">
        <v>2.0499999999999998</v>
      </c>
      <c r="AB577" s="117">
        <v>0</v>
      </c>
      <c r="AL577" s="20"/>
      <c r="AN577" s="36" t="s">
        <v>1100</v>
      </c>
      <c r="AO577" s="36" t="s">
        <v>377</v>
      </c>
      <c r="AP577" s="36" t="s">
        <v>760</v>
      </c>
      <c r="AQ577" s="20" t="s">
        <v>120</v>
      </c>
      <c r="AR577" s="20"/>
      <c r="AS577" s="8" t="s">
        <v>1352</v>
      </c>
      <c r="AT577" s="38">
        <v>2020</v>
      </c>
      <c r="AU577" s="20" t="s">
        <v>1147</v>
      </c>
      <c r="AV577" s="36" t="s">
        <v>1140</v>
      </c>
      <c r="AW577" s="36" t="s">
        <v>1139</v>
      </c>
      <c r="AX577" s="47" t="s">
        <v>1315</v>
      </c>
      <c r="AY577" s="20" t="str">
        <f>"https://doi.org/"&amp;Table1[[#This Row],[DOI]]</f>
        <v>https://doi.org/10.1021/acs.est.9b07229</v>
      </c>
      <c r="AZ577" s="20"/>
      <c r="BA577" s="20"/>
      <c r="BB577" s="20"/>
      <c r="BC577" s="36" t="s">
        <v>1210</v>
      </c>
      <c r="BD577" s="20"/>
      <c r="BE577" s="59" t="s">
        <v>1328</v>
      </c>
      <c r="BF577" s="20"/>
      <c r="BG577" s="20"/>
      <c r="BH577" s="20"/>
      <c r="BI577" s="20"/>
      <c r="BJ577" s="20"/>
      <c r="BK577" s="20"/>
      <c r="BL577" s="20"/>
      <c r="BM577" s="20"/>
      <c r="BN577" s="20"/>
      <c r="BO577" s="20"/>
      <c r="BP577" s="20"/>
      <c r="BQ577" s="20"/>
      <c r="BR577" s="20"/>
      <c r="BS577" s="20"/>
      <c r="BT577" s="20"/>
      <c r="BU577" s="20"/>
      <c r="BV577" s="20"/>
      <c r="BW577" s="60" t="s">
        <v>1102</v>
      </c>
      <c r="BX577" s="22" t="str">
        <f>_xlfn.XLOOKUP(BW577,dimensions_items!$B$4:$B$35,dimensions_items!$C$4:$C$35,"NULL",0)</f>
        <v>R5.2ASIA</v>
      </c>
      <c r="BY577" s="22" t="s">
        <v>48</v>
      </c>
      <c r="BZ577" s="64" t="s">
        <v>31</v>
      </c>
      <c r="CA577" s="21" t="s">
        <v>18</v>
      </c>
      <c r="CB577" s="64" t="s">
        <v>23</v>
      </c>
      <c r="CC577" s="20" t="str">
        <f t="shared" si="24"/>
        <v>NR</v>
      </c>
      <c r="CD577" s="20" t="str">
        <f t="shared" si="25"/>
        <v>U</v>
      </c>
      <c r="CE577" s="20" t="str">
        <f t="shared" si="26"/>
        <v>ASIA_CHN</v>
      </c>
      <c r="CF577" s="20">
        <f>IF(ISNUMBER(Table1[[#This Row],[concrete]]),Table1[[#This Row],[concrete]],IF(AND(ISNUMBER(Table1[[#This Row],[cement]]),ISNUMBER(Table1[[#This Row],[aggregates]])),Table1[[#This Row],[cement]]+Table1[[#This Row],[aggregates]],""))</f>
        <v>945.36</v>
      </c>
      <c r="CG577" s="30">
        <f>COUNT(Table1[[#This Row],[steel]:[other_unspecified_material]])</f>
        <v>8</v>
      </c>
    </row>
    <row r="578" spans="1:85">
      <c r="A578" s="9">
        <v>576</v>
      </c>
      <c r="B578" s="20" t="s">
        <v>226</v>
      </c>
      <c r="C578" s="36" t="s">
        <v>235</v>
      </c>
      <c r="D578" s="38">
        <v>2001</v>
      </c>
      <c r="E578" s="9">
        <v>2018</v>
      </c>
      <c r="F578" s="38">
        <v>50.64</v>
      </c>
      <c r="J578" s="117">
        <v>0</v>
      </c>
      <c r="N578" s="117">
        <v>215.99</v>
      </c>
      <c r="O578" s="117">
        <f>(636.63 +614.64)</f>
        <v>1251.27</v>
      </c>
      <c r="P578" s="117">
        <v>0</v>
      </c>
      <c r="U578" s="117">
        <v>0.1</v>
      </c>
      <c r="AA578" s="117">
        <v>0</v>
      </c>
      <c r="AB578" s="117">
        <v>0</v>
      </c>
      <c r="AL578" s="20"/>
      <c r="AN578" s="36" t="s">
        <v>1107</v>
      </c>
      <c r="AO578" s="36" t="s">
        <v>634</v>
      </c>
      <c r="AP578" s="36" t="s">
        <v>760</v>
      </c>
      <c r="AQ578" s="20" t="s">
        <v>120</v>
      </c>
      <c r="AR578" s="20"/>
      <c r="AS578" s="8" t="s">
        <v>1352</v>
      </c>
      <c r="AT578" s="38">
        <v>2020</v>
      </c>
      <c r="AU578" s="20" t="s">
        <v>1147</v>
      </c>
      <c r="AV578" s="36" t="s">
        <v>1140</v>
      </c>
      <c r="AW578" s="36" t="s">
        <v>1139</v>
      </c>
      <c r="AX578" s="47" t="s">
        <v>1315</v>
      </c>
      <c r="AY578" s="20" t="str">
        <f>"https://doi.org/"&amp;Table1[[#This Row],[DOI]]</f>
        <v>https://doi.org/10.1021/acs.est.9b07229</v>
      </c>
      <c r="AZ578" s="20"/>
      <c r="BA578" s="20"/>
      <c r="BB578" s="20"/>
      <c r="BC578" s="36" t="s">
        <v>1210</v>
      </c>
      <c r="BD578" s="20"/>
      <c r="BE578" s="59" t="s">
        <v>1328</v>
      </c>
      <c r="BF578" s="20"/>
      <c r="BG578" s="20"/>
      <c r="BH578" s="20"/>
      <c r="BI578" s="20"/>
      <c r="BJ578" s="20"/>
      <c r="BK578" s="20"/>
      <c r="BL578" s="20"/>
      <c r="BM578" s="20"/>
      <c r="BN578" s="20"/>
      <c r="BO578" s="20"/>
      <c r="BP578" s="20"/>
      <c r="BQ578" s="20"/>
      <c r="BR578" s="20"/>
      <c r="BS578" s="20"/>
      <c r="BT578" s="20"/>
      <c r="BU578" s="20"/>
      <c r="BV578" s="20"/>
      <c r="BW578" s="60" t="s">
        <v>1102</v>
      </c>
      <c r="BX578" s="22" t="str">
        <f>_xlfn.XLOOKUP(BW578,dimensions_items!$B$4:$B$35,dimensions_items!$C$4:$C$35,"NULL",0)</f>
        <v>R5.2ASIA</v>
      </c>
      <c r="BY578" s="22" t="s">
        <v>48</v>
      </c>
      <c r="BZ578" s="64" t="s">
        <v>31</v>
      </c>
      <c r="CA578" s="21" t="s">
        <v>18</v>
      </c>
      <c r="CB578" s="64" t="s">
        <v>23</v>
      </c>
      <c r="CC578" s="20" t="str">
        <f t="shared" ref="CC578:CC641" si="27">IF(LEFT(BY578,1)="N","NR",IF(LEFT(BY578,1)="I","IN",IF(LEFT(BY578,1)="U","UN",IF(LEFT(BY578,3)="R_u","RU",IF(LEFT(BY578,3)="R_M","RM",IF(LEFT(BY578,3)="R_S","RS",""))))))</f>
        <v>NR</v>
      </c>
      <c r="CD578" s="20" t="str">
        <f t="shared" ref="CD578:CD641" si="28">IF(LEFT(BZ578,1)="R","C",(LEFT(BZ578,1)))</f>
        <v>U</v>
      </c>
      <c r="CE578" s="20" t="str">
        <f t="shared" ref="CE578:CE641" si="29">RIGHT(BX578,LEN(BX578)-4)&amp;"_"&amp;RIGHT(BW578,LEN(BW578)-3)</f>
        <v>ASIA_CHN</v>
      </c>
      <c r="CF578" s="20">
        <f>IF(ISNUMBER(Table1[[#This Row],[concrete]]),Table1[[#This Row],[concrete]],IF(AND(ISNUMBER(Table1[[#This Row],[cement]]),ISNUMBER(Table1[[#This Row],[aggregates]])),Table1[[#This Row],[cement]]+Table1[[#This Row],[aggregates]],""))</f>
        <v>1467.26</v>
      </c>
      <c r="CG578" s="30">
        <f>COUNT(Table1[[#This Row],[steel]:[other_unspecified_material]])</f>
        <v>8</v>
      </c>
    </row>
    <row r="579" spans="1:85">
      <c r="A579" s="9">
        <v>577</v>
      </c>
      <c r="B579" s="20" t="s">
        <v>226</v>
      </c>
      <c r="C579" s="36" t="s">
        <v>235</v>
      </c>
      <c r="D579" s="38">
        <v>2001</v>
      </c>
      <c r="E579" s="9">
        <v>2018</v>
      </c>
      <c r="F579" s="38">
        <v>25.85</v>
      </c>
      <c r="J579" s="117">
        <v>9.27</v>
      </c>
      <c r="N579" s="117">
        <v>84.66</v>
      </c>
      <c r="O579" s="117">
        <f>(192.3 +214.52)</f>
        <v>406.82000000000005</v>
      </c>
      <c r="P579" s="117">
        <v>319.47000000000003</v>
      </c>
      <c r="U579" s="117">
        <v>0.02</v>
      </c>
      <c r="AA579" s="117">
        <v>0.45</v>
      </c>
      <c r="AB579" s="117">
        <v>0.05</v>
      </c>
      <c r="AL579" s="20"/>
      <c r="AN579" s="36" t="s">
        <v>1108</v>
      </c>
      <c r="AO579" s="36" t="s">
        <v>117</v>
      </c>
      <c r="AP579" s="36" t="s">
        <v>760</v>
      </c>
      <c r="AQ579" s="20" t="s">
        <v>120</v>
      </c>
      <c r="AR579" s="20"/>
      <c r="AS579" s="8" t="s">
        <v>1352</v>
      </c>
      <c r="AT579" s="38">
        <v>2020</v>
      </c>
      <c r="AU579" s="20" t="s">
        <v>1147</v>
      </c>
      <c r="AV579" s="36" t="s">
        <v>1140</v>
      </c>
      <c r="AW579" s="36" t="s">
        <v>1139</v>
      </c>
      <c r="AX579" s="47" t="s">
        <v>1315</v>
      </c>
      <c r="AY579" s="20" t="str">
        <f>"https://doi.org/"&amp;Table1[[#This Row],[DOI]]</f>
        <v>https://doi.org/10.1021/acs.est.9b07229</v>
      </c>
      <c r="AZ579" s="20"/>
      <c r="BA579" s="20"/>
      <c r="BB579" s="20"/>
      <c r="BC579" s="36" t="s">
        <v>1210</v>
      </c>
      <c r="BD579" s="20"/>
      <c r="BE579" s="59" t="s">
        <v>1328</v>
      </c>
      <c r="BF579" s="20"/>
      <c r="BG579" s="20"/>
      <c r="BH579" s="20"/>
      <c r="BI579" s="20"/>
      <c r="BJ579" s="20"/>
      <c r="BK579" s="20"/>
      <c r="BL579" s="20"/>
      <c r="BM579" s="20"/>
      <c r="BN579" s="20"/>
      <c r="BO579" s="20"/>
      <c r="BP579" s="20"/>
      <c r="BQ579" s="20"/>
      <c r="BR579" s="20"/>
      <c r="BS579" s="20"/>
      <c r="BT579" s="20"/>
      <c r="BU579" s="20"/>
      <c r="BV579" s="20"/>
      <c r="BW579" s="60" t="s">
        <v>1102</v>
      </c>
      <c r="BX579" s="22" t="str">
        <f>_xlfn.XLOOKUP(BW579,dimensions_items!$B$4:$B$35,dimensions_items!$C$4:$C$35,"NULL",0)</f>
        <v>R5.2ASIA</v>
      </c>
      <c r="BY579" s="22" t="s">
        <v>41</v>
      </c>
      <c r="BZ579" s="64" t="s">
        <v>31</v>
      </c>
      <c r="CA579" s="21" t="s">
        <v>18</v>
      </c>
      <c r="CB579" s="64" t="s">
        <v>23</v>
      </c>
      <c r="CC579" s="20" t="str">
        <f t="shared" si="27"/>
        <v>RU</v>
      </c>
      <c r="CD579" s="20" t="str">
        <f t="shared" si="28"/>
        <v>U</v>
      </c>
      <c r="CE579" s="20" t="str">
        <f t="shared" si="29"/>
        <v>ASIA_CHN</v>
      </c>
      <c r="CF579" s="20">
        <f>IF(ISNUMBER(Table1[[#This Row],[concrete]]),Table1[[#This Row],[concrete]],IF(AND(ISNUMBER(Table1[[#This Row],[cement]]),ISNUMBER(Table1[[#This Row],[aggregates]])),Table1[[#This Row],[cement]]+Table1[[#This Row],[aggregates]],""))</f>
        <v>491.48</v>
      </c>
      <c r="CG579" s="30">
        <f>COUNT(Table1[[#This Row],[steel]:[other_unspecified_material]])</f>
        <v>8</v>
      </c>
    </row>
    <row r="580" spans="1:85">
      <c r="A580" s="9">
        <v>578</v>
      </c>
      <c r="B580" s="20" t="s">
        <v>226</v>
      </c>
      <c r="C580" s="36" t="s">
        <v>235</v>
      </c>
      <c r="D580" s="38">
        <v>2001</v>
      </c>
      <c r="E580" s="9">
        <v>2018</v>
      </c>
      <c r="F580" s="38">
        <v>80.63</v>
      </c>
      <c r="J580" s="117">
        <v>2.08</v>
      </c>
      <c r="N580" s="117">
        <v>241.48</v>
      </c>
      <c r="O580" s="117">
        <f>(536.42 +315.5)</f>
        <v>851.92</v>
      </c>
      <c r="P580" s="117">
        <v>177.46</v>
      </c>
      <c r="U580" s="117">
        <v>0.36</v>
      </c>
      <c r="AA580" s="117">
        <v>1.19</v>
      </c>
      <c r="AB580" s="117">
        <v>7.0000000000000007E-2</v>
      </c>
      <c r="AL580" s="20"/>
      <c r="AN580" s="36" t="s">
        <v>1109</v>
      </c>
      <c r="AO580" s="36" t="s">
        <v>1121</v>
      </c>
      <c r="AP580" s="36" t="s">
        <v>760</v>
      </c>
      <c r="AQ580" s="20" t="s">
        <v>120</v>
      </c>
      <c r="AR580" s="20"/>
      <c r="AS580" s="8" t="s">
        <v>1352</v>
      </c>
      <c r="AT580" s="38">
        <v>2020</v>
      </c>
      <c r="AU580" s="20" t="s">
        <v>1147</v>
      </c>
      <c r="AV580" s="36" t="s">
        <v>1140</v>
      </c>
      <c r="AW580" s="36" t="s">
        <v>1139</v>
      </c>
      <c r="AX580" s="47" t="s">
        <v>1315</v>
      </c>
      <c r="AY580" s="20" t="str">
        <f>"https://doi.org/"&amp;Table1[[#This Row],[DOI]]</f>
        <v>https://doi.org/10.1021/acs.est.9b07229</v>
      </c>
      <c r="AZ580" s="20"/>
      <c r="BA580" s="20"/>
      <c r="BB580" s="20"/>
      <c r="BC580" s="36" t="s">
        <v>1210</v>
      </c>
      <c r="BD580" s="20"/>
      <c r="BE580" s="59" t="s">
        <v>1328</v>
      </c>
      <c r="BF580" s="20"/>
      <c r="BG580" s="20"/>
      <c r="BH580" s="20"/>
      <c r="BI580" s="20"/>
      <c r="BJ580" s="20"/>
      <c r="BK580" s="20"/>
      <c r="BL580" s="20"/>
      <c r="BM580" s="20"/>
      <c r="BN580" s="20"/>
      <c r="BO580" s="20"/>
      <c r="BP580" s="20"/>
      <c r="BQ580" s="20"/>
      <c r="BR580" s="20"/>
      <c r="BS580" s="20"/>
      <c r="BT580" s="20"/>
      <c r="BU580" s="20"/>
      <c r="BV580" s="20"/>
      <c r="BW580" s="60" t="s">
        <v>1102</v>
      </c>
      <c r="BX580" s="22" t="str">
        <f>_xlfn.XLOOKUP(BW580,dimensions_items!$B$4:$B$35,dimensions_items!$C$4:$C$35,"NULL",0)</f>
        <v>R5.2ASIA</v>
      </c>
      <c r="BY580" s="22" t="s">
        <v>48</v>
      </c>
      <c r="BZ580" s="64" t="s">
        <v>31</v>
      </c>
      <c r="CA580" s="21" t="s">
        <v>18</v>
      </c>
      <c r="CB580" s="64" t="s">
        <v>23</v>
      </c>
      <c r="CC580" s="20" t="str">
        <f t="shared" si="27"/>
        <v>NR</v>
      </c>
      <c r="CD580" s="20" t="str">
        <f t="shared" si="28"/>
        <v>U</v>
      </c>
      <c r="CE580" s="20" t="str">
        <f t="shared" si="29"/>
        <v>ASIA_CHN</v>
      </c>
      <c r="CF580" s="20">
        <f>IF(ISNUMBER(Table1[[#This Row],[concrete]]),Table1[[#This Row],[concrete]],IF(AND(ISNUMBER(Table1[[#This Row],[cement]]),ISNUMBER(Table1[[#This Row],[aggregates]])),Table1[[#This Row],[cement]]+Table1[[#This Row],[aggregates]],""))</f>
        <v>1093.3999999999999</v>
      </c>
      <c r="CG580" s="30">
        <f>COUNT(Table1[[#This Row],[steel]:[other_unspecified_material]])</f>
        <v>8</v>
      </c>
    </row>
    <row r="581" spans="1:85">
      <c r="A581" s="9">
        <v>579</v>
      </c>
      <c r="B581" s="20" t="s">
        <v>226</v>
      </c>
      <c r="C581" s="36" t="s">
        <v>235</v>
      </c>
      <c r="D581" s="38">
        <v>2001</v>
      </c>
      <c r="E581" s="9">
        <v>2018</v>
      </c>
      <c r="F581" s="38">
        <v>95.63</v>
      </c>
      <c r="J581" s="117">
        <v>0.26</v>
      </c>
      <c r="N581" s="117">
        <v>367.46</v>
      </c>
      <c r="O581" s="117">
        <f>(1438.81+ 887.8)</f>
        <v>2326.6099999999997</v>
      </c>
      <c r="P581" s="117">
        <v>118.58</v>
      </c>
      <c r="U581" s="117">
        <v>1.41</v>
      </c>
      <c r="AA581" s="117">
        <v>0</v>
      </c>
      <c r="AB581" s="117">
        <v>0</v>
      </c>
      <c r="AL581" s="20"/>
      <c r="AN581" s="36" t="s">
        <v>1110</v>
      </c>
      <c r="AO581" s="36" t="s">
        <v>1128</v>
      </c>
      <c r="AP581" s="36" t="s">
        <v>760</v>
      </c>
      <c r="AQ581" s="20" t="s">
        <v>120</v>
      </c>
      <c r="AR581" s="20"/>
      <c r="AS581" s="8" t="s">
        <v>1352</v>
      </c>
      <c r="AT581" s="38">
        <v>2020</v>
      </c>
      <c r="AU581" s="20" t="s">
        <v>1147</v>
      </c>
      <c r="AV581" s="36" t="s">
        <v>1140</v>
      </c>
      <c r="AW581" s="36" t="s">
        <v>1139</v>
      </c>
      <c r="AX581" s="47" t="s">
        <v>1315</v>
      </c>
      <c r="AY581" s="20" t="str">
        <f>"https://doi.org/"&amp;Table1[[#This Row],[DOI]]</f>
        <v>https://doi.org/10.1021/acs.est.9b07229</v>
      </c>
      <c r="AZ581" s="20"/>
      <c r="BA581" s="20"/>
      <c r="BB581" s="20"/>
      <c r="BC581" s="36" t="s">
        <v>1210</v>
      </c>
      <c r="BD581" s="20"/>
      <c r="BE581" s="59" t="s">
        <v>1328</v>
      </c>
      <c r="BF581" s="20"/>
      <c r="BG581" s="20"/>
      <c r="BH581" s="20"/>
      <c r="BI581" s="20"/>
      <c r="BJ581" s="20"/>
      <c r="BK581" s="20"/>
      <c r="BL581" s="20"/>
      <c r="BM581" s="20"/>
      <c r="BN581" s="20"/>
      <c r="BO581" s="20"/>
      <c r="BP581" s="20"/>
      <c r="BQ581" s="20"/>
      <c r="BR581" s="20"/>
      <c r="BS581" s="20"/>
      <c r="BT581" s="20"/>
      <c r="BU581" s="20"/>
      <c r="BV581" s="20"/>
      <c r="BW581" s="60" t="s">
        <v>1102</v>
      </c>
      <c r="BX581" s="22" t="str">
        <f>_xlfn.XLOOKUP(BW581,dimensions_items!$B$4:$B$35,dimensions_items!$C$4:$C$35,"NULL",0)</f>
        <v>R5.2ASIA</v>
      </c>
      <c r="BY581" s="22" t="s">
        <v>48</v>
      </c>
      <c r="BZ581" s="64" t="s">
        <v>31</v>
      </c>
      <c r="CA581" s="21" t="s">
        <v>18</v>
      </c>
      <c r="CB581" s="64" t="s">
        <v>23</v>
      </c>
      <c r="CC581" s="20" t="str">
        <f t="shared" si="27"/>
        <v>NR</v>
      </c>
      <c r="CD581" s="20" t="str">
        <f t="shared" si="28"/>
        <v>U</v>
      </c>
      <c r="CE581" s="20" t="str">
        <f t="shared" si="29"/>
        <v>ASIA_CHN</v>
      </c>
      <c r="CF581" s="20">
        <f>IF(ISNUMBER(Table1[[#This Row],[concrete]]),Table1[[#This Row],[concrete]],IF(AND(ISNUMBER(Table1[[#This Row],[cement]]),ISNUMBER(Table1[[#This Row],[aggregates]])),Table1[[#This Row],[cement]]+Table1[[#This Row],[aggregates]],""))</f>
        <v>2694.0699999999997</v>
      </c>
      <c r="CG581" s="30">
        <f>COUNT(Table1[[#This Row],[steel]:[other_unspecified_material]])</f>
        <v>8</v>
      </c>
    </row>
    <row r="582" spans="1:85">
      <c r="A582" s="9">
        <v>580</v>
      </c>
      <c r="B582" s="20" t="s">
        <v>226</v>
      </c>
      <c r="C582" s="36" t="s">
        <v>235</v>
      </c>
      <c r="D582" s="38">
        <v>2001</v>
      </c>
      <c r="E582" s="9">
        <v>2018</v>
      </c>
      <c r="F582" s="38">
        <v>0</v>
      </c>
      <c r="J582" s="117">
        <v>0.53</v>
      </c>
      <c r="N582" s="117">
        <v>31.38</v>
      </c>
      <c r="O582" s="117">
        <f>(11.07+ 14.05)</f>
        <v>25.12</v>
      </c>
      <c r="P582" s="117">
        <v>842.31</v>
      </c>
      <c r="U582" s="117">
        <v>0</v>
      </c>
      <c r="AA582" s="117">
        <v>0</v>
      </c>
      <c r="AB582" s="117">
        <v>0</v>
      </c>
      <c r="AL582" s="20"/>
      <c r="AN582" s="36" t="s">
        <v>1111</v>
      </c>
      <c r="AO582" s="36" t="s">
        <v>1129</v>
      </c>
      <c r="AP582" s="36" t="s">
        <v>760</v>
      </c>
      <c r="AQ582" s="20" t="s">
        <v>120</v>
      </c>
      <c r="AR582" s="20"/>
      <c r="AS582" s="8" t="s">
        <v>1352</v>
      </c>
      <c r="AT582" s="38">
        <v>2020</v>
      </c>
      <c r="AU582" s="20" t="s">
        <v>1147</v>
      </c>
      <c r="AV582" s="36" t="s">
        <v>1140</v>
      </c>
      <c r="AW582" s="36" t="s">
        <v>1139</v>
      </c>
      <c r="AX582" s="47" t="s">
        <v>1315</v>
      </c>
      <c r="AY582" s="20" t="str">
        <f>"https://doi.org/"&amp;Table1[[#This Row],[DOI]]</f>
        <v>https://doi.org/10.1021/acs.est.9b07229</v>
      </c>
      <c r="AZ582" s="20"/>
      <c r="BA582" s="20"/>
      <c r="BB582" s="20"/>
      <c r="BC582" s="36" t="s">
        <v>1210</v>
      </c>
      <c r="BD582" s="20"/>
      <c r="BE582" s="59" t="s">
        <v>1328</v>
      </c>
      <c r="BF582" s="20"/>
      <c r="BG582" s="20"/>
      <c r="BH582" s="20"/>
      <c r="BI582" s="20"/>
      <c r="BJ582" s="20"/>
      <c r="BK582" s="20"/>
      <c r="BL582" s="20"/>
      <c r="BM582" s="20"/>
      <c r="BN582" s="20"/>
      <c r="BO582" s="20"/>
      <c r="BP582" s="20"/>
      <c r="BQ582" s="20"/>
      <c r="BR582" s="20"/>
      <c r="BS582" s="20"/>
      <c r="BT582" s="20"/>
      <c r="BU582" s="20"/>
      <c r="BV582" s="20"/>
      <c r="BW582" s="60" t="s">
        <v>1102</v>
      </c>
      <c r="BX582" s="22" t="str">
        <f>_xlfn.XLOOKUP(BW582,dimensions_items!$B$4:$B$35,dimensions_items!$C$4:$C$35,"NULL",0)</f>
        <v>R5.2ASIA</v>
      </c>
      <c r="BY582" s="22" t="s">
        <v>48</v>
      </c>
      <c r="BZ582" s="64" t="s">
        <v>31</v>
      </c>
      <c r="CA582" s="21" t="s">
        <v>18</v>
      </c>
      <c r="CB582" s="64" t="s">
        <v>23</v>
      </c>
      <c r="CC582" s="20" t="str">
        <f t="shared" si="27"/>
        <v>NR</v>
      </c>
      <c r="CD582" s="20" t="str">
        <f t="shared" si="28"/>
        <v>U</v>
      </c>
      <c r="CE582" s="20" t="str">
        <f t="shared" si="29"/>
        <v>ASIA_CHN</v>
      </c>
      <c r="CF582" s="20">
        <f>IF(ISNUMBER(Table1[[#This Row],[concrete]]),Table1[[#This Row],[concrete]],IF(AND(ISNUMBER(Table1[[#This Row],[cement]]),ISNUMBER(Table1[[#This Row],[aggregates]])),Table1[[#This Row],[cement]]+Table1[[#This Row],[aggregates]],""))</f>
        <v>56.5</v>
      </c>
      <c r="CG582" s="30">
        <f>COUNT(Table1[[#This Row],[steel]:[other_unspecified_material]])</f>
        <v>8</v>
      </c>
    </row>
    <row r="583" spans="1:85">
      <c r="A583" s="9">
        <v>581</v>
      </c>
      <c r="B583" s="20" t="s">
        <v>226</v>
      </c>
      <c r="C583" s="36" t="s">
        <v>235</v>
      </c>
      <c r="D583" s="38">
        <v>2001</v>
      </c>
      <c r="E583" s="9">
        <v>2018</v>
      </c>
      <c r="F583" s="38">
        <v>0.03</v>
      </c>
      <c r="N583" s="117">
        <v>435.06</v>
      </c>
      <c r="O583" s="117">
        <v>0</v>
      </c>
      <c r="P583" s="117">
        <v>18.670000000000002</v>
      </c>
      <c r="U583" s="117">
        <v>0</v>
      </c>
      <c r="AL583" s="20"/>
      <c r="AN583" s="36" t="s">
        <v>1148</v>
      </c>
      <c r="AO583" s="36" t="s">
        <v>1124</v>
      </c>
      <c r="AP583" s="36" t="s">
        <v>760</v>
      </c>
      <c r="AQ583" s="20" t="s">
        <v>120</v>
      </c>
      <c r="AR583" s="20"/>
      <c r="AS583" s="8" t="s">
        <v>1352</v>
      </c>
      <c r="AT583" s="38">
        <v>2020</v>
      </c>
      <c r="AU583" s="20" t="s">
        <v>1147</v>
      </c>
      <c r="AV583" s="36" t="s">
        <v>1140</v>
      </c>
      <c r="AW583" s="36" t="s">
        <v>1139</v>
      </c>
      <c r="AX583" s="47" t="s">
        <v>1315</v>
      </c>
      <c r="AY583" s="20" t="str">
        <f>"https://doi.org/"&amp;Table1[[#This Row],[DOI]]</f>
        <v>https://doi.org/10.1021/acs.est.9b07229</v>
      </c>
      <c r="AZ583" s="20"/>
      <c r="BA583" s="20"/>
      <c r="BB583" s="20"/>
      <c r="BC583" s="36" t="s">
        <v>1210</v>
      </c>
      <c r="BD583" s="20"/>
      <c r="BE583" s="59" t="s">
        <v>1328</v>
      </c>
      <c r="BF583" s="20"/>
      <c r="BG583" s="20"/>
      <c r="BH583" s="20"/>
      <c r="BI583" s="20"/>
      <c r="BJ583" s="20"/>
      <c r="BK583" s="20"/>
      <c r="BL583" s="20"/>
      <c r="BM583" s="20"/>
      <c r="BN583" s="20"/>
      <c r="BO583" s="20"/>
      <c r="BP583" s="20"/>
      <c r="BQ583" s="20"/>
      <c r="BR583" s="20"/>
      <c r="BS583" s="20"/>
      <c r="BT583" s="20"/>
      <c r="BU583" s="20"/>
      <c r="BV583" s="20"/>
      <c r="BW583" s="60" t="s">
        <v>1102</v>
      </c>
      <c r="BX583" s="22" t="str">
        <f>_xlfn.XLOOKUP(BW583,dimensions_items!$B$4:$B$35,dimensions_items!$C$4:$C$35,"NULL",0)</f>
        <v>R5.2ASIA</v>
      </c>
      <c r="BY583" s="22" t="s">
        <v>48</v>
      </c>
      <c r="BZ583" s="64" t="s">
        <v>31</v>
      </c>
      <c r="CA583" s="21" t="s">
        <v>18</v>
      </c>
      <c r="CB583" s="64" t="s">
        <v>23</v>
      </c>
      <c r="CC583" s="20" t="str">
        <f t="shared" si="27"/>
        <v>NR</v>
      </c>
      <c r="CD583" s="20" t="str">
        <f t="shared" si="28"/>
        <v>U</v>
      </c>
      <c r="CE583" s="20" t="str">
        <f t="shared" si="29"/>
        <v>ASIA_CHN</v>
      </c>
      <c r="CF583" s="20">
        <f>IF(ISNUMBER(Table1[[#This Row],[concrete]]),Table1[[#This Row],[concrete]],IF(AND(ISNUMBER(Table1[[#This Row],[cement]]),ISNUMBER(Table1[[#This Row],[aggregates]])),Table1[[#This Row],[cement]]+Table1[[#This Row],[aggregates]],""))</f>
        <v>435.06</v>
      </c>
      <c r="CG583" s="30">
        <f>COUNT(Table1[[#This Row],[steel]:[other_unspecified_material]])</f>
        <v>5</v>
      </c>
    </row>
    <row r="584" spans="1:85">
      <c r="A584" s="9">
        <v>582</v>
      </c>
      <c r="B584" s="20" t="s">
        <v>226</v>
      </c>
      <c r="C584" s="36" t="s">
        <v>235</v>
      </c>
      <c r="D584" s="38">
        <v>2001</v>
      </c>
      <c r="E584" s="9">
        <v>2018</v>
      </c>
      <c r="F584" s="38">
        <v>0</v>
      </c>
      <c r="N584" s="117">
        <v>51.16</v>
      </c>
      <c r="O584" s="117">
        <f>(139.17+56.79)</f>
        <v>195.95999999999998</v>
      </c>
      <c r="P584" s="117">
        <v>0</v>
      </c>
      <c r="U584" s="117">
        <v>0</v>
      </c>
      <c r="AL584" s="20"/>
      <c r="AN584" s="36" t="s">
        <v>1149</v>
      </c>
      <c r="AO584" s="20"/>
      <c r="AP584" s="36" t="s">
        <v>760</v>
      </c>
      <c r="AQ584" s="20" t="s">
        <v>120</v>
      </c>
      <c r="AR584" s="20"/>
      <c r="AS584" s="8" t="s">
        <v>1352</v>
      </c>
      <c r="AT584" s="38">
        <v>2020</v>
      </c>
      <c r="AU584" s="20" t="s">
        <v>1147</v>
      </c>
      <c r="AV584" s="36" t="s">
        <v>1140</v>
      </c>
      <c r="AW584" s="36" t="s">
        <v>1139</v>
      </c>
      <c r="AX584" s="47" t="s">
        <v>1315</v>
      </c>
      <c r="AY584" s="20" t="str">
        <f>"https://doi.org/"&amp;Table1[[#This Row],[DOI]]</f>
        <v>https://doi.org/10.1021/acs.est.9b07229</v>
      </c>
      <c r="AZ584" s="20"/>
      <c r="BA584" s="20"/>
      <c r="BB584" s="20"/>
      <c r="BC584" s="36" t="s">
        <v>1210</v>
      </c>
      <c r="BD584" s="20"/>
      <c r="BE584" s="59" t="s">
        <v>1328</v>
      </c>
      <c r="BF584" s="20"/>
      <c r="BG584" s="20"/>
      <c r="BH584" s="20"/>
      <c r="BI584" s="20"/>
      <c r="BJ584" s="20"/>
      <c r="BK584" s="20"/>
      <c r="BL584" s="20"/>
      <c r="BM584" s="20"/>
      <c r="BN584" s="20"/>
      <c r="BO584" s="20"/>
      <c r="BP584" s="20"/>
      <c r="BQ584" s="20"/>
      <c r="BR584" s="20"/>
      <c r="BS584" s="20"/>
      <c r="BT584" s="20"/>
      <c r="BU584" s="20"/>
      <c r="BV584" s="20"/>
      <c r="BW584" s="60" t="s">
        <v>1102</v>
      </c>
      <c r="BX584" s="22" t="str">
        <f>_xlfn.XLOOKUP(BW584,dimensions_items!$B$4:$B$35,dimensions_items!$C$4:$C$35,"NULL",0)</f>
        <v>R5.2ASIA</v>
      </c>
      <c r="BY584" s="22" t="s">
        <v>48</v>
      </c>
      <c r="BZ584" s="64" t="s">
        <v>31</v>
      </c>
      <c r="CA584" s="21" t="s">
        <v>18</v>
      </c>
      <c r="CB584" s="64" t="s">
        <v>23</v>
      </c>
      <c r="CC584" s="20" t="str">
        <f t="shared" si="27"/>
        <v>NR</v>
      </c>
      <c r="CD584" s="20" t="str">
        <f t="shared" si="28"/>
        <v>U</v>
      </c>
      <c r="CE584" s="20" t="str">
        <f t="shared" si="29"/>
        <v>ASIA_CHN</v>
      </c>
      <c r="CF584" s="20">
        <f>IF(ISNUMBER(Table1[[#This Row],[concrete]]),Table1[[#This Row],[concrete]],IF(AND(ISNUMBER(Table1[[#This Row],[cement]]),ISNUMBER(Table1[[#This Row],[aggregates]])),Table1[[#This Row],[cement]]+Table1[[#This Row],[aggregates]],""))</f>
        <v>247.11999999999998</v>
      </c>
      <c r="CG584" s="30">
        <f>COUNT(Table1[[#This Row],[steel]:[other_unspecified_material]])</f>
        <v>5</v>
      </c>
    </row>
    <row r="585" spans="1:85">
      <c r="A585" s="9">
        <v>583</v>
      </c>
      <c r="B585" s="20" t="s">
        <v>226</v>
      </c>
      <c r="C585" s="36" t="s">
        <v>235</v>
      </c>
      <c r="D585" s="38">
        <v>2001</v>
      </c>
      <c r="E585" s="9">
        <v>2018</v>
      </c>
      <c r="F585" s="38">
        <v>20</v>
      </c>
      <c r="N585" s="117">
        <v>500</v>
      </c>
      <c r="O585" s="117">
        <v>19.52</v>
      </c>
      <c r="P585" s="117">
        <v>0.14000000000000001</v>
      </c>
      <c r="U585" s="117">
        <v>1.86</v>
      </c>
      <c r="AL585" s="20"/>
      <c r="AN585" s="36" t="s">
        <v>1150</v>
      </c>
      <c r="AO585" s="36" t="s">
        <v>1124</v>
      </c>
      <c r="AP585" s="36" t="s">
        <v>760</v>
      </c>
      <c r="AQ585" s="20" t="s">
        <v>120</v>
      </c>
      <c r="AR585" s="20"/>
      <c r="AS585" s="8" t="s">
        <v>1352</v>
      </c>
      <c r="AT585" s="38">
        <v>2020</v>
      </c>
      <c r="AU585" s="20" t="s">
        <v>1147</v>
      </c>
      <c r="AV585" s="36" t="s">
        <v>1140</v>
      </c>
      <c r="AW585" s="36" t="s">
        <v>1139</v>
      </c>
      <c r="AX585" s="47" t="s">
        <v>1315</v>
      </c>
      <c r="AY585" s="20" t="str">
        <f>"https://doi.org/"&amp;Table1[[#This Row],[DOI]]</f>
        <v>https://doi.org/10.1021/acs.est.9b07229</v>
      </c>
      <c r="AZ585" s="20"/>
      <c r="BA585" s="20"/>
      <c r="BB585" s="20"/>
      <c r="BC585" s="36" t="s">
        <v>1210</v>
      </c>
      <c r="BD585" s="20"/>
      <c r="BE585" s="59" t="s">
        <v>1328</v>
      </c>
      <c r="BF585" s="20"/>
      <c r="BG585" s="20"/>
      <c r="BH585" s="20"/>
      <c r="BI585" s="20"/>
      <c r="BJ585" s="20"/>
      <c r="BK585" s="20"/>
      <c r="BL585" s="20"/>
      <c r="BM585" s="20"/>
      <c r="BN585" s="20"/>
      <c r="BO585" s="20"/>
      <c r="BP585" s="20"/>
      <c r="BQ585" s="20"/>
      <c r="BR585" s="20"/>
      <c r="BS585" s="20"/>
      <c r="BT585" s="20"/>
      <c r="BU585" s="20"/>
      <c r="BV585" s="20"/>
      <c r="BW585" s="60" t="s">
        <v>1102</v>
      </c>
      <c r="BX585" s="22" t="str">
        <f>_xlfn.XLOOKUP(BW585,dimensions_items!$B$4:$B$35,dimensions_items!$C$4:$C$35,"NULL",0)</f>
        <v>R5.2ASIA</v>
      </c>
      <c r="BY585" s="22" t="s">
        <v>48</v>
      </c>
      <c r="BZ585" s="64" t="s">
        <v>31</v>
      </c>
      <c r="CA585" s="21" t="s">
        <v>18</v>
      </c>
      <c r="CB585" s="64" t="s">
        <v>23</v>
      </c>
      <c r="CC585" s="20" t="str">
        <f t="shared" si="27"/>
        <v>NR</v>
      </c>
      <c r="CD585" s="20" t="str">
        <f t="shared" si="28"/>
        <v>U</v>
      </c>
      <c r="CE585" s="20" t="str">
        <f t="shared" si="29"/>
        <v>ASIA_CHN</v>
      </c>
      <c r="CF585" s="20">
        <f>IF(ISNUMBER(Table1[[#This Row],[concrete]]),Table1[[#This Row],[concrete]],IF(AND(ISNUMBER(Table1[[#This Row],[cement]]),ISNUMBER(Table1[[#This Row],[aggregates]])),Table1[[#This Row],[cement]]+Table1[[#This Row],[aggregates]],""))</f>
        <v>519.52</v>
      </c>
      <c r="CG585" s="30">
        <f>COUNT(Table1[[#This Row],[steel]:[other_unspecified_material]])</f>
        <v>5</v>
      </c>
    </row>
    <row r="586" spans="1:85">
      <c r="A586" s="9">
        <v>584</v>
      </c>
      <c r="B586" s="20" t="s">
        <v>612</v>
      </c>
      <c r="C586" s="20" t="s">
        <v>613</v>
      </c>
      <c r="D586" s="38">
        <v>2001</v>
      </c>
      <c r="E586" s="9">
        <v>2003</v>
      </c>
      <c r="F586" s="38">
        <v>140.91999999999999</v>
      </c>
      <c r="H586" s="38">
        <v>1.52</v>
      </c>
      <c r="J586" s="117">
        <v>2.23</v>
      </c>
      <c r="M586" s="119">
        <v>1413.42</v>
      </c>
      <c r="N586" s="117">
        <v>0.06</v>
      </c>
      <c r="W586" s="117">
        <v>0.81</v>
      </c>
      <c r="AB586" s="117">
        <v>4.41</v>
      </c>
      <c r="AL586" s="36" t="s">
        <v>1113</v>
      </c>
      <c r="AM586" s="38">
        <v>30</v>
      </c>
      <c r="AN586" s="36" t="s">
        <v>191</v>
      </c>
      <c r="AO586" s="36" t="s">
        <v>191</v>
      </c>
      <c r="AP586" s="36" t="s">
        <v>598</v>
      </c>
      <c r="AQ586" s="20" t="s">
        <v>120</v>
      </c>
      <c r="AR586" s="36" t="s">
        <v>119</v>
      </c>
      <c r="AS586" s="68" t="s">
        <v>1152</v>
      </c>
      <c r="AT586" s="38">
        <v>2020</v>
      </c>
      <c r="AU586" s="20" t="s">
        <v>619</v>
      </c>
      <c r="AV586" s="36" t="s">
        <v>400</v>
      </c>
      <c r="AW586" s="36" t="s">
        <v>125</v>
      </c>
      <c r="AX586" s="47" t="s">
        <v>620</v>
      </c>
      <c r="AY586" s="20" t="str">
        <f>"https://doi.org/"&amp;Table1[[#This Row],[DOI]]</f>
        <v>https://doi.org/10.1016/j.buildenv.2009.09.014</v>
      </c>
      <c r="AZ586" s="36" t="s">
        <v>1112</v>
      </c>
      <c r="BA586" s="20"/>
      <c r="BB586" s="20"/>
      <c r="BC586" s="69" t="s">
        <v>1215</v>
      </c>
      <c r="BD586" s="20"/>
      <c r="BE586" s="59" t="s">
        <v>1328</v>
      </c>
      <c r="BF586" s="20"/>
      <c r="BG586" s="20"/>
      <c r="BH586" s="20"/>
      <c r="BI586" s="20"/>
      <c r="BJ586" s="20"/>
      <c r="BK586" s="20"/>
      <c r="BL586" s="20"/>
      <c r="BM586" s="20"/>
      <c r="BN586" s="20"/>
      <c r="BO586" s="20"/>
      <c r="BP586" s="20"/>
      <c r="BQ586" s="20"/>
      <c r="BR586" s="20"/>
      <c r="BS586" s="20"/>
      <c r="BT586" s="20"/>
      <c r="BU586" s="20"/>
      <c r="BV586" s="20"/>
      <c r="BW586" s="60" t="s">
        <v>1102</v>
      </c>
      <c r="BX586" s="22" t="str">
        <f>_xlfn.XLOOKUP(BW586,dimensions_items!$B$4:$B$35,dimensions_items!$C$4:$C$35,"NULL",0)</f>
        <v>R5.2ASIA</v>
      </c>
      <c r="BY586" s="22" t="s">
        <v>45</v>
      </c>
      <c r="BZ586" s="64" t="s">
        <v>31</v>
      </c>
      <c r="CA586" s="21" t="s">
        <v>18</v>
      </c>
      <c r="CB586" s="21" t="s">
        <v>19</v>
      </c>
      <c r="CC586" s="20" t="str">
        <f t="shared" si="27"/>
        <v>NR</v>
      </c>
      <c r="CD586" s="20" t="str">
        <f t="shared" si="28"/>
        <v>U</v>
      </c>
      <c r="CE586" s="20" t="str">
        <f t="shared" si="29"/>
        <v>ASIA_CHN</v>
      </c>
      <c r="CF586" s="20">
        <f>IF(ISNUMBER(Table1[[#This Row],[concrete]]),Table1[[#This Row],[concrete]],IF(AND(ISNUMBER(Table1[[#This Row],[cement]]),ISNUMBER(Table1[[#This Row],[aggregates]])),Table1[[#This Row],[cement]]+Table1[[#This Row],[aggregates]],""))</f>
        <v>1413.42</v>
      </c>
      <c r="CG586" s="30">
        <f>COUNT(Table1[[#This Row],[steel]:[other_unspecified_material]])</f>
        <v>7</v>
      </c>
    </row>
    <row r="587" spans="1:85">
      <c r="A587" s="9">
        <v>585</v>
      </c>
      <c r="B587" s="70" t="s">
        <v>294</v>
      </c>
      <c r="C587" s="46"/>
      <c r="D587" s="71"/>
      <c r="E587" s="72"/>
      <c r="F587" s="124">
        <v>13.11</v>
      </c>
      <c r="G587" s="71"/>
      <c r="H587" s="71">
        <v>1.07</v>
      </c>
      <c r="I587" s="71"/>
      <c r="J587" s="125">
        <v>1.84</v>
      </c>
      <c r="K587" s="125"/>
      <c r="L587" s="125"/>
      <c r="M587" s="125">
        <v>88.61</v>
      </c>
      <c r="N587" s="125">
        <v>5.29</v>
      </c>
      <c r="O587" s="125"/>
      <c r="P587" s="125">
        <v>20.04</v>
      </c>
      <c r="Q587" s="125"/>
      <c r="R587" s="125"/>
      <c r="S587" s="125"/>
      <c r="T587" s="125"/>
      <c r="U587" s="125"/>
      <c r="V587" s="125"/>
      <c r="W587" s="125"/>
      <c r="X587" s="125"/>
      <c r="Y587" s="125"/>
      <c r="Z587" s="125"/>
      <c r="AA587" s="125"/>
      <c r="AB587" s="125">
        <v>2.57</v>
      </c>
      <c r="AC587" s="125"/>
      <c r="AD587" s="125">
        <v>0.88</v>
      </c>
      <c r="AE587" s="125">
        <v>0.08</v>
      </c>
      <c r="AF587" s="125"/>
      <c r="AG587" s="125"/>
      <c r="AH587" s="125"/>
      <c r="AI587" s="125"/>
      <c r="AJ587" s="125"/>
      <c r="AK587" s="125"/>
      <c r="AL587" s="74" t="s">
        <v>1114</v>
      </c>
      <c r="AM587" s="71"/>
      <c r="AN587" s="74" t="s">
        <v>209</v>
      </c>
      <c r="AO587" s="74" t="s">
        <v>209</v>
      </c>
      <c r="AP587" s="74" t="s">
        <v>598</v>
      </c>
      <c r="AQ587" s="30" t="s">
        <v>120</v>
      </c>
      <c r="AR587" s="74" t="s">
        <v>119</v>
      </c>
      <c r="AS587" s="30" t="s">
        <v>340</v>
      </c>
      <c r="AT587" s="45">
        <v>2016</v>
      </c>
      <c r="AU587" s="30" t="s">
        <v>351</v>
      </c>
      <c r="AV587" s="73" t="s">
        <v>342</v>
      </c>
      <c r="AW587" s="30" t="s">
        <v>125</v>
      </c>
      <c r="AX587" s="47" t="s">
        <v>352</v>
      </c>
      <c r="AY587" s="20" t="str">
        <f>"https://doi.org/"&amp;Table1[[#This Row],[DOI]]</f>
        <v>https://doi.org/10.1080/09613218.2016.1112096</v>
      </c>
      <c r="AZ587" s="46"/>
      <c r="BA587" s="46"/>
      <c r="BB587" s="30"/>
      <c r="BC587" s="75" t="s">
        <v>1211</v>
      </c>
      <c r="BD587" s="46"/>
      <c r="BE587" s="76" t="s">
        <v>1328</v>
      </c>
      <c r="BF587" s="46"/>
      <c r="BG587" s="46"/>
      <c r="BH587" s="46"/>
      <c r="BI587" s="46"/>
      <c r="BJ587" s="46"/>
      <c r="BK587" s="46"/>
      <c r="BL587" s="46"/>
      <c r="BM587" s="46"/>
      <c r="BN587" s="46"/>
      <c r="BO587" s="46"/>
      <c r="BP587" s="46"/>
      <c r="BQ587" s="46"/>
      <c r="BR587" s="46"/>
      <c r="BS587" s="46"/>
      <c r="BT587" s="46"/>
      <c r="BU587" s="46"/>
      <c r="BV587" s="46"/>
      <c r="BW587" s="60" t="s">
        <v>134</v>
      </c>
      <c r="BX587" s="22" t="str">
        <f>_xlfn.XLOOKUP(BW587,dimensions_items!$B$4:$B$35,dimensions_items!$C$4:$C$35,"NULL",0)</f>
        <v>R5.2OECD</v>
      </c>
      <c r="BY587" s="22" t="s">
        <v>46</v>
      </c>
      <c r="BZ587" s="64" t="s">
        <v>17</v>
      </c>
      <c r="CA587" s="21" t="s">
        <v>18</v>
      </c>
      <c r="CB587" s="21" t="s">
        <v>19</v>
      </c>
      <c r="CC587" s="20" t="str">
        <f t="shared" si="27"/>
        <v>NR</v>
      </c>
      <c r="CD587" s="20" t="str">
        <f t="shared" si="28"/>
        <v>C</v>
      </c>
      <c r="CE587" s="20" t="str">
        <f t="shared" si="29"/>
        <v>OECD_EU15</v>
      </c>
      <c r="CF587" s="20">
        <f>IF(ISNUMBER(Table1[[#This Row],[concrete]]),Table1[[#This Row],[concrete]],IF(AND(ISNUMBER(Table1[[#This Row],[cement]]),ISNUMBER(Table1[[#This Row],[aggregates]])),Table1[[#This Row],[cement]]+Table1[[#This Row],[aggregates]],""))</f>
        <v>88.61</v>
      </c>
      <c r="CG587" s="30">
        <f>COUNT(Table1[[#This Row],[steel]:[other_unspecified_material]])</f>
        <v>9</v>
      </c>
    </row>
    <row r="588" spans="1:85">
      <c r="A588" s="9">
        <v>586</v>
      </c>
      <c r="B588" s="61" t="s">
        <v>491</v>
      </c>
      <c r="C588" s="61" t="s">
        <v>492</v>
      </c>
      <c r="F588" s="84">
        <v>34.799999999999997</v>
      </c>
      <c r="M588" s="117">
        <v>1049</v>
      </c>
      <c r="P588" s="117">
        <v>267</v>
      </c>
      <c r="Q588" s="117">
        <v>256</v>
      </c>
      <c r="AL588" s="36" t="s">
        <v>1115</v>
      </c>
      <c r="AM588" s="38">
        <v>1.9</v>
      </c>
      <c r="AN588" s="36" t="s">
        <v>117</v>
      </c>
      <c r="AO588" s="36" t="s">
        <v>117</v>
      </c>
      <c r="AP588" s="36" t="s">
        <v>598</v>
      </c>
      <c r="AQ588" s="20" t="s">
        <v>120</v>
      </c>
      <c r="AR588" s="77" t="s">
        <v>119</v>
      </c>
      <c r="AS588" s="20" t="s">
        <v>494</v>
      </c>
      <c r="AT588" s="38">
        <v>2017</v>
      </c>
      <c r="AU588" s="78" t="s">
        <v>1153</v>
      </c>
      <c r="AV588" s="79" t="s">
        <v>1154</v>
      </c>
      <c r="AW588" s="74" t="s">
        <v>997</v>
      </c>
      <c r="AX588" s="30" t="s">
        <v>118</v>
      </c>
      <c r="AY588" s="20" t="s">
        <v>1325</v>
      </c>
      <c r="AZ588" s="36" t="s">
        <v>1155</v>
      </c>
      <c r="BA588" s="20"/>
      <c r="BB588" s="20"/>
      <c r="BC588" s="20" t="s">
        <v>1206</v>
      </c>
      <c r="BD588" s="20"/>
      <c r="BE588" s="59" t="s">
        <v>1328</v>
      </c>
      <c r="BF588" s="20"/>
      <c r="BG588" s="20"/>
      <c r="BH588" s="20"/>
      <c r="BI588" s="20"/>
      <c r="BJ588" s="20"/>
      <c r="BK588" s="20"/>
      <c r="BL588" s="20"/>
      <c r="BM588" s="20"/>
      <c r="BN588" s="20"/>
      <c r="BO588" s="20"/>
      <c r="BP588" s="20"/>
      <c r="BQ588" s="20"/>
      <c r="BR588" s="20"/>
      <c r="BS588" s="20"/>
      <c r="BT588" s="20"/>
      <c r="BU588" s="20"/>
      <c r="BV588" s="20"/>
      <c r="BW588" s="60" t="s">
        <v>365</v>
      </c>
      <c r="BX588" s="22" t="str">
        <f>_xlfn.XLOOKUP(BW588,dimensions_items!$B$4:$B$35,dimensions_items!$C$4:$C$35,"NULL",0)</f>
        <v>R5.2LAM</v>
      </c>
      <c r="BY588" s="22" t="s">
        <v>41</v>
      </c>
      <c r="BZ588" s="64" t="s">
        <v>1470</v>
      </c>
      <c r="CA588" s="21" t="s">
        <v>18</v>
      </c>
      <c r="CB588" s="21" t="s">
        <v>19</v>
      </c>
      <c r="CC588" s="20" t="str">
        <f t="shared" si="27"/>
        <v>RU</v>
      </c>
      <c r="CD588" s="20" t="str">
        <f t="shared" si="28"/>
        <v>M</v>
      </c>
      <c r="CE588" s="20" t="str">
        <f t="shared" si="29"/>
        <v>LAM_LAM-M</v>
      </c>
      <c r="CF588" s="20">
        <f>IF(ISNUMBER(Table1[[#This Row],[concrete]]),Table1[[#This Row],[concrete]],IF(AND(ISNUMBER(Table1[[#This Row],[cement]]),ISNUMBER(Table1[[#This Row],[aggregates]])),Table1[[#This Row],[cement]]+Table1[[#This Row],[aggregates]],""))</f>
        <v>1049</v>
      </c>
      <c r="CG588" s="30">
        <f>COUNT(Table1[[#This Row],[steel]:[other_unspecified_material]])</f>
        <v>4</v>
      </c>
    </row>
    <row r="589" spans="1:85">
      <c r="A589" s="9">
        <v>587</v>
      </c>
      <c r="B589" s="61" t="s">
        <v>491</v>
      </c>
      <c r="C589" s="61" t="s">
        <v>492</v>
      </c>
      <c r="F589" s="84"/>
      <c r="J589" s="117">
        <v>150</v>
      </c>
      <c r="M589" s="117">
        <v>539</v>
      </c>
      <c r="AL589" s="36" t="s">
        <v>1092</v>
      </c>
      <c r="AM589" s="67">
        <v>1.2</v>
      </c>
      <c r="AN589" s="36" t="s">
        <v>117</v>
      </c>
      <c r="AO589" s="36" t="s">
        <v>117</v>
      </c>
      <c r="AP589" s="36" t="s">
        <v>598</v>
      </c>
      <c r="AQ589" s="20" t="s">
        <v>120</v>
      </c>
      <c r="AR589" s="77" t="s">
        <v>119</v>
      </c>
      <c r="AS589" s="20" t="s">
        <v>494</v>
      </c>
      <c r="AT589" s="38">
        <v>2017</v>
      </c>
      <c r="AU589" s="80" t="s">
        <v>1153</v>
      </c>
      <c r="AV589" s="79" t="s">
        <v>1154</v>
      </c>
      <c r="AW589" s="74" t="s">
        <v>997</v>
      </c>
      <c r="AX589" s="30" t="s">
        <v>118</v>
      </c>
      <c r="AY589" s="20" t="s">
        <v>1325</v>
      </c>
      <c r="AZ589" s="36" t="s">
        <v>1155</v>
      </c>
      <c r="BA589" s="20"/>
      <c r="BB589" s="20"/>
      <c r="BC589" s="20" t="s">
        <v>1206</v>
      </c>
      <c r="BD589" s="20"/>
      <c r="BE589" s="59" t="s">
        <v>1328</v>
      </c>
      <c r="BF589" s="20"/>
      <c r="BG589" s="20"/>
      <c r="BH589" s="20"/>
      <c r="BI589" s="20"/>
      <c r="BJ589" s="20"/>
      <c r="BK589" s="20"/>
      <c r="BL589" s="20"/>
      <c r="BM589" s="20"/>
      <c r="BN589" s="20"/>
      <c r="BO589" s="20"/>
      <c r="BP589" s="20"/>
      <c r="BQ589" s="20"/>
      <c r="BR589" s="20"/>
      <c r="BS589" s="20"/>
      <c r="BT589" s="20"/>
      <c r="BU589" s="20"/>
      <c r="BV589" s="20"/>
      <c r="BW589" s="60" t="s">
        <v>365</v>
      </c>
      <c r="BX589" s="22" t="str">
        <f>_xlfn.XLOOKUP(BW589,dimensions_items!$B$4:$B$35,dimensions_items!$C$4:$C$35,"NULL",0)</f>
        <v>R5.2LAM</v>
      </c>
      <c r="BY589" s="22" t="s">
        <v>41</v>
      </c>
      <c r="BZ589" s="64" t="s">
        <v>1471</v>
      </c>
      <c r="CA589" s="21" t="s">
        <v>18</v>
      </c>
      <c r="CB589" s="21" t="s">
        <v>19</v>
      </c>
      <c r="CC589" s="20" t="str">
        <f t="shared" si="27"/>
        <v>RU</v>
      </c>
      <c r="CD589" s="20" t="str">
        <f t="shared" si="28"/>
        <v>M</v>
      </c>
      <c r="CE589" s="20" t="str">
        <f t="shared" si="29"/>
        <v>LAM_LAM-M</v>
      </c>
      <c r="CF589" s="20">
        <f>IF(ISNUMBER(Table1[[#This Row],[concrete]]),Table1[[#This Row],[concrete]],IF(AND(ISNUMBER(Table1[[#This Row],[cement]]),ISNUMBER(Table1[[#This Row],[aggregates]])),Table1[[#This Row],[cement]]+Table1[[#This Row],[aggregates]],""))</f>
        <v>539</v>
      </c>
      <c r="CG589" s="30">
        <f>COUNT(Table1[[#This Row],[steel]:[other_unspecified_material]])</f>
        <v>2</v>
      </c>
    </row>
    <row r="590" spans="1:85" ht="15.75" thickBot="1">
      <c r="A590" s="9">
        <v>588</v>
      </c>
      <c r="B590" s="61" t="s">
        <v>491</v>
      </c>
      <c r="C590" s="61" t="s">
        <v>492</v>
      </c>
      <c r="F590" s="84">
        <v>37.5</v>
      </c>
      <c r="M590" s="117">
        <v>933</v>
      </c>
      <c r="P590" s="117">
        <v>234</v>
      </c>
      <c r="Q590" s="117">
        <v>241</v>
      </c>
      <c r="AL590" s="36" t="s">
        <v>36</v>
      </c>
      <c r="AM590" s="38">
        <v>1</v>
      </c>
      <c r="AN590" s="36" t="s">
        <v>117</v>
      </c>
      <c r="AO590" s="36" t="s">
        <v>117</v>
      </c>
      <c r="AP590" s="36" t="s">
        <v>598</v>
      </c>
      <c r="AQ590" s="20" t="s">
        <v>120</v>
      </c>
      <c r="AR590" s="77" t="s">
        <v>119</v>
      </c>
      <c r="AS590" s="20" t="s">
        <v>494</v>
      </c>
      <c r="AT590" s="38">
        <v>2017</v>
      </c>
      <c r="AU590" s="80" t="s">
        <v>1153</v>
      </c>
      <c r="AV590" s="79" t="s">
        <v>1154</v>
      </c>
      <c r="AW590" s="74" t="s">
        <v>997</v>
      </c>
      <c r="AX590" s="30" t="s">
        <v>118</v>
      </c>
      <c r="AY590" s="20" t="s">
        <v>1325</v>
      </c>
      <c r="AZ590" s="36" t="s">
        <v>1155</v>
      </c>
      <c r="BA590" s="20"/>
      <c r="BB590" s="20"/>
      <c r="BC590" s="20" t="s">
        <v>1206</v>
      </c>
      <c r="BD590" s="20"/>
      <c r="BE590" s="59" t="s">
        <v>1328</v>
      </c>
      <c r="BF590" s="20"/>
      <c r="BG590" s="20"/>
      <c r="BH590" s="20"/>
      <c r="BI590" s="20"/>
      <c r="BJ590" s="20"/>
      <c r="BK590" s="20"/>
      <c r="BL590" s="20"/>
      <c r="BM590" s="20"/>
      <c r="BN590" s="20"/>
      <c r="BO590" s="20"/>
      <c r="BP590" s="20"/>
      <c r="BQ590" s="20"/>
      <c r="BR590" s="20"/>
      <c r="BS590" s="20"/>
      <c r="BT590" s="20"/>
      <c r="BU590" s="20"/>
      <c r="BV590" s="20"/>
      <c r="BW590" s="60" t="s">
        <v>365</v>
      </c>
      <c r="BX590" s="22" t="str">
        <f>_xlfn.XLOOKUP(BW590,dimensions_items!$B$4:$B$35,dimensions_items!$C$4:$C$35,"NULL",0)</f>
        <v>R5.2LAM</v>
      </c>
      <c r="BY590" s="22" t="s">
        <v>41</v>
      </c>
      <c r="BZ590" s="64" t="s">
        <v>17</v>
      </c>
      <c r="CA590" s="21" t="s">
        <v>18</v>
      </c>
      <c r="CB590" s="21" t="s">
        <v>19</v>
      </c>
      <c r="CC590" s="20" t="str">
        <f t="shared" si="27"/>
        <v>RU</v>
      </c>
      <c r="CD590" s="20" t="str">
        <f t="shared" si="28"/>
        <v>C</v>
      </c>
      <c r="CE590" s="20" t="str">
        <f t="shared" si="29"/>
        <v>LAM_LAM-M</v>
      </c>
      <c r="CF590" s="20">
        <f>IF(ISNUMBER(Table1[[#This Row],[concrete]]),Table1[[#This Row],[concrete]],IF(AND(ISNUMBER(Table1[[#This Row],[cement]]),ISNUMBER(Table1[[#This Row],[aggregates]])),Table1[[#This Row],[cement]]+Table1[[#This Row],[aggregates]],""))</f>
        <v>933</v>
      </c>
      <c r="CG590" s="30">
        <f>COUNT(Table1[[#This Row],[steel]:[other_unspecified_material]])</f>
        <v>4</v>
      </c>
    </row>
    <row r="591" spans="1:85">
      <c r="A591" s="9">
        <v>589</v>
      </c>
      <c r="B591" s="81" t="s">
        <v>226</v>
      </c>
      <c r="C591" s="77" t="s">
        <v>1119</v>
      </c>
      <c r="D591" s="82"/>
      <c r="E591" s="44"/>
      <c r="F591" s="84">
        <v>35.54</v>
      </c>
      <c r="G591" s="126"/>
      <c r="H591" s="127"/>
      <c r="I591" s="126"/>
      <c r="J591" s="128"/>
      <c r="K591" s="119"/>
      <c r="L591" s="119"/>
      <c r="M591" s="119"/>
      <c r="N591" s="119"/>
      <c r="O591" s="119"/>
      <c r="P591" s="119">
        <v>380</v>
      </c>
      <c r="Q591" s="119"/>
      <c r="R591" s="119"/>
      <c r="S591" s="119"/>
      <c r="T591" s="119"/>
      <c r="U591" s="119"/>
      <c r="V591" s="119"/>
      <c r="X591" s="119"/>
      <c r="Y591" s="119"/>
      <c r="Z591" s="119"/>
      <c r="AA591" s="119"/>
      <c r="AB591" s="119"/>
      <c r="AC591" s="119"/>
      <c r="AD591" s="119"/>
      <c r="AE591" s="119"/>
      <c r="AF591" s="119"/>
      <c r="AG591" s="119"/>
      <c r="AH591" s="119"/>
      <c r="AI591" s="119"/>
      <c r="AJ591" s="119"/>
      <c r="AK591" s="119"/>
      <c r="AL591" s="36" t="s">
        <v>1116</v>
      </c>
      <c r="AM591" s="43">
        <v>2</v>
      </c>
      <c r="AN591" s="36" t="s">
        <v>117</v>
      </c>
      <c r="AO591" s="36" t="s">
        <v>20</v>
      </c>
      <c r="AP591" s="36" t="s">
        <v>598</v>
      </c>
      <c r="AQ591" s="36" t="s">
        <v>256</v>
      </c>
      <c r="AR591" s="77" t="s">
        <v>119</v>
      </c>
      <c r="AS591" s="8" t="s">
        <v>1351</v>
      </c>
      <c r="AT591" s="43">
        <v>2021</v>
      </c>
      <c r="AU591" s="20" t="s">
        <v>1151</v>
      </c>
      <c r="AV591" s="77" t="s">
        <v>216</v>
      </c>
      <c r="AW591" s="36" t="s">
        <v>125</v>
      </c>
      <c r="AX591" s="47" t="s">
        <v>1316</v>
      </c>
      <c r="AY591" s="20" t="str">
        <f>"https://doi.org/"&amp;Table1[[#This Row],[DOI]]</f>
        <v>https://doi.org/10.1016/j.jclepro.2021.126190</v>
      </c>
      <c r="AZ591" s="83" t="s">
        <v>1120</v>
      </c>
      <c r="BA591" s="23"/>
      <c r="BB591" s="23"/>
      <c r="BC591" s="20" t="s">
        <v>1205</v>
      </c>
      <c r="BD591" s="23"/>
      <c r="BE591" s="59" t="s">
        <v>1328</v>
      </c>
      <c r="BF591" s="23"/>
      <c r="BG591" s="23"/>
      <c r="BH591" s="23"/>
      <c r="BI591" s="23"/>
      <c r="BJ591" s="23"/>
      <c r="BK591" s="23"/>
      <c r="BL591" s="23"/>
      <c r="BM591" s="23"/>
      <c r="BN591" s="23"/>
      <c r="BO591" s="23"/>
      <c r="BP591" s="23"/>
      <c r="BQ591" s="23"/>
      <c r="BR591" s="23"/>
      <c r="BS591" s="23"/>
      <c r="BT591" s="23"/>
      <c r="BU591" s="23"/>
      <c r="BV591" s="23"/>
      <c r="BW591" s="60" t="s">
        <v>1102</v>
      </c>
      <c r="BX591" s="22" t="str">
        <f>_xlfn.XLOOKUP(BW591,dimensions_items!$B$4:$B$35,dimensions_items!$C$4:$C$35,"NULL",0)</f>
        <v>R5.2ASIA</v>
      </c>
      <c r="BY591" s="22" t="s">
        <v>16</v>
      </c>
      <c r="BZ591" s="64" t="s">
        <v>17</v>
      </c>
      <c r="CA591" s="21" t="s">
        <v>18</v>
      </c>
      <c r="CB591" s="21" t="s">
        <v>19</v>
      </c>
      <c r="CC591" s="20" t="str">
        <f t="shared" si="27"/>
        <v>RS</v>
      </c>
      <c r="CD591" s="20" t="str">
        <f t="shared" si="28"/>
        <v>C</v>
      </c>
      <c r="CE591" s="20" t="str">
        <f t="shared" si="29"/>
        <v>ASIA_CHN</v>
      </c>
      <c r="CF591" s="20" t="str">
        <f>IF(ISNUMBER(Table1[[#This Row],[concrete]]),Table1[[#This Row],[concrete]],IF(AND(ISNUMBER(Table1[[#This Row],[cement]]),ISNUMBER(Table1[[#This Row],[aggregates]])),Table1[[#This Row],[cement]]+Table1[[#This Row],[aggregates]],""))</f>
        <v/>
      </c>
      <c r="CG591" s="30">
        <f>COUNT(Table1[[#This Row],[steel]:[other_unspecified_material]])</f>
        <v>2</v>
      </c>
    </row>
    <row r="592" spans="1:85">
      <c r="A592" s="9">
        <v>590</v>
      </c>
      <c r="B592" s="81" t="s">
        <v>226</v>
      </c>
      <c r="C592" s="77" t="s">
        <v>1119</v>
      </c>
      <c r="D592" s="82"/>
      <c r="F592" s="38">
        <v>15.04</v>
      </c>
      <c r="G592" s="129"/>
      <c r="H592" s="129"/>
      <c r="I592" s="129"/>
      <c r="J592" s="130"/>
      <c r="P592" s="117">
        <v>1690</v>
      </c>
      <c r="W592" s="119"/>
      <c r="AL592" s="36" t="s">
        <v>1117</v>
      </c>
      <c r="AM592" s="38">
        <v>2</v>
      </c>
      <c r="AN592" s="36" t="s">
        <v>117</v>
      </c>
      <c r="AO592" s="36" t="s">
        <v>20</v>
      </c>
      <c r="AP592" s="36" t="s">
        <v>598</v>
      </c>
      <c r="AQ592" s="36" t="s">
        <v>256</v>
      </c>
      <c r="AR592" s="77" t="s">
        <v>119</v>
      </c>
      <c r="AS592" s="8" t="s">
        <v>1351</v>
      </c>
      <c r="AT592" s="43">
        <v>2021</v>
      </c>
      <c r="AU592" s="20" t="s">
        <v>1151</v>
      </c>
      <c r="AV592" s="77" t="s">
        <v>216</v>
      </c>
      <c r="AW592" s="36" t="s">
        <v>125</v>
      </c>
      <c r="AX592" s="47" t="s">
        <v>1316</v>
      </c>
      <c r="AY592" s="20" t="str">
        <f>"https://doi.org/"&amp;Table1[[#This Row],[DOI]]</f>
        <v>https://doi.org/10.1016/j.jclepro.2021.126190</v>
      </c>
      <c r="AZ592" s="83" t="s">
        <v>1120</v>
      </c>
      <c r="BA592" s="20"/>
      <c r="BB592" s="20"/>
      <c r="BC592" s="20" t="s">
        <v>1205</v>
      </c>
      <c r="BD592" s="20"/>
      <c r="BE592" s="59" t="s">
        <v>1328</v>
      </c>
      <c r="BF592" s="20"/>
      <c r="BG592" s="20"/>
      <c r="BH592" s="20"/>
      <c r="BI592" s="20"/>
      <c r="BJ592" s="20"/>
      <c r="BK592" s="20"/>
      <c r="BL592" s="20"/>
      <c r="BM592" s="20"/>
      <c r="BN592" s="20"/>
      <c r="BO592" s="20"/>
      <c r="BP592" s="20"/>
      <c r="BQ592" s="20"/>
      <c r="BR592" s="20"/>
      <c r="BS592" s="20"/>
      <c r="BT592" s="20"/>
      <c r="BU592" s="20"/>
      <c r="BV592" s="20"/>
      <c r="BW592" s="60" t="s">
        <v>1102</v>
      </c>
      <c r="BX592" s="22" t="str">
        <f>_xlfn.XLOOKUP(BW592,dimensions_items!$B$4:$B$35,dimensions_items!$C$4:$C$35,"NULL",0)</f>
        <v>R5.2ASIA</v>
      </c>
      <c r="BY592" s="22" t="s">
        <v>16</v>
      </c>
      <c r="BZ592" s="64" t="s">
        <v>1470</v>
      </c>
      <c r="CA592" s="21" t="s">
        <v>18</v>
      </c>
      <c r="CB592" s="21" t="s">
        <v>19</v>
      </c>
      <c r="CC592" s="20" t="str">
        <f t="shared" si="27"/>
        <v>RS</v>
      </c>
      <c r="CD592" s="20" t="str">
        <f t="shared" si="28"/>
        <v>M</v>
      </c>
      <c r="CE592" s="20" t="str">
        <f t="shared" si="29"/>
        <v>ASIA_CHN</v>
      </c>
      <c r="CF592" s="20" t="str">
        <f>IF(ISNUMBER(Table1[[#This Row],[concrete]]),Table1[[#This Row],[concrete]],IF(AND(ISNUMBER(Table1[[#This Row],[cement]]),ISNUMBER(Table1[[#This Row],[aggregates]])),Table1[[#This Row],[cement]]+Table1[[#This Row],[aggregates]],""))</f>
        <v/>
      </c>
      <c r="CG592" s="30">
        <f>COUNT(Table1[[#This Row],[steel]:[other_unspecified_material]])</f>
        <v>2</v>
      </c>
    </row>
    <row r="593" spans="1:85">
      <c r="A593" s="9">
        <v>591</v>
      </c>
      <c r="B593" s="81" t="s">
        <v>226</v>
      </c>
      <c r="C593" s="77" t="s">
        <v>1119</v>
      </c>
      <c r="F593" s="38">
        <v>17.690000000000001</v>
      </c>
      <c r="P593" s="117">
        <v>810</v>
      </c>
      <c r="AL593" s="36" t="s">
        <v>1118</v>
      </c>
      <c r="AM593" s="38">
        <v>2</v>
      </c>
      <c r="AN593" s="36" t="s">
        <v>117</v>
      </c>
      <c r="AO593" s="36" t="s">
        <v>20</v>
      </c>
      <c r="AP593" s="36" t="s">
        <v>598</v>
      </c>
      <c r="AQ593" s="36" t="s">
        <v>256</v>
      </c>
      <c r="AR593" s="77" t="s">
        <v>119</v>
      </c>
      <c r="AS593" s="8" t="s">
        <v>1351</v>
      </c>
      <c r="AT593" s="43">
        <v>2021</v>
      </c>
      <c r="AU593" s="20" t="s">
        <v>1151</v>
      </c>
      <c r="AV593" s="77" t="s">
        <v>216</v>
      </c>
      <c r="AW593" s="36" t="s">
        <v>125</v>
      </c>
      <c r="AX593" s="47" t="s">
        <v>1316</v>
      </c>
      <c r="AY593" s="20" t="str">
        <f>"https://doi.org/"&amp;Table1[[#This Row],[DOI]]</f>
        <v>https://doi.org/10.1016/j.jclepro.2021.126190</v>
      </c>
      <c r="AZ593" s="83" t="s">
        <v>1120</v>
      </c>
      <c r="BA593" s="20"/>
      <c r="BB593" s="20"/>
      <c r="BC593" s="20" t="s">
        <v>1205</v>
      </c>
      <c r="BD593" s="20"/>
      <c r="BE593" s="59" t="s">
        <v>1328</v>
      </c>
      <c r="BF593" s="20"/>
      <c r="BG593" s="20"/>
      <c r="BH593" s="20"/>
      <c r="BI593" s="20"/>
      <c r="BJ593" s="20"/>
      <c r="BK593" s="20"/>
      <c r="BL593" s="20"/>
      <c r="BM593" s="20"/>
      <c r="BN593" s="20"/>
      <c r="BO593" s="20"/>
      <c r="BP593" s="20"/>
      <c r="BQ593" s="20"/>
      <c r="BR593" s="20"/>
      <c r="BS593" s="20"/>
      <c r="BT593" s="20"/>
      <c r="BU593" s="20"/>
      <c r="BV593" s="20"/>
      <c r="BW593" s="60" t="s">
        <v>1102</v>
      </c>
      <c r="BX593" s="22" t="str">
        <f>_xlfn.XLOOKUP(BW593,dimensions_items!$B$4:$B$35,dimensions_items!$C$4:$C$35,"NULL",0)</f>
        <v>R5.2ASIA</v>
      </c>
      <c r="BY593" s="22" t="s">
        <v>16</v>
      </c>
      <c r="BZ593" s="64" t="s">
        <v>1469</v>
      </c>
      <c r="CA593" s="21" t="s">
        <v>18</v>
      </c>
      <c r="CB593" s="21" t="s">
        <v>19</v>
      </c>
      <c r="CC593" s="20" t="str">
        <f t="shared" si="27"/>
        <v>RS</v>
      </c>
      <c r="CD593" s="20" t="str">
        <f t="shared" si="28"/>
        <v>C</v>
      </c>
      <c r="CE593" s="20" t="str">
        <f t="shared" si="29"/>
        <v>ASIA_CHN</v>
      </c>
      <c r="CF593" s="20" t="str">
        <f>IF(ISNUMBER(Table1[[#This Row],[concrete]]),Table1[[#This Row],[concrete]],IF(AND(ISNUMBER(Table1[[#This Row],[cement]]),ISNUMBER(Table1[[#This Row],[aggregates]])),Table1[[#This Row],[cement]]+Table1[[#This Row],[aggregates]],""))</f>
        <v/>
      </c>
      <c r="CG593" s="30">
        <f>COUNT(Table1[[#This Row],[steel]:[other_unspecified_material]])</f>
        <v>2</v>
      </c>
    </row>
    <row r="594" spans="1:85">
      <c r="A594" s="9">
        <v>592</v>
      </c>
      <c r="B594" s="81" t="s">
        <v>501</v>
      </c>
      <c r="C594" s="77"/>
      <c r="E594" s="9">
        <v>1930</v>
      </c>
      <c r="F594" s="38">
        <v>3</v>
      </c>
      <c r="J594" s="117">
        <v>199</v>
      </c>
      <c r="M594" s="117">
        <v>119</v>
      </c>
      <c r="O594" s="117">
        <v>730</v>
      </c>
      <c r="P594" s="117">
        <v>33</v>
      </c>
      <c r="W594" s="119"/>
      <c r="AK594" s="117">
        <v>24</v>
      </c>
      <c r="AL594" s="137" t="s">
        <v>1498</v>
      </c>
      <c r="AN594" s="36" t="s">
        <v>117</v>
      </c>
      <c r="AO594" s="36" t="s">
        <v>20</v>
      </c>
      <c r="AP594" s="36" t="s">
        <v>921</v>
      </c>
      <c r="AQ594" s="137" t="s">
        <v>1497</v>
      </c>
      <c r="AR594" s="138" t="s">
        <v>1506</v>
      </c>
      <c r="AS594" s="36" t="s">
        <v>1156</v>
      </c>
      <c r="AT594" s="38">
        <v>2020</v>
      </c>
      <c r="AU594" s="20" t="s">
        <v>1157</v>
      </c>
      <c r="AV594" s="77" t="s">
        <v>216</v>
      </c>
      <c r="AW594" s="36" t="s">
        <v>125</v>
      </c>
      <c r="AX594" s="47" t="s">
        <v>1317</v>
      </c>
      <c r="AY594" s="20" t="str">
        <f>"https://doi.org/"&amp;Table1[[#This Row],[DOI]]</f>
        <v>https://doi.org/10.1016/j.jclepro.2019.119435</v>
      </c>
      <c r="AZ594" s="20"/>
      <c r="BA594" s="20"/>
      <c r="BB594" s="20"/>
      <c r="BC594" s="20" t="s">
        <v>1202</v>
      </c>
      <c r="BD594" s="20"/>
      <c r="BE594" s="59" t="s">
        <v>1328</v>
      </c>
      <c r="BF594" s="20"/>
      <c r="BG594" s="20"/>
      <c r="BH594" s="20"/>
      <c r="BI594" s="20"/>
      <c r="BJ594" s="20"/>
      <c r="BK594" s="20"/>
      <c r="BL594" s="20"/>
      <c r="BM594" s="20"/>
      <c r="BN594" s="20"/>
      <c r="BO594" s="20"/>
      <c r="BP594" s="20"/>
      <c r="BQ594" s="20"/>
      <c r="BR594" s="20"/>
      <c r="BS594" s="20"/>
      <c r="BT594" s="20"/>
      <c r="BU594" s="20"/>
      <c r="BV594" s="20"/>
      <c r="BW594" s="60" t="s">
        <v>134</v>
      </c>
      <c r="BX594" s="22" t="str">
        <f>_xlfn.XLOOKUP(BW594,dimensions_items!$B$4:$B$35,dimensions_items!$C$4:$C$35,"NULL",0)</f>
        <v>R5.2OECD</v>
      </c>
      <c r="BY594" s="22" t="s">
        <v>25</v>
      </c>
      <c r="BZ594" s="64" t="s">
        <v>31</v>
      </c>
      <c r="CA594" s="21" t="s">
        <v>18</v>
      </c>
      <c r="CB594" s="64" t="s">
        <v>23</v>
      </c>
      <c r="CC594" s="20" t="str">
        <f t="shared" si="27"/>
        <v>RS</v>
      </c>
      <c r="CD594" s="20" t="str">
        <f t="shared" si="28"/>
        <v>U</v>
      </c>
      <c r="CE594" s="20" t="str">
        <f t="shared" si="29"/>
        <v>OECD_EU15</v>
      </c>
      <c r="CF594" s="20">
        <f>IF(ISNUMBER(Table1[[#This Row],[concrete]]),Table1[[#This Row],[concrete]],IF(AND(ISNUMBER(Table1[[#This Row],[cement]]),ISNUMBER(Table1[[#This Row],[aggregates]])),Table1[[#This Row],[cement]]+Table1[[#This Row],[aggregates]],""))</f>
        <v>119</v>
      </c>
      <c r="CG594" s="30">
        <f>COUNT(Table1[[#This Row],[steel]:[other_unspecified_material]])</f>
        <v>6</v>
      </c>
    </row>
    <row r="595" spans="1:85">
      <c r="A595" s="9">
        <v>593</v>
      </c>
      <c r="B595" s="81" t="s">
        <v>501</v>
      </c>
      <c r="C595" s="77"/>
      <c r="D595" s="38">
        <v>1931</v>
      </c>
      <c r="E595" s="9">
        <v>1950</v>
      </c>
      <c r="F595" s="38">
        <v>59</v>
      </c>
      <c r="J595" s="117">
        <v>120</v>
      </c>
      <c r="M595" s="117">
        <v>476</v>
      </c>
      <c r="O595" s="117">
        <v>75</v>
      </c>
      <c r="P595" s="117">
        <v>59</v>
      </c>
      <c r="AK595" s="117">
        <v>81</v>
      </c>
      <c r="AL595" s="137" t="s">
        <v>1499</v>
      </c>
      <c r="AN595" s="36" t="s">
        <v>117</v>
      </c>
      <c r="AO595" s="36" t="s">
        <v>20</v>
      </c>
      <c r="AP595" s="36" t="s">
        <v>921</v>
      </c>
      <c r="AQ595" s="137" t="s">
        <v>1497</v>
      </c>
      <c r="AR595" s="138" t="s">
        <v>1506</v>
      </c>
      <c r="AS595" s="36" t="s">
        <v>1156</v>
      </c>
      <c r="AT595" s="38">
        <v>2020</v>
      </c>
      <c r="AU595" s="20" t="s">
        <v>1157</v>
      </c>
      <c r="AV595" s="77" t="s">
        <v>216</v>
      </c>
      <c r="AW595" s="36" t="s">
        <v>125</v>
      </c>
      <c r="AX595" s="47" t="s">
        <v>1317</v>
      </c>
      <c r="AY595" s="20" t="str">
        <f>"https://doi.org/"&amp;Table1[[#This Row],[DOI]]</f>
        <v>https://doi.org/10.1016/j.jclepro.2019.119435</v>
      </c>
      <c r="AZ595" s="20"/>
      <c r="BA595" s="20"/>
      <c r="BB595" s="20"/>
      <c r="BC595" s="20" t="s">
        <v>1202</v>
      </c>
      <c r="BD595" s="20"/>
      <c r="BE595" s="59" t="s">
        <v>1328</v>
      </c>
      <c r="BF595" s="20"/>
      <c r="BG595" s="20"/>
      <c r="BH595" s="20"/>
      <c r="BI595" s="20"/>
      <c r="BJ595" s="20"/>
      <c r="BK595" s="20"/>
      <c r="BL595" s="20"/>
      <c r="BM595" s="20"/>
      <c r="BN595" s="20"/>
      <c r="BO595" s="20"/>
      <c r="BP595" s="20"/>
      <c r="BQ595" s="20"/>
      <c r="BR595" s="20"/>
      <c r="BS595" s="20"/>
      <c r="BT595" s="20"/>
      <c r="BU595" s="20"/>
      <c r="BV595" s="20"/>
      <c r="BW595" s="60" t="s">
        <v>134</v>
      </c>
      <c r="BX595" s="22" t="str">
        <f>_xlfn.XLOOKUP(BW595,dimensions_items!$B$4:$B$35,dimensions_items!$C$4:$C$35,"NULL",0)</f>
        <v>R5.2OECD</v>
      </c>
      <c r="BY595" s="22" t="s">
        <v>25</v>
      </c>
      <c r="BZ595" s="64" t="s">
        <v>31</v>
      </c>
      <c r="CA595" s="21" t="s">
        <v>18</v>
      </c>
      <c r="CB595" s="64" t="s">
        <v>23</v>
      </c>
      <c r="CC595" s="20" t="str">
        <f t="shared" si="27"/>
        <v>RS</v>
      </c>
      <c r="CD595" s="20" t="str">
        <f t="shared" si="28"/>
        <v>U</v>
      </c>
      <c r="CE595" s="20" t="str">
        <f t="shared" si="29"/>
        <v>OECD_EU15</v>
      </c>
      <c r="CF595" s="20">
        <f>IF(ISNUMBER(Table1[[#This Row],[concrete]]),Table1[[#This Row],[concrete]],IF(AND(ISNUMBER(Table1[[#This Row],[cement]]),ISNUMBER(Table1[[#This Row],[aggregates]])),Table1[[#This Row],[cement]]+Table1[[#This Row],[aggregates]],""))</f>
        <v>476</v>
      </c>
      <c r="CG595" s="30">
        <f>COUNT(Table1[[#This Row],[steel]:[other_unspecified_material]])</f>
        <v>6</v>
      </c>
    </row>
    <row r="596" spans="1:85">
      <c r="A596" s="9">
        <v>594</v>
      </c>
      <c r="B596" s="81" t="s">
        <v>501</v>
      </c>
      <c r="C596" s="77"/>
      <c r="D596" s="84">
        <v>1951</v>
      </c>
      <c r="E596" s="9">
        <v>1980</v>
      </c>
      <c r="F596" s="38">
        <v>107</v>
      </c>
      <c r="J596" s="117">
        <v>70</v>
      </c>
      <c r="M596" s="117">
        <v>492</v>
      </c>
      <c r="P596" s="117">
        <v>53</v>
      </c>
      <c r="AB596" s="131"/>
      <c r="AK596" s="117">
        <v>51</v>
      </c>
      <c r="AL596" s="137" t="s">
        <v>1501</v>
      </c>
      <c r="AN596" s="36" t="s">
        <v>117</v>
      </c>
      <c r="AO596" s="36" t="s">
        <v>20</v>
      </c>
      <c r="AP596" s="36" t="s">
        <v>921</v>
      </c>
      <c r="AQ596" s="137" t="s">
        <v>1497</v>
      </c>
      <c r="AR596" s="138" t="s">
        <v>1506</v>
      </c>
      <c r="AS596" s="36" t="s">
        <v>1156</v>
      </c>
      <c r="AT596" s="38">
        <v>2020</v>
      </c>
      <c r="AU596" s="20" t="s">
        <v>1157</v>
      </c>
      <c r="AV596" s="77" t="s">
        <v>216</v>
      </c>
      <c r="AW596" s="36" t="s">
        <v>125</v>
      </c>
      <c r="AX596" s="47" t="s">
        <v>1317</v>
      </c>
      <c r="AY596" s="20" t="str">
        <f>"https://doi.org/"&amp;Table1[[#This Row],[DOI]]</f>
        <v>https://doi.org/10.1016/j.jclepro.2019.119435</v>
      </c>
      <c r="AZ596" s="20"/>
      <c r="BA596" s="20"/>
      <c r="BB596" s="20"/>
      <c r="BC596" s="20" t="s">
        <v>1202</v>
      </c>
      <c r="BD596" s="20"/>
      <c r="BE596" s="59" t="s">
        <v>1328</v>
      </c>
      <c r="BF596" s="20"/>
      <c r="BG596" s="20"/>
      <c r="BH596" s="20"/>
      <c r="BI596" s="20"/>
      <c r="BJ596" s="20"/>
      <c r="BK596" s="20"/>
      <c r="BL596" s="20"/>
      <c r="BM596" s="20"/>
      <c r="BN596" s="20"/>
      <c r="BO596" s="20"/>
      <c r="BP596" s="20"/>
      <c r="BQ596" s="20"/>
      <c r="BR596" s="20"/>
      <c r="BS596" s="20"/>
      <c r="BT596" s="20"/>
      <c r="BU596" s="20"/>
      <c r="BV596" s="20"/>
      <c r="BW596" s="60" t="s">
        <v>134</v>
      </c>
      <c r="BX596" s="22" t="str">
        <f>_xlfn.XLOOKUP(BW596,dimensions_items!$B$4:$B$35,dimensions_items!$C$4:$C$35,"NULL",0)</f>
        <v>R5.2OECD</v>
      </c>
      <c r="BY596" s="22" t="s">
        <v>25</v>
      </c>
      <c r="BZ596" s="64" t="s">
        <v>31</v>
      </c>
      <c r="CA596" s="21" t="s">
        <v>18</v>
      </c>
      <c r="CB596" s="64" t="s">
        <v>23</v>
      </c>
      <c r="CC596" s="20" t="str">
        <f t="shared" si="27"/>
        <v>RS</v>
      </c>
      <c r="CD596" s="20" t="str">
        <f t="shared" si="28"/>
        <v>U</v>
      </c>
      <c r="CE596" s="20" t="str">
        <f t="shared" si="29"/>
        <v>OECD_EU15</v>
      </c>
      <c r="CF596" s="20">
        <f>IF(ISNUMBER(Table1[[#This Row],[concrete]]),Table1[[#This Row],[concrete]],IF(AND(ISNUMBER(Table1[[#This Row],[cement]]),ISNUMBER(Table1[[#This Row],[aggregates]])),Table1[[#This Row],[cement]]+Table1[[#This Row],[aggregates]],""))</f>
        <v>492</v>
      </c>
      <c r="CG596" s="30">
        <f>COUNT(Table1[[#This Row],[steel]:[other_unspecified_material]])</f>
        <v>5</v>
      </c>
    </row>
    <row r="597" spans="1:85">
      <c r="A597" s="9">
        <v>595</v>
      </c>
      <c r="B597" s="81" t="s">
        <v>501</v>
      </c>
      <c r="C597" s="77"/>
      <c r="D597" s="38">
        <v>1981</v>
      </c>
      <c r="F597" s="38">
        <v>65</v>
      </c>
      <c r="J597" s="117">
        <v>69</v>
      </c>
      <c r="M597" s="117">
        <v>343</v>
      </c>
      <c r="P597" s="117">
        <v>35</v>
      </c>
      <c r="AK597" s="117">
        <v>91</v>
      </c>
      <c r="AL597" s="137" t="s">
        <v>1500</v>
      </c>
      <c r="AN597" s="36" t="s">
        <v>117</v>
      </c>
      <c r="AO597" s="36" t="s">
        <v>20</v>
      </c>
      <c r="AP597" s="36" t="s">
        <v>921</v>
      </c>
      <c r="AQ597" s="137" t="s">
        <v>1497</v>
      </c>
      <c r="AR597" s="138" t="s">
        <v>1506</v>
      </c>
      <c r="AS597" s="36" t="s">
        <v>1156</v>
      </c>
      <c r="AT597" s="38">
        <v>2020</v>
      </c>
      <c r="AU597" s="20" t="s">
        <v>1157</v>
      </c>
      <c r="AV597" s="77" t="s">
        <v>216</v>
      </c>
      <c r="AW597" s="36" t="s">
        <v>125</v>
      </c>
      <c r="AX597" s="47" t="s">
        <v>1317</v>
      </c>
      <c r="AY597" s="20" t="str">
        <f>"https://doi.org/"&amp;Table1[[#This Row],[DOI]]</f>
        <v>https://doi.org/10.1016/j.jclepro.2019.119435</v>
      </c>
      <c r="AZ597" s="20"/>
      <c r="BA597" s="20"/>
      <c r="BB597" s="20"/>
      <c r="BC597" s="20" t="s">
        <v>1202</v>
      </c>
      <c r="BD597" s="20"/>
      <c r="BE597" s="59" t="s">
        <v>1328</v>
      </c>
      <c r="BF597" s="20"/>
      <c r="BG597" s="20"/>
      <c r="BH597" s="20"/>
      <c r="BI597" s="20"/>
      <c r="BJ597" s="20"/>
      <c r="BK597" s="20"/>
      <c r="BL597" s="20"/>
      <c r="BM597" s="20"/>
      <c r="BN597" s="20"/>
      <c r="BO597" s="20"/>
      <c r="BP597" s="20"/>
      <c r="BQ597" s="20"/>
      <c r="BR597" s="20"/>
      <c r="BS597" s="20"/>
      <c r="BT597" s="20"/>
      <c r="BU597" s="20"/>
      <c r="BV597" s="20"/>
      <c r="BW597" s="60" t="s">
        <v>134</v>
      </c>
      <c r="BX597" s="22" t="str">
        <f>_xlfn.XLOOKUP(BW597,dimensions_items!$B$4:$B$35,dimensions_items!$C$4:$C$35,"NULL",0)</f>
        <v>R5.2OECD</v>
      </c>
      <c r="BY597" s="22" t="s">
        <v>25</v>
      </c>
      <c r="BZ597" s="64" t="s">
        <v>31</v>
      </c>
      <c r="CA597" s="21" t="s">
        <v>18</v>
      </c>
      <c r="CB597" s="64" t="s">
        <v>23</v>
      </c>
      <c r="CC597" s="20" t="str">
        <f t="shared" si="27"/>
        <v>RS</v>
      </c>
      <c r="CD597" s="20" t="str">
        <f t="shared" si="28"/>
        <v>U</v>
      </c>
      <c r="CE597" s="20" t="str">
        <f t="shared" si="29"/>
        <v>OECD_EU15</v>
      </c>
      <c r="CF597" s="20">
        <f>IF(ISNUMBER(Table1[[#This Row],[concrete]]),Table1[[#This Row],[concrete]],IF(AND(ISNUMBER(Table1[[#This Row],[cement]]),ISNUMBER(Table1[[#This Row],[aggregates]])),Table1[[#This Row],[cement]]+Table1[[#This Row],[aggregates]],""))</f>
        <v>343</v>
      </c>
      <c r="CG597" s="30">
        <f>COUNT(Table1[[#This Row],[steel]:[other_unspecified_material]])</f>
        <v>5</v>
      </c>
    </row>
    <row r="598" spans="1:85">
      <c r="A598" s="9">
        <v>596</v>
      </c>
      <c r="B598" s="81" t="s">
        <v>501</v>
      </c>
      <c r="C598" s="77"/>
      <c r="E598" s="9">
        <v>1930</v>
      </c>
      <c r="F598" s="38">
        <v>51</v>
      </c>
      <c r="J598" s="117">
        <v>155</v>
      </c>
      <c r="M598" s="117">
        <v>204</v>
      </c>
      <c r="O598" s="117">
        <v>259</v>
      </c>
      <c r="P598" s="117">
        <v>155</v>
      </c>
      <c r="AK598" s="117">
        <v>66</v>
      </c>
      <c r="AL598" s="137" t="s">
        <v>1502</v>
      </c>
      <c r="AN598" s="36" t="s">
        <v>117</v>
      </c>
      <c r="AO598" s="36" t="s">
        <v>24</v>
      </c>
      <c r="AP598" s="36" t="s">
        <v>921</v>
      </c>
      <c r="AQ598" s="137" t="s">
        <v>1497</v>
      </c>
      <c r="AR598" s="138" t="s">
        <v>1506</v>
      </c>
      <c r="AS598" s="36" t="s">
        <v>1156</v>
      </c>
      <c r="AT598" s="38">
        <v>2020</v>
      </c>
      <c r="AU598" s="20" t="s">
        <v>1157</v>
      </c>
      <c r="AV598" s="77" t="s">
        <v>216</v>
      </c>
      <c r="AW598" s="36" t="s">
        <v>125</v>
      </c>
      <c r="AX598" s="47" t="s">
        <v>1317</v>
      </c>
      <c r="AY598" s="20" t="str">
        <f>"https://doi.org/"&amp;Table1[[#This Row],[DOI]]</f>
        <v>https://doi.org/10.1016/j.jclepro.2019.119435</v>
      </c>
      <c r="AZ598" s="20"/>
      <c r="BA598" s="20"/>
      <c r="BB598" s="20"/>
      <c r="BC598" s="20" t="s">
        <v>1202</v>
      </c>
      <c r="BD598" s="20"/>
      <c r="BE598" s="59" t="s">
        <v>1328</v>
      </c>
      <c r="BF598" s="20"/>
      <c r="BG598" s="20"/>
      <c r="BH598" s="20"/>
      <c r="BI598" s="20"/>
      <c r="BJ598" s="20"/>
      <c r="BK598" s="20"/>
      <c r="BL598" s="20"/>
      <c r="BM598" s="20"/>
      <c r="BN598" s="20"/>
      <c r="BO598" s="20"/>
      <c r="BP598" s="20"/>
      <c r="BQ598" s="20"/>
      <c r="BR598" s="20"/>
      <c r="BS598" s="20"/>
      <c r="BT598" s="20"/>
      <c r="BU598" s="20"/>
      <c r="BV598" s="20"/>
      <c r="BW598" s="60" t="s">
        <v>134</v>
      </c>
      <c r="BX598" s="22" t="str">
        <f>_xlfn.XLOOKUP(BW598,dimensions_items!$B$4:$B$35,dimensions_items!$C$4:$C$35,"NULL",0)</f>
        <v>R5.2OECD</v>
      </c>
      <c r="BY598" s="22" t="s">
        <v>40</v>
      </c>
      <c r="BZ598" s="64" t="s">
        <v>31</v>
      </c>
      <c r="CA598" s="21" t="s">
        <v>18</v>
      </c>
      <c r="CB598" s="64" t="s">
        <v>23</v>
      </c>
      <c r="CC598" s="20" t="str">
        <f t="shared" si="27"/>
        <v>RM</v>
      </c>
      <c r="CD598" s="20" t="str">
        <f t="shared" si="28"/>
        <v>U</v>
      </c>
      <c r="CE598" s="20" t="str">
        <f t="shared" si="29"/>
        <v>OECD_EU15</v>
      </c>
      <c r="CF598" s="20">
        <f>IF(ISNUMBER(Table1[[#This Row],[concrete]]),Table1[[#This Row],[concrete]],IF(AND(ISNUMBER(Table1[[#This Row],[cement]]),ISNUMBER(Table1[[#This Row],[aggregates]])),Table1[[#This Row],[cement]]+Table1[[#This Row],[aggregates]],""))</f>
        <v>204</v>
      </c>
      <c r="CG598" s="30">
        <f>COUNT(Table1[[#This Row],[steel]:[other_unspecified_material]])</f>
        <v>6</v>
      </c>
    </row>
    <row r="599" spans="1:85">
      <c r="A599" s="9">
        <v>597</v>
      </c>
      <c r="B599" s="81" t="s">
        <v>501</v>
      </c>
      <c r="C599" s="77"/>
      <c r="D599" s="38">
        <v>1931</v>
      </c>
      <c r="E599" s="9">
        <v>1950</v>
      </c>
      <c r="F599" s="38">
        <v>141</v>
      </c>
      <c r="J599" s="117">
        <v>33</v>
      </c>
      <c r="M599" s="117">
        <v>774</v>
      </c>
      <c r="O599" s="117">
        <v>13</v>
      </c>
      <c r="P599" s="117">
        <v>33</v>
      </c>
      <c r="AK599" s="117">
        <v>114</v>
      </c>
      <c r="AL599" s="137" t="s">
        <v>1503</v>
      </c>
      <c r="AN599" s="36" t="s">
        <v>117</v>
      </c>
      <c r="AO599" s="36" t="s">
        <v>24</v>
      </c>
      <c r="AP599" s="36" t="s">
        <v>921</v>
      </c>
      <c r="AQ599" s="137" t="s">
        <v>1497</v>
      </c>
      <c r="AR599" s="138" t="s">
        <v>1506</v>
      </c>
      <c r="AS599" s="36" t="s">
        <v>1156</v>
      </c>
      <c r="AT599" s="38">
        <v>2020</v>
      </c>
      <c r="AU599" s="20" t="s">
        <v>1157</v>
      </c>
      <c r="AV599" s="77" t="s">
        <v>216</v>
      </c>
      <c r="AW599" s="36" t="s">
        <v>125</v>
      </c>
      <c r="AX599" s="47" t="s">
        <v>1317</v>
      </c>
      <c r="AY599" s="20" t="str">
        <f>"https://doi.org/"&amp;Table1[[#This Row],[DOI]]</f>
        <v>https://doi.org/10.1016/j.jclepro.2019.119435</v>
      </c>
      <c r="AZ599" s="20"/>
      <c r="BA599" s="20"/>
      <c r="BB599" s="20"/>
      <c r="BC599" s="20" t="s">
        <v>1202</v>
      </c>
      <c r="BD599" s="20"/>
      <c r="BE599" s="59" t="s">
        <v>1328</v>
      </c>
      <c r="BF599" s="20"/>
      <c r="BG599" s="20"/>
      <c r="BH599" s="20"/>
      <c r="BI599" s="20"/>
      <c r="BJ599" s="20"/>
      <c r="BK599" s="20"/>
      <c r="BL599" s="20"/>
      <c r="BM599" s="20"/>
      <c r="BN599" s="20"/>
      <c r="BO599" s="20"/>
      <c r="BP599" s="20"/>
      <c r="BQ599" s="20"/>
      <c r="BR599" s="20"/>
      <c r="BS599" s="20"/>
      <c r="BT599" s="20"/>
      <c r="BU599" s="20"/>
      <c r="BV599" s="20"/>
      <c r="BW599" s="60" t="s">
        <v>134</v>
      </c>
      <c r="BX599" s="22" t="str">
        <f>_xlfn.XLOOKUP(BW599,dimensions_items!$B$4:$B$35,dimensions_items!$C$4:$C$35,"NULL",0)</f>
        <v>R5.2OECD</v>
      </c>
      <c r="BY599" s="22" t="s">
        <v>40</v>
      </c>
      <c r="BZ599" s="64" t="s">
        <v>31</v>
      </c>
      <c r="CA599" s="21" t="s">
        <v>18</v>
      </c>
      <c r="CB599" s="64" t="s">
        <v>23</v>
      </c>
      <c r="CC599" s="20" t="str">
        <f t="shared" si="27"/>
        <v>RM</v>
      </c>
      <c r="CD599" s="20" t="str">
        <f t="shared" si="28"/>
        <v>U</v>
      </c>
      <c r="CE599" s="20" t="str">
        <f t="shared" si="29"/>
        <v>OECD_EU15</v>
      </c>
      <c r="CF599" s="20">
        <f>IF(ISNUMBER(Table1[[#This Row],[concrete]]),Table1[[#This Row],[concrete]],IF(AND(ISNUMBER(Table1[[#This Row],[cement]]),ISNUMBER(Table1[[#This Row],[aggregates]])),Table1[[#This Row],[cement]]+Table1[[#This Row],[aggregates]],""))</f>
        <v>774</v>
      </c>
      <c r="CG599" s="30">
        <f>COUNT(Table1[[#This Row],[steel]:[other_unspecified_material]])</f>
        <v>6</v>
      </c>
    </row>
    <row r="600" spans="1:85">
      <c r="A600" s="9">
        <v>598</v>
      </c>
      <c r="B600" s="81" t="s">
        <v>501</v>
      </c>
      <c r="C600" s="77"/>
      <c r="D600" s="84">
        <v>1951</v>
      </c>
      <c r="E600" s="9">
        <v>1980</v>
      </c>
      <c r="F600" s="38">
        <v>171</v>
      </c>
      <c r="J600" s="117">
        <v>19</v>
      </c>
      <c r="M600" s="117">
        <v>965</v>
      </c>
      <c r="O600" s="117">
        <v>12</v>
      </c>
      <c r="P600" s="117">
        <v>19</v>
      </c>
      <c r="AK600" s="117">
        <v>21</v>
      </c>
      <c r="AL600" s="137" t="s">
        <v>1504</v>
      </c>
      <c r="AN600" s="36" t="s">
        <v>117</v>
      </c>
      <c r="AO600" s="36" t="s">
        <v>24</v>
      </c>
      <c r="AP600" s="36" t="s">
        <v>921</v>
      </c>
      <c r="AQ600" s="137" t="s">
        <v>1497</v>
      </c>
      <c r="AR600" s="138" t="s">
        <v>1506</v>
      </c>
      <c r="AS600" s="36" t="s">
        <v>1156</v>
      </c>
      <c r="AT600" s="38">
        <v>2020</v>
      </c>
      <c r="AU600" s="20" t="s">
        <v>1157</v>
      </c>
      <c r="AV600" s="77" t="s">
        <v>216</v>
      </c>
      <c r="AW600" s="36" t="s">
        <v>125</v>
      </c>
      <c r="AX600" s="47" t="s">
        <v>1317</v>
      </c>
      <c r="AY600" s="20" t="str">
        <f>"https://doi.org/"&amp;Table1[[#This Row],[DOI]]</f>
        <v>https://doi.org/10.1016/j.jclepro.2019.119435</v>
      </c>
      <c r="AZ600" s="20"/>
      <c r="BA600" s="20"/>
      <c r="BB600" s="20"/>
      <c r="BC600" s="20" t="s">
        <v>1202</v>
      </c>
      <c r="BD600" s="20"/>
      <c r="BE600" s="59" t="s">
        <v>1328</v>
      </c>
      <c r="BF600" s="20"/>
      <c r="BG600" s="20"/>
      <c r="BH600" s="20"/>
      <c r="BI600" s="20"/>
      <c r="BJ600" s="20"/>
      <c r="BK600" s="20"/>
      <c r="BL600" s="20"/>
      <c r="BM600" s="20"/>
      <c r="BN600" s="20"/>
      <c r="BO600" s="20"/>
      <c r="BP600" s="20"/>
      <c r="BQ600" s="20"/>
      <c r="BR600" s="20"/>
      <c r="BS600" s="20"/>
      <c r="BT600" s="20"/>
      <c r="BU600" s="20"/>
      <c r="BV600" s="20"/>
      <c r="BW600" s="60" t="s">
        <v>134</v>
      </c>
      <c r="BX600" s="22" t="str">
        <f>_xlfn.XLOOKUP(BW600,dimensions_items!$B$4:$B$35,dimensions_items!$C$4:$C$35,"NULL",0)</f>
        <v>R5.2OECD</v>
      </c>
      <c r="BY600" s="22" t="s">
        <v>40</v>
      </c>
      <c r="BZ600" s="64" t="s">
        <v>31</v>
      </c>
      <c r="CA600" s="21" t="s">
        <v>18</v>
      </c>
      <c r="CB600" s="64" t="s">
        <v>23</v>
      </c>
      <c r="CC600" s="20" t="str">
        <f t="shared" si="27"/>
        <v>RM</v>
      </c>
      <c r="CD600" s="20" t="str">
        <f t="shared" si="28"/>
        <v>U</v>
      </c>
      <c r="CE600" s="20" t="str">
        <f t="shared" si="29"/>
        <v>OECD_EU15</v>
      </c>
      <c r="CF600" s="20">
        <f>IF(ISNUMBER(Table1[[#This Row],[concrete]]),Table1[[#This Row],[concrete]],IF(AND(ISNUMBER(Table1[[#This Row],[cement]]),ISNUMBER(Table1[[#This Row],[aggregates]])),Table1[[#This Row],[cement]]+Table1[[#This Row],[aggregates]],""))</f>
        <v>965</v>
      </c>
      <c r="CG600" s="30">
        <f>COUNT(Table1[[#This Row],[steel]:[other_unspecified_material]])</f>
        <v>6</v>
      </c>
    </row>
    <row r="601" spans="1:85">
      <c r="A601" s="9">
        <v>599</v>
      </c>
      <c r="B601" s="81" t="s">
        <v>501</v>
      </c>
      <c r="C601" s="77"/>
      <c r="D601" s="38">
        <v>1981</v>
      </c>
      <c r="F601" s="38">
        <v>317</v>
      </c>
      <c r="J601" s="117">
        <v>34</v>
      </c>
      <c r="M601" s="117">
        <v>788</v>
      </c>
      <c r="P601" s="117">
        <v>34</v>
      </c>
      <c r="AK601" s="117">
        <v>62</v>
      </c>
      <c r="AL601" s="137" t="s">
        <v>1505</v>
      </c>
      <c r="AN601" s="36" t="s">
        <v>117</v>
      </c>
      <c r="AO601" s="36" t="s">
        <v>24</v>
      </c>
      <c r="AP601" s="36" t="s">
        <v>921</v>
      </c>
      <c r="AQ601" s="137" t="s">
        <v>1497</v>
      </c>
      <c r="AR601" s="138" t="s">
        <v>1506</v>
      </c>
      <c r="AS601" s="36" t="s">
        <v>1156</v>
      </c>
      <c r="AT601" s="38">
        <v>2020</v>
      </c>
      <c r="AU601" s="20" t="s">
        <v>1157</v>
      </c>
      <c r="AV601" s="77" t="s">
        <v>216</v>
      </c>
      <c r="AW601" s="36" t="s">
        <v>125</v>
      </c>
      <c r="AX601" s="47" t="s">
        <v>1317</v>
      </c>
      <c r="AY601" s="20" t="str">
        <f>"https://doi.org/"&amp;Table1[[#This Row],[DOI]]</f>
        <v>https://doi.org/10.1016/j.jclepro.2019.119435</v>
      </c>
      <c r="AZ601" s="20"/>
      <c r="BA601" s="20"/>
      <c r="BB601" s="20"/>
      <c r="BC601" s="20" t="s">
        <v>1202</v>
      </c>
      <c r="BD601" s="20"/>
      <c r="BE601" s="59" t="s">
        <v>1328</v>
      </c>
      <c r="BF601" s="20"/>
      <c r="BG601" s="20"/>
      <c r="BH601" s="20"/>
      <c r="BI601" s="20"/>
      <c r="BJ601" s="20"/>
      <c r="BK601" s="20"/>
      <c r="BL601" s="20"/>
      <c r="BM601" s="20"/>
      <c r="BN601" s="20"/>
      <c r="BO601" s="20"/>
      <c r="BP601" s="20"/>
      <c r="BQ601" s="20"/>
      <c r="BR601" s="20"/>
      <c r="BS601" s="20"/>
      <c r="BT601" s="20"/>
      <c r="BU601" s="20"/>
      <c r="BV601" s="20"/>
      <c r="BW601" s="60" t="s">
        <v>134</v>
      </c>
      <c r="BX601" s="22" t="str">
        <f>_xlfn.XLOOKUP(BW601,dimensions_items!$B$4:$B$35,dimensions_items!$C$4:$C$35,"NULL",0)</f>
        <v>R5.2OECD</v>
      </c>
      <c r="BY601" s="22" t="s">
        <v>40</v>
      </c>
      <c r="BZ601" s="64" t="s">
        <v>31</v>
      </c>
      <c r="CA601" s="21" t="s">
        <v>18</v>
      </c>
      <c r="CB601" s="64" t="s">
        <v>23</v>
      </c>
      <c r="CC601" s="20" t="str">
        <f t="shared" si="27"/>
        <v>RM</v>
      </c>
      <c r="CD601" s="20" t="str">
        <f t="shared" si="28"/>
        <v>U</v>
      </c>
      <c r="CE601" s="20" t="str">
        <f t="shared" si="29"/>
        <v>OECD_EU15</v>
      </c>
      <c r="CF601" s="20">
        <f>IF(ISNUMBER(Table1[[#This Row],[concrete]]),Table1[[#This Row],[concrete]],IF(AND(ISNUMBER(Table1[[#This Row],[cement]]),ISNUMBER(Table1[[#This Row],[aggregates]])),Table1[[#This Row],[cement]]+Table1[[#This Row],[aggregates]],""))</f>
        <v>788</v>
      </c>
      <c r="CG601" s="30">
        <f>COUNT(Table1[[#This Row],[steel]:[other_unspecified_material]])</f>
        <v>5</v>
      </c>
    </row>
    <row r="602" spans="1:85">
      <c r="A602" s="9">
        <v>600</v>
      </c>
      <c r="B602" s="36" t="s">
        <v>226</v>
      </c>
      <c r="C602" s="77"/>
      <c r="D602" s="85"/>
      <c r="E602" s="86"/>
      <c r="F602" s="38">
        <v>1.5</v>
      </c>
      <c r="J602" s="117">
        <v>0.21</v>
      </c>
      <c r="L602" s="117">
        <v>2.84</v>
      </c>
      <c r="M602" s="117">
        <v>27.12</v>
      </c>
      <c r="N602" s="117">
        <v>9.57</v>
      </c>
      <c r="O602" s="117">
        <f>(18.08+54.79)</f>
        <v>72.87</v>
      </c>
      <c r="P602" s="117">
        <v>38.97</v>
      </c>
      <c r="AA602" s="117">
        <v>0.4</v>
      </c>
      <c r="AC602" s="117">
        <f>(0.26+35.5)</f>
        <v>35.76</v>
      </c>
      <c r="AK602" s="117">
        <v>4.78</v>
      </c>
      <c r="AL602" s="20" t="s">
        <v>1132</v>
      </c>
      <c r="AM602" s="38">
        <v>1</v>
      </c>
      <c r="AN602" s="36" t="s">
        <v>1108</v>
      </c>
      <c r="AO602" s="20"/>
      <c r="AP602" s="36" t="s">
        <v>598</v>
      </c>
      <c r="AQ602" s="36" t="s">
        <v>256</v>
      </c>
      <c r="AR602" s="20"/>
      <c r="AS602" s="8" t="s">
        <v>1350</v>
      </c>
      <c r="AT602" s="38">
        <v>2021</v>
      </c>
      <c r="AU602" s="38" t="s">
        <v>1159</v>
      </c>
      <c r="AV602" s="77" t="s">
        <v>216</v>
      </c>
      <c r="AW602" s="36" t="s">
        <v>125</v>
      </c>
      <c r="AX602" s="47" t="s">
        <v>1318</v>
      </c>
      <c r="AY602" s="20" t="str">
        <f>"https://doi.org/"&amp;Table1[[#This Row],[DOI]]</f>
        <v>https://doi.org/10.1016/j.jclepro.2021.127002</v>
      </c>
      <c r="AZ602" s="36" t="s">
        <v>1204</v>
      </c>
      <c r="BA602" s="20"/>
      <c r="BB602" s="20"/>
      <c r="BC602" s="20" t="s">
        <v>1203</v>
      </c>
      <c r="BD602" s="20"/>
      <c r="BE602" s="59" t="s">
        <v>1328</v>
      </c>
      <c r="BF602" s="20"/>
      <c r="BG602" s="20"/>
      <c r="BH602" s="20"/>
      <c r="BI602" s="20"/>
      <c r="BJ602" s="20"/>
      <c r="BK602" s="20"/>
      <c r="BL602" s="20"/>
      <c r="BM602" s="20"/>
      <c r="BN602" s="20"/>
      <c r="BO602" s="20"/>
      <c r="BP602" s="20"/>
      <c r="BQ602" s="20"/>
      <c r="BR602" s="20"/>
      <c r="BS602" s="20"/>
      <c r="BT602" s="20"/>
      <c r="BU602" s="20"/>
      <c r="BV602" s="20"/>
      <c r="BW602" s="60" t="s">
        <v>1102</v>
      </c>
      <c r="BX602" s="22" t="str">
        <f>_xlfn.XLOOKUP(BW602,dimensions_items!$B$4:$B$35,dimensions_items!$C$4:$C$35,"NULL",0)</f>
        <v>R5.2ASIA</v>
      </c>
      <c r="BY602" s="64" t="s">
        <v>31</v>
      </c>
      <c r="BZ602" s="64" t="s">
        <v>1576</v>
      </c>
      <c r="CA602" s="64" t="s">
        <v>18</v>
      </c>
      <c r="CB602" s="64" t="s">
        <v>19</v>
      </c>
      <c r="CC602" s="20" t="str">
        <f t="shared" si="27"/>
        <v>UN</v>
      </c>
      <c r="CD602" s="20" t="str">
        <f t="shared" si="28"/>
        <v>T</v>
      </c>
      <c r="CE602" s="20" t="str">
        <f t="shared" si="29"/>
        <v>ASIA_CHN</v>
      </c>
      <c r="CF602" s="20">
        <f>IF(ISNUMBER(Table1[[#This Row],[concrete]]),Table1[[#This Row],[concrete]],IF(AND(ISNUMBER(Table1[[#This Row],[cement]]),ISNUMBER(Table1[[#This Row],[aggregates]])),Table1[[#This Row],[cement]]+Table1[[#This Row],[aggregates]],""))</f>
        <v>27.12</v>
      </c>
      <c r="CG602" s="30">
        <f>COUNT(Table1[[#This Row],[steel]:[other_unspecified_material]])</f>
        <v>10</v>
      </c>
    </row>
    <row r="603" spans="1:85">
      <c r="A603" s="9">
        <v>601</v>
      </c>
      <c r="B603" s="36" t="s">
        <v>226</v>
      </c>
      <c r="C603" s="77"/>
      <c r="D603" s="87"/>
      <c r="E603" s="88"/>
      <c r="F603" s="38">
        <f>(0.139+0.125)</f>
        <v>0.26400000000000001</v>
      </c>
      <c r="J603" s="117">
        <v>0.21</v>
      </c>
      <c r="L603" s="117">
        <v>6.27</v>
      </c>
      <c r="M603" s="117">
        <v>7.6289999999999996</v>
      </c>
      <c r="N603" s="117">
        <v>6.02</v>
      </c>
      <c r="O603" s="117">
        <f>(16.26+34.4)</f>
        <v>50.66</v>
      </c>
      <c r="P603" s="117">
        <v>12.94</v>
      </c>
      <c r="Y603" s="117">
        <v>0.54</v>
      </c>
      <c r="AB603" s="117">
        <v>0.3</v>
      </c>
      <c r="AD603" s="117">
        <v>0.47</v>
      </c>
      <c r="AK603" s="117">
        <v>5.04</v>
      </c>
      <c r="AL603" s="20" t="s">
        <v>1131</v>
      </c>
      <c r="AM603" s="38">
        <v>1</v>
      </c>
      <c r="AN603" s="36" t="s">
        <v>1108</v>
      </c>
      <c r="AO603" s="20"/>
      <c r="AP603" s="36" t="s">
        <v>598</v>
      </c>
      <c r="AQ603" s="36" t="s">
        <v>256</v>
      </c>
      <c r="AR603" s="20"/>
      <c r="AS603" s="8" t="s">
        <v>1350</v>
      </c>
      <c r="AT603" s="38">
        <v>2021</v>
      </c>
      <c r="AU603" s="38" t="s">
        <v>1159</v>
      </c>
      <c r="AV603" s="77" t="s">
        <v>216</v>
      </c>
      <c r="AW603" s="36" t="s">
        <v>125</v>
      </c>
      <c r="AX603" s="47" t="s">
        <v>1318</v>
      </c>
      <c r="AY603" s="20" t="str">
        <f>"https://doi.org/"&amp;Table1[[#This Row],[DOI]]</f>
        <v>https://doi.org/10.1016/j.jclepro.2021.127002</v>
      </c>
      <c r="AZ603" s="36" t="s">
        <v>1204</v>
      </c>
      <c r="BA603" s="20"/>
      <c r="BB603" s="20"/>
      <c r="BC603" s="20" t="s">
        <v>1203</v>
      </c>
      <c r="BD603" s="20"/>
      <c r="BE603" s="59" t="s">
        <v>1328</v>
      </c>
      <c r="BF603" s="20"/>
      <c r="BG603" s="20"/>
      <c r="BH603" s="20"/>
      <c r="BI603" s="20"/>
      <c r="BJ603" s="20"/>
      <c r="BK603" s="20"/>
      <c r="BL603" s="20"/>
      <c r="BM603" s="20"/>
      <c r="BN603" s="20"/>
      <c r="BO603" s="20"/>
      <c r="BP603" s="20"/>
      <c r="BQ603" s="20"/>
      <c r="BR603" s="20"/>
      <c r="BS603" s="20"/>
      <c r="BT603" s="20"/>
      <c r="BU603" s="20"/>
      <c r="BV603" s="20"/>
      <c r="BW603" s="60" t="s">
        <v>1102</v>
      </c>
      <c r="BX603" s="22" t="str">
        <f>_xlfn.XLOOKUP(BW603,dimensions_items!$B$4:$B$35,dimensions_items!$C$4:$C$35,"NULL",0)</f>
        <v>R5.2ASIA</v>
      </c>
      <c r="BY603" s="64" t="s">
        <v>31</v>
      </c>
      <c r="BZ603" s="64" t="s">
        <v>1576</v>
      </c>
      <c r="CA603" s="64" t="s">
        <v>18</v>
      </c>
      <c r="CB603" s="64" t="s">
        <v>19</v>
      </c>
      <c r="CC603" s="20" t="str">
        <f t="shared" si="27"/>
        <v>UN</v>
      </c>
      <c r="CD603" s="20" t="str">
        <f t="shared" si="28"/>
        <v>T</v>
      </c>
      <c r="CE603" s="20" t="str">
        <f t="shared" si="29"/>
        <v>ASIA_CHN</v>
      </c>
      <c r="CF603" s="20">
        <f>IF(ISNUMBER(Table1[[#This Row],[concrete]]),Table1[[#This Row],[concrete]],IF(AND(ISNUMBER(Table1[[#This Row],[cement]]),ISNUMBER(Table1[[#This Row],[aggregates]])),Table1[[#This Row],[cement]]+Table1[[#This Row],[aggregates]],""))</f>
        <v>7.6289999999999996</v>
      </c>
      <c r="CG603" s="30">
        <f>COUNT(Table1[[#This Row],[steel]:[other_unspecified_material]])</f>
        <v>11</v>
      </c>
    </row>
    <row r="604" spans="1:85">
      <c r="A604" s="9">
        <v>602</v>
      </c>
      <c r="B604" s="36" t="s">
        <v>226</v>
      </c>
      <c r="C604" s="77"/>
      <c r="D604" s="87"/>
      <c r="E604" s="88"/>
      <c r="F604" s="38">
        <f>(4.795)</f>
        <v>4.7949999999999999</v>
      </c>
      <c r="J604" s="117">
        <v>1.83</v>
      </c>
      <c r="L604" s="117">
        <v>12.4</v>
      </c>
      <c r="M604" s="117">
        <v>5.15</v>
      </c>
      <c r="N604" s="117">
        <v>1.5</v>
      </c>
      <c r="O604" s="117">
        <f>(9.72+7.85)</f>
        <v>17.57</v>
      </c>
      <c r="P604" s="117">
        <v>7.68</v>
      </c>
      <c r="S604" s="117">
        <v>0.38</v>
      </c>
      <c r="AB604" s="117">
        <v>0.34</v>
      </c>
      <c r="AK604" s="117">
        <v>3.43</v>
      </c>
      <c r="AL604" s="20" t="s">
        <v>1133</v>
      </c>
      <c r="AM604" s="38">
        <v>2</v>
      </c>
      <c r="AN604" s="36" t="s">
        <v>1108</v>
      </c>
      <c r="AO604" s="20"/>
      <c r="AP604" s="36" t="s">
        <v>598</v>
      </c>
      <c r="AQ604" s="36" t="s">
        <v>256</v>
      </c>
      <c r="AR604" s="20"/>
      <c r="AS604" s="8" t="s">
        <v>1350</v>
      </c>
      <c r="AT604" s="38">
        <v>2021</v>
      </c>
      <c r="AU604" s="38" t="s">
        <v>1159</v>
      </c>
      <c r="AV604" s="77" t="s">
        <v>216</v>
      </c>
      <c r="AW604" s="36" t="s">
        <v>125</v>
      </c>
      <c r="AX604" s="47" t="s">
        <v>1318</v>
      </c>
      <c r="AY604" s="20" t="str">
        <f>"https://doi.org/"&amp;Table1[[#This Row],[DOI]]</f>
        <v>https://doi.org/10.1016/j.jclepro.2021.127002</v>
      </c>
      <c r="AZ604" s="36" t="s">
        <v>1204</v>
      </c>
      <c r="BA604" s="20"/>
      <c r="BB604" s="20"/>
      <c r="BC604" s="20" t="s">
        <v>1203</v>
      </c>
      <c r="BD604" s="20"/>
      <c r="BE604" s="59" t="s">
        <v>1328</v>
      </c>
      <c r="BF604" s="20"/>
      <c r="BG604" s="20"/>
      <c r="BH604" s="20"/>
      <c r="BI604" s="20"/>
      <c r="BJ604" s="20"/>
      <c r="BK604" s="20"/>
      <c r="BL604" s="20"/>
      <c r="BM604" s="20"/>
      <c r="BN604" s="20"/>
      <c r="BO604" s="20"/>
      <c r="BP604" s="20"/>
      <c r="BQ604" s="20"/>
      <c r="BR604" s="20"/>
      <c r="BS604" s="20"/>
      <c r="BT604" s="20"/>
      <c r="BU604" s="20"/>
      <c r="BV604" s="20"/>
      <c r="BW604" s="60" t="s">
        <v>1102</v>
      </c>
      <c r="BX604" s="22" t="str">
        <f>_xlfn.XLOOKUP(BW604,dimensions_items!$B$4:$B$35,dimensions_items!$C$4:$C$35,"NULL",0)</f>
        <v>R5.2ASIA</v>
      </c>
      <c r="BY604" s="64" t="s">
        <v>31</v>
      </c>
      <c r="BZ604" s="64" t="s">
        <v>1576</v>
      </c>
      <c r="CA604" s="64" t="s">
        <v>18</v>
      </c>
      <c r="CB604" s="64" t="s">
        <v>19</v>
      </c>
      <c r="CC604" s="20" t="str">
        <f t="shared" si="27"/>
        <v>UN</v>
      </c>
      <c r="CD604" s="20" t="str">
        <f t="shared" si="28"/>
        <v>T</v>
      </c>
      <c r="CE604" s="20" t="str">
        <f t="shared" si="29"/>
        <v>ASIA_CHN</v>
      </c>
      <c r="CF604" s="20">
        <f>IF(ISNUMBER(Table1[[#This Row],[concrete]]),Table1[[#This Row],[concrete]],IF(AND(ISNUMBER(Table1[[#This Row],[cement]]),ISNUMBER(Table1[[#This Row],[aggregates]])),Table1[[#This Row],[cement]]+Table1[[#This Row],[aggregates]],""))</f>
        <v>5.15</v>
      </c>
      <c r="CG604" s="30">
        <f>COUNT(Table1[[#This Row],[steel]:[other_unspecified_material]])</f>
        <v>10</v>
      </c>
    </row>
    <row r="605" spans="1:85">
      <c r="A605" s="9">
        <v>603</v>
      </c>
      <c r="B605" s="36" t="s">
        <v>226</v>
      </c>
      <c r="C605" s="77"/>
      <c r="D605" s="89"/>
      <c r="E605" s="86"/>
      <c r="F605" s="38">
        <f>(7.2+0.83)</f>
        <v>8.0299999999999994</v>
      </c>
      <c r="J605" s="117">
        <v>0.3</v>
      </c>
      <c r="L605" s="117">
        <v>8.08</v>
      </c>
      <c r="M605" s="117">
        <v>7.8</v>
      </c>
      <c r="N605" s="117">
        <v>8.4</v>
      </c>
      <c r="O605" s="117">
        <f>(11.66+33.55)</f>
        <v>45.209999999999994</v>
      </c>
      <c r="P605" s="117">
        <v>12.28</v>
      </c>
      <c r="AA605" s="117">
        <v>0.48</v>
      </c>
      <c r="AC605" s="121">
        <f>(2.45+20.7)</f>
        <v>23.15</v>
      </c>
      <c r="AK605" s="117">
        <v>4.1100000000000003</v>
      </c>
      <c r="AL605" s="20" t="s">
        <v>1134</v>
      </c>
      <c r="AM605" s="38">
        <v>2</v>
      </c>
      <c r="AN605" s="36" t="s">
        <v>1108</v>
      </c>
      <c r="AO605" s="20"/>
      <c r="AP605" s="36" t="s">
        <v>598</v>
      </c>
      <c r="AQ605" s="36" t="s">
        <v>256</v>
      </c>
      <c r="AR605" s="20"/>
      <c r="AS605" s="8" t="s">
        <v>1350</v>
      </c>
      <c r="AT605" s="38">
        <v>2021</v>
      </c>
      <c r="AU605" s="38" t="s">
        <v>1159</v>
      </c>
      <c r="AV605" s="77" t="s">
        <v>216</v>
      </c>
      <c r="AW605" s="36" t="s">
        <v>125</v>
      </c>
      <c r="AX605" s="47" t="s">
        <v>1318</v>
      </c>
      <c r="AY605" s="20" t="str">
        <f>"https://doi.org/"&amp;Table1[[#This Row],[DOI]]</f>
        <v>https://doi.org/10.1016/j.jclepro.2021.127002</v>
      </c>
      <c r="AZ605" s="36" t="s">
        <v>1204</v>
      </c>
      <c r="BA605" s="20"/>
      <c r="BB605" s="20"/>
      <c r="BC605" s="20" t="s">
        <v>1203</v>
      </c>
      <c r="BD605" s="20"/>
      <c r="BE605" s="59" t="s">
        <v>1328</v>
      </c>
      <c r="BF605" s="20"/>
      <c r="BG605" s="20"/>
      <c r="BH605" s="20"/>
      <c r="BI605" s="20"/>
      <c r="BJ605" s="20"/>
      <c r="BK605" s="20"/>
      <c r="BL605" s="20"/>
      <c r="BM605" s="20"/>
      <c r="BN605" s="20"/>
      <c r="BO605" s="20"/>
      <c r="BP605" s="20"/>
      <c r="BQ605" s="20"/>
      <c r="BR605" s="20"/>
      <c r="BS605" s="20"/>
      <c r="BT605" s="20"/>
      <c r="BU605" s="20"/>
      <c r="BV605" s="20"/>
      <c r="BW605" s="60" t="s">
        <v>1102</v>
      </c>
      <c r="BX605" s="22" t="str">
        <f>_xlfn.XLOOKUP(BW605,dimensions_items!$B$4:$B$35,dimensions_items!$C$4:$C$35,"NULL",0)</f>
        <v>R5.2ASIA</v>
      </c>
      <c r="BY605" s="64" t="s">
        <v>31</v>
      </c>
      <c r="BZ605" s="64" t="s">
        <v>1576</v>
      </c>
      <c r="CA605" s="64" t="s">
        <v>18</v>
      </c>
      <c r="CB605" s="64" t="s">
        <v>19</v>
      </c>
      <c r="CC605" s="20" t="str">
        <f t="shared" si="27"/>
        <v>UN</v>
      </c>
      <c r="CD605" s="20" t="str">
        <f t="shared" si="28"/>
        <v>T</v>
      </c>
      <c r="CE605" s="20" t="str">
        <f t="shared" si="29"/>
        <v>ASIA_CHN</v>
      </c>
      <c r="CF605" s="20">
        <f>IF(ISNUMBER(Table1[[#This Row],[concrete]]),Table1[[#This Row],[concrete]],IF(AND(ISNUMBER(Table1[[#This Row],[cement]]),ISNUMBER(Table1[[#This Row],[aggregates]])),Table1[[#This Row],[cement]]+Table1[[#This Row],[aggregates]],""))</f>
        <v>7.8</v>
      </c>
      <c r="CG605" s="30">
        <f>COUNT(Table1[[#This Row],[steel]:[other_unspecified_material]])</f>
        <v>10</v>
      </c>
    </row>
    <row r="606" spans="1:85">
      <c r="A606" s="9">
        <v>604</v>
      </c>
      <c r="B606" s="36" t="s">
        <v>226</v>
      </c>
      <c r="C606" s="77"/>
      <c r="F606" s="38">
        <v>8.0299999999999994</v>
      </c>
      <c r="J606" s="117">
        <v>0.6</v>
      </c>
      <c r="M606" s="117">
        <v>85.89</v>
      </c>
      <c r="N606" s="117">
        <v>30.71</v>
      </c>
      <c r="O606" s="117">
        <f>(28.55+229.3)</f>
        <v>257.85000000000002</v>
      </c>
      <c r="P606" s="117">
        <v>79.64</v>
      </c>
      <c r="Y606" s="117">
        <v>0.92</v>
      </c>
      <c r="AA606" s="117">
        <v>1.4</v>
      </c>
      <c r="AB606" s="117">
        <v>0.32</v>
      </c>
      <c r="AC606" s="117">
        <f>(0.66+54.8)</f>
        <v>55.459999999999994</v>
      </c>
      <c r="AK606" s="117">
        <v>8.44</v>
      </c>
      <c r="AL606" s="20" t="s">
        <v>1135</v>
      </c>
      <c r="AM606" s="38">
        <v>2</v>
      </c>
      <c r="AN606" s="36" t="s">
        <v>1108</v>
      </c>
      <c r="AO606" s="36" t="s">
        <v>24</v>
      </c>
      <c r="AP606" s="36" t="s">
        <v>598</v>
      </c>
      <c r="AQ606" s="36" t="s">
        <v>256</v>
      </c>
      <c r="AR606" s="20"/>
      <c r="AS606" s="8" t="s">
        <v>1350</v>
      </c>
      <c r="AT606" s="38">
        <v>2021</v>
      </c>
      <c r="AU606" s="38" t="s">
        <v>1159</v>
      </c>
      <c r="AV606" s="77" t="s">
        <v>216</v>
      </c>
      <c r="AW606" s="36" t="s">
        <v>125</v>
      </c>
      <c r="AX606" s="47" t="s">
        <v>1318</v>
      </c>
      <c r="AY606" s="20" t="str">
        <f>"https://doi.org/"&amp;Table1[[#This Row],[DOI]]</f>
        <v>https://doi.org/10.1016/j.jclepro.2021.127002</v>
      </c>
      <c r="AZ606" s="36" t="s">
        <v>1204</v>
      </c>
      <c r="BA606" s="20"/>
      <c r="BB606" s="20"/>
      <c r="BC606" s="20" t="s">
        <v>1203</v>
      </c>
      <c r="BD606" s="20"/>
      <c r="BE606" s="59" t="s">
        <v>1328</v>
      </c>
      <c r="BF606" s="20"/>
      <c r="BG606" s="20"/>
      <c r="BH606" s="20"/>
      <c r="BI606" s="20"/>
      <c r="BJ606" s="20"/>
      <c r="BK606" s="20"/>
      <c r="BL606" s="20"/>
      <c r="BM606" s="20"/>
      <c r="BN606" s="20"/>
      <c r="BO606" s="20"/>
      <c r="BP606" s="20"/>
      <c r="BQ606" s="20"/>
      <c r="BR606" s="20"/>
      <c r="BS606" s="20"/>
      <c r="BT606" s="20"/>
      <c r="BU606" s="20"/>
      <c r="BV606" s="20"/>
      <c r="BW606" s="60" t="s">
        <v>1102</v>
      </c>
      <c r="BX606" s="22" t="str">
        <f>_xlfn.XLOOKUP(BW606,dimensions_items!$B$4:$B$35,dimensions_items!$C$4:$C$35,"NULL",0)</f>
        <v>R5.2ASIA</v>
      </c>
      <c r="BY606" s="20" t="s">
        <v>29</v>
      </c>
      <c r="BZ606" s="64" t="s">
        <v>1576</v>
      </c>
      <c r="CA606" s="64" t="s">
        <v>18</v>
      </c>
      <c r="CB606" s="64" t="s">
        <v>19</v>
      </c>
      <c r="CC606" s="20" t="str">
        <f t="shared" si="27"/>
        <v>RM</v>
      </c>
      <c r="CD606" s="20" t="str">
        <f t="shared" si="28"/>
        <v>T</v>
      </c>
      <c r="CE606" s="20" t="str">
        <f t="shared" si="29"/>
        <v>ASIA_CHN</v>
      </c>
      <c r="CF606" s="20">
        <f>IF(ISNUMBER(Table1[[#This Row],[concrete]]),Table1[[#This Row],[concrete]],IF(AND(ISNUMBER(Table1[[#This Row],[cement]]),ISNUMBER(Table1[[#This Row],[aggregates]])),Table1[[#This Row],[cement]]+Table1[[#This Row],[aggregates]],""))</f>
        <v>85.89</v>
      </c>
      <c r="CG606" s="30">
        <f>COUNT(Table1[[#This Row],[steel]:[other_unspecified_material]])</f>
        <v>11</v>
      </c>
    </row>
    <row r="607" spans="1:85">
      <c r="A607" s="9">
        <v>605</v>
      </c>
      <c r="B607" s="90" t="s">
        <v>622</v>
      </c>
      <c r="C607" s="91" t="s">
        <v>1161</v>
      </c>
      <c r="D607" s="92">
        <v>2000</v>
      </c>
      <c r="E607" s="9">
        <v>2010</v>
      </c>
      <c r="F607" s="38">
        <v>97</v>
      </c>
      <c r="H607" s="38">
        <v>6</v>
      </c>
      <c r="J607" s="117">
        <v>0</v>
      </c>
      <c r="M607" s="117">
        <v>1648</v>
      </c>
      <c r="P607" s="132">
        <v>483</v>
      </c>
      <c r="Q607" s="117">
        <v>199</v>
      </c>
      <c r="AA607" s="117">
        <v>47</v>
      </c>
      <c r="AI607" s="117">
        <v>66</v>
      </c>
      <c r="AL607" s="93" t="s">
        <v>1160</v>
      </c>
      <c r="AM607" s="38">
        <v>3</v>
      </c>
      <c r="AN607" s="94" t="s">
        <v>1108</v>
      </c>
      <c r="AO607" s="94" t="s">
        <v>117</v>
      </c>
      <c r="AP607" s="94" t="s">
        <v>598</v>
      </c>
      <c r="AQ607" s="94" t="s">
        <v>120</v>
      </c>
      <c r="AR607" s="9"/>
      <c r="AS607" s="8" t="s">
        <v>1349</v>
      </c>
      <c r="AT607" s="9">
        <v>2017</v>
      </c>
      <c r="AU607" s="80" t="s">
        <v>1164</v>
      </c>
      <c r="AV607" s="80" t="s">
        <v>1165</v>
      </c>
      <c r="AW607" s="94" t="s">
        <v>1166</v>
      </c>
      <c r="AX607" s="47" t="s">
        <v>1341</v>
      </c>
      <c r="AY607" s="20" t="str">
        <f>"https://doi.org/"&amp;Table1[[#This Row],[DOI]]</f>
        <v>https://doi.org/10.1016/j.proenv.2017.03.113</v>
      </c>
      <c r="AZ607" s="9"/>
      <c r="BA607" s="9"/>
      <c r="BB607" s="9"/>
      <c r="BC607" s="69" t="s">
        <v>1216</v>
      </c>
      <c r="BD607" s="9"/>
      <c r="BE607" s="59" t="s">
        <v>1328</v>
      </c>
      <c r="BF607" s="9"/>
      <c r="BG607" s="9"/>
      <c r="BH607" s="9"/>
      <c r="BI607" s="9"/>
      <c r="BJ607" s="9"/>
      <c r="BK607" s="9"/>
      <c r="BL607" s="9"/>
      <c r="BM607" s="9"/>
      <c r="BN607" s="9"/>
      <c r="BO607" s="9"/>
      <c r="BP607" s="9"/>
      <c r="BQ607" s="9"/>
      <c r="BR607" s="9"/>
      <c r="BS607" s="9"/>
      <c r="BT607" s="9"/>
      <c r="BU607" s="9"/>
      <c r="BV607" s="9"/>
      <c r="BW607" s="60" t="s">
        <v>134</v>
      </c>
      <c r="BX607" s="22" t="str">
        <f>_xlfn.XLOOKUP(BW607,dimensions_items!$B$4:$B$35,dimensions_items!$C$4:$C$35,"NULL",0)</f>
        <v>R5.2OECD</v>
      </c>
      <c r="BY607" s="20" t="s">
        <v>29</v>
      </c>
      <c r="BZ607" s="64" t="s">
        <v>31</v>
      </c>
      <c r="CA607" s="64" t="s">
        <v>18</v>
      </c>
      <c r="CB607" s="64" t="s">
        <v>19</v>
      </c>
      <c r="CC607" s="20" t="str">
        <f t="shared" si="27"/>
        <v>RM</v>
      </c>
      <c r="CD607" s="20" t="str">
        <f t="shared" si="28"/>
        <v>U</v>
      </c>
      <c r="CE607" s="20" t="str">
        <f t="shared" si="29"/>
        <v>OECD_EU15</v>
      </c>
      <c r="CF607" s="20">
        <f>IF(ISNUMBER(Table1[[#This Row],[concrete]]),Table1[[#This Row],[concrete]],IF(AND(ISNUMBER(Table1[[#This Row],[cement]]),ISNUMBER(Table1[[#This Row],[aggregates]])),Table1[[#This Row],[cement]]+Table1[[#This Row],[aggregates]],""))</f>
        <v>1648</v>
      </c>
      <c r="CG607" s="30">
        <f>COUNT(Table1[[#This Row],[steel]:[other_unspecified_material]])</f>
        <v>8</v>
      </c>
    </row>
    <row r="608" spans="1:85">
      <c r="A608" s="9">
        <v>606</v>
      </c>
      <c r="B608" s="90" t="s">
        <v>622</v>
      </c>
      <c r="C608" s="91" t="s">
        <v>1161</v>
      </c>
      <c r="D608" s="92">
        <v>2000</v>
      </c>
      <c r="E608" s="9">
        <v>2010</v>
      </c>
      <c r="F608" s="38">
        <v>59</v>
      </c>
      <c r="H608" s="38">
        <v>5</v>
      </c>
      <c r="J608" s="117">
        <v>39</v>
      </c>
      <c r="M608" s="117">
        <v>1396</v>
      </c>
      <c r="P608" s="117">
        <v>446</v>
      </c>
      <c r="Q608" s="117">
        <v>198</v>
      </c>
      <c r="AA608" s="117">
        <v>49</v>
      </c>
      <c r="AI608" s="117">
        <v>61</v>
      </c>
      <c r="AL608" s="93" t="s">
        <v>1160</v>
      </c>
      <c r="AM608" s="38">
        <v>3</v>
      </c>
      <c r="AN608" s="94" t="s">
        <v>1108</v>
      </c>
      <c r="AO608" s="94"/>
      <c r="AP608" s="94" t="s">
        <v>598</v>
      </c>
      <c r="AQ608" s="94" t="s">
        <v>120</v>
      </c>
      <c r="AR608" s="9"/>
      <c r="AS608" s="8" t="s">
        <v>1349</v>
      </c>
      <c r="AT608" s="9">
        <v>2017</v>
      </c>
      <c r="AU608" s="80" t="s">
        <v>1164</v>
      </c>
      <c r="AV608" s="80" t="s">
        <v>1165</v>
      </c>
      <c r="AW608" s="94" t="s">
        <v>1166</v>
      </c>
      <c r="AX608" s="47" t="s">
        <v>1341</v>
      </c>
      <c r="AY608" s="20" t="str">
        <f>"https://doi.org/"&amp;Table1[[#This Row],[DOI]]</f>
        <v>https://doi.org/10.1016/j.proenv.2017.03.113</v>
      </c>
      <c r="AZ608" s="9"/>
      <c r="BA608" s="9"/>
      <c r="BB608" s="9"/>
      <c r="BC608" s="69" t="s">
        <v>1216</v>
      </c>
      <c r="BD608" s="9"/>
      <c r="BE608" s="59" t="s">
        <v>1328</v>
      </c>
      <c r="BF608" s="9"/>
      <c r="BG608" s="9"/>
      <c r="BH608" s="9"/>
      <c r="BI608" s="9"/>
      <c r="BJ608" s="9"/>
      <c r="BK608" s="9"/>
      <c r="BL608" s="9"/>
      <c r="BM608" s="9"/>
      <c r="BN608" s="9"/>
      <c r="BO608" s="9"/>
      <c r="BP608" s="9"/>
      <c r="BQ608" s="9"/>
      <c r="BR608" s="9"/>
      <c r="BS608" s="9"/>
      <c r="BT608" s="9"/>
      <c r="BU608" s="9"/>
      <c r="BV608" s="9"/>
      <c r="BW608" s="60" t="s">
        <v>134</v>
      </c>
      <c r="BX608" s="22" t="str">
        <f>_xlfn.XLOOKUP(BW608,dimensions_items!$B$4:$B$35,dimensions_items!$C$4:$C$35,"NULL",0)</f>
        <v>R5.2OECD</v>
      </c>
      <c r="BY608" s="20" t="s">
        <v>29</v>
      </c>
      <c r="BZ608" s="64" t="s">
        <v>31</v>
      </c>
      <c r="CA608" s="64" t="s">
        <v>18</v>
      </c>
      <c r="CB608" s="64" t="s">
        <v>19</v>
      </c>
      <c r="CC608" s="20" t="str">
        <f t="shared" si="27"/>
        <v>RM</v>
      </c>
      <c r="CD608" s="20" t="str">
        <f t="shared" si="28"/>
        <v>U</v>
      </c>
      <c r="CE608" s="20" t="str">
        <f t="shared" si="29"/>
        <v>OECD_EU15</v>
      </c>
      <c r="CF608" s="20">
        <f>IF(ISNUMBER(Table1[[#This Row],[concrete]]),Table1[[#This Row],[concrete]],IF(AND(ISNUMBER(Table1[[#This Row],[cement]]),ISNUMBER(Table1[[#This Row],[aggregates]])),Table1[[#This Row],[cement]]+Table1[[#This Row],[aggregates]],""))</f>
        <v>1396</v>
      </c>
      <c r="CG608" s="30">
        <f>COUNT(Table1[[#This Row],[steel]:[other_unspecified_material]])</f>
        <v>8</v>
      </c>
    </row>
    <row r="609" spans="1:85">
      <c r="A609" s="9">
        <v>607</v>
      </c>
      <c r="B609" s="90" t="s">
        <v>622</v>
      </c>
      <c r="C609" s="91" t="s">
        <v>1161</v>
      </c>
      <c r="D609" s="92">
        <v>2000</v>
      </c>
      <c r="E609" s="9">
        <v>2010</v>
      </c>
      <c r="F609" s="38">
        <v>115</v>
      </c>
      <c r="H609" s="38">
        <v>0</v>
      </c>
      <c r="J609" s="117">
        <v>73</v>
      </c>
      <c r="M609" s="117">
        <v>2507</v>
      </c>
      <c r="P609" s="117">
        <v>444</v>
      </c>
      <c r="Q609" s="117">
        <v>207</v>
      </c>
      <c r="AA609" s="117">
        <v>84</v>
      </c>
      <c r="AI609" s="117">
        <v>61</v>
      </c>
      <c r="AL609" s="94" t="s">
        <v>1162</v>
      </c>
      <c r="AM609" s="38">
        <v>1</v>
      </c>
      <c r="AN609" s="94" t="s">
        <v>1108</v>
      </c>
      <c r="AO609" s="9"/>
      <c r="AP609" s="94" t="s">
        <v>598</v>
      </c>
      <c r="AQ609" s="94" t="s">
        <v>120</v>
      </c>
      <c r="AR609" s="9"/>
      <c r="AS609" s="8" t="s">
        <v>1349</v>
      </c>
      <c r="AT609" s="9">
        <v>2017</v>
      </c>
      <c r="AU609" s="80" t="s">
        <v>1164</v>
      </c>
      <c r="AV609" s="80" t="s">
        <v>1165</v>
      </c>
      <c r="AW609" s="94" t="s">
        <v>1166</v>
      </c>
      <c r="AX609" s="47" t="s">
        <v>1341</v>
      </c>
      <c r="AY609" s="20" t="str">
        <f>"https://doi.org/"&amp;Table1[[#This Row],[DOI]]</f>
        <v>https://doi.org/10.1016/j.proenv.2017.03.113</v>
      </c>
      <c r="AZ609" s="9"/>
      <c r="BA609" s="9"/>
      <c r="BB609" s="9"/>
      <c r="BC609" s="69" t="s">
        <v>1216</v>
      </c>
      <c r="BD609" s="9"/>
      <c r="BE609" s="59" t="s">
        <v>1328</v>
      </c>
      <c r="BF609" s="9"/>
      <c r="BG609" s="9"/>
      <c r="BH609" s="9"/>
      <c r="BI609" s="9"/>
      <c r="BJ609" s="9"/>
      <c r="BK609" s="9"/>
      <c r="BL609" s="9"/>
      <c r="BM609" s="9"/>
      <c r="BN609" s="9"/>
      <c r="BO609" s="9"/>
      <c r="BP609" s="9"/>
      <c r="BQ609" s="9"/>
      <c r="BR609" s="9"/>
      <c r="BS609" s="9"/>
      <c r="BT609" s="9"/>
      <c r="BU609" s="9"/>
      <c r="BV609" s="9"/>
      <c r="BW609" s="60" t="s">
        <v>134</v>
      </c>
      <c r="BX609" s="22" t="str">
        <f>_xlfn.XLOOKUP(BW609,dimensions_items!$B$4:$B$35,dimensions_items!$C$4:$C$35,"NULL",0)</f>
        <v>R5.2OECD</v>
      </c>
      <c r="BY609" s="22" t="s">
        <v>16</v>
      </c>
      <c r="BZ609" s="64" t="s">
        <v>31</v>
      </c>
      <c r="CA609" s="64" t="s">
        <v>18</v>
      </c>
      <c r="CB609" s="64" t="s">
        <v>19</v>
      </c>
      <c r="CC609" s="20" t="str">
        <f t="shared" si="27"/>
        <v>RS</v>
      </c>
      <c r="CD609" s="20" t="str">
        <f t="shared" si="28"/>
        <v>U</v>
      </c>
      <c r="CE609" s="20" t="str">
        <f t="shared" si="29"/>
        <v>OECD_EU15</v>
      </c>
      <c r="CF609" s="20">
        <f>IF(ISNUMBER(Table1[[#This Row],[concrete]]),Table1[[#This Row],[concrete]],IF(AND(ISNUMBER(Table1[[#This Row],[cement]]),ISNUMBER(Table1[[#This Row],[aggregates]])),Table1[[#This Row],[cement]]+Table1[[#This Row],[aggregates]],""))</f>
        <v>2507</v>
      </c>
      <c r="CG609" s="30">
        <f>COUNT(Table1[[#This Row],[steel]:[other_unspecified_material]])</f>
        <v>8</v>
      </c>
    </row>
    <row r="610" spans="1:85">
      <c r="A610" s="9">
        <v>608</v>
      </c>
      <c r="B610" s="90" t="s">
        <v>622</v>
      </c>
      <c r="C610" s="91" t="s">
        <v>1161</v>
      </c>
      <c r="D610" s="92">
        <v>2000</v>
      </c>
      <c r="E610" s="9">
        <v>2010</v>
      </c>
      <c r="F610" s="38">
        <v>87</v>
      </c>
      <c r="H610" s="38">
        <v>2</v>
      </c>
      <c r="J610" s="117">
        <v>25</v>
      </c>
      <c r="M610" s="117">
        <v>1972</v>
      </c>
      <c r="P610" s="117">
        <v>665</v>
      </c>
      <c r="Q610" s="117">
        <v>264</v>
      </c>
      <c r="AA610" s="117">
        <v>105</v>
      </c>
      <c r="AI610" s="117">
        <v>101</v>
      </c>
      <c r="AL610" s="94" t="s">
        <v>1163</v>
      </c>
      <c r="AM610" s="38">
        <v>2</v>
      </c>
      <c r="AN610" s="94" t="s">
        <v>1108</v>
      </c>
      <c r="AO610" s="9"/>
      <c r="AP610" s="94" t="s">
        <v>598</v>
      </c>
      <c r="AQ610" s="94" t="s">
        <v>120</v>
      </c>
      <c r="AR610" s="9"/>
      <c r="AS610" s="8" t="s">
        <v>1349</v>
      </c>
      <c r="AT610" s="9">
        <v>2017</v>
      </c>
      <c r="AU610" s="80" t="s">
        <v>1164</v>
      </c>
      <c r="AV610" s="80" t="s">
        <v>1165</v>
      </c>
      <c r="AW610" s="94" t="s">
        <v>1166</v>
      </c>
      <c r="AX610" s="47" t="s">
        <v>1341</v>
      </c>
      <c r="AY610" s="20" t="str">
        <f>"https://doi.org/"&amp;Table1[[#This Row],[DOI]]</f>
        <v>https://doi.org/10.1016/j.proenv.2017.03.113</v>
      </c>
      <c r="AZ610" s="9"/>
      <c r="BA610" s="9"/>
      <c r="BB610" s="9"/>
      <c r="BC610" s="69" t="s">
        <v>1216</v>
      </c>
      <c r="BD610" s="9"/>
      <c r="BE610" s="59" t="s">
        <v>1328</v>
      </c>
      <c r="BF610" s="9"/>
      <c r="BG610" s="9"/>
      <c r="BH610" s="9"/>
      <c r="BI610" s="9"/>
      <c r="BJ610" s="9"/>
      <c r="BK610" s="9"/>
      <c r="BL610" s="9"/>
      <c r="BM610" s="9"/>
      <c r="BN610" s="9"/>
      <c r="BO610" s="9"/>
      <c r="BP610" s="9"/>
      <c r="BQ610" s="9"/>
      <c r="BR610" s="9"/>
      <c r="BS610" s="9"/>
      <c r="BT610" s="9"/>
      <c r="BU610" s="9"/>
      <c r="BV610" s="9"/>
      <c r="BW610" s="60" t="s">
        <v>134</v>
      </c>
      <c r="BX610" s="22" t="str">
        <f>_xlfn.XLOOKUP(BW610,dimensions_items!$B$4:$B$35,dimensions_items!$C$4:$C$35,"NULL",0)</f>
        <v>R5.2OECD</v>
      </c>
      <c r="BY610" s="22" t="s">
        <v>16</v>
      </c>
      <c r="BZ610" s="64" t="s">
        <v>31</v>
      </c>
      <c r="CA610" s="64" t="s">
        <v>18</v>
      </c>
      <c r="CB610" s="64" t="s">
        <v>19</v>
      </c>
      <c r="CC610" s="20" t="str">
        <f t="shared" si="27"/>
        <v>RS</v>
      </c>
      <c r="CD610" s="20" t="str">
        <f t="shared" si="28"/>
        <v>U</v>
      </c>
      <c r="CE610" s="20" t="str">
        <f t="shared" si="29"/>
        <v>OECD_EU15</v>
      </c>
      <c r="CF610" s="20">
        <f>IF(ISNUMBER(Table1[[#This Row],[concrete]]),Table1[[#This Row],[concrete]],IF(AND(ISNUMBER(Table1[[#This Row],[cement]]),ISNUMBER(Table1[[#This Row],[aggregates]])),Table1[[#This Row],[cement]]+Table1[[#This Row],[aggregates]],""))</f>
        <v>1972</v>
      </c>
      <c r="CG610" s="30">
        <f>COUNT(Table1[[#This Row],[steel]:[other_unspecified_material]])</f>
        <v>8</v>
      </c>
    </row>
    <row r="611" spans="1:85">
      <c r="A611" s="9">
        <v>609</v>
      </c>
      <c r="B611" s="36" t="s">
        <v>404</v>
      </c>
      <c r="C611" s="36" t="s">
        <v>1167</v>
      </c>
      <c r="F611" s="38">
        <v>12.4</v>
      </c>
      <c r="H611" s="38">
        <v>0.5</v>
      </c>
      <c r="J611" s="117">
        <v>113.7</v>
      </c>
      <c r="M611" s="132">
        <v>246.1</v>
      </c>
      <c r="N611" s="117">
        <v>13.4</v>
      </c>
      <c r="S611" s="117">
        <v>26.6</v>
      </c>
      <c r="AB611" s="117">
        <v>10.5</v>
      </c>
      <c r="AL611" s="36" t="s">
        <v>1168</v>
      </c>
      <c r="AN611" s="20"/>
      <c r="AO611" s="20"/>
      <c r="AP611" s="36" t="s">
        <v>760</v>
      </c>
      <c r="AQ611" s="95" t="s">
        <v>120</v>
      </c>
      <c r="AR611" s="20"/>
      <c r="AS611" s="36" t="s">
        <v>1176</v>
      </c>
      <c r="AT611" s="38">
        <v>2008</v>
      </c>
      <c r="AU611" s="38" t="s">
        <v>1175</v>
      </c>
      <c r="AV611" s="36" t="s">
        <v>124</v>
      </c>
      <c r="AW611" s="36" t="s">
        <v>1174</v>
      </c>
      <c r="AX611" s="47" t="s">
        <v>1319</v>
      </c>
      <c r="AY611" s="20" t="str">
        <f>"https://doi.org/"&amp;Table1[[#This Row],[DOI]]</f>
        <v>https://doi.org/10.1162/108819800569212</v>
      </c>
      <c r="AZ611" s="36" t="s">
        <v>1218</v>
      </c>
      <c r="BA611" s="20"/>
      <c r="BB611" s="20"/>
      <c r="BC611" s="20" t="s">
        <v>1217</v>
      </c>
      <c r="BD611" s="20"/>
      <c r="BE611" s="59" t="s">
        <v>1328</v>
      </c>
      <c r="BF611" s="20"/>
      <c r="BG611" s="20"/>
      <c r="BH611" s="20"/>
      <c r="BI611" s="20"/>
      <c r="BJ611" s="20"/>
      <c r="BK611" s="20"/>
      <c r="BL611" s="20"/>
      <c r="BM611" s="20"/>
      <c r="BN611" s="20"/>
      <c r="BO611" s="20"/>
      <c r="BP611" s="20"/>
      <c r="BQ611" s="20"/>
      <c r="BR611" s="20"/>
      <c r="BS611" s="20"/>
      <c r="BT611" s="20"/>
      <c r="BU611" s="20"/>
      <c r="BV611" s="20"/>
      <c r="BW611" s="60" t="s">
        <v>410</v>
      </c>
      <c r="BX611" s="22" t="str">
        <f>_xlfn.XLOOKUP(BW611,dimensions_items!$B$4:$B$35,dimensions_items!$C$4:$C$35,"NULL",0)</f>
        <v>R5.2OECD</v>
      </c>
      <c r="BY611" s="96" t="s">
        <v>25</v>
      </c>
      <c r="BZ611" s="95" t="s">
        <v>1576</v>
      </c>
      <c r="CA611" s="64" t="s">
        <v>18</v>
      </c>
      <c r="CB611" s="64" t="s">
        <v>19</v>
      </c>
      <c r="CC611" s="20" t="str">
        <f t="shared" si="27"/>
        <v>RS</v>
      </c>
      <c r="CD611" s="20" t="str">
        <f t="shared" si="28"/>
        <v>T</v>
      </c>
      <c r="CE611" s="20" t="str">
        <f t="shared" si="29"/>
        <v>OECD_JPN</v>
      </c>
      <c r="CF611" s="20">
        <f>IF(ISNUMBER(Table1[[#This Row],[concrete]]),Table1[[#This Row],[concrete]],IF(AND(ISNUMBER(Table1[[#This Row],[cement]]),ISNUMBER(Table1[[#This Row],[aggregates]])),Table1[[#This Row],[cement]]+Table1[[#This Row],[aggregates]],""))</f>
        <v>246.1</v>
      </c>
      <c r="CG611" s="30">
        <f>COUNT(Table1[[#This Row],[steel]:[other_unspecified_material]])</f>
        <v>7</v>
      </c>
    </row>
    <row r="612" spans="1:85" s="37" customFormat="1">
      <c r="A612" s="9">
        <v>610</v>
      </c>
      <c r="B612" s="36" t="s">
        <v>404</v>
      </c>
      <c r="C612" s="36" t="s">
        <v>1167</v>
      </c>
      <c r="D612" s="38"/>
      <c r="E612" s="9"/>
      <c r="F612" s="38">
        <v>48.4</v>
      </c>
      <c r="G612" s="38"/>
      <c r="H612" s="38">
        <v>1</v>
      </c>
      <c r="I612" s="38"/>
      <c r="J612" s="117">
        <v>154.5</v>
      </c>
      <c r="K612" s="117"/>
      <c r="L612" s="117"/>
      <c r="M612" s="117">
        <v>1028.5999999999999</v>
      </c>
      <c r="N612" s="117"/>
      <c r="O612" s="117"/>
      <c r="P612" s="117"/>
      <c r="Q612" s="117"/>
      <c r="R612" s="117"/>
      <c r="S612" s="117">
        <v>41.6</v>
      </c>
      <c r="T612" s="117"/>
      <c r="U612" s="117"/>
      <c r="V612" s="117"/>
      <c r="W612" s="117"/>
      <c r="X612" s="117"/>
      <c r="Y612" s="117"/>
      <c r="Z612" s="117"/>
      <c r="AA612" s="117"/>
      <c r="AB612" s="117">
        <v>15.1</v>
      </c>
      <c r="AC612" s="117"/>
      <c r="AD612" s="117"/>
      <c r="AE612" s="117"/>
      <c r="AF612" s="117"/>
      <c r="AG612" s="117"/>
      <c r="AH612" s="117"/>
      <c r="AI612" s="117"/>
      <c r="AJ612" s="117"/>
      <c r="AK612" s="117"/>
      <c r="AL612" s="36" t="s">
        <v>1169</v>
      </c>
      <c r="AM612" s="38"/>
      <c r="AN612" s="20"/>
      <c r="AO612" s="20"/>
      <c r="AP612" s="36" t="s">
        <v>760</v>
      </c>
      <c r="AQ612" s="95" t="s">
        <v>120</v>
      </c>
      <c r="AR612" s="20"/>
      <c r="AS612" s="36" t="s">
        <v>1176</v>
      </c>
      <c r="AT612" s="38">
        <v>2008</v>
      </c>
      <c r="AU612" s="38" t="s">
        <v>1175</v>
      </c>
      <c r="AV612" s="36" t="s">
        <v>124</v>
      </c>
      <c r="AW612" s="36" t="s">
        <v>1174</v>
      </c>
      <c r="AX612" s="47" t="s">
        <v>1319</v>
      </c>
      <c r="AY612" s="20" t="str">
        <f>"https://doi.org/"&amp;Table1[[#This Row],[DOI]]</f>
        <v>https://doi.org/10.1162/108819800569212</v>
      </c>
      <c r="AZ612" s="36" t="s">
        <v>1218</v>
      </c>
      <c r="BA612" s="20"/>
      <c r="BB612" s="20"/>
      <c r="BC612" s="20" t="s">
        <v>1219</v>
      </c>
      <c r="BD612" s="20"/>
      <c r="BE612" s="59" t="s">
        <v>1328</v>
      </c>
      <c r="BF612" s="20"/>
      <c r="BG612" s="20"/>
      <c r="BH612" s="20"/>
      <c r="BI612" s="20"/>
      <c r="BJ612" s="20"/>
      <c r="BK612" s="20"/>
      <c r="BL612" s="20"/>
      <c r="BM612" s="20"/>
      <c r="BN612" s="20"/>
      <c r="BO612" s="20"/>
      <c r="BP612" s="20"/>
      <c r="BQ612" s="20"/>
      <c r="BR612" s="20"/>
      <c r="BS612" s="20"/>
      <c r="BT612" s="20"/>
      <c r="BU612" s="20"/>
      <c r="BV612" s="20"/>
      <c r="BW612" s="60" t="s">
        <v>410</v>
      </c>
      <c r="BX612" s="22" t="str">
        <f>_xlfn.XLOOKUP(BW612,dimensions_items!$B$4:$B$35,dimensions_items!$C$4:$C$35,"NULL",0)</f>
        <v>R5.2OECD</v>
      </c>
      <c r="BY612" s="96" t="s">
        <v>25</v>
      </c>
      <c r="BZ612" s="95" t="s">
        <v>1577</v>
      </c>
      <c r="CA612" s="64" t="s">
        <v>22</v>
      </c>
      <c r="CB612" s="64" t="s">
        <v>19</v>
      </c>
      <c r="CC612" s="20" t="str">
        <f t="shared" si="27"/>
        <v>RS</v>
      </c>
      <c r="CD612" s="20" t="str">
        <f t="shared" si="28"/>
        <v>T</v>
      </c>
      <c r="CE612" s="20" t="str">
        <f t="shared" si="29"/>
        <v>OECD_JPN</v>
      </c>
      <c r="CF612" s="20">
        <f>IF(ISNUMBER(Table1[[#This Row],[concrete]]),Table1[[#This Row],[concrete]],IF(AND(ISNUMBER(Table1[[#This Row],[cement]]),ISNUMBER(Table1[[#This Row],[aggregates]])),Table1[[#This Row],[cement]]+Table1[[#This Row],[aggregates]],""))</f>
        <v>1028.5999999999999</v>
      </c>
      <c r="CG612" s="30">
        <f>COUNT(Table1[[#This Row],[steel]:[other_unspecified_material]])</f>
        <v>6</v>
      </c>
    </row>
    <row r="613" spans="1:85" s="37" customFormat="1">
      <c r="A613" s="9">
        <v>611</v>
      </c>
      <c r="B613" s="36" t="s">
        <v>501</v>
      </c>
      <c r="C613" s="36" t="s">
        <v>1170</v>
      </c>
      <c r="D613" s="38"/>
      <c r="E613" s="9">
        <v>1920</v>
      </c>
      <c r="F613" s="38">
        <v>25</v>
      </c>
      <c r="G613" s="38"/>
      <c r="H613" s="38"/>
      <c r="I613" s="38"/>
      <c r="J613" s="117">
        <v>133</v>
      </c>
      <c r="K613" s="117"/>
      <c r="L613" s="117"/>
      <c r="M613" s="117"/>
      <c r="N613" s="133">
        <v>78</v>
      </c>
      <c r="O613" s="117">
        <v>287</v>
      </c>
      <c r="P613" s="117">
        <v>572</v>
      </c>
      <c r="Q613" s="133"/>
      <c r="R613" s="117"/>
      <c r="S613" s="117"/>
      <c r="T613" s="117"/>
      <c r="U613" s="117"/>
      <c r="V613" s="117"/>
      <c r="W613" s="117"/>
      <c r="X613" s="117"/>
      <c r="Y613" s="117"/>
      <c r="Z613" s="117"/>
      <c r="AA613" s="117"/>
      <c r="AB613" s="117"/>
      <c r="AC613" s="117"/>
      <c r="AD613" s="117"/>
      <c r="AE613" s="117"/>
      <c r="AF613" s="117"/>
      <c r="AG613" s="117"/>
      <c r="AH613" s="117"/>
      <c r="AI613" s="117"/>
      <c r="AJ613" s="117"/>
      <c r="AK613" s="117">
        <v>44</v>
      </c>
      <c r="AL613" s="23" t="s">
        <v>1158</v>
      </c>
      <c r="AM613" s="38"/>
      <c r="AN613" s="36" t="s">
        <v>1108</v>
      </c>
      <c r="AO613" s="36" t="s">
        <v>117</v>
      </c>
      <c r="AP613" s="36" t="s">
        <v>598</v>
      </c>
      <c r="AQ613" s="36" t="s">
        <v>120</v>
      </c>
      <c r="AR613" s="36" t="s">
        <v>1130</v>
      </c>
      <c r="AS613" s="36" t="s">
        <v>1173</v>
      </c>
      <c r="AT613" s="38">
        <v>2019</v>
      </c>
      <c r="AU613" s="36" t="s">
        <v>1172</v>
      </c>
      <c r="AV613" s="36" t="s">
        <v>124</v>
      </c>
      <c r="AW613" s="36" t="s">
        <v>1174</v>
      </c>
      <c r="AX613" s="47" t="s">
        <v>1320</v>
      </c>
      <c r="AY613" s="20" t="str">
        <f>"https://doi.org/"&amp;Table1[[#This Row],[DOI]]</f>
        <v>https://doi.org/10.1111/jiec.12939</v>
      </c>
      <c r="AZ613" s="36" t="s">
        <v>1200</v>
      </c>
      <c r="BA613" s="20"/>
      <c r="BB613" s="20"/>
      <c r="BC613" s="69" t="s">
        <v>1201</v>
      </c>
      <c r="BD613" s="20"/>
      <c r="BE613" s="59" t="s">
        <v>1328</v>
      </c>
      <c r="BF613" s="20"/>
      <c r="BG613" s="20"/>
      <c r="BH613" s="20"/>
      <c r="BI613" s="20"/>
      <c r="BJ613" s="20"/>
      <c r="BK613" s="20"/>
      <c r="BL613" s="20"/>
      <c r="BM613" s="20"/>
      <c r="BN613" s="20"/>
      <c r="BO613" s="20"/>
      <c r="BP613" s="20"/>
      <c r="BQ613" s="20"/>
      <c r="BR613" s="20"/>
      <c r="BS613" s="20"/>
      <c r="BT613" s="20"/>
      <c r="BU613" s="20"/>
      <c r="BV613" s="20"/>
      <c r="BW613" s="60" t="s">
        <v>134</v>
      </c>
      <c r="BX613" s="22" t="str">
        <f>_xlfn.XLOOKUP(BW613,dimensions_items!$B$4:$B$35,dimensions_items!$C$4:$C$35,"NULL",0)</f>
        <v>R5.2OECD</v>
      </c>
      <c r="BY613" s="97" t="s">
        <v>40</v>
      </c>
      <c r="BZ613" s="64" t="s">
        <v>31</v>
      </c>
      <c r="CA613" s="64" t="s">
        <v>18</v>
      </c>
      <c r="CB613" s="64" t="s">
        <v>19</v>
      </c>
      <c r="CC613" s="20" t="str">
        <f t="shared" si="27"/>
        <v>RM</v>
      </c>
      <c r="CD613" s="20" t="str">
        <f t="shared" si="28"/>
        <v>U</v>
      </c>
      <c r="CE613" s="20" t="str">
        <f t="shared" si="29"/>
        <v>OECD_EU15</v>
      </c>
      <c r="CF613" s="20">
        <f>IF(ISNUMBER(Table1[[#This Row],[concrete]]),Table1[[#This Row],[concrete]],IF(AND(ISNUMBER(Table1[[#This Row],[cement]]),ISNUMBER(Table1[[#This Row],[aggregates]])),Table1[[#This Row],[cement]]+Table1[[#This Row],[aggregates]],""))</f>
        <v>365</v>
      </c>
      <c r="CG613" s="30">
        <f>COUNT(Table1[[#This Row],[steel]:[other_unspecified_material]])</f>
        <v>6</v>
      </c>
    </row>
    <row r="614" spans="1:85" s="37" customFormat="1">
      <c r="A614" s="9">
        <v>612</v>
      </c>
      <c r="B614" s="36" t="s">
        <v>501</v>
      </c>
      <c r="C614" s="36" t="s">
        <v>1170</v>
      </c>
      <c r="D614" s="38">
        <v>1921</v>
      </c>
      <c r="E614" s="9">
        <v>1950</v>
      </c>
      <c r="F614" s="38">
        <v>85</v>
      </c>
      <c r="G614" s="38"/>
      <c r="H614" s="38"/>
      <c r="I614" s="38"/>
      <c r="J614" s="117">
        <v>81</v>
      </c>
      <c r="K614" s="117"/>
      <c r="L614" s="117"/>
      <c r="M614" s="117"/>
      <c r="N614" s="133">
        <v>362</v>
      </c>
      <c r="O614" s="117">
        <v>60</v>
      </c>
      <c r="P614" s="117">
        <v>386</v>
      </c>
      <c r="Q614" s="133"/>
      <c r="R614" s="117"/>
      <c r="S614" s="117"/>
      <c r="T614" s="117"/>
      <c r="U614" s="117"/>
      <c r="V614" s="117"/>
      <c r="W614" s="117"/>
      <c r="X614" s="117"/>
      <c r="Y614" s="117"/>
      <c r="Z614" s="117"/>
      <c r="AA614" s="117"/>
      <c r="AB614" s="117"/>
      <c r="AC614" s="117"/>
      <c r="AD614" s="117"/>
      <c r="AE614" s="117"/>
      <c r="AF614" s="117"/>
      <c r="AG614" s="117"/>
      <c r="AH614" s="117"/>
      <c r="AI614" s="117"/>
      <c r="AJ614" s="117"/>
      <c r="AK614" s="117">
        <v>75</v>
      </c>
      <c r="AL614" s="20" t="s">
        <v>1158</v>
      </c>
      <c r="AM614" s="38"/>
      <c r="AN614" s="36" t="s">
        <v>1108</v>
      </c>
      <c r="AO614" s="36" t="s">
        <v>117</v>
      </c>
      <c r="AP614" s="36" t="s">
        <v>598</v>
      </c>
      <c r="AQ614" s="36" t="s">
        <v>120</v>
      </c>
      <c r="AR614" s="36" t="s">
        <v>1130</v>
      </c>
      <c r="AS614" s="36" t="s">
        <v>1173</v>
      </c>
      <c r="AT614" s="38">
        <v>2019</v>
      </c>
      <c r="AU614" s="36" t="s">
        <v>1172</v>
      </c>
      <c r="AV614" s="36" t="s">
        <v>124</v>
      </c>
      <c r="AW614" s="36" t="s">
        <v>1174</v>
      </c>
      <c r="AX614" s="47" t="s">
        <v>1320</v>
      </c>
      <c r="AY614" s="20" t="str">
        <f>"https://doi.org/"&amp;Table1[[#This Row],[DOI]]</f>
        <v>https://doi.org/10.1111/jiec.12939</v>
      </c>
      <c r="AZ614" s="36" t="s">
        <v>1200</v>
      </c>
      <c r="BA614" s="20"/>
      <c r="BB614" s="20"/>
      <c r="BC614" s="69" t="s">
        <v>1201</v>
      </c>
      <c r="BD614" s="20"/>
      <c r="BE614" s="59" t="s">
        <v>1328</v>
      </c>
      <c r="BF614" s="20"/>
      <c r="BG614" s="20"/>
      <c r="BH614" s="20"/>
      <c r="BI614" s="20"/>
      <c r="BJ614" s="20"/>
      <c r="BK614" s="20"/>
      <c r="BL614" s="20"/>
      <c r="BM614" s="20"/>
      <c r="BN614" s="20"/>
      <c r="BO614" s="20"/>
      <c r="BP614" s="20"/>
      <c r="BQ614" s="20"/>
      <c r="BR614" s="20"/>
      <c r="BS614" s="20"/>
      <c r="BT614" s="20"/>
      <c r="BU614" s="20"/>
      <c r="BV614" s="20"/>
      <c r="BW614" s="60" t="s">
        <v>134</v>
      </c>
      <c r="BX614" s="22" t="str">
        <f>_xlfn.XLOOKUP(BW614,dimensions_items!$B$4:$B$35,dimensions_items!$C$4:$C$35,"NULL",0)</f>
        <v>R5.2OECD</v>
      </c>
      <c r="BY614" s="97" t="s">
        <v>40</v>
      </c>
      <c r="BZ614" s="64" t="s">
        <v>31</v>
      </c>
      <c r="CA614" s="64" t="s">
        <v>18</v>
      </c>
      <c r="CB614" s="64" t="s">
        <v>19</v>
      </c>
      <c r="CC614" s="20" t="str">
        <f t="shared" si="27"/>
        <v>RM</v>
      </c>
      <c r="CD614" s="20" t="str">
        <f t="shared" si="28"/>
        <v>U</v>
      </c>
      <c r="CE614" s="20" t="str">
        <f t="shared" si="29"/>
        <v>OECD_EU15</v>
      </c>
      <c r="CF614" s="20">
        <f>IF(ISNUMBER(Table1[[#This Row],[concrete]]),Table1[[#This Row],[concrete]],IF(AND(ISNUMBER(Table1[[#This Row],[cement]]),ISNUMBER(Table1[[#This Row],[aggregates]])),Table1[[#This Row],[cement]]+Table1[[#This Row],[aggregates]],""))</f>
        <v>422</v>
      </c>
      <c r="CG614" s="30">
        <f>COUNT(Table1[[#This Row],[steel]:[other_unspecified_material]])</f>
        <v>6</v>
      </c>
    </row>
    <row r="615" spans="1:85" s="37" customFormat="1">
      <c r="A615" s="9">
        <v>613</v>
      </c>
      <c r="B615" s="36" t="s">
        <v>501</v>
      </c>
      <c r="C615" s="36" t="s">
        <v>1170</v>
      </c>
      <c r="D615" s="38">
        <v>1951</v>
      </c>
      <c r="E615" s="9">
        <v>1980</v>
      </c>
      <c r="F615" s="38">
        <v>122</v>
      </c>
      <c r="G615" s="38"/>
      <c r="H615" s="38"/>
      <c r="I615" s="38"/>
      <c r="J615" s="117">
        <v>17</v>
      </c>
      <c r="K615" s="117"/>
      <c r="L615" s="117"/>
      <c r="M615" s="117"/>
      <c r="N615" s="133">
        <v>763</v>
      </c>
      <c r="O615" s="117">
        <v>10</v>
      </c>
      <c r="P615" s="117">
        <v>28</v>
      </c>
      <c r="Q615" s="133"/>
      <c r="R615" s="117"/>
      <c r="S615" s="117"/>
      <c r="T615" s="117"/>
      <c r="U615" s="117"/>
      <c r="V615" s="117"/>
      <c r="W615" s="117"/>
      <c r="X615" s="117"/>
      <c r="Y615" s="117"/>
      <c r="Z615" s="117"/>
      <c r="AA615" s="117"/>
      <c r="AB615" s="117"/>
      <c r="AC615" s="117"/>
      <c r="AD615" s="117"/>
      <c r="AE615" s="117"/>
      <c r="AF615" s="117"/>
      <c r="AG615" s="117"/>
      <c r="AH615" s="117"/>
      <c r="AI615" s="117"/>
      <c r="AJ615" s="117"/>
      <c r="AK615" s="117">
        <v>30</v>
      </c>
      <c r="AL615" s="20" t="s">
        <v>1158</v>
      </c>
      <c r="AM615" s="38"/>
      <c r="AN615" s="36" t="s">
        <v>1108</v>
      </c>
      <c r="AO615" s="36" t="s">
        <v>117</v>
      </c>
      <c r="AP615" s="36" t="s">
        <v>598</v>
      </c>
      <c r="AQ615" s="36" t="s">
        <v>120</v>
      </c>
      <c r="AR615" s="36" t="s">
        <v>1130</v>
      </c>
      <c r="AS615" s="36" t="s">
        <v>1173</v>
      </c>
      <c r="AT615" s="38">
        <v>2019</v>
      </c>
      <c r="AU615" s="36" t="s">
        <v>1172</v>
      </c>
      <c r="AV615" s="36" t="s">
        <v>124</v>
      </c>
      <c r="AW615" s="36" t="s">
        <v>1174</v>
      </c>
      <c r="AX615" s="47" t="s">
        <v>1320</v>
      </c>
      <c r="AY615" s="20" t="str">
        <f>"https://doi.org/"&amp;Table1[[#This Row],[DOI]]</f>
        <v>https://doi.org/10.1111/jiec.12939</v>
      </c>
      <c r="AZ615" s="36" t="s">
        <v>1200</v>
      </c>
      <c r="BA615" s="20"/>
      <c r="BB615" s="20"/>
      <c r="BC615" s="69" t="s">
        <v>1201</v>
      </c>
      <c r="BD615" s="20"/>
      <c r="BE615" s="59" t="s">
        <v>1328</v>
      </c>
      <c r="BF615" s="20"/>
      <c r="BG615" s="20"/>
      <c r="BH615" s="20"/>
      <c r="BI615" s="20"/>
      <c r="BJ615" s="20"/>
      <c r="BK615" s="20"/>
      <c r="BL615" s="20"/>
      <c r="BM615" s="20"/>
      <c r="BN615" s="20"/>
      <c r="BO615" s="20"/>
      <c r="BP615" s="20"/>
      <c r="BQ615" s="20"/>
      <c r="BR615" s="20"/>
      <c r="BS615" s="20"/>
      <c r="BT615" s="20"/>
      <c r="BU615" s="20"/>
      <c r="BV615" s="20"/>
      <c r="BW615" s="60" t="s">
        <v>134</v>
      </c>
      <c r="BX615" s="22" t="str">
        <f>_xlfn.XLOOKUP(BW615,dimensions_items!$B$4:$B$35,dimensions_items!$C$4:$C$35,"NULL",0)</f>
        <v>R5.2OECD</v>
      </c>
      <c r="BY615" s="97" t="s">
        <v>40</v>
      </c>
      <c r="BZ615" s="64" t="s">
        <v>31</v>
      </c>
      <c r="CA615" s="64" t="s">
        <v>18</v>
      </c>
      <c r="CB615" s="64" t="s">
        <v>19</v>
      </c>
      <c r="CC615" s="20" t="str">
        <f t="shared" si="27"/>
        <v>RM</v>
      </c>
      <c r="CD615" s="20" t="str">
        <f t="shared" si="28"/>
        <v>U</v>
      </c>
      <c r="CE615" s="20" t="str">
        <f t="shared" si="29"/>
        <v>OECD_EU15</v>
      </c>
      <c r="CF615" s="20">
        <f>IF(ISNUMBER(Table1[[#This Row],[concrete]]),Table1[[#This Row],[concrete]],IF(AND(ISNUMBER(Table1[[#This Row],[cement]]),ISNUMBER(Table1[[#This Row],[aggregates]])),Table1[[#This Row],[cement]]+Table1[[#This Row],[aggregates]],""))</f>
        <v>773</v>
      </c>
      <c r="CG615" s="30">
        <f>COUNT(Table1[[#This Row],[steel]:[other_unspecified_material]])</f>
        <v>6</v>
      </c>
    </row>
    <row r="616" spans="1:85">
      <c r="A616" s="9">
        <v>614</v>
      </c>
      <c r="B616" s="36" t="s">
        <v>501</v>
      </c>
      <c r="C616" s="36" t="s">
        <v>1170</v>
      </c>
      <c r="D616" s="38">
        <v>1981</v>
      </c>
      <c r="F616" s="38">
        <v>251</v>
      </c>
      <c r="J616" s="117">
        <v>28</v>
      </c>
      <c r="N616" s="133">
        <v>636</v>
      </c>
      <c r="Q616" s="133"/>
      <c r="AK616" s="117">
        <v>50</v>
      </c>
      <c r="AL616" s="20" t="s">
        <v>1158</v>
      </c>
      <c r="AN616" s="36" t="s">
        <v>1108</v>
      </c>
      <c r="AO616" s="36" t="s">
        <v>117</v>
      </c>
      <c r="AP616" s="36" t="s">
        <v>598</v>
      </c>
      <c r="AQ616" s="36" t="s">
        <v>120</v>
      </c>
      <c r="AR616" s="36" t="s">
        <v>1130</v>
      </c>
      <c r="AS616" s="36" t="s">
        <v>1173</v>
      </c>
      <c r="AT616" s="38">
        <v>2019</v>
      </c>
      <c r="AU616" s="36" t="s">
        <v>1172</v>
      </c>
      <c r="AV616" s="36" t="s">
        <v>124</v>
      </c>
      <c r="AW616" s="36" t="s">
        <v>1174</v>
      </c>
      <c r="AX616" s="47" t="s">
        <v>1320</v>
      </c>
      <c r="AY616" s="20" t="str">
        <f>"https://doi.org/"&amp;Table1[[#This Row],[DOI]]</f>
        <v>https://doi.org/10.1111/jiec.12939</v>
      </c>
      <c r="AZ616" s="36" t="s">
        <v>1200</v>
      </c>
      <c r="BA616" s="20"/>
      <c r="BB616" s="20"/>
      <c r="BC616" s="69" t="s">
        <v>1201</v>
      </c>
      <c r="BD616" s="20"/>
      <c r="BE616" s="59" t="s">
        <v>1328</v>
      </c>
      <c r="BF616" s="20"/>
      <c r="BG616" s="20"/>
      <c r="BH616" s="20"/>
      <c r="BI616" s="20"/>
      <c r="BJ616" s="20"/>
      <c r="BK616" s="20"/>
      <c r="BL616" s="20"/>
      <c r="BM616" s="20"/>
      <c r="BN616" s="20"/>
      <c r="BO616" s="20"/>
      <c r="BP616" s="20"/>
      <c r="BQ616" s="20"/>
      <c r="BR616" s="20"/>
      <c r="BS616" s="20"/>
      <c r="BT616" s="20"/>
      <c r="BU616" s="20"/>
      <c r="BV616" s="20"/>
      <c r="BW616" s="60" t="s">
        <v>134</v>
      </c>
      <c r="BX616" s="22" t="str">
        <f>_xlfn.XLOOKUP(BW616,dimensions_items!$B$4:$B$35,dimensions_items!$C$4:$C$35,"NULL",0)</f>
        <v>R5.2OECD</v>
      </c>
      <c r="BY616" s="97" t="s">
        <v>40</v>
      </c>
      <c r="BZ616" s="64" t="s">
        <v>31</v>
      </c>
      <c r="CA616" s="64" t="s">
        <v>18</v>
      </c>
      <c r="CB616" s="64" t="s">
        <v>19</v>
      </c>
      <c r="CC616" s="20" t="str">
        <f t="shared" si="27"/>
        <v>RM</v>
      </c>
      <c r="CD616" s="20" t="str">
        <f t="shared" si="28"/>
        <v>U</v>
      </c>
      <c r="CE616" s="20" t="str">
        <f t="shared" si="29"/>
        <v>OECD_EU15</v>
      </c>
      <c r="CF616" s="20" t="str">
        <f>IF(ISNUMBER(Table1[[#This Row],[concrete]]),Table1[[#This Row],[concrete]],IF(AND(ISNUMBER(Table1[[#This Row],[cement]]),ISNUMBER(Table1[[#This Row],[aggregates]])),Table1[[#This Row],[cement]]+Table1[[#This Row],[aggregates]],""))</f>
        <v/>
      </c>
      <c r="CG616" s="30">
        <f>COUNT(Table1[[#This Row],[steel]:[other_unspecified_material]])</f>
        <v>4</v>
      </c>
    </row>
    <row r="617" spans="1:85">
      <c r="A617" s="9">
        <v>615</v>
      </c>
      <c r="B617" s="36" t="s">
        <v>501</v>
      </c>
      <c r="C617" s="36" t="s">
        <v>1170</v>
      </c>
      <c r="E617" s="9">
        <v>1920</v>
      </c>
      <c r="F617" s="38">
        <v>3</v>
      </c>
      <c r="J617" s="117">
        <v>149</v>
      </c>
      <c r="N617" s="133">
        <v>21</v>
      </c>
      <c r="O617" s="117">
        <v>675</v>
      </c>
      <c r="P617" s="117">
        <v>26</v>
      </c>
      <c r="Q617" s="133"/>
      <c r="AK617" s="117">
        <v>21</v>
      </c>
      <c r="AL617" s="20" t="s">
        <v>1158</v>
      </c>
      <c r="AN617" s="36" t="s">
        <v>1108</v>
      </c>
      <c r="AO617" s="36" t="s">
        <v>117</v>
      </c>
      <c r="AP617" s="36" t="s">
        <v>598</v>
      </c>
      <c r="AQ617" s="36" t="s">
        <v>120</v>
      </c>
      <c r="AR617" s="36" t="s">
        <v>1130</v>
      </c>
      <c r="AS617" s="36" t="s">
        <v>1173</v>
      </c>
      <c r="AT617" s="38">
        <v>2019</v>
      </c>
      <c r="AU617" s="36" t="s">
        <v>1172</v>
      </c>
      <c r="AV617" s="36" t="s">
        <v>124</v>
      </c>
      <c r="AW617" s="36" t="s">
        <v>1174</v>
      </c>
      <c r="AX617" s="47" t="s">
        <v>1320</v>
      </c>
      <c r="AY617" s="20" t="str">
        <f>"https://doi.org/"&amp;Table1[[#This Row],[DOI]]</f>
        <v>https://doi.org/10.1111/jiec.12939</v>
      </c>
      <c r="AZ617" s="36" t="s">
        <v>1200</v>
      </c>
      <c r="BA617" s="20"/>
      <c r="BB617" s="20"/>
      <c r="BC617" s="69" t="s">
        <v>1201</v>
      </c>
      <c r="BD617" s="20"/>
      <c r="BE617" s="59" t="s">
        <v>1328</v>
      </c>
      <c r="BF617" s="20"/>
      <c r="BG617" s="20"/>
      <c r="BH617" s="20"/>
      <c r="BI617" s="20"/>
      <c r="BJ617" s="20"/>
      <c r="BK617" s="20"/>
      <c r="BL617" s="20"/>
      <c r="BM617" s="20"/>
      <c r="BN617" s="20"/>
      <c r="BO617" s="20"/>
      <c r="BP617" s="20"/>
      <c r="BQ617" s="20"/>
      <c r="BR617" s="20"/>
      <c r="BS617" s="20"/>
      <c r="BT617" s="20"/>
      <c r="BU617" s="20"/>
      <c r="BV617" s="20"/>
      <c r="BW617" s="60" t="s">
        <v>134</v>
      </c>
      <c r="BX617" s="22" t="str">
        <f>_xlfn.XLOOKUP(BW617,dimensions_items!$B$4:$B$35,dimensions_items!$C$4:$C$35,"NULL",0)</f>
        <v>R5.2OECD</v>
      </c>
      <c r="BY617" s="97" t="s">
        <v>25</v>
      </c>
      <c r="BZ617" s="64" t="s">
        <v>31</v>
      </c>
      <c r="CA617" s="64" t="s">
        <v>18</v>
      </c>
      <c r="CB617" s="64" t="s">
        <v>19</v>
      </c>
      <c r="CC617" s="20" t="str">
        <f t="shared" si="27"/>
        <v>RS</v>
      </c>
      <c r="CD617" s="20" t="str">
        <f t="shared" si="28"/>
        <v>U</v>
      </c>
      <c r="CE617" s="20" t="str">
        <f t="shared" si="29"/>
        <v>OECD_EU15</v>
      </c>
      <c r="CF617" s="20">
        <f>IF(ISNUMBER(Table1[[#This Row],[concrete]]),Table1[[#This Row],[concrete]],IF(AND(ISNUMBER(Table1[[#This Row],[cement]]),ISNUMBER(Table1[[#This Row],[aggregates]])),Table1[[#This Row],[cement]]+Table1[[#This Row],[aggregates]],""))</f>
        <v>696</v>
      </c>
      <c r="CG617" s="30">
        <f>COUNT(Table1[[#This Row],[steel]:[other_unspecified_material]])</f>
        <v>6</v>
      </c>
    </row>
    <row r="618" spans="1:85">
      <c r="A618" s="9">
        <v>616</v>
      </c>
      <c r="B618" s="36" t="s">
        <v>501</v>
      </c>
      <c r="C618" s="36" t="s">
        <v>1170</v>
      </c>
      <c r="D618" s="38">
        <v>1921</v>
      </c>
      <c r="E618" s="9">
        <v>1950</v>
      </c>
      <c r="F618" s="38">
        <v>8</v>
      </c>
      <c r="J618" s="117">
        <v>120</v>
      </c>
      <c r="N618" s="133">
        <v>276</v>
      </c>
      <c r="O618" s="117">
        <v>74</v>
      </c>
      <c r="P618" s="117">
        <v>11</v>
      </c>
      <c r="Q618" s="133"/>
      <c r="AK618" s="117">
        <v>52</v>
      </c>
      <c r="AL618" s="20" t="s">
        <v>1158</v>
      </c>
      <c r="AN618" s="36" t="s">
        <v>1108</v>
      </c>
      <c r="AO618" s="36" t="s">
        <v>117</v>
      </c>
      <c r="AP618" s="36" t="s">
        <v>598</v>
      </c>
      <c r="AQ618" s="36" t="s">
        <v>120</v>
      </c>
      <c r="AR618" s="36" t="s">
        <v>1130</v>
      </c>
      <c r="AS618" s="36" t="s">
        <v>1173</v>
      </c>
      <c r="AT618" s="38">
        <v>2019</v>
      </c>
      <c r="AU618" s="36" t="s">
        <v>1172</v>
      </c>
      <c r="AV618" s="36" t="s">
        <v>124</v>
      </c>
      <c r="AW618" s="36" t="s">
        <v>1174</v>
      </c>
      <c r="AX618" s="47" t="s">
        <v>1320</v>
      </c>
      <c r="AY618" s="20" t="str">
        <f>"https://doi.org/"&amp;Table1[[#This Row],[DOI]]</f>
        <v>https://doi.org/10.1111/jiec.12939</v>
      </c>
      <c r="AZ618" s="36" t="s">
        <v>1200</v>
      </c>
      <c r="BA618" s="20"/>
      <c r="BB618" s="20"/>
      <c r="BC618" s="69" t="s">
        <v>1201</v>
      </c>
      <c r="BD618" s="20"/>
      <c r="BE618" s="59" t="s">
        <v>1328</v>
      </c>
      <c r="BF618" s="20"/>
      <c r="BG618" s="20"/>
      <c r="BH618" s="20"/>
      <c r="BI618" s="20"/>
      <c r="BJ618" s="20"/>
      <c r="BK618" s="20"/>
      <c r="BL618" s="20"/>
      <c r="BM618" s="20"/>
      <c r="BN618" s="20"/>
      <c r="BO618" s="20"/>
      <c r="BP618" s="20"/>
      <c r="BQ618" s="20"/>
      <c r="BR618" s="20"/>
      <c r="BS618" s="20"/>
      <c r="BT618" s="20"/>
      <c r="BU618" s="20"/>
      <c r="BV618" s="20"/>
      <c r="BW618" s="60" t="s">
        <v>134</v>
      </c>
      <c r="BX618" s="22" t="str">
        <f>_xlfn.XLOOKUP(BW618,dimensions_items!$B$4:$B$35,dimensions_items!$C$4:$C$35,"NULL",0)</f>
        <v>R5.2OECD</v>
      </c>
      <c r="BY618" s="97" t="s">
        <v>25</v>
      </c>
      <c r="BZ618" s="64" t="s">
        <v>31</v>
      </c>
      <c r="CA618" s="64" t="s">
        <v>18</v>
      </c>
      <c r="CB618" s="64" t="s">
        <v>19</v>
      </c>
      <c r="CC618" s="20" t="str">
        <f t="shared" si="27"/>
        <v>RS</v>
      </c>
      <c r="CD618" s="20" t="str">
        <f t="shared" si="28"/>
        <v>U</v>
      </c>
      <c r="CE618" s="20" t="str">
        <f t="shared" si="29"/>
        <v>OECD_EU15</v>
      </c>
      <c r="CF618" s="20">
        <f>IF(ISNUMBER(Table1[[#This Row],[concrete]]),Table1[[#This Row],[concrete]],IF(AND(ISNUMBER(Table1[[#This Row],[cement]]),ISNUMBER(Table1[[#This Row],[aggregates]])),Table1[[#This Row],[cement]]+Table1[[#This Row],[aggregates]],""))</f>
        <v>350</v>
      </c>
      <c r="CG618" s="30">
        <f>COUNT(Table1[[#This Row],[steel]:[other_unspecified_material]])</f>
        <v>6</v>
      </c>
    </row>
    <row r="619" spans="1:85">
      <c r="A619" s="9">
        <v>617</v>
      </c>
      <c r="B619" s="36" t="s">
        <v>501</v>
      </c>
      <c r="C619" s="36" t="s">
        <v>1170</v>
      </c>
      <c r="D619" s="38">
        <v>1951</v>
      </c>
      <c r="E619" s="9">
        <v>1980</v>
      </c>
      <c r="F619" s="38">
        <v>78</v>
      </c>
      <c r="J619" s="117">
        <v>51</v>
      </c>
      <c r="N619" s="133">
        <v>362</v>
      </c>
      <c r="P619" s="117">
        <v>39</v>
      </c>
      <c r="Q619" s="133"/>
      <c r="AK619" s="117">
        <v>37</v>
      </c>
      <c r="AL619" s="20" t="s">
        <v>1158</v>
      </c>
      <c r="AN619" s="36" t="s">
        <v>1108</v>
      </c>
      <c r="AO619" s="36" t="s">
        <v>117</v>
      </c>
      <c r="AP619" s="36" t="s">
        <v>598</v>
      </c>
      <c r="AQ619" s="36" t="s">
        <v>120</v>
      </c>
      <c r="AR619" s="36" t="s">
        <v>1130</v>
      </c>
      <c r="AS619" s="36" t="s">
        <v>1173</v>
      </c>
      <c r="AT619" s="38">
        <v>2019</v>
      </c>
      <c r="AU619" s="36" t="s">
        <v>1172</v>
      </c>
      <c r="AV619" s="36" t="s">
        <v>124</v>
      </c>
      <c r="AW619" s="36" t="s">
        <v>1174</v>
      </c>
      <c r="AX619" s="47" t="s">
        <v>1320</v>
      </c>
      <c r="AY619" s="20" t="str">
        <f>"https://doi.org/"&amp;Table1[[#This Row],[DOI]]</f>
        <v>https://doi.org/10.1111/jiec.12939</v>
      </c>
      <c r="AZ619" s="36" t="s">
        <v>1200</v>
      </c>
      <c r="BA619" s="20"/>
      <c r="BB619" s="20"/>
      <c r="BC619" s="69" t="s">
        <v>1201</v>
      </c>
      <c r="BD619" s="20"/>
      <c r="BE619" s="59" t="s">
        <v>1328</v>
      </c>
      <c r="BF619" s="20"/>
      <c r="BG619" s="20"/>
      <c r="BH619" s="20"/>
      <c r="BI619" s="20"/>
      <c r="BJ619" s="20"/>
      <c r="BK619" s="20"/>
      <c r="BL619" s="20"/>
      <c r="BM619" s="20"/>
      <c r="BN619" s="20"/>
      <c r="BO619" s="20"/>
      <c r="BP619" s="20"/>
      <c r="BQ619" s="20"/>
      <c r="BR619" s="20"/>
      <c r="BS619" s="20"/>
      <c r="BT619" s="20"/>
      <c r="BU619" s="20"/>
      <c r="BV619" s="20"/>
      <c r="BW619" s="60" t="s">
        <v>134</v>
      </c>
      <c r="BX619" s="22" t="str">
        <f>_xlfn.XLOOKUP(BW619,dimensions_items!$B$4:$B$35,dimensions_items!$C$4:$C$35,"NULL",0)</f>
        <v>R5.2OECD</v>
      </c>
      <c r="BY619" s="97" t="s">
        <v>25</v>
      </c>
      <c r="BZ619" s="64" t="s">
        <v>31</v>
      </c>
      <c r="CA619" s="64" t="s">
        <v>18</v>
      </c>
      <c r="CB619" s="64" t="s">
        <v>19</v>
      </c>
      <c r="CC619" s="20" t="str">
        <f t="shared" si="27"/>
        <v>RS</v>
      </c>
      <c r="CD619" s="20" t="str">
        <f t="shared" si="28"/>
        <v>U</v>
      </c>
      <c r="CE619" s="20" t="str">
        <f t="shared" si="29"/>
        <v>OECD_EU15</v>
      </c>
      <c r="CF619" s="20" t="str">
        <f>IF(ISNUMBER(Table1[[#This Row],[concrete]]),Table1[[#This Row],[concrete]],IF(AND(ISNUMBER(Table1[[#This Row],[cement]]),ISNUMBER(Table1[[#This Row],[aggregates]])),Table1[[#This Row],[cement]]+Table1[[#This Row],[aggregates]],""))</f>
        <v/>
      </c>
      <c r="CG619" s="30">
        <f>COUNT(Table1[[#This Row],[steel]:[other_unspecified_material]])</f>
        <v>5</v>
      </c>
    </row>
    <row r="620" spans="1:85">
      <c r="A620" s="9">
        <v>618</v>
      </c>
      <c r="B620" s="36" t="s">
        <v>501</v>
      </c>
      <c r="C620" s="36" t="s">
        <v>1170</v>
      </c>
      <c r="D620" s="38">
        <v>1981</v>
      </c>
      <c r="F620" s="38">
        <v>47</v>
      </c>
      <c r="J620" s="117">
        <v>50</v>
      </c>
      <c r="N620" s="133">
        <v>252</v>
      </c>
      <c r="Q620" s="133"/>
      <c r="AK620" s="117">
        <v>67</v>
      </c>
      <c r="AL620" s="20" t="s">
        <v>1158</v>
      </c>
      <c r="AN620" s="36" t="s">
        <v>1108</v>
      </c>
      <c r="AO620" s="36" t="s">
        <v>117</v>
      </c>
      <c r="AP620" s="36" t="s">
        <v>598</v>
      </c>
      <c r="AQ620" s="36" t="s">
        <v>120</v>
      </c>
      <c r="AR620" s="36" t="s">
        <v>1130</v>
      </c>
      <c r="AS620" s="36" t="s">
        <v>1173</v>
      </c>
      <c r="AT620" s="38">
        <v>2019</v>
      </c>
      <c r="AU620" s="36" t="s">
        <v>1172</v>
      </c>
      <c r="AV620" s="36" t="s">
        <v>124</v>
      </c>
      <c r="AW620" s="36" t="s">
        <v>1174</v>
      </c>
      <c r="AX620" s="47" t="s">
        <v>1320</v>
      </c>
      <c r="AY620" s="20" t="str">
        <f>"https://doi.org/"&amp;Table1[[#This Row],[DOI]]</f>
        <v>https://doi.org/10.1111/jiec.12939</v>
      </c>
      <c r="AZ620" s="36" t="s">
        <v>1200</v>
      </c>
      <c r="BA620" s="20"/>
      <c r="BB620" s="20"/>
      <c r="BC620" s="69" t="s">
        <v>1201</v>
      </c>
      <c r="BD620" s="20"/>
      <c r="BE620" s="59" t="s">
        <v>1328</v>
      </c>
      <c r="BF620" s="20"/>
      <c r="BG620" s="20"/>
      <c r="BH620" s="20"/>
      <c r="BI620" s="20"/>
      <c r="BJ620" s="20"/>
      <c r="BK620" s="20"/>
      <c r="BL620" s="20"/>
      <c r="BM620" s="20"/>
      <c r="BN620" s="20"/>
      <c r="BO620" s="20"/>
      <c r="BP620" s="20"/>
      <c r="BQ620" s="20"/>
      <c r="BR620" s="20"/>
      <c r="BS620" s="20"/>
      <c r="BT620" s="20"/>
      <c r="BU620" s="20"/>
      <c r="BV620" s="20"/>
      <c r="BW620" s="60" t="s">
        <v>134</v>
      </c>
      <c r="BX620" s="22" t="str">
        <f>_xlfn.XLOOKUP(BW620,dimensions_items!$B$4:$B$35,dimensions_items!$C$4:$C$35,"NULL",0)</f>
        <v>R5.2OECD</v>
      </c>
      <c r="BY620" s="97" t="s">
        <v>25</v>
      </c>
      <c r="BZ620" s="64" t="s">
        <v>31</v>
      </c>
      <c r="CA620" s="64" t="s">
        <v>18</v>
      </c>
      <c r="CB620" s="64" t="s">
        <v>19</v>
      </c>
      <c r="CC620" s="20" t="str">
        <f t="shared" si="27"/>
        <v>RS</v>
      </c>
      <c r="CD620" s="20" t="str">
        <f t="shared" si="28"/>
        <v>U</v>
      </c>
      <c r="CE620" s="20" t="str">
        <f t="shared" si="29"/>
        <v>OECD_EU15</v>
      </c>
      <c r="CF620" s="20" t="str">
        <f>IF(ISNUMBER(Table1[[#This Row],[concrete]]),Table1[[#This Row],[concrete]],IF(AND(ISNUMBER(Table1[[#This Row],[cement]]),ISNUMBER(Table1[[#This Row],[aggregates]])),Table1[[#This Row],[cement]]+Table1[[#This Row],[aggregates]],""))</f>
        <v/>
      </c>
      <c r="CG620" s="30">
        <f>COUNT(Table1[[#This Row],[steel]:[other_unspecified_material]])</f>
        <v>4</v>
      </c>
    </row>
    <row r="621" spans="1:85">
      <c r="A621" s="9">
        <v>619</v>
      </c>
      <c r="B621" s="36" t="s">
        <v>501</v>
      </c>
      <c r="C621" s="36" t="s">
        <v>1170</v>
      </c>
      <c r="E621" s="9">
        <v>1920</v>
      </c>
      <c r="F621" s="38">
        <v>98</v>
      </c>
      <c r="J621" s="117">
        <v>38</v>
      </c>
      <c r="N621" s="133">
        <v>263</v>
      </c>
      <c r="O621" s="117">
        <v>219</v>
      </c>
      <c r="P621" s="117">
        <v>712</v>
      </c>
      <c r="Q621" s="133"/>
      <c r="AK621" s="117">
        <v>20</v>
      </c>
      <c r="AL621" s="20" t="s">
        <v>1265</v>
      </c>
      <c r="AN621" s="36" t="s">
        <v>1171</v>
      </c>
      <c r="AO621" s="36" t="s">
        <v>191</v>
      </c>
      <c r="AP621" s="36" t="s">
        <v>598</v>
      </c>
      <c r="AQ621" s="36" t="s">
        <v>120</v>
      </c>
      <c r="AR621" s="36" t="s">
        <v>1130</v>
      </c>
      <c r="AS621" s="36" t="s">
        <v>1173</v>
      </c>
      <c r="AT621" s="38">
        <v>2019</v>
      </c>
      <c r="AU621" s="36" t="s">
        <v>1172</v>
      </c>
      <c r="AV621" s="36" t="s">
        <v>124</v>
      </c>
      <c r="AW621" s="36" t="s">
        <v>1174</v>
      </c>
      <c r="AX621" s="47" t="s">
        <v>1320</v>
      </c>
      <c r="AY621" s="20" t="str">
        <f>"https://doi.org/"&amp;Table1[[#This Row],[DOI]]</f>
        <v>https://doi.org/10.1111/jiec.12939</v>
      </c>
      <c r="AZ621" s="36" t="s">
        <v>1200</v>
      </c>
      <c r="BA621" s="20"/>
      <c r="BB621" s="20"/>
      <c r="BC621" s="69" t="s">
        <v>1201</v>
      </c>
      <c r="BD621" s="20"/>
      <c r="BE621" s="59" t="s">
        <v>1328</v>
      </c>
      <c r="BF621" s="20"/>
      <c r="BG621" s="20"/>
      <c r="BH621" s="20"/>
      <c r="BI621" s="20"/>
      <c r="BJ621" s="20"/>
      <c r="BK621" s="20"/>
      <c r="BL621" s="20"/>
      <c r="BM621" s="20"/>
      <c r="BN621" s="20"/>
      <c r="BO621" s="20"/>
      <c r="BP621" s="20"/>
      <c r="BQ621" s="20"/>
      <c r="BR621" s="20"/>
      <c r="BS621" s="20"/>
      <c r="BT621" s="20"/>
      <c r="BU621" s="20"/>
      <c r="BV621" s="20"/>
      <c r="BW621" s="60" t="s">
        <v>134</v>
      </c>
      <c r="BX621" s="22" t="str">
        <f>_xlfn.XLOOKUP(BW621,dimensions_items!$B$4:$B$35,dimensions_items!$C$4:$C$35,"NULL",0)</f>
        <v>R5.2OECD</v>
      </c>
      <c r="BY621" s="97" t="s">
        <v>45</v>
      </c>
      <c r="BZ621" s="64" t="s">
        <v>31</v>
      </c>
      <c r="CA621" s="64" t="s">
        <v>18</v>
      </c>
      <c r="CB621" s="64" t="s">
        <v>19</v>
      </c>
      <c r="CC621" s="20" t="str">
        <f t="shared" si="27"/>
        <v>NR</v>
      </c>
      <c r="CD621" s="20" t="str">
        <f t="shared" si="28"/>
        <v>U</v>
      </c>
      <c r="CE621" s="20" t="str">
        <f t="shared" si="29"/>
        <v>OECD_EU15</v>
      </c>
      <c r="CF621" s="20">
        <f>IF(ISNUMBER(Table1[[#This Row],[concrete]]),Table1[[#This Row],[concrete]],IF(AND(ISNUMBER(Table1[[#This Row],[cement]]),ISNUMBER(Table1[[#This Row],[aggregates]])),Table1[[#This Row],[cement]]+Table1[[#This Row],[aggregates]],""))</f>
        <v>482</v>
      </c>
      <c r="CG621" s="30">
        <f>COUNT(Table1[[#This Row],[steel]:[other_unspecified_material]])</f>
        <v>6</v>
      </c>
    </row>
    <row r="622" spans="1:85">
      <c r="A622" s="9">
        <v>620</v>
      </c>
      <c r="B622" s="36" t="s">
        <v>501</v>
      </c>
      <c r="C622" s="36" t="s">
        <v>1170</v>
      </c>
      <c r="D622" s="38">
        <v>1921</v>
      </c>
      <c r="E622" s="9">
        <v>1950</v>
      </c>
      <c r="F622" s="38">
        <v>139</v>
      </c>
      <c r="J622" s="117">
        <v>7</v>
      </c>
      <c r="N622" s="133">
        <v>661</v>
      </c>
      <c r="O622" s="117">
        <v>48</v>
      </c>
      <c r="P622" s="117">
        <v>396</v>
      </c>
      <c r="Q622" s="133"/>
      <c r="AK622" s="117">
        <v>16</v>
      </c>
      <c r="AL622" s="20" t="s">
        <v>1265</v>
      </c>
      <c r="AN622" s="36" t="s">
        <v>1171</v>
      </c>
      <c r="AO622" s="36" t="s">
        <v>191</v>
      </c>
      <c r="AP622" s="36" t="s">
        <v>598</v>
      </c>
      <c r="AQ622" s="36" t="s">
        <v>120</v>
      </c>
      <c r="AR622" s="36" t="s">
        <v>1130</v>
      </c>
      <c r="AS622" s="36" t="s">
        <v>1173</v>
      </c>
      <c r="AT622" s="38">
        <v>2019</v>
      </c>
      <c r="AU622" s="36" t="s">
        <v>1172</v>
      </c>
      <c r="AV622" s="36" t="s">
        <v>124</v>
      </c>
      <c r="AW622" s="36" t="s">
        <v>1174</v>
      </c>
      <c r="AX622" s="47" t="s">
        <v>1320</v>
      </c>
      <c r="AY622" s="20" t="str">
        <f>"https://doi.org/"&amp;Table1[[#This Row],[DOI]]</f>
        <v>https://doi.org/10.1111/jiec.12939</v>
      </c>
      <c r="AZ622" s="36" t="s">
        <v>1200</v>
      </c>
      <c r="BA622" s="20"/>
      <c r="BB622" s="20"/>
      <c r="BC622" s="69" t="s">
        <v>1201</v>
      </c>
      <c r="BD622" s="20"/>
      <c r="BE622" s="59" t="s">
        <v>1328</v>
      </c>
      <c r="BF622" s="20"/>
      <c r="BG622" s="20"/>
      <c r="BH622" s="20"/>
      <c r="BI622" s="20"/>
      <c r="BJ622" s="20"/>
      <c r="BK622" s="20"/>
      <c r="BL622" s="20"/>
      <c r="BM622" s="20"/>
      <c r="BN622" s="20"/>
      <c r="BO622" s="20"/>
      <c r="BP622" s="20"/>
      <c r="BQ622" s="20"/>
      <c r="BR622" s="20"/>
      <c r="BS622" s="20"/>
      <c r="BT622" s="20"/>
      <c r="BU622" s="20"/>
      <c r="BV622" s="20"/>
      <c r="BW622" s="60" t="s">
        <v>134</v>
      </c>
      <c r="BX622" s="22" t="str">
        <f>_xlfn.XLOOKUP(BW622,dimensions_items!$B$4:$B$35,dimensions_items!$C$4:$C$35,"NULL",0)</f>
        <v>R5.2OECD</v>
      </c>
      <c r="BY622" s="97" t="s">
        <v>45</v>
      </c>
      <c r="BZ622" s="64" t="s">
        <v>31</v>
      </c>
      <c r="CA622" s="64" t="s">
        <v>18</v>
      </c>
      <c r="CB622" s="64" t="s">
        <v>19</v>
      </c>
      <c r="CC622" s="20" t="str">
        <f t="shared" si="27"/>
        <v>NR</v>
      </c>
      <c r="CD622" s="20" t="str">
        <f t="shared" si="28"/>
        <v>U</v>
      </c>
      <c r="CE622" s="20" t="str">
        <f t="shared" si="29"/>
        <v>OECD_EU15</v>
      </c>
      <c r="CF622" s="20">
        <f>IF(ISNUMBER(Table1[[#This Row],[concrete]]),Table1[[#This Row],[concrete]],IF(AND(ISNUMBER(Table1[[#This Row],[cement]]),ISNUMBER(Table1[[#This Row],[aggregates]])),Table1[[#This Row],[cement]]+Table1[[#This Row],[aggregates]],""))</f>
        <v>709</v>
      </c>
      <c r="CG622" s="30">
        <f>COUNT(Table1[[#This Row],[steel]:[other_unspecified_material]])</f>
        <v>6</v>
      </c>
    </row>
    <row r="623" spans="1:85">
      <c r="A623" s="9">
        <v>621</v>
      </c>
      <c r="B623" s="36" t="s">
        <v>501</v>
      </c>
      <c r="C623" s="36" t="s">
        <v>1170</v>
      </c>
      <c r="D623" s="38">
        <v>1951</v>
      </c>
      <c r="F623" s="38">
        <v>47</v>
      </c>
      <c r="J623" s="117">
        <v>5</v>
      </c>
      <c r="N623" s="133">
        <v>885</v>
      </c>
      <c r="P623" s="117">
        <v>30</v>
      </c>
      <c r="Q623" s="133"/>
      <c r="AK623" s="117">
        <v>16</v>
      </c>
      <c r="AL623" s="20" t="s">
        <v>1265</v>
      </c>
      <c r="AN623" s="36" t="s">
        <v>1171</v>
      </c>
      <c r="AO623" s="36" t="s">
        <v>191</v>
      </c>
      <c r="AP623" s="36" t="s">
        <v>598</v>
      </c>
      <c r="AQ623" s="36" t="s">
        <v>120</v>
      </c>
      <c r="AR623" s="36" t="s">
        <v>1130</v>
      </c>
      <c r="AS623" s="36" t="s">
        <v>1173</v>
      </c>
      <c r="AT623" s="38">
        <v>2019</v>
      </c>
      <c r="AU623" s="36" t="s">
        <v>1172</v>
      </c>
      <c r="AV623" s="36" t="s">
        <v>124</v>
      </c>
      <c r="AW623" s="36" t="s">
        <v>1174</v>
      </c>
      <c r="AX623" s="47" t="s">
        <v>1320</v>
      </c>
      <c r="AY623" s="20" t="str">
        <f>"https://doi.org/"&amp;Table1[[#This Row],[DOI]]</f>
        <v>https://doi.org/10.1111/jiec.12939</v>
      </c>
      <c r="AZ623" s="36" t="s">
        <v>1200</v>
      </c>
      <c r="BA623" s="20"/>
      <c r="BB623" s="20"/>
      <c r="BC623" s="69" t="s">
        <v>1201</v>
      </c>
      <c r="BD623" s="20"/>
      <c r="BE623" s="59" t="s">
        <v>1328</v>
      </c>
      <c r="BF623" s="20"/>
      <c r="BG623" s="20"/>
      <c r="BH623" s="20"/>
      <c r="BI623" s="20"/>
      <c r="BJ623" s="20"/>
      <c r="BK623" s="20"/>
      <c r="BL623" s="20"/>
      <c r="BM623" s="20"/>
      <c r="BN623" s="20"/>
      <c r="BO623" s="20"/>
      <c r="BP623" s="20"/>
      <c r="BQ623" s="20"/>
      <c r="BR623" s="20"/>
      <c r="BS623" s="20"/>
      <c r="BT623" s="20"/>
      <c r="BU623" s="20"/>
      <c r="BV623" s="20"/>
      <c r="BW623" s="60" t="s">
        <v>134</v>
      </c>
      <c r="BX623" s="22" t="str">
        <f>_xlfn.XLOOKUP(BW623,dimensions_items!$B$4:$B$35,dimensions_items!$C$4:$C$35,"NULL",0)</f>
        <v>R5.2OECD</v>
      </c>
      <c r="BY623" s="97" t="s">
        <v>45</v>
      </c>
      <c r="BZ623" s="64" t="s">
        <v>31</v>
      </c>
      <c r="CA623" s="64" t="s">
        <v>18</v>
      </c>
      <c r="CB623" s="64" t="s">
        <v>19</v>
      </c>
      <c r="CC623" s="20" t="str">
        <f t="shared" si="27"/>
        <v>NR</v>
      </c>
      <c r="CD623" s="20" t="str">
        <f t="shared" si="28"/>
        <v>U</v>
      </c>
      <c r="CE623" s="20" t="str">
        <f t="shared" si="29"/>
        <v>OECD_EU15</v>
      </c>
      <c r="CF623" s="20" t="str">
        <f>IF(ISNUMBER(Table1[[#This Row],[concrete]]),Table1[[#This Row],[concrete]],IF(AND(ISNUMBER(Table1[[#This Row],[cement]]),ISNUMBER(Table1[[#This Row],[aggregates]])),Table1[[#This Row],[cement]]+Table1[[#This Row],[aggregates]],""))</f>
        <v/>
      </c>
      <c r="CG623" s="30">
        <f>COUNT(Table1[[#This Row],[steel]:[other_unspecified_material]])</f>
        <v>5</v>
      </c>
    </row>
    <row r="624" spans="1:85">
      <c r="A624" s="9">
        <v>622</v>
      </c>
      <c r="B624" s="36" t="s">
        <v>501</v>
      </c>
      <c r="C624" s="36" t="s">
        <v>1170</v>
      </c>
      <c r="D624" s="9"/>
      <c r="E624" s="9">
        <v>1930</v>
      </c>
      <c r="F624" s="38">
        <v>39</v>
      </c>
      <c r="J624" s="117">
        <v>13</v>
      </c>
      <c r="N624" s="133">
        <v>1369</v>
      </c>
      <c r="P624" s="117">
        <v>975</v>
      </c>
      <c r="Q624" s="133"/>
      <c r="AK624" s="117">
        <v>7</v>
      </c>
      <c r="AL624" s="9" t="s">
        <v>976</v>
      </c>
      <c r="AN624" s="94" t="s">
        <v>209</v>
      </c>
      <c r="AO624" s="94" t="s">
        <v>209</v>
      </c>
      <c r="AP624" s="36" t="s">
        <v>598</v>
      </c>
      <c r="AQ624" s="36" t="s">
        <v>120</v>
      </c>
      <c r="AR624" s="36" t="s">
        <v>1130</v>
      </c>
      <c r="AS624" s="36" t="s">
        <v>1173</v>
      </c>
      <c r="AT624" s="38">
        <v>2019</v>
      </c>
      <c r="AU624" s="36" t="s">
        <v>1172</v>
      </c>
      <c r="AV624" s="36" t="s">
        <v>124</v>
      </c>
      <c r="AW624" s="36" t="s">
        <v>1174</v>
      </c>
      <c r="AX624" s="47" t="s">
        <v>1320</v>
      </c>
      <c r="AY624" s="20" t="str">
        <f>"https://doi.org/"&amp;Table1[[#This Row],[DOI]]</f>
        <v>https://doi.org/10.1111/jiec.12939</v>
      </c>
      <c r="AZ624" s="36" t="s">
        <v>1200</v>
      </c>
      <c r="BA624" s="20"/>
      <c r="BB624" s="20"/>
      <c r="BC624" s="69" t="s">
        <v>1201</v>
      </c>
      <c r="BD624" s="20"/>
      <c r="BE624" s="59" t="s">
        <v>1328</v>
      </c>
      <c r="BF624" s="20"/>
      <c r="BG624" s="20"/>
      <c r="BH624" s="20"/>
      <c r="BI624" s="20"/>
      <c r="BJ624" s="20"/>
      <c r="BK624" s="20"/>
      <c r="BL624" s="20"/>
      <c r="BM624" s="20"/>
      <c r="BN624" s="20"/>
      <c r="BO624" s="20"/>
      <c r="BP624" s="20"/>
      <c r="BQ624" s="20"/>
      <c r="BR624" s="20"/>
      <c r="BS624" s="20"/>
      <c r="BT624" s="20"/>
      <c r="BU624" s="20"/>
      <c r="BV624" s="20"/>
      <c r="BW624" s="60" t="s">
        <v>134</v>
      </c>
      <c r="BX624" s="22" t="str">
        <f>_xlfn.XLOOKUP(BW624,dimensions_items!$B$4:$B$35,dimensions_items!$C$4:$C$35,"NULL",0)</f>
        <v>R5.2OECD</v>
      </c>
      <c r="BY624" s="97" t="s">
        <v>46</v>
      </c>
      <c r="BZ624" s="64" t="s">
        <v>31</v>
      </c>
      <c r="CA624" s="64" t="s">
        <v>18</v>
      </c>
      <c r="CB624" s="64" t="s">
        <v>19</v>
      </c>
      <c r="CC624" s="20" t="str">
        <f t="shared" si="27"/>
        <v>NR</v>
      </c>
      <c r="CD624" s="20" t="str">
        <f t="shared" si="28"/>
        <v>U</v>
      </c>
      <c r="CE624" s="20" t="str">
        <f t="shared" si="29"/>
        <v>OECD_EU15</v>
      </c>
      <c r="CF624" s="20" t="str">
        <f>IF(ISNUMBER(Table1[[#This Row],[concrete]]),Table1[[#This Row],[concrete]],IF(AND(ISNUMBER(Table1[[#This Row],[cement]]),ISNUMBER(Table1[[#This Row],[aggregates]])),Table1[[#This Row],[cement]]+Table1[[#This Row],[aggregates]],""))</f>
        <v/>
      </c>
      <c r="CG624" s="30">
        <f>COUNT(Table1[[#This Row],[steel]:[other_unspecified_material]])</f>
        <v>5</v>
      </c>
    </row>
    <row r="625" spans="1:85">
      <c r="A625" s="9">
        <v>623</v>
      </c>
      <c r="B625" s="36" t="s">
        <v>501</v>
      </c>
      <c r="C625" s="36" t="s">
        <v>1170</v>
      </c>
      <c r="D625" s="38">
        <v>1931</v>
      </c>
      <c r="E625" s="9">
        <v>1980</v>
      </c>
      <c r="F625" s="38">
        <v>153</v>
      </c>
      <c r="G625" s="43"/>
      <c r="I625" s="43"/>
      <c r="J625" s="119">
        <v>16</v>
      </c>
      <c r="N625" s="133">
        <v>712</v>
      </c>
      <c r="P625" s="117">
        <v>27</v>
      </c>
      <c r="Q625" s="133"/>
      <c r="AK625" s="117">
        <v>13</v>
      </c>
      <c r="AL625" s="9" t="s">
        <v>976</v>
      </c>
      <c r="AN625" s="94" t="s">
        <v>209</v>
      </c>
      <c r="AO625" s="94" t="s">
        <v>209</v>
      </c>
      <c r="AP625" s="36" t="s">
        <v>598</v>
      </c>
      <c r="AQ625" s="36" t="s">
        <v>120</v>
      </c>
      <c r="AR625" s="36" t="s">
        <v>1130</v>
      </c>
      <c r="AS625" s="36" t="s">
        <v>1173</v>
      </c>
      <c r="AT625" s="38">
        <v>2019</v>
      </c>
      <c r="AU625" s="36" t="s">
        <v>1172</v>
      </c>
      <c r="AV625" s="36" t="s">
        <v>124</v>
      </c>
      <c r="AW625" s="36" t="s">
        <v>1174</v>
      </c>
      <c r="AX625" s="47" t="s">
        <v>1320</v>
      </c>
      <c r="AY625" s="20" t="str">
        <f>"https://doi.org/"&amp;Table1[[#This Row],[DOI]]</f>
        <v>https://doi.org/10.1111/jiec.12939</v>
      </c>
      <c r="AZ625" s="36" t="s">
        <v>1200</v>
      </c>
      <c r="BA625" s="20"/>
      <c r="BB625" s="20"/>
      <c r="BC625" s="69" t="s">
        <v>1201</v>
      </c>
      <c r="BD625" s="20"/>
      <c r="BE625" s="59" t="s">
        <v>1328</v>
      </c>
      <c r="BF625" s="20"/>
      <c r="BG625" s="20"/>
      <c r="BH625" s="20"/>
      <c r="BI625" s="20"/>
      <c r="BJ625" s="20"/>
      <c r="BK625" s="20"/>
      <c r="BL625" s="20"/>
      <c r="BM625" s="20"/>
      <c r="BN625" s="20"/>
      <c r="BO625" s="20"/>
      <c r="BP625" s="20"/>
      <c r="BQ625" s="20"/>
      <c r="BR625" s="20"/>
      <c r="BS625" s="20"/>
      <c r="BT625" s="20"/>
      <c r="BU625" s="20"/>
      <c r="BV625" s="20"/>
      <c r="BW625" s="60" t="s">
        <v>134</v>
      </c>
      <c r="BX625" s="22" t="str">
        <f>_xlfn.XLOOKUP(BW625,dimensions_items!$B$4:$B$35,dimensions_items!$C$4:$C$35,"NULL",0)</f>
        <v>R5.2OECD</v>
      </c>
      <c r="BY625" s="97" t="s">
        <v>46</v>
      </c>
      <c r="BZ625" s="64" t="s">
        <v>31</v>
      </c>
      <c r="CA625" s="64" t="s">
        <v>18</v>
      </c>
      <c r="CB625" s="64" t="s">
        <v>19</v>
      </c>
      <c r="CC625" s="20" t="str">
        <f t="shared" si="27"/>
        <v>NR</v>
      </c>
      <c r="CD625" s="20" t="str">
        <f t="shared" si="28"/>
        <v>U</v>
      </c>
      <c r="CE625" s="20" t="str">
        <f t="shared" si="29"/>
        <v>OECD_EU15</v>
      </c>
      <c r="CF625" s="20" t="str">
        <f>IF(ISNUMBER(Table1[[#This Row],[concrete]]),Table1[[#This Row],[concrete]],IF(AND(ISNUMBER(Table1[[#This Row],[cement]]),ISNUMBER(Table1[[#This Row],[aggregates]])),Table1[[#This Row],[cement]]+Table1[[#This Row],[aggregates]],""))</f>
        <v/>
      </c>
      <c r="CG625" s="30">
        <f>COUNT(Table1[[#This Row],[steel]:[other_unspecified_material]])</f>
        <v>5</v>
      </c>
    </row>
    <row r="626" spans="1:85">
      <c r="A626" s="9">
        <v>624</v>
      </c>
      <c r="B626" s="36" t="s">
        <v>501</v>
      </c>
      <c r="C626" s="36" t="s">
        <v>1170</v>
      </c>
      <c r="D626" s="38">
        <v>1981</v>
      </c>
      <c r="F626" s="38">
        <v>96</v>
      </c>
      <c r="J626" s="117">
        <v>9</v>
      </c>
      <c r="N626" s="133">
        <v>775</v>
      </c>
      <c r="P626" s="117">
        <v>45</v>
      </c>
      <c r="Q626" s="133"/>
      <c r="AK626" s="117">
        <v>40</v>
      </c>
      <c r="AL626" s="9" t="s">
        <v>976</v>
      </c>
      <c r="AN626" s="94" t="s">
        <v>209</v>
      </c>
      <c r="AO626" s="94" t="s">
        <v>209</v>
      </c>
      <c r="AP626" s="36" t="s">
        <v>598</v>
      </c>
      <c r="AQ626" s="36" t="s">
        <v>120</v>
      </c>
      <c r="AR626" s="36" t="s">
        <v>1130</v>
      </c>
      <c r="AS626" s="36" t="s">
        <v>1173</v>
      </c>
      <c r="AT626" s="38">
        <v>2019</v>
      </c>
      <c r="AU626" s="36" t="s">
        <v>1172</v>
      </c>
      <c r="AV626" s="36" t="s">
        <v>124</v>
      </c>
      <c r="AW626" s="36" t="s">
        <v>1174</v>
      </c>
      <c r="AX626" s="47" t="s">
        <v>1320</v>
      </c>
      <c r="AY626" s="20" t="str">
        <f>"https://doi.org/"&amp;Table1[[#This Row],[DOI]]</f>
        <v>https://doi.org/10.1111/jiec.12939</v>
      </c>
      <c r="AZ626" s="36" t="s">
        <v>1200</v>
      </c>
      <c r="BA626" s="20"/>
      <c r="BB626" s="20"/>
      <c r="BC626" s="69" t="s">
        <v>1201</v>
      </c>
      <c r="BD626" s="20"/>
      <c r="BE626" s="59" t="s">
        <v>1328</v>
      </c>
      <c r="BF626" s="20"/>
      <c r="BG626" s="20"/>
      <c r="BH626" s="20"/>
      <c r="BI626" s="20"/>
      <c r="BJ626" s="20"/>
      <c r="BK626" s="20"/>
      <c r="BL626" s="20"/>
      <c r="BM626" s="20"/>
      <c r="BN626" s="20"/>
      <c r="BO626" s="20"/>
      <c r="BP626" s="20"/>
      <c r="BQ626" s="20"/>
      <c r="BR626" s="20"/>
      <c r="BS626" s="20"/>
      <c r="BT626" s="20"/>
      <c r="BU626" s="20"/>
      <c r="BV626" s="20"/>
      <c r="BW626" s="60" t="s">
        <v>134</v>
      </c>
      <c r="BX626" s="22" t="str">
        <f>_xlfn.XLOOKUP(BW626,dimensions_items!$B$4:$B$35,dimensions_items!$C$4:$C$35,"NULL",0)</f>
        <v>R5.2OECD</v>
      </c>
      <c r="BY626" s="97" t="s">
        <v>46</v>
      </c>
      <c r="BZ626" s="64" t="s">
        <v>31</v>
      </c>
      <c r="CA626" s="64" t="s">
        <v>18</v>
      </c>
      <c r="CB626" s="64" t="s">
        <v>19</v>
      </c>
      <c r="CC626" s="20" t="str">
        <f t="shared" si="27"/>
        <v>NR</v>
      </c>
      <c r="CD626" s="20" t="str">
        <f t="shared" si="28"/>
        <v>U</v>
      </c>
      <c r="CE626" s="20" t="str">
        <f t="shared" si="29"/>
        <v>OECD_EU15</v>
      </c>
      <c r="CF626" s="20" t="str">
        <f>IF(ISNUMBER(Table1[[#This Row],[concrete]]),Table1[[#This Row],[concrete]],IF(AND(ISNUMBER(Table1[[#This Row],[cement]]),ISNUMBER(Table1[[#This Row],[aggregates]])),Table1[[#This Row],[cement]]+Table1[[#This Row],[aggregates]],""))</f>
        <v/>
      </c>
      <c r="CG626" s="30">
        <f>COUNT(Table1[[#This Row],[steel]:[other_unspecified_material]])</f>
        <v>5</v>
      </c>
    </row>
    <row r="627" spans="1:85">
      <c r="A627" s="9">
        <v>625</v>
      </c>
      <c r="B627" s="36" t="s">
        <v>501</v>
      </c>
      <c r="C627" s="36" t="s">
        <v>1170</v>
      </c>
      <c r="E627" s="9">
        <v>1930</v>
      </c>
      <c r="F627" s="38">
        <v>46</v>
      </c>
      <c r="J627" s="117">
        <v>81</v>
      </c>
      <c r="N627" s="133">
        <v>352</v>
      </c>
      <c r="O627" s="117">
        <v>278</v>
      </c>
      <c r="P627" s="117">
        <v>838</v>
      </c>
      <c r="Q627" s="133"/>
      <c r="AK627" s="117">
        <v>5</v>
      </c>
      <c r="AL627" s="9" t="s">
        <v>1266</v>
      </c>
      <c r="AN627" s="36" t="s">
        <v>1106</v>
      </c>
      <c r="AO627" s="36" t="s">
        <v>1121</v>
      </c>
      <c r="AP627" s="36" t="s">
        <v>598</v>
      </c>
      <c r="AQ627" s="36" t="s">
        <v>120</v>
      </c>
      <c r="AR627" s="36" t="s">
        <v>1130</v>
      </c>
      <c r="AS627" s="36" t="s">
        <v>1173</v>
      </c>
      <c r="AT627" s="38">
        <v>2019</v>
      </c>
      <c r="AU627" s="36" t="s">
        <v>1172</v>
      </c>
      <c r="AV627" s="36" t="s">
        <v>124</v>
      </c>
      <c r="AW627" s="36" t="s">
        <v>1174</v>
      </c>
      <c r="AX627" s="47" t="s">
        <v>1320</v>
      </c>
      <c r="AY627" s="20" t="str">
        <f>"https://doi.org/"&amp;Table1[[#This Row],[DOI]]</f>
        <v>https://doi.org/10.1111/jiec.12939</v>
      </c>
      <c r="AZ627" s="36" t="s">
        <v>1200</v>
      </c>
      <c r="BA627" s="20"/>
      <c r="BB627" s="20"/>
      <c r="BC627" s="69" t="s">
        <v>1201</v>
      </c>
      <c r="BD627" s="20"/>
      <c r="BE627" s="59" t="s">
        <v>1328</v>
      </c>
      <c r="BF627" s="20"/>
      <c r="BG627" s="20"/>
      <c r="BH627" s="20"/>
      <c r="BI627" s="20"/>
      <c r="BJ627" s="20"/>
      <c r="BK627" s="20"/>
      <c r="BL627" s="20"/>
      <c r="BM627" s="20"/>
      <c r="BN627" s="20"/>
      <c r="BO627" s="20"/>
      <c r="BP627" s="20"/>
      <c r="BQ627" s="20"/>
      <c r="BR627" s="20"/>
      <c r="BS627" s="20"/>
      <c r="BT627" s="20"/>
      <c r="BU627" s="20"/>
      <c r="BV627" s="20"/>
      <c r="BW627" s="60" t="s">
        <v>134</v>
      </c>
      <c r="BX627" s="22" t="str">
        <f>_xlfn.XLOOKUP(BW627,dimensions_items!$B$4:$B$35,dimensions_items!$C$4:$C$35,"NULL",0)</f>
        <v>R5.2OECD</v>
      </c>
      <c r="BY627" s="97" t="s">
        <v>48</v>
      </c>
      <c r="BZ627" s="64" t="s">
        <v>31</v>
      </c>
      <c r="CA627" s="64" t="s">
        <v>18</v>
      </c>
      <c r="CB627" s="64" t="s">
        <v>19</v>
      </c>
      <c r="CC627" s="20" t="str">
        <f t="shared" si="27"/>
        <v>NR</v>
      </c>
      <c r="CD627" s="20" t="str">
        <f t="shared" si="28"/>
        <v>U</v>
      </c>
      <c r="CE627" s="20" t="str">
        <f t="shared" si="29"/>
        <v>OECD_EU15</v>
      </c>
      <c r="CF627" s="20">
        <f>IF(ISNUMBER(Table1[[#This Row],[concrete]]),Table1[[#This Row],[concrete]],IF(AND(ISNUMBER(Table1[[#This Row],[cement]]),ISNUMBER(Table1[[#This Row],[aggregates]])),Table1[[#This Row],[cement]]+Table1[[#This Row],[aggregates]],""))</f>
        <v>630</v>
      </c>
      <c r="CG627" s="30">
        <f>COUNT(Table1[[#This Row],[steel]:[other_unspecified_material]])</f>
        <v>6</v>
      </c>
    </row>
    <row r="628" spans="1:85">
      <c r="A628" s="9">
        <v>626</v>
      </c>
      <c r="B628" s="36" t="s">
        <v>501</v>
      </c>
      <c r="C628" s="36" t="s">
        <v>1170</v>
      </c>
      <c r="D628" s="38">
        <v>1931</v>
      </c>
      <c r="E628" s="9">
        <v>1980</v>
      </c>
      <c r="F628" s="38">
        <v>46</v>
      </c>
      <c r="J628" s="117">
        <v>26</v>
      </c>
      <c r="N628" s="133">
        <v>622</v>
      </c>
      <c r="O628" s="117">
        <v>94</v>
      </c>
      <c r="P628" s="117">
        <v>344</v>
      </c>
      <c r="Q628" s="133"/>
      <c r="AK628" s="117">
        <v>8</v>
      </c>
      <c r="AL628" s="9" t="s">
        <v>1266</v>
      </c>
      <c r="AN628" s="36" t="s">
        <v>1106</v>
      </c>
      <c r="AO628" s="36" t="s">
        <v>1121</v>
      </c>
      <c r="AP628" s="36" t="s">
        <v>598</v>
      </c>
      <c r="AQ628" s="36" t="s">
        <v>120</v>
      </c>
      <c r="AR628" s="36" t="s">
        <v>1130</v>
      </c>
      <c r="AS628" s="36" t="s">
        <v>1173</v>
      </c>
      <c r="AT628" s="38">
        <v>2019</v>
      </c>
      <c r="AU628" s="36" t="s">
        <v>1172</v>
      </c>
      <c r="AV628" s="36" t="s">
        <v>124</v>
      </c>
      <c r="AW628" s="36" t="s">
        <v>1174</v>
      </c>
      <c r="AX628" s="47" t="s">
        <v>1320</v>
      </c>
      <c r="AY628" s="20" t="str">
        <f>"https://doi.org/"&amp;Table1[[#This Row],[DOI]]</f>
        <v>https://doi.org/10.1111/jiec.12939</v>
      </c>
      <c r="AZ628" s="36" t="s">
        <v>1200</v>
      </c>
      <c r="BA628" s="20"/>
      <c r="BB628" s="20"/>
      <c r="BC628" s="69" t="s">
        <v>1201</v>
      </c>
      <c r="BD628" s="20"/>
      <c r="BE628" s="59" t="s">
        <v>1328</v>
      </c>
      <c r="BF628" s="20"/>
      <c r="BG628" s="20"/>
      <c r="BH628" s="20"/>
      <c r="BI628" s="20"/>
      <c r="BJ628" s="20"/>
      <c r="BK628" s="20"/>
      <c r="BL628" s="20"/>
      <c r="BM628" s="20"/>
      <c r="BN628" s="20"/>
      <c r="BO628" s="20"/>
      <c r="BP628" s="20"/>
      <c r="BQ628" s="20"/>
      <c r="BR628" s="20"/>
      <c r="BS628" s="20"/>
      <c r="BT628" s="20"/>
      <c r="BU628" s="20"/>
      <c r="BV628" s="20"/>
      <c r="BW628" s="60" t="s">
        <v>134</v>
      </c>
      <c r="BX628" s="22" t="str">
        <f>_xlfn.XLOOKUP(BW628,dimensions_items!$B$4:$B$35,dimensions_items!$C$4:$C$35,"NULL",0)</f>
        <v>R5.2OECD</v>
      </c>
      <c r="BY628" s="97" t="s">
        <v>48</v>
      </c>
      <c r="BZ628" s="64" t="s">
        <v>31</v>
      </c>
      <c r="CA628" s="64" t="s">
        <v>18</v>
      </c>
      <c r="CB628" s="64" t="s">
        <v>19</v>
      </c>
      <c r="CC628" s="20" t="str">
        <f t="shared" si="27"/>
        <v>NR</v>
      </c>
      <c r="CD628" s="20" t="str">
        <f t="shared" si="28"/>
        <v>U</v>
      </c>
      <c r="CE628" s="20" t="str">
        <f t="shared" si="29"/>
        <v>OECD_EU15</v>
      </c>
      <c r="CF628" s="20">
        <f>IF(ISNUMBER(Table1[[#This Row],[concrete]]),Table1[[#This Row],[concrete]],IF(AND(ISNUMBER(Table1[[#This Row],[cement]]),ISNUMBER(Table1[[#This Row],[aggregates]])),Table1[[#This Row],[cement]]+Table1[[#This Row],[aggregates]],""))</f>
        <v>716</v>
      </c>
      <c r="CG628" s="30">
        <f>COUNT(Table1[[#This Row],[steel]:[other_unspecified_material]])</f>
        <v>6</v>
      </c>
    </row>
    <row r="629" spans="1:85">
      <c r="A629" s="9">
        <v>627</v>
      </c>
      <c r="B629" s="36" t="s">
        <v>501</v>
      </c>
      <c r="C629" s="36" t="s">
        <v>1170</v>
      </c>
      <c r="E629" s="9">
        <v>1981</v>
      </c>
      <c r="F629" s="38">
        <v>10</v>
      </c>
      <c r="J629" s="117">
        <v>1</v>
      </c>
      <c r="N629" s="133">
        <v>894</v>
      </c>
      <c r="O629" s="117">
        <v>23</v>
      </c>
      <c r="P629" s="117">
        <v>5</v>
      </c>
      <c r="Q629" s="133"/>
      <c r="AK629" s="117">
        <v>35</v>
      </c>
      <c r="AL629" s="9" t="s">
        <v>1266</v>
      </c>
      <c r="AN629" s="36" t="s">
        <v>1106</v>
      </c>
      <c r="AO629" s="36" t="s">
        <v>1121</v>
      </c>
      <c r="AP629" s="36" t="s">
        <v>598</v>
      </c>
      <c r="AQ629" s="36" t="s">
        <v>120</v>
      </c>
      <c r="AR629" s="36" t="s">
        <v>1130</v>
      </c>
      <c r="AS629" s="36" t="s">
        <v>1173</v>
      </c>
      <c r="AT629" s="38">
        <v>2019</v>
      </c>
      <c r="AU629" s="36" t="s">
        <v>1172</v>
      </c>
      <c r="AV629" s="36" t="s">
        <v>124</v>
      </c>
      <c r="AW629" s="36" t="s">
        <v>1174</v>
      </c>
      <c r="AX629" s="47" t="s">
        <v>1320</v>
      </c>
      <c r="AY629" s="20" t="str">
        <f>"https://doi.org/"&amp;Table1[[#This Row],[DOI]]</f>
        <v>https://doi.org/10.1111/jiec.12939</v>
      </c>
      <c r="AZ629" s="36" t="s">
        <v>1200</v>
      </c>
      <c r="BA629" s="20"/>
      <c r="BB629" s="20"/>
      <c r="BC629" s="69" t="s">
        <v>1201</v>
      </c>
      <c r="BD629" s="20"/>
      <c r="BE629" s="59" t="s">
        <v>1328</v>
      </c>
      <c r="BF629" s="20"/>
      <c r="BG629" s="20"/>
      <c r="BH629" s="20"/>
      <c r="BI629" s="20"/>
      <c r="BJ629" s="20"/>
      <c r="BK629" s="20"/>
      <c r="BL629" s="20"/>
      <c r="BM629" s="20"/>
      <c r="BN629" s="20"/>
      <c r="BO629" s="20"/>
      <c r="BP629" s="20"/>
      <c r="BQ629" s="20"/>
      <c r="BR629" s="20"/>
      <c r="BS629" s="20"/>
      <c r="BT629" s="20"/>
      <c r="BU629" s="20"/>
      <c r="BV629" s="20"/>
      <c r="BW629" s="60" t="s">
        <v>134</v>
      </c>
      <c r="BX629" s="22" t="str">
        <f>_xlfn.XLOOKUP(BW629,dimensions_items!$B$4:$B$35,dimensions_items!$C$4:$C$35,"NULL",0)</f>
        <v>R5.2OECD</v>
      </c>
      <c r="BY629" s="97" t="s">
        <v>48</v>
      </c>
      <c r="BZ629" s="64" t="s">
        <v>31</v>
      </c>
      <c r="CA629" s="64" t="s">
        <v>18</v>
      </c>
      <c r="CB629" s="64" t="s">
        <v>19</v>
      </c>
      <c r="CC629" s="20" t="str">
        <f t="shared" si="27"/>
        <v>NR</v>
      </c>
      <c r="CD629" s="20" t="str">
        <f t="shared" si="28"/>
        <v>U</v>
      </c>
      <c r="CE629" s="20" t="str">
        <f t="shared" si="29"/>
        <v>OECD_EU15</v>
      </c>
      <c r="CF629" s="20">
        <f>IF(ISNUMBER(Table1[[#This Row],[concrete]]),Table1[[#This Row],[concrete]],IF(AND(ISNUMBER(Table1[[#This Row],[cement]]),ISNUMBER(Table1[[#This Row],[aggregates]])),Table1[[#This Row],[cement]]+Table1[[#This Row],[aggregates]],""))</f>
        <v>917</v>
      </c>
      <c r="CG629" s="30">
        <f>COUNT(Table1[[#This Row],[steel]:[other_unspecified_material]])</f>
        <v>6</v>
      </c>
    </row>
    <row r="630" spans="1:85">
      <c r="A630" s="9">
        <v>628</v>
      </c>
      <c r="B630" s="20" t="s">
        <v>541</v>
      </c>
      <c r="C630" s="20"/>
      <c r="F630" s="117">
        <v>5.5654271119954997</v>
      </c>
      <c r="G630" s="117"/>
      <c r="J630" s="117">
        <v>49.979503760179703</v>
      </c>
      <c r="M630" s="117">
        <v>387.64765705430398</v>
      </c>
      <c r="N630" s="117">
        <v>14.272326460024299</v>
      </c>
      <c r="O630" s="117">
        <v>53.093421824834202</v>
      </c>
      <c r="S630" s="117">
        <v>19.084861125846299</v>
      </c>
      <c r="Z630" s="117" t="s">
        <v>1177</v>
      </c>
      <c r="AB630" s="117">
        <v>6.3692912012598297</v>
      </c>
      <c r="AJ630" s="117">
        <v>1.75932698267992</v>
      </c>
      <c r="AK630" s="117">
        <v>78.408682819540431</v>
      </c>
      <c r="AL630" s="36" t="s">
        <v>1179</v>
      </c>
      <c r="AM630" s="67">
        <v>1</v>
      </c>
      <c r="AN630" s="36" t="s">
        <v>117</v>
      </c>
      <c r="AO630" s="36" t="s">
        <v>117</v>
      </c>
      <c r="AP630" s="36" t="s">
        <v>760</v>
      </c>
      <c r="AQ630" s="36" t="s">
        <v>120</v>
      </c>
      <c r="AR630" s="36" t="s">
        <v>725</v>
      </c>
      <c r="AS630" s="36" t="s">
        <v>1198</v>
      </c>
      <c r="AT630" s="38">
        <v>2021</v>
      </c>
      <c r="AU630" s="20" t="s">
        <v>1196</v>
      </c>
      <c r="AV630" s="36" t="s">
        <v>1197</v>
      </c>
      <c r="AW630" s="36" t="s">
        <v>1142</v>
      </c>
      <c r="AX630" s="47" t="s">
        <v>1342</v>
      </c>
      <c r="AY630" s="20" t="str">
        <f>"https://doi.org/"&amp;Table1[[#This Row],[DOI]]</f>
        <v>https://doi.org/10.5334/bc.126</v>
      </c>
      <c r="AZ630" s="149" t="s">
        <v>1592</v>
      </c>
      <c r="BA630" s="20"/>
      <c r="BB630" s="20"/>
      <c r="BC630" s="36" t="s">
        <v>1199</v>
      </c>
      <c r="BD630" s="20" t="s">
        <v>1593</v>
      </c>
      <c r="BE630" s="59" t="s">
        <v>1328</v>
      </c>
      <c r="BF630" s="20"/>
      <c r="BG630" s="20"/>
      <c r="BH630" s="20"/>
      <c r="BI630" s="20"/>
      <c r="BJ630" s="20"/>
      <c r="BK630" s="20"/>
      <c r="BL630" s="20"/>
      <c r="BM630" s="20"/>
      <c r="BN630" s="20"/>
      <c r="BO630" s="20"/>
      <c r="BP630" s="20"/>
      <c r="BQ630" s="20"/>
      <c r="BR630" s="20"/>
      <c r="BS630" s="20"/>
      <c r="BT630" s="20"/>
      <c r="BU630" s="20"/>
      <c r="BV630" s="20"/>
      <c r="BW630" s="60" t="s">
        <v>547</v>
      </c>
      <c r="BX630" s="22" t="str">
        <f>_xlfn.XLOOKUP(BW630,dimensions_items!$B$4:$B$35,dimensions_items!$C$4:$C$35,"NULL",0)</f>
        <v>R5.2OECD</v>
      </c>
      <c r="BY630" s="60" t="s">
        <v>25</v>
      </c>
      <c r="BZ630" s="60" t="s">
        <v>1576</v>
      </c>
      <c r="CA630" s="60" t="s">
        <v>18</v>
      </c>
      <c r="CB630" s="60" t="s">
        <v>23</v>
      </c>
      <c r="CC630" s="20" t="str">
        <f t="shared" si="27"/>
        <v>RS</v>
      </c>
      <c r="CD630" s="20" t="str">
        <f t="shared" si="28"/>
        <v>T</v>
      </c>
      <c r="CE630" s="20" t="str">
        <f t="shared" si="29"/>
        <v>OECD_USA</v>
      </c>
      <c r="CF630" s="20">
        <f>IF(ISNUMBER(Table1[[#This Row],[concrete]]),Table1[[#This Row],[concrete]],IF(AND(ISNUMBER(Table1[[#This Row],[cement]]),ISNUMBER(Table1[[#This Row],[aggregates]])),Table1[[#This Row],[cement]]+Table1[[#This Row],[aggregates]],""))</f>
        <v>387.64765705430398</v>
      </c>
      <c r="CG630" s="30">
        <f>COUNT(Table1[[#This Row],[steel]:[other_unspecified_material]])</f>
        <v>9</v>
      </c>
    </row>
    <row r="631" spans="1:85">
      <c r="A631" s="9">
        <v>629</v>
      </c>
      <c r="B631" s="20" t="s">
        <v>541</v>
      </c>
      <c r="C631" s="20"/>
      <c r="F631" s="117">
        <v>4.9904188206333302</v>
      </c>
      <c r="G631" s="117"/>
      <c r="J631" s="117">
        <v>42.284916711130997</v>
      </c>
      <c r="M631" s="117">
        <v>331.51782200630799</v>
      </c>
      <c r="N631" s="117">
        <v>12.8767398733044</v>
      </c>
      <c r="O631" s="117">
        <v>46.314858403623496</v>
      </c>
      <c r="S631" s="117">
        <v>17.203722930096799</v>
      </c>
      <c r="AB631" s="117">
        <v>5.7863435618197503</v>
      </c>
      <c r="AJ631" s="117">
        <v>1.7459326314299199</v>
      </c>
      <c r="AK631" s="117">
        <v>63.934121117132023</v>
      </c>
      <c r="AL631" s="36" t="s">
        <v>1179</v>
      </c>
      <c r="AM631" s="67">
        <v>1</v>
      </c>
      <c r="AN631" s="36" t="s">
        <v>117</v>
      </c>
      <c r="AO631" s="36" t="s">
        <v>117</v>
      </c>
      <c r="AP631" s="36" t="s">
        <v>760</v>
      </c>
      <c r="AQ631" s="36" t="s">
        <v>120</v>
      </c>
      <c r="AR631" s="36" t="s">
        <v>725</v>
      </c>
      <c r="AS631" s="36" t="s">
        <v>1198</v>
      </c>
      <c r="AT631" s="38">
        <v>2021</v>
      </c>
      <c r="AU631" s="20" t="s">
        <v>1196</v>
      </c>
      <c r="AV631" s="36" t="s">
        <v>1197</v>
      </c>
      <c r="AW631" s="36" t="s">
        <v>1142</v>
      </c>
      <c r="AX631" s="47" t="s">
        <v>1342</v>
      </c>
      <c r="AY631" s="20" t="str">
        <f>"https://doi.org/"&amp;Table1[[#This Row],[DOI]]</f>
        <v>https://doi.org/10.5334/bc.126</v>
      </c>
      <c r="AZ631" s="149" t="s">
        <v>1592</v>
      </c>
      <c r="BA631" s="20"/>
      <c r="BB631" s="20"/>
      <c r="BC631" s="36" t="s">
        <v>1199</v>
      </c>
      <c r="BD631" s="20" t="s">
        <v>1594</v>
      </c>
      <c r="BE631" s="59" t="s">
        <v>1328</v>
      </c>
      <c r="BF631" s="20"/>
      <c r="BG631" s="20"/>
      <c r="BH631" s="20"/>
      <c r="BI631" s="20"/>
      <c r="BJ631" s="20"/>
      <c r="BK631" s="20"/>
      <c r="BL631" s="20"/>
      <c r="BM631" s="20"/>
      <c r="BN631" s="20"/>
      <c r="BO631" s="20"/>
      <c r="BP631" s="20"/>
      <c r="BQ631" s="20"/>
      <c r="BR631" s="20"/>
      <c r="BS631" s="20"/>
      <c r="BT631" s="20"/>
      <c r="BU631" s="20"/>
      <c r="BV631" s="20"/>
      <c r="BW631" s="60" t="s">
        <v>547</v>
      </c>
      <c r="BX631" s="22" t="str">
        <f>_xlfn.XLOOKUP(BW631,dimensions_items!$B$4:$B$35,dimensions_items!$C$4:$C$35,"NULL",0)</f>
        <v>R5.2OECD</v>
      </c>
      <c r="BY631" s="60" t="s">
        <v>25</v>
      </c>
      <c r="BZ631" s="60" t="s">
        <v>1576</v>
      </c>
      <c r="CA631" s="60" t="s">
        <v>18</v>
      </c>
      <c r="CB631" s="60" t="s">
        <v>23</v>
      </c>
      <c r="CC631" s="20" t="str">
        <f t="shared" si="27"/>
        <v>RS</v>
      </c>
      <c r="CD631" s="20" t="str">
        <f t="shared" si="28"/>
        <v>T</v>
      </c>
      <c r="CE631" s="20" t="str">
        <f t="shared" si="29"/>
        <v>OECD_USA</v>
      </c>
      <c r="CF631" s="20">
        <f>IF(ISNUMBER(Table1[[#This Row],[concrete]]),Table1[[#This Row],[concrete]],IF(AND(ISNUMBER(Table1[[#This Row],[cement]]),ISNUMBER(Table1[[#This Row],[aggregates]])),Table1[[#This Row],[cement]]+Table1[[#This Row],[aggregates]],""))</f>
        <v>331.51782200630799</v>
      </c>
      <c r="CG631" s="30">
        <f>COUNT(Table1[[#This Row],[steel]:[other_unspecified_material]])</f>
        <v>9</v>
      </c>
    </row>
    <row r="632" spans="1:85">
      <c r="A632" s="9">
        <v>630</v>
      </c>
      <c r="B632" s="20" t="s">
        <v>541</v>
      </c>
      <c r="C632" s="20"/>
      <c r="F632" s="117">
        <v>7.27446588326643</v>
      </c>
      <c r="G632" s="117"/>
      <c r="J632" s="117">
        <v>66.8253646988382</v>
      </c>
      <c r="M632" s="117">
        <v>468.98375776716301</v>
      </c>
      <c r="N632" s="117">
        <v>21.437537907999999</v>
      </c>
      <c r="O632" s="117">
        <v>80.537247685462901</v>
      </c>
      <c r="S632" s="117">
        <v>25.125603470188199</v>
      </c>
      <c r="AB632" s="117">
        <v>9.5950407747848203</v>
      </c>
      <c r="AJ632" s="117">
        <v>2.37538039924446</v>
      </c>
      <c r="AK632" s="117">
        <v>91.539481579166505</v>
      </c>
      <c r="AL632" s="36" t="s">
        <v>1182</v>
      </c>
      <c r="AM632" s="67">
        <v>1</v>
      </c>
      <c r="AN632" s="36" t="s">
        <v>117</v>
      </c>
      <c r="AO632" s="36" t="s">
        <v>117</v>
      </c>
      <c r="AP632" s="36" t="s">
        <v>760</v>
      </c>
      <c r="AQ632" s="36" t="s">
        <v>120</v>
      </c>
      <c r="AR632" s="36" t="s">
        <v>725</v>
      </c>
      <c r="AS632" s="36" t="s">
        <v>1198</v>
      </c>
      <c r="AT632" s="38">
        <v>2021</v>
      </c>
      <c r="AU632" s="20" t="s">
        <v>1196</v>
      </c>
      <c r="AV632" s="36" t="s">
        <v>1197</v>
      </c>
      <c r="AW632" s="36" t="s">
        <v>1142</v>
      </c>
      <c r="AX632" s="47" t="s">
        <v>1342</v>
      </c>
      <c r="AY632" s="20" t="str">
        <f>"https://doi.org/"&amp;Table1[[#This Row],[DOI]]</f>
        <v>https://doi.org/10.5334/bc.126</v>
      </c>
      <c r="AZ632" s="149" t="s">
        <v>1592</v>
      </c>
      <c r="BA632" s="20"/>
      <c r="BB632" s="20"/>
      <c r="BC632" s="36" t="s">
        <v>1199</v>
      </c>
      <c r="BD632" s="20" t="s">
        <v>1595</v>
      </c>
      <c r="BE632" s="59" t="s">
        <v>1328</v>
      </c>
      <c r="BF632" s="20"/>
      <c r="BG632" s="20"/>
      <c r="BH632" s="20"/>
      <c r="BI632" s="20"/>
      <c r="BJ632" s="20"/>
      <c r="BK632" s="20"/>
      <c r="BL632" s="20"/>
      <c r="BM632" s="20"/>
      <c r="BN632" s="20"/>
      <c r="BO632" s="20"/>
      <c r="BP632" s="20"/>
      <c r="BQ632" s="20"/>
      <c r="BR632" s="20"/>
      <c r="BS632" s="20"/>
      <c r="BT632" s="20"/>
      <c r="BU632" s="20"/>
      <c r="BV632" s="20"/>
      <c r="BW632" s="60" t="s">
        <v>547</v>
      </c>
      <c r="BX632" s="22" t="str">
        <f>_xlfn.XLOOKUP(BW632,dimensions_items!$B$4:$B$35,dimensions_items!$C$4:$C$35,"NULL",0)</f>
        <v>R5.2OECD</v>
      </c>
      <c r="BY632" s="60" t="s">
        <v>25</v>
      </c>
      <c r="BZ632" s="60" t="s">
        <v>1576</v>
      </c>
      <c r="CA632" s="60" t="s">
        <v>18</v>
      </c>
      <c r="CB632" s="60" t="s">
        <v>23</v>
      </c>
      <c r="CC632" s="20" t="str">
        <f t="shared" si="27"/>
        <v>RS</v>
      </c>
      <c r="CD632" s="20" t="str">
        <f t="shared" si="28"/>
        <v>T</v>
      </c>
      <c r="CE632" s="20" t="str">
        <f t="shared" si="29"/>
        <v>OECD_USA</v>
      </c>
      <c r="CF632" s="20">
        <f>IF(ISNUMBER(Table1[[#This Row],[concrete]]),Table1[[#This Row],[concrete]],IF(AND(ISNUMBER(Table1[[#This Row],[cement]]),ISNUMBER(Table1[[#This Row],[aggregates]])),Table1[[#This Row],[cement]]+Table1[[#This Row],[aggregates]],""))</f>
        <v>468.98375776716301</v>
      </c>
      <c r="CG632" s="30">
        <f>COUNT(Table1[[#This Row],[steel]:[other_unspecified_material]])</f>
        <v>9</v>
      </c>
    </row>
    <row r="633" spans="1:85">
      <c r="A633" s="9">
        <v>631</v>
      </c>
      <c r="B633" s="20" t="s">
        <v>541</v>
      </c>
      <c r="C633" s="20"/>
      <c r="F633" s="117">
        <v>6.2651894843846403</v>
      </c>
      <c r="G633" s="117"/>
      <c r="J633" s="117">
        <v>52.5503875930007</v>
      </c>
      <c r="M633" s="117">
        <v>372.76118339855299</v>
      </c>
      <c r="N633" s="117">
        <v>18.742705152587298</v>
      </c>
      <c r="O633" s="117">
        <v>67.448060016315495</v>
      </c>
      <c r="S633" s="117">
        <v>21.493186194404299</v>
      </c>
      <c r="AB633" s="117">
        <v>8.3458672620834005</v>
      </c>
      <c r="AJ633" s="117">
        <v>2.3466782179944601</v>
      </c>
      <c r="AK633" s="117">
        <v>66.477307368770269</v>
      </c>
      <c r="AL633" s="36" t="s">
        <v>1182</v>
      </c>
      <c r="AM633" s="67">
        <v>1</v>
      </c>
      <c r="AN633" s="36" t="s">
        <v>117</v>
      </c>
      <c r="AO633" s="36" t="s">
        <v>117</v>
      </c>
      <c r="AP633" s="36" t="s">
        <v>760</v>
      </c>
      <c r="AQ633" s="36" t="s">
        <v>120</v>
      </c>
      <c r="AR633" s="36" t="s">
        <v>725</v>
      </c>
      <c r="AS633" s="36" t="s">
        <v>1198</v>
      </c>
      <c r="AT633" s="38">
        <v>2021</v>
      </c>
      <c r="AU633" s="20" t="s">
        <v>1196</v>
      </c>
      <c r="AV633" s="36" t="s">
        <v>1197</v>
      </c>
      <c r="AW633" s="36" t="s">
        <v>1142</v>
      </c>
      <c r="AX633" s="47" t="s">
        <v>1342</v>
      </c>
      <c r="AY633" s="20" t="str">
        <f>"https://doi.org/"&amp;Table1[[#This Row],[DOI]]</f>
        <v>https://doi.org/10.5334/bc.126</v>
      </c>
      <c r="AZ633" s="149" t="s">
        <v>1592</v>
      </c>
      <c r="BA633" s="20"/>
      <c r="BB633" s="20"/>
      <c r="BC633" s="36" t="s">
        <v>1199</v>
      </c>
      <c r="BD633" s="20" t="s">
        <v>1596</v>
      </c>
      <c r="BE633" s="59" t="s">
        <v>1328</v>
      </c>
      <c r="BF633" s="20"/>
      <c r="BG633" s="20"/>
      <c r="BH633" s="20"/>
      <c r="BI633" s="20"/>
      <c r="BJ633" s="20"/>
      <c r="BK633" s="20"/>
      <c r="BL633" s="20"/>
      <c r="BM633" s="20"/>
      <c r="BN633" s="20"/>
      <c r="BO633" s="20"/>
      <c r="BP633" s="20"/>
      <c r="BQ633" s="20"/>
      <c r="BR633" s="20"/>
      <c r="BS633" s="20"/>
      <c r="BT633" s="20"/>
      <c r="BU633" s="20"/>
      <c r="BV633" s="20"/>
      <c r="BW633" s="60" t="s">
        <v>547</v>
      </c>
      <c r="BX633" s="22" t="str">
        <f>_xlfn.XLOOKUP(BW633,dimensions_items!$B$4:$B$35,dimensions_items!$C$4:$C$35,"NULL",0)</f>
        <v>R5.2OECD</v>
      </c>
      <c r="BY633" s="60" t="s">
        <v>25</v>
      </c>
      <c r="BZ633" s="60" t="s">
        <v>1576</v>
      </c>
      <c r="CA633" s="60" t="s">
        <v>18</v>
      </c>
      <c r="CB633" s="60" t="s">
        <v>23</v>
      </c>
      <c r="CC633" s="20" t="str">
        <f t="shared" si="27"/>
        <v>RS</v>
      </c>
      <c r="CD633" s="20" t="str">
        <f t="shared" si="28"/>
        <v>T</v>
      </c>
      <c r="CE633" s="20" t="str">
        <f t="shared" si="29"/>
        <v>OECD_USA</v>
      </c>
      <c r="CF633" s="20">
        <f>IF(ISNUMBER(Table1[[#This Row],[concrete]]),Table1[[#This Row],[concrete]],IF(AND(ISNUMBER(Table1[[#This Row],[cement]]),ISNUMBER(Table1[[#This Row],[aggregates]])),Table1[[#This Row],[cement]]+Table1[[#This Row],[aggregates]],""))</f>
        <v>372.76118339855299</v>
      </c>
      <c r="CG633" s="30">
        <f>COUNT(Table1[[#This Row],[steel]:[other_unspecified_material]])</f>
        <v>9</v>
      </c>
    </row>
    <row r="634" spans="1:85">
      <c r="A634" s="9">
        <v>632</v>
      </c>
      <c r="B634" s="20" t="s">
        <v>541</v>
      </c>
      <c r="C634" s="20"/>
      <c r="F634" s="117">
        <v>4.9267395629574997</v>
      </c>
      <c r="G634" s="117"/>
      <c r="J634" s="117">
        <v>58.918882361006403</v>
      </c>
      <c r="M634" s="117">
        <v>244.322488311526</v>
      </c>
      <c r="N634" s="117">
        <v>13.989282543891701</v>
      </c>
      <c r="O634" s="117">
        <v>55.7133716925592</v>
      </c>
      <c r="S634" s="117">
        <v>21.906014813377499</v>
      </c>
      <c r="AB634" s="117">
        <v>7.2004863615337502</v>
      </c>
      <c r="AJ634" s="117">
        <v>1.6818631389157499</v>
      </c>
      <c r="AK634" s="117">
        <v>49.656708767223201</v>
      </c>
      <c r="AL634" s="36" t="s">
        <v>1179</v>
      </c>
      <c r="AM634" s="67" t="s">
        <v>1178</v>
      </c>
      <c r="AN634" s="36" t="s">
        <v>117</v>
      </c>
      <c r="AO634" s="36" t="s">
        <v>117</v>
      </c>
      <c r="AP634" s="36" t="s">
        <v>760</v>
      </c>
      <c r="AQ634" s="36" t="s">
        <v>120</v>
      </c>
      <c r="AR634" s="36" t="s">
        <v>725</v>
      </c>
      <c r="AS634" s="36" t="s">
        <v>1198</v>
      </c>
      <c r="AT634" s="38">
        <v>2021</v>
      </c>
      <c r="AU634" s="20" t="s">
        <v>1196</v>
      </c>
      <c r="AV634" s="36" t="s">
        <v>1197</v>
      </c>
      <c r="AW634" s="36" t="s">
        <v>1142</v>
      </c>
      <c r="AX634" s="47" t="s">
        <v>1342</v>
      </c>
      <c r="AY634" s="20" t="str">
        <f>"https://doi.org/"&amp;Table1[[#This Row],[DOI]]</f>
        <v>https://doi.org/10.5334/bc.126</v>
      </c>
      <c r="AZ634" s="149" t="s">
        <v>1592</v>
      </c>
      <c r="BA634" s="20"/>
      <c r="BB634" s="20"/>
      <c r="BC634" s="36" t="s">
        <v>1199</v>
      </c>
      <c r="BD634" s="20" t="s">
        <v>1597</v>
      </c>
      <c r="BE634" s="59" t="s">
        <v>1328</v>
      </c>
      <c r="BF634" s="20"/>
      <c r="BG634" s="20"/>
      <c r="BH634" s="20"/>
      <c r="BI634" s="20"/>
      <c r="BJ634" s="20"/>
      <c r="BK634" s="20"/>
      <c r="BL634" s="20"/>
      <c r="BM634" s="20"/>
      <c r="BN634" s="20"/>
      <c r="BO634" s="20"/>
      <c r="BP634" s="20"/>
      <c r="BQ634" s="20"/>
      <c r="BR634" s="20"/>
      <c r="BS634" s="20"/>
      <c r="BT634" s="20"/>
      <c r="BU634" s="20"/>
      <c r="BV634" s="20"/>
      <c r="BW634" s="60" t="s">
        <v>547</v>
      </c>
      <c r="BX634" s="22" t="str">
        <f>_xlfn.XLOOKUP(BW634,dimensions_items!$B$4:$B$35,dimensions_items!$C$4:$C$35,"NULL",0)</f>
        <v>R5.2OECD</v>
      </c>
      <c r="BY634" s="60" t="s">
        <v>25</v>
      </c>
      <c r="BZ634" s="60" t="s">
        <v>1576</v>
      </c>
      <c r="CA634" s="60" t="s">
        <v>18</v>
      </c>
      <c r="CB634" s="60" t="s">
        <v>23</v>
      </c>
      <c r="CC634" s="20" t="str">
        <f t="shared" si="27"/>
        <v>RS</v>
      </c>
      <c r="CD634" s="20" t="str">
        <f t="shared" si="28"/>
        <v>T</v>
      </c>
      <c r="CE634" s="20" t="str">
        <f t="shared" si="29"/>
        <v>OECD_USA</v>
      </c>
      <c r="CF634" s="20">
        <f>IF(ISNUMBER(Table1[[#This Row],[concrete]]),Table1[[#This Row],[concrete]],IF(AND(ISNUMBER(Table1[[#This Row],[cement]]),ISNUMBER(Table1[[#This Row],[aggregates]])),Table1[[#This Row],[cement]]+Table1[[#This Row],[aggregates]],""))</f>
        <v>244.322488311526</v>
      </c>
      <c r="CG634" s="30">
        <f>COUNT(Table1[[#This Row],[steel]:[other_unspecified_material]])</f>
        <v>9</v>
      </c>
    </row>
    <row r="635" spans="1:85">
      <c r="A635" s="9">
        <v>633</v>
      </c>
      <c r="B635" s="20" t="s">
        <v>541</v>
      </c>
      <c r="C635" s="20"/>
      <c r="F635" s="117">
        <v>4.38325468483783</v>
      </c>
      <c r="G635" s="117"/>
      <c r="J635" s="117">
        <v>51.454825103063797</v>
      </c>
      <c r="M635" s="117">
        <v>196.21120112722099</v>
      </c>
      <c r="N635" s="117">
        <v>12.692265934027301</v>
      </c>
      <c r="O635" s="117">
        <v>49.413576730360603</v>
      </c>
      <c r="S635" s="117">
        <v>20.1577409984443</v>
      </c>
      <c r="AB635" s="117">
        <v>6.6175387222730802</v>
      </c>
      <c r="AJ635" s="117">
        <v>1.66846878766575</v>
      </c>
      <c r="AK635" s="117">
        <v>35.225199422246213</v>
      </c>
      <c r="AL635" s="36" t="s">
        <v>1179</v>
      </c>
      <c r="AM635" s="67" t="s">
        <v>1178</v>
      </c>
      <c r="AN635" s="36" t="s">
        <v>117</v>
      </c>
      <c r="AO635" s="36" t="s">
        <v>117</v>
      </c>
      <c r="AP635" s="36" t="s">
        <v>760</v>
      </c>
      <c r="AQ635" s="36" t="s">
        <v>120</v>
      </c>
      <c r="AR635" s="36" t="s">
        <v>725</v>
      </c>
      <c r="AS635" s="36" t="s">
        <v>1198</v>
      </c>
      <c r="AT635" s="38">
        <v>2021</v>
      </c>
      <c r="AU635" s="20" t="s">
        <v>1196</v>
      </c>
      <c r="AV635" s="36" t="s">
        <v>1197</v>
      </c>
      <c r="AW635" s="36" t="s">
        <v>1142</v>
      </c>
      <c r="AX635" s="47" t="s">
        <v>1342</v>
      </c>
      <c r="AY635" s="20" t="str">
        <f>"https://doi.org/"&amp;Table1[[#This Row],[DOI]]</f>
        <v>https://doi.org/10.5334/bc.126</v>
      </c>
      <c r="AZ635" s="149" t="s">
        <v>1592</v>
      </c>
      <c r="BA635" s="20"/>
      <c r="BB635" s="20"/>
      <c r="BC635" s="36" t="s">
        <v>1199</v>
      </c>
      <c r="BD635" s="20" t="s">
        <v>1598</v>
      </c>
      <c r="BE635" s="59" t="s">
        <v>1328</v>
      </c>
      <c r="BF635" s="20"/>
      <c r="BG635" s="20"/>
      <c r="BH635" s="20"/>
      <c r="BI635" s="20"/>
      <c r="BJ635" s="20"/>
      <c r="BK635" s="20"/>
      <c r="BL635" s="20"/>
      <c r="BM635" s="20"/>
      <c r="BN635" s="20"/>
      <c r="BO635" s="20"/>
      <c r="BP635" s="20"/>
      <c r="BQ635" s="20"/>
      <c r="BR635" s="20"/>
      <c r="BS635" s="20"/>
      <c r="BT635" s="20"/>
      <c r="BU635" s="20"/>
      <c r="BV635" s="20"/>
      <c r="BW635" s="60" t="s">
        <v>547</v>
      </c>
      <c r="BX635" s="22" t="str">
        <f>_xlfn.XLOOKUP(BW635,dimensions_items!$B$4:$B$35,dimensions_items!$C$4:$C$35,"NULL",0)</f>
        <v>R5.2OECD</v>
      </c>
      <c r="BY635" s="60" t="s">
        <v>25</v>
      </c>
      <c r="BZ635" s="60" t="s">
        <v>1576</v>
      </c>
      <c r="CA635" s="60" t="s">
        <v>18</v>
      </c>
      <c r="CB635" s="60" t="s">
        <v>23</v>
      </c>
      <c r="CC635" s="20" t="str">
        <f t="shared" si="27"/>
        <v>RS</v>
      </c>
      <c r="CD635" s="20" t="str">
        <f t="shared" si="28"/>
        <v>T</v>
      </c>
      <c r="CE635" s="20" t="str">
        <f t="shared" si="29"/>
        <v>OECD_USA</v>
      </c>
      <c r="CF635" s="20">
        <f>IF(ISNUMBER(Table1[[#This Row],[concrete]]),Table1[[#This Row],[concrete]],IF(AND(ISNUMBER(Table1[[#This Row],[cement]]),ISNUMBER(Table1[[#This Row],[aggregates]])),Table1[[#This Row],[cement]]+Table1[[#This Row],[aggregates]],""))</f>
        <v>196.21120112722099</v>
      </c>
      <c r="CG635" s="30">
        <f>COUNT(Table1[[#This Row],[steel]:[other_unspecified_material]])</f>
        <v>9</v>
      </c>
    </row>
    <row r="636" spans="1:85">
      <c r="A636" s="9">
        <v>634</v>
      </c>
      <c r="B636" s="20" t="s">
        <v>541</v>
      </c>
      <c r="C636" s="20"/>
      <c r="F636" s="117">
        <v>5.9336458694667904</v>
      </c>
      <c r="G636" s="117"/>
      <c r="J636" s="117">
        <v>66.889601437558596</v>
      </c>
      <c r="M636" s="117">
        <v>223.000816859336</v>
      </c>
      <c r="N636" s="117">
        <v>17.868860450231999</v>
      </c>
      <c r="O636" s="117">
        <v>70.159088617320094</v>
      </c>
      <c r="S636" s="117">
        <v>28.995278565526402</v>
      </c>
      <c r="AB636" s="117">
        <v>9.9850876541676801</v>
      </c>
      <c r="AJ636" s="117">
        <v>2.2811247151237501</v>
      </c>
      <c r="AK636" s="117">
        <v>38.418855018891435</v>
      </c>
      <c r="AL636" s="36" t="s">
        <v>1182</v>
      </c>
      <c r="AM636" s="67" t="s">
        <v>1178</v>
      </c>
      <c r="AN636" s="36" t="s">
        <v>117</v>
      </c>
      <c r="AO636" s="36" t="s">
        <v>117</v>
      </c>
      <c r="AP636" s="36" t="s">
        <v>760</v>
      </c>
      <c r="AQ636" s="36" t="s">
        <v>120</v>
      </c>
      <c r="AR636" s="36" t="s">
        <v>725</v>
      </c>
      <c r="AS636" s="36" t="s">
        <v>1198</v>
      </c>
      <c r="AT636" s="38">
        <v>2021</v>
      </c>
      <c r="AU636" s="20" t="s">
        <v>1196</v>
      </c>
      <c r="AV636" s="36" t="s">
        <v>1197</v>
      </c>
      <c r="AW636" s="36" t="s">
        <v>1142</v>
      </c>
      <c r="AX636" s="47" t="s">
        <v>1342</v>
      </c>
      <c r="AY636" s="20" t="str">
        <f>"https://doi.org/"&amp;Table1[[#This Row],[DOI]]</f>
        <v>https://doi.org/10.5334/bc.126</v>
      </c>
      <c r="AZ636" s="149" t="s">
        <v>1592</v>
      </c>
      <c r="BA636" s="20"/>
      <c r="BB636" s="20"/>
      <c r="BC636" s="36" t="s">
        <v>1199</v>
      </c>
      <c r="BD636" s="20" t="s">
        <v>1599</v>
      </c>
      <c r="BE636" s="59" t="s">
        <v>1328</v>
      </c>
      <c r="BF636" s="20"/>
      <c r="BG636" s="20"/>
      <c r="BH636" s="20"/>
      <c r="BI636" s="20"/>
      <c r="BJ636" s="20"/>
      <c r="BK636" s="20"/>
      <c r="BL636" s="20"/>
      <c r="BM636" s="20"/>
      <c r="BN636" s="20"/>
      <c r="BO636" s="20"/>
      <c r="BP636" s="20"/>
      <c r="BQ636" s="20"/>
      <c r="BR636" s="20"/>
      <c r="BS636" s="20"/>
      <c r="BT636" s="20"/>
      <c r="BU636" s="20"/>
      <c r="BV636" s="20"/>
      <c r="BW636" s="60" t="s">
        <v>547</v>
      </c>
      <c r="BX636" s="22" t="str">
        <f>_xlfn.XLOOKUP(BW636,dimensions_items!$B$4:$B$35,dimensions_items!$C$4:$C$35,"NULL",0)</f>
        <v>R5.2OECD</v>
      </c>
      <c r="BY636" s="60" t="s">
        <v>25</v>
      </c>
      <c r="BZ636" s="60" t="s">
        <v>1576</v>
      </c>
      <c r="CA636" s="60" t="s">
        <v>18</v>
      </c>
      <c r="CB636" s="60" t="s">
        <v>23</v>
      </c>
      <c r="CC636" s="20" t="str">
        <f t="shared" si="27"/>
        <v>RS</v>
      </c>
      <c r="CD636" s="20" t="str">
        <f t="shared" si="28"/>
        <v>T</v>
      </c>
      <c r="CE636" s="20" t="str">
        <f t="shared" si="29"/>
        <v>OECD_USA</v>
      </c>
      <c r="CF636" s="20">
        <f>IF(ISNUMBER(Table1[[#This Row],[concrete]]),Table1[[#This Row],[concrete]],IF(AND(ISNUMBER(Table1[[#This Row],[cement]]),ISNUMBER(Table1[[#This Row],[aggregates]])),Table1[[#This Row],[cement]]+Table1[[#This Row],[aggregates]],""))</f>
        <v>223.000816859336</v>
      </c>
      <c r="CG636" s="30">
        <f>COUNT(Table1[[#This Row],[steel]:[other_unspecified_material]])</f>
        <v>9</v>
      </c>
    </row>
    <row r="637" spans="1:85">
      <c r="A637" s="9">
        <v>635</v>
      </c>
      <c r="B637" s="20" t="s">
        <v>541</v>
      </c>
      <c r="C637" s="20"/>
      <c r="F637" s="117">
        <v>7.6269914863285004</v>
      </c>
      <c r="G637" s="117"/>
      <c r="J637" s="117">
        <v>33.261062859721903</v>
      </c>
      <c r="M637" s="117">
        <v>599.76794476126395</v>
      </c>
      <c r="N637" s="117">
        <v>38.224397324271003</v>
      </c>
      <c r="O637" s="117">
        <v>121.23892358619101</v>
      </c>
      <c r="S637" s="117">
        <v>19.084861125846299</v>
      </c>
      <c r="AB637" s="117">
        <v>6.3692912012598297</v>
      </c>
      <c r="AJ637" s="117">
        <v>2.30680422180692</v>
      </c>
      <c r="AK637" s="117">
        <v>82.610395282278901</v>
      </c>
      <c r="AL637" s="36" t="s">
        <v>1180</v>
      </c>
      <c r="AM637" s="67">
        <v>1</v>
      </c>
      <c r="AN637" s="36" t="s">
        <v>117</v>
      </c>
      <c r="AO637" s="36" t="s">
        <v>117</v>
      </c>
      <c r="AP637" s="36" t="s">
        <v>760</v>
      </c>
      <c r="AQ637" s="36" t="s">
        <v>120</v>
      </c>
      <c r="AR637" s="36" t="s">
        <v>725</v>
      </c>
      <c r="AS637" s="36" t="s">
        <v>1198</v>
      </c>
      <c r="AT637" s="38">
        <v>2021</v>
      </c>
      <c r="AU637" s="20" t="s">
        <v>1196</v>
      </c>
      <c r="AV637" s="36" t="s">
        <v>1197</v>
      </c>
      <c r="AW637" s="36" t="s">
        <v>1142</v>
      </c>
      <c r="AX637" s="47" t="s">
        <v>1342</v>
      </c>
      <c r="AY637" s="20" t="str">
        <f>"https://doi.org/"&amp;Table1[[#This Row],[DOI]]</f>
        <v>https://doi.org/10.5334/bc.126</v>
      </c>
      <c r="AZ637" s="149" t="s">
        <v>1592</v>
      </c>
      <c r="BA637" s="20"/>
      <c r="BB637" s="20"/>
      <c r="BC637" s="36" t="s">
        <v>1199</v>
      </c>
      <c r="BD637" s="20" t="s">
        <v>1600</v>
      </c>
      <c r="BE637" s="59" t="s">
        <v>1328</v>
      </c>
      <c r="BF637" s="20"/>
      <c r="BG637" s="20"/>
      <c r="BH637" s="20"/>
      <c r="BI637" s="20"/>
      <c r="BJ637" s="20"/>
      <c r="BK637" s="20"/>
      <c r="BL637" s="20"/>
      <c r="BM637" s="20"/>
      <c r="BN637" s="20"/>
      <c r="BO637" s="20"/>
      <c r="BP637" s="20"/>
      <c r="BQ637" s="20"/>
      <c r="BR637" s="20"/>
      <c r="BS637" s="20"/>
      <c r="BT637" s="20"/>
      <c r="BU637" s="20"/>
      <c r="BV637" s="20"/>
      <c r="BW637" s="60" t="s">
        <v>547</v>
      </c>
      <c r="BX637" s="22" t="str">
        <f>_xlfn.XLOOKUP(BW637,dimensions_items!$B$4:$B$35,dimensions_items!$C$4:$C$35,"NULL",0)</f>
        <v>R5.2OECD</v>
      </c>
      <c r="BY637" s="60" t="s">
        <v>25</v>
      </c>
      <c r="BZ637" s="60" t="s">
        <v>1472</v>
      </c>
      <c r="CA637" s="60" t="s">
        <v>18</v>
      </c>
      <c r="CB637" s="60" t="s">
        <v>23</v>
      </c>
      <c r="CC637" s="20" t="str">
        <f t="shared" si="27"/>
        <v>RS</v>
      </c>
      <c r="CD637" s="20" t="str">
        <f t="shared" si="28"/>
        <v>M</v>
      </c>
      <c r="CE637" s="20" t="str">
        <f t="shared" si="29"/>
        <v>OECD_USA</v>
      </c>
      <c r="CF637" s="20">
        <f>IF(ISNUMBER(Table1[[#This Row],[concrete]]),Table1[[#This Row],[concrete]],IF(AND(ISNUMBER(Table1[[#This Row],[cement]]),ISNUMBER(Table1[[#This Row],[aggregates]])),Table1[[#This Row],[cement]]+Table1[[#This Row],[aggregates]],""))</f>
        <v>599.76794476126395</v>
      </c>
      <c r="CG637" s="30">
        <f>COUNT(Table1[[#This Row],[steel]:[other_unspecified_material]])</f>
        <v>9</v>
      </c>
    </row>
    <row r="638" spans="1:85">
      <c r="A638" s="9">
        <v>636</v>
      </c>
      <c r="B638" s="20" t="s">
        <v>541</v>
      </c>
      <c r="C638" s="20"/>
      <c r="F638" s="117">
        <v>6.6634456286111696</v>
      </c>
      <c r="G638" s="117"/>
      <c r="J638" s="117">
        <v>28.974583677592101</v>
      </c>
      <c r="M638" s="117">
        <v>499.70389419097899</v>
      </c>
      <c r="N638" s="117">
        <v>31.8857060520664</v>
      </c>
      <c r="O638" s="117">
        <v>100.389203765722</v>
      </c>
      <c r="S638" s="117">
        <v>17.203722930096799</v>
      </c>
      <c r="AB638" s="117">
        <v>5.7863435618197503</v>
      </c>
      <c r="AJ638" s="117">
        <v>2.2934098705569199</v>
      </c>
      <c r="AK638" s="117">
        <v>67.267063687094904</v>
      </c>
      <c r="AL638" s="36" t="s">
        <v>1180</v>
      </c>
      <c r="AM638" s="67">
        <v>1</v>
      </c>
      <c r="AN638" s="36" t="s">
        <v>117</v>
      </c>
      <c r="AO638" s="36" t="s">
        <v>117</v>
      </c>
      <c r="AP638" s="36" t="s">
        <v>760</v>
      </c>
      <c r="AQ638" s="36" t="s">
        <v>120</v>
      </c>
      <c r="AR638" s="36" t="s">
        <v>725</v>
      </c>
      <c r="AS638" s="36" t="s">
        <v>1198</v>
      </c>
      <c r="AT638" s="38">
        <v>2021</v>
      </c>
      <c r="AU638" s="20" t="s">
        <v>1196</v>
      </c>
      <c r="AV638" s="36" t="s">
        <v>1197</v>
      </c>
      <c r="AW638" s="36" t="s">
        <v>1142</v>
      </c>
      <c r="AX638" s="47" t="s">
        <v>1342</v>
      </c>
      <c r="AY638" s="20" t="str">
        <f>"https://doi.org/"&amp;Table1[[#This Row],[DOI]]</f>
        <v>https://doi.org/10.5334/bc.126</v>
      </c>
      <c r="AZ638" s="149" t="s">
        <v>1592</v>
      </c>
      <c r="BA638" s="20"/>
      <c r="BB638" s="20"/>
      <c r="BC638" s="36" t="s">
        <v>1199</v>
      </c>
      <c r="BD638" s="20" t="s">
        <v>1601</v>
      </c>
      <c r="BE638" s="59" t="s">
        <v>1328</v>
      </c>
      <c r="BF638" s="20"/>
      <c r="BG638" s="20"/>
      <c r="BH638" s="20"/>
      <c r="BI638" s="20"/>
      <c r="BJ638" s="20"/>
      <c r="BK638" s="20"/>
      <c r="BL638" s="20"/>
      <c r="BM638" s="20"/>
      <c r="BN638" s="20"/>
      <c r="BO638" s="20"/>
      <c r="BP638" s="20"/>
      <c r="BQ638" s="20"/>
      <c r="BR638" s="20"/>
      <c r="BS638" s="20"/>
      <c r="BT638" s="20"/>
      <c r="BU638" s="20"/>
      <c r="BV638" s="20"/>
      <c r="BW638" s="60" t="s">
        <v>547</v>
      </c>
      <c r="BX638" s="22" t="str">
        <f>_xlfn.XLOOKUP(BW638,dimensions_items!$B$4:$B$35,dimensions_items!$C$4:$C$35,"NULL",0)</f>
        <v>R5.2OECD</v>
      </c>
      <c r="BY638" s="60" t="s">
        <v>25</v>
      </c>
      <c r="BZ638" s="60" t="s">
        <v>1472</v>
      </c>
      <c r="CA638" s="60" t="s">
        <v>18</v>
      </c>
      <c r="CB638" s="60" t="s">
        <v>23</v>
      </c>
      <c r="CC638" s="20" t="str">
        <f t="shared" si="27"/>
        <v>RS</v>
      </c>
      <c r="CD638" s="20" t="str">
        <f t="shared" si="28"/>
        <v>M</v>
      </c>
      <c r="CE638" s="20" t="str">
        <f t="shared" si="29"/>
        <v>OECD_USA</v>
      </c>
      <c r="CF638" s="20">
        <f>IF(ISNUMBER(Table1[[#This Row],[concrete]]),Table1[[#This Row],[concrete]],IF(AND(ISNUMBER(Table1[[#This Row],[cement]]),ISNUMBER(Table1[[#This Row],[aggregates]])),Table1[[#This Row],[cement]]+Table1[[#This Row],[aggregates]],""))</f>
        <v>499.70389419097899</v>
      </c>
      <c r="CG638" s="30">
        <f>COUNT(Table1[[#This Row],[steel]:[other_unspecified_material]])</f>
        <v>9</v>
      </c>
    </row>
    <row r="639" spans="1:85">
      <c r="A639" s="9">
        <v>637</v>
      </c>
      <c r="B639" s="20" t="s">
        <v>541</v>
      </c>
      <c r="C639" s="20"/>
      <c r="F639" s="117">
        <v>10.470570205076401</v>
      </c>
      <c r="G639" s="117"/>
      <c r="J639" s="117">
        <v>40.761241506193201</v>
      </c>
      <c r="M639" s="117">
        <v>799.12760959575996</v>
      </c>
      <c r="N639" s="117">
        <v>58.752968784228599</v>
      </c>
      <c r="O639" s="117">
        <v>186.68693250469701</v>
      </c>
      <c r="S639" s="117">
        <v>25.125603470188199</v>
      </c>
      <c r="AB639" s="117">
        <v>9.5950407747848203</v>
      </c>
      <c r="AJ639" s="117">
        <v>3.1739049568012501</v>
      </c>
      <c r="AK639" s="117">
        <v>98.082060799898898</v>
      </c>
      <c r="AL639" s="36" t="s">
        <v>1181</v>
      </c>
      <c r="AM639" s="67">
        <v>1</v>
      </c>
      <c r="AN639" s="36" t="s">
        <v>117</v>
      </c>
      <c r="AO639" s="36" t="s">
        <v>117</v>
      </c>
      <c r="AP639" s="36" t="s">
        <v>760</v>
      </c>
      <c r="AQ639" s="36" t="s">
        <v>120</v>
      </c>
      <c r="AR639" s="36" t="s">
        <v>725</v>
      </c>
      <c r="AS639" s="36" t="s">
        <v>1198</v>
      </c>
      <c r="AT639" s="38">
        <v>2021</v>
      </c>
      <c r="AU639" s="20" t="s">
        <v>1196</v>
      </c>
      <c r="AV639" s="36" t="s">
        <v>1197</v>
      </c>
      <c r="AW639" s="36" t="s">
        <v>1142</v>
      </c>
      <c r="AX639" s="47" t="s">
        <v>1342</v>
      </c>
      <c r="AY639" s="20" t="str">
        <f>"https://doi.org/"&amp;Table1[[#This Row],[DOI]]</f>
        <v>https://doi.org/10.5334/bc.126</v>
      </c>
      <c r="AZ639" s="149" t="s">
        <v>1592</v>
      </c>
      <c r="BA639" s="20"/>
      <c r="BB639" s="20"/>
      <c r="BC639" s="36" t="s">
        <v>1199</v>
      </c>
      <c r="BD639" s="20" t="s">
        <v>1602</v>
      </c>
      <c r="BE639" s="59" t="s">
        <v>1328</v>
      </c>
      <c r="BF639" s="20"/>
      <c r="BG639" s="20"/>
      <c r="BH639" s="20"/>
      <c r="BI639" s="20"/>
      <c r="BJ639" s="20"/>
      <c r="BK639" s="20"/>
      <c r="BL639" s="20"/>
      <c r="BM639" s="20"/>
      <c r="BN639" s="20"/>
      <c r="BO639" s="20"/>
      <c r="BP639" s="20"/>
      <c r="BQ639" s="20"/>
      <c r="BR639" s="20"/>
      <c r="BS639" s="20"/>
      <c r="BT639" s="20"/>
      <c r="BU639" s="20"/>
      <c r="BV639" s="20"/>
      <c r="BW639" s="60" t="s">
        <v>547</v>
      </c>
      <c r="BX639" s="22" t="str">
        <f>_xlfn.XLOOKUP(BW639,dimensions_items!$B$4:$B$35,dimensions_items!$C$4:$C$35,"NULL",0)</f>
        <v>R5.2OECD</v>
      </c>
      <c r="BY639" s="60" t="s">
        <v>25</v>
      </c>
      <c r="BZ639" s="60" t="s">
        <v>1472</v>
      </c>
      <c r="CA639" s="60" t="s">
        <v>18</v>
      </c>
      <c r="CB639" s="60" t="s">
        <v>23</v>
      </c>
      <c r="CC639" s="20" t="str">
        <f t="shared" si="27"/>
        <v>RS</v>
      </c>
      <c r="CD639" s="20" t="str">
        <f t="shared" si="28"/>
        <v>M</v>
      </c>
      <c r="CE639" s="20" t="str">
        <f t="shared" si="29"/>
        <v>OECD_USA</v>
      </c>
      <c r="CF639" s="20">
        <f>IF(ISNUMBER(Table1[[#This Row],[concrete]]),Table1[[#This Row],[concrete]],IF(AND(ISNUMBER(Table1[[#This Row],[cement]]),ISNUMBER(Table1[[#This Row],[aggregates]])),Table1[[#This Row],[cement]]+Table1[[#This Row],[aggregates]],""))</f>
        <v>799.12760959575996</v>
      </c>
      <c r="CG639" s="30">
        <f>COUNT(Table1[[#This Row],[steel]:[other_unspecified_material]])</f>
        <v>9</v>
      </c>
    </row>
    <row r="640" spans="1:85">
      <c r="A640" s="9">
        <v>638</v>
      </c>
      <c r="B640" s="20" t="s">
        <v>541</v>
      </c>
      <c r="C640" s="20"/>
      <c r="F640" s="117">
        <v>8.7042292835964297</v>
      </c>
      <c r="G640" s="117"/>
      <c r="J640" s="117">
        <v>33.098267363810002</v>
      </c>
      <c r="M640" s="117">
        <v>618.06947991248899</v>
      </c>
      <c r="N640" s="117">
        <v>46.483154185777899</v>
      </c>
      <c r="O640" s="117">
        <v>146.35428075848199</v>
      </c>
      <c r="S640" s="117">
        <v>21.493186194404299</v>
      </c>
      <c r="AB640" s="117">
        <v>8.3458672620834005</v>
      </c>
      <c r="AJ640" s="117">
        <v>3.1452027755512502</v>
      </c>
      <c r="AK640" s="117">
        <v>71.339819414137196</v>
      </c>
      <c r="AL640" s="36" t="s">
        <v>1181</v>
      </c>
      <c r="AM640" s="67">
        <v>1</v>
      </c>
      <c r="AN640" s="36" t="s">
        <v>117</v>
      </c>
      <c r="AO640" s="36" t="s">
        <v>117</v>
      </c>
      <c r="AP640" s="36" t="s">
        <v>760</v>
      </c>
      <c r="AQ640" s="36" t="s">
        <v>120</v>
      </c>
      <c r="AR640" s="36" t="s">
        <v>725</v>
      </c>
      <c r="AS640" s="36" t="s">
        <v>1198</v>
      </c>
      <c r="AT640" s="38">
        <v>2021</v>
      </c>
      <c r="AU640" s="20" t="s">
        <v>1196</v>
      </c>
      <c r="AV640" s="36" t="s">
        <v>1197</v>
      </c>
      <c r="AW640" s="36" t="s">
        <v>1142</v>
      </c>
      <c r="AX640" s="47" t="s">
        <v>1342</v>
      </c>
      <c r="AY640" s="20" t="str">
        <f>"https://doi.org/"&amp;Table1[[#This Row],[DOI]]</f>
        <v>https://doi.org/10.5334/bc.126</v>
      </c>
      <c r="AZ640" s="149" t="s">
        <v>1592</v>
      </c>
      <c r="BA640" s="20"/>
      <c r="BB640" s="20"/>
      <c r="BC640" s="36" t="s">
        <v>1199</v>
      </c>
      <c r="BD640" s="20" t="s">
        <v>1603</v>
      </c>
      <c r="BE640" s="59" t="s">
        <v>1328</v>
      </c>
      <c r="BF640" s="20"/>
      <c r="BG640" s="20"/>
      <c r="BH640" s="20"/>
      <c r="BI640" s="20"/>
      <c r="BJ640" s="20"/>
      <c r="BK640" s="20"/>
      <c r="BL640" s="20"/>
      <c r="BM640" s="20"/>
      <c r="BN640" s="20"/>
      <c r="BO640" s="20"/>
      <c r="BP640" s="20"/>
      <c r="BQ640" s="20"/>
      <c r="BR640" s="20"/>
      <c r="BS640" s="20"/>
      <c r="BT640" s="20"/>
      <c r="BU640" s="20"/>
      <c r="BV640" s="20"/>
      <c r="BW640" s="60" t="s">
        <v>547</v>
      </c>
      <c r="BX640" s="22" t="str">
        <f>_xlfn.XLOOKUP(BW640,dimensions_items!$B$4:$B$35,dimensions_items!$C$4:$C$35,"NULL",0)</f>
        <v>R5.2OECD</v>
      </c>
      <c r="BY640" s="60" t="s">
        <v>25</v>
      </c>
      <c r="BZ640" s="60" t="s">
        <v>1472</v>
      </c>
      <c r="CA640" s="60" t="s">
        <v>18</v>
      </c>
      <c r="CB640" s="60" t="s">
        <v>23</v>
      </c>
      <c r="CC640" s="20" t="str">
        <f t="shared" si="27"/>
        <v>RS</v>
      </c>
      <c r="CD640" s="20" t="str">
        <f t="shared" si="28"/>
        <v>M</v>
      </c>
      <c r="CE640" s="20" t="str">
        <f t="shared" si="29"/>
        <v>OECD_USA</v>
      </c>
      <c r="CF640" s="20">
        <f>IF(ISNUMBER(Table1[[#This Row],[concrete]]),Table1[[#This Row],[concrete]],IF(AND(ISNUMBER(Table1[[#This Row],[cement]]),ISNUMBER(Table1[[#This Row],[aggregates]])),Table1[[#This Row],[cement]]+Table1[[#This Row],[aggregates]],""))</f>
        <v>618.06947991248899</v>
      </c>
      <c r="CG640" s="30">
        <f>COUNT(Table1[[#This Row],[steel]:[other_unspecified_material]])</f>
        <v>9</v>
      </c>
    </row>
    <row r="641" spans="1:85">
      <c r="A641" s="9">
        <v>639</v>
      </c>
      <c r="B641" s="20" t="s">
        <v>541</v>
      </c>
      <c r="C641" s="20"/>
      <c r="F641" s="117">
        <v>7.4106412676406697</v>
      </c>
      <c r="G641" s="117"/>
      <c r="J641" s="117">
        <v>38.549051579935302</v>
      </c>
      <c r="M641" s="117">
        <v>503.66106755489801</v>
      </c>
      <c r="N641" s="117">
        <v>43.169469547583503</v>
      </c>
      <c r="O641" s="117">
        <v>138.77767489025501</v>
      </c>
      <c r="S641" s="117">
        <v>21.906014813377499</v>
      </c>
      <c r="AB641" s="117">
        <v>7.2004863615337502</v>
      </c>
      <c r="AJ641" s="117">
        <v>2.3681128404276701</v>
      </c>
      <c r="AK641" s="117">
        <v>54.785091135211303</v>
      </c>
      <c r="AL641" s="36" t="s">
        <v>1180</v>
      </c>
      <c r="AM641" s="67" t="s">
        <v>1178</v>
      </c>
      <c r="AN641" s="36" t="s">
        <v>117</v>
      </c>
      <c r="AO641" s="36" t="s">
        <v>117</v>
      </c>
      <c r="AP641" s="36" t="s">
        <v>760</v>
      </c>
      <c r="AQ641" s="36" t="s">
        <v>120</v>
      </c>
      <c r="AR641" s="36" t="s">
        <v>725</v>
      </c>
      <c r="AS641" s="36" t="s">
        <v>1198</v>
      </c>
      <c r="AT641" s="38">
        <v>2021</v>
      </c>
      <c r="AU641" s="20" t="s">
        <v>1196</v>
      </c>
      <c r="AV641" s="36" t="s">
        <v>1197</v>
      </c>
      <c r="AW641" s="36" t="s">
        <v>1142</v>
      </c>
      <c r="AX641" s="47" t="s">
        <v>1342</v>
      </c>
      <c r="AY641" s="20" t="str">
        <f>"https://doi.org/"&amp;Table1[[#This Row],[DOI]]</f>
        <v>https://doi.org/10.5334/bc.126</v>
      </c>
      <c r="AZ641" s="149" t="s">
        <v>1592</v>
      </c>
      <c r="BA641" s="20"/>
      <c r="BB641" s="20"/>
      <c r="BC641" s="36" t="s">
        <v>1199</v>
      </c>
      <c r="BD641" s="20" t="s">
        <v>1604</v>
      </c>
      <c r="BE641" s="59" t="s">
        <v>1328</v>
      </c>
      <c r="BF641" s="20"/>
      <c r="BG641" s="20"/>
      <c r="BH641" s="20"/>
      <c r="BI641" s="20"/>
      <c r="BJ641" s="20"/>
      <c r="BK641" s="20"/>
      <c r="BL641" s="20"/>
      <c r="BM641" s="20"/>
      <c r="BN641" s="20"/>
      <c r="BO641" s="20"/>
      <c r="BP641" s="20"/>
      <c r="BQ641" s="20"/>
      <c r="BR641" s="20"/>
      <c r="BS641" s="20"/>
      <c r="BT641" s="20"/>
      <c r="BU641" s="20"/>
      <c r="BV641" s="20"/>
      <c r="BW641" s="60" t="s">
        <v>547</v>
      </c>
      <c r="BX641" s="22" t="str">
        <f>_xlfn.XLOOKUP(BW641,dimensions_items!$B$4:$B$35,dimensions_items!$C$4:$C$35,"NULL",0)</f>
        <v>R5.2OECD</v>
      </c>
      <c r="BY641" s="60" t="s">
        <v>25</v>
      </c>
      <c r="BZ641" s="60" t="s">
        <v>1472</v>
      </c>
      <c r="CA641" s="60" t="s">
        <v>18</v>
      </c>
      <c r="CB641" s="60" t="s">
        <v>23</v>
      </c>
      <c r="CC641" s="20" t="str">
        <f t="shared" si="27"/>
        <v>RS</v>
      </c>
      <c r="CD641" s="20" t="str">
        <f t="shared" si="28"/>
        <v>M</v>
      </c>
      <c r="CE641" s="20" t="str">
        <f t="shared" si="29"/>
        <v>OECD_USA</v>
      </c>
      <c r="CF641" s="20">
        <f>IF(ISNUMBER(Table1[[#This Row],[concrete]]),Table1[[#This Row],[concrete]],IF(AND(ISNUMBER(Table1[[#This Row],[cement]]),ISNUMBER(Table1[[#This Row],[aggregates]])),Table1[[#This Row],[cement]]+Table1[[#This Row],[aggregates]],""))</f>
        <v>503.66106755489801</v>
      </c>
      <c r="CG641" s="30">
        <f>COUNT(Table1[[#This Row],[steel]:[other_unspecified_material]])</f>
        <v>9</v>
      </c>
    </row>
    <row r="642" spans="1:85">
      <c r="A642" s="9">
        <v>640</v>
      </c>
      <c r="B642" s="20" t="s">
        <v>541</v>
      </c>
      <c r="C642" s="20"/>
      <c r="F642" s="117">
        <v>6.5037908153593396</v>
      </c>
      <c r="G642" s="117"/>
      <c r="J642" s="117">
        <v>34.2627404150548</v>
      </c>
      <c r="M642" s="117">
        <v>414.71862892610699</v>
      </c>
      <c r="N642" s="117">
        <v>37.268476698928801</v>
      </c>
      <c r="O642" s="117">
        <v>119.376394835851</v>
      </c>
      <c r="S642" s="117">
        <v>20.1577409984443</v>
      </c>
      <c r="AB642" s="117">
        <v>6.6175387222730802</v>
      </c>
      <c r="AJ642" s="117">
        <v>2.35471848917767</v>
      </c>
      <c r="AK642" s="117">
        <v>39.545339429076805</v>
      </c>
      <c r="AL642" s="36" t="s">
        <v>1180</v>
      </c>
      <c r="AM642" s="67" t="s">
        <v>1178</v>
      </c>
      <c r="AN642" s="36" t="s">
        <v>117</v>
      </c>
      <c r="AO642" s="36" t="s">
        <v>117</v>
      </c>
      <c r="AP642" s="36" t="s">
        <v>760</v>
      </c>
      <c r="AQ642" s="36" t="s">
        <v>120</v>
      </c>
      <c r="AR642" s="36" t="s">
        <v>725</v>
      </c>
      <c r="AS642" s="36" t="s">
        <v>1198</v>
      </c>
      <c r="AT642" s="38">
        <v>2021</v>
      </c>
      <c r="AU642" s="20" t="s">
        <v>1196</v>
      </c>
      <c r="AV642" s="36" t="s">
        <v>1197</v>
      </c>
      <c r="AW642" s="36" t="s">
        <v>1142</v>
      </c>
      <c r="AX642" s="47" t="s">
        <v>1342</v>
      </c>
      <c r="AY642" s="20" t="str">
        <f>"https://doi.org/"&amp;Table1[[#This Row],[DOI]]</f>
        <v>https://doi.org/10.5334/bc.126</v>
      </c>
      <c r="AZ642" s="149" t="s">
        <v>1592</v>
      </c>
      <c r="BA642" s="20"/>
      <c r="BB642" s="20"/>
      <c r="BC642" s="36" t="s">
        <v>1199</v>
      </c>
      <c r="BD642" s="20" t="s">
        <v>1605</v>
      </c>
      <c r="BE642" s="59" t="s">
        <v>1328</v>
      </c>
      <c r="BF642" s="20"/>
      <c r="BG642" s="20"/>
      <c r="BH642" s="20"/>
      <c r="BI642" s="20"/>
      <c r="BJ642" s="20"/>
      <c r="BK642" s="20"/>
      <c r="BL642" s="20"/>
      <c r="BM642" s="20"/>
      <c r="BN642" s="20"/>
      <c r="BO642" s="20"/>
      <c r="BP642" s="20"/>
      <c r="BQ642" s="20"/>
      <c r="BR642" s="20"/>
      <c r="BS642" s="20"/>
      <c r="BT642" s="20"/>
      <c r="BU642" s="20"/>
      <c r="BV642" s="20"/>
      <c r="BW642" s="60" t="s">
        <v>547</v>
      </c>
      <c r="BX642" s="22" t="str">
        <f>_xlfn.XLOOKUP(BW642,dimensions_items!$B$4:$B$35,dimensions_items!$C$4:$C$35,"NULL",0)</f>
        <v>R5.2OECD</v>
      </c>
      <c r="BY642" s="60" t="s">
        <v>25</v>
      </c>
      <c r="BZ642" s="60" t="s">
        <v>1472</v>
      </c>
      <c r="CA642" s="60" t="s">
        <v>18</v>
      </c>
      <c r="CB642" s="60" t="s">
        <v>23</v>
      </c>
      <c r="CC642" s="20" t="str">
        <f t="shared" ref="CC642:CC705" si="30">IF(LEFT(BY642,1)="N","NR",IF(LEFT(BY642,1)="I","IN",IF(LEFT(BY642,1)="U","UN",IF(LEFT(BY642,3)="R_u","RU",IF(LEFT(BY642,3)="R_M","RM",IF(LEFT(BY642,3)="R_S","RS",""))))))</f>
        <v>RS</v>
      </c>
      <c r="CD642" s="20" t="str">
        <f t="shared" ref="CD642:CD705" si="31">IF(LEFT(BZ642,1)="R","C",(LEFT(BZ642,1)))</f>
        <v>M</v>
      </c>
      <c r="CE642" s="20" t="str">
        <f t="shared" ref="CE642:CE705" si="32">RIGHT(BX642,LEN(BX642)-4)&amp;"_"&amp;RIGHT(BW642,LEN(BW642)-3)</f>
        <v>OECD_USA</v>
      </c>
      <c r="CF642" s="20">
        <f>IF(ISNUMBER(Table1[[#This Row],[concrete]]),Table1[[#This Row],[concrete]],IF(AND(ISNUMBER(Table1[[#This Row],[cement]]),ISNUMBER(Table1[[#This Row],[aggregates]])),Table1[[#This Row],[cement]]+Table1[[#This Row],[aggregates]],""))</f>
        <v>414.71862892610699</v>
      </c>
      <c r="CG642" s="30">
        <f>COUNT(Table1[[#This Row],[steel]:[other_unspecified_material]])</f>
        <v>9</v>
      </c>
    </row>
    <row r="643" spans="1:85">
      <c r="A643" s="9">
        <v>641</v>
      </c>
      <c r="B643" s="20" t="s">
        <v>541</v>
      </c>
      <c r="C643" s="20"/>
      <c r="F643" s="117">
        <v>9.0664220930271409</v>
      </c>
      <c r="G643" s="117"/>
      <c r="J643" s="117">
        <v>41.602122881531798</v>
      </c>
      <c r="M643" s="117">
        <v>542.45017980471198</v>
      </c>
      <c r="N643" s="117">
        <v>53.934215338696099</v>
      </c>
      <c r="O643" s="117">
        <v>172.77040998200201</v>
      </c>
      <c r="S643" s="117">
        <v>28.995278565526402</v>
      </c>
      <c r="AB643" s="117">
        <v>9.9850876541676801</v>
      </c>
      <c r="AJ643" s="117">
        <v>3.3065399372233002</v>
      </c>
      <c r="AK643" s="117">
        <v>44.746055921626905</v>
      </c>
      <c r="AL643" s="36" t="s">
        <v>1181</v>
      </c>
      <c r="AM643" s="67" t="s">
        <v>1178</v>
      </c>
      <c r="AN643" s="36" t="s">
        <v>117</v>
      </c>
      <c r="AO643" s="36" t="s">
        <v>117</v>
      </c>
      <c r="AP643" s="36" t="s">
        <v>760</v>
      </c>
      <c r="AQ643" s="36" t="s">
        <v>120</v>
      </c>
      <c r="AR643" s="36" t="s">
        <v>725</v>
      </c>
      <c r="AS643" s="36" t="s">
        <v>1198</v>
      </c>
      <c r="AT643" s="38">
        <v>2021</v>
      </c>
      <c r="AU643" s="20" t="s">
        <v>1196</v>
      </c>
      <c r="AV643" s="36" t="s">
        <v>1197</v>
      </c>
      <c r="AW643" s="36" t="s">
        <v>1142</v>
      </c>
      <c r="AX643" s="47" t="s">
        <v>1342</v>
      </c>
      <c r="AY643" s="20" t="str">
        <f>"https://doi.org/"&amp;Table1[[#This Row],[DOI]]</f>
        <v>https://doi.org/10.5334/bc.126</v>
      </c>
      <c r="AZ643" s="149" t="s">
        <v>1592</v>
      </c>
      <c r="BA643" s="20"/>
      <c r="BB643" s="20"/>
      <c r="BC643" s="36" t="s">
        <v>1199</v>
      </c>
      <c r="BD643" s="20" t="s">
        <v>1606</v>
      </c>
      <c r="BE643" s="59" t="s">
        <v>1328</v>
      </c>
      <c r="BF643" s="20"/>
      <c r="BG643" s="20"/>
      <c r="BH643" s="20"/>
      <c r="BI643" s="20"/>
      <c r="BJ643" s="20"/>
      <c r="BK643" s="20"/>
      <c r="BL643" s="20"/>
      <c r="BM643" s="20"/>
      <c r="BN643" s="20"/>
      <c r="BO643" s="20"/>
      <c r="BP643" s="20"/>
      <c r="BQ643" s="20"/>
      <c r="BR643" s="20"/>
      <c r="BS643" s="20"/>
      <c r="BT643" s="20"/>
      <c r="BU643" s="20"/>
      <c r="BV643" s="20"/>
      <c r="BW643" s="60" t="s">
        <v>547</v>
      </c>
      <c r="BX643" s="22" t="str">
        <f>_xlfn.XLOOKUP(BW643,dimensions_items!$B$4:$B$35,dimensions_items!$C$4:$C$35,"NULL",0)</f>
        <v>R5.2OECD</v>
      </c>
      <c r="BY643" s="60" t="s">
        <v>25</v>
      </c>
      <c r="BZ643" s="60" t="s">
        <v>1472</v>
      </c>
      <c r="CA643" s="60" t="s">
        <v>18</v>
      </c>
      <c r="CB643" s="60" t="s">
        <v>23</v>
      </c>
      <c r="CC643" s="20" t="str">
        <f t="shared" si="30"/>
        <v>RS</v>
      </c>
      <c r="CD643" s="20" t="str">
        <f t="shared" si="31"/>
        <v>M</v>
      </c>
      <c r="CE643" s="20" t="str">
        <f t="shared" si="32"/>
        <v>OECD_USA</v>
      </c>
      <c r="CF643" s="20">
        <f>IF(ISNUMBER(Table1[[#This Row],[concrete]]),Table1[[#This Row],[concrete]],IF(AND(ISNUMBER(Table1[[#This Row],[cement]]),ISNUMBER(Table1[[#This Row],[aggregates]])),Table1[[#This Row],[cement]]+Table1[[#This Row],[aggregates]],""))</f>
        <v>542.45017980471198</v>
      </c>
      <c r="CG643" s="30">
        <f>COUNT(Table1[[#This Row],[steel]:[other_unspecified_material]])</f>
        <v>9</v>
      </c>
    </row>
    <row r="644" spans="1:85">
      <c r="A644" s="9">
        <v>642</v>
      </c>
      <c r="B644" s="20" t="s">
        <v>541</v>
      </c>
      <c r="C644" s="20"/>
      <c r="F644" s="117">
        <v>3.82222369582666</v>
      </c>
      <c r="G644" s="117"/>
      <c r="J644" s="117">
        <v>43.996877421676103</v>
      </c>
      <c r="M644" s="117">
        <v>161.94251091209799</v>
      </c>
      <c r="N644" s="117">
        <v>7.9553269783409197</v>
      </c>
      <c r="O644" s="117">
        <v>33.067939759279398</v>
      </c>
      <c r="S644" s="117">
        <v>22.1539736610661</v>
      </c>
      <c r="AB644" s="117">
        <v>3.4803342308068901</v>
      </c>
      <c r="AJ644" s="117">
        <v>1.0388677469451899</v>
      </c>
      <c r="AK644" s="117">
        <v>30.830251374513502</v>
      </c>
      <c r="AL644" s="36" t="s">
        <v>1188</v>
      </c>
      <c r="AM644" s="67" t="s">
        <v>1178</v>
      </c>
      <c r="AN644" s="36" t="s">
        <v>117</v>
      </c>
      <c r="AO644" s="36" t="s">
        <v>117</v>
      </c>
      <c r="AP644" s="36" t="s">
        <v>760</v>
      </c>
      <c r="AQ644" s="36" t="s">
        <v>120</v>
      </c>
      <c r="AR644" s="36" t="s">
        <v>725</v>
      </c>
      <c r="AS644" s="36" t="s">
        <v>1198</v>
      </c>
      <c r="AT644" s="38">
        <v>2021</v>
      </c>
      <c r="AU644" s="20" t="s">
        <v>1196</v>
      </c>
      <c r="AV644" s="36" t="s">
        <v>1197</v>
      </c>
      <c r="AW644" s="36" t="s">
        <v>1142</v>
      </c>
      <c r="AX644" s="47" t="s">
        <v>1342</v>
      </c>
      <c r="AY644" s="20" t="str">
        <f>"https://doi.org/"&amp;Table1[[#This Row],[DOI]]</f>
        <v>https://doi.org/10.5334/bc.126</v>
      </c>
      <c r="AZ644" s="149" t="s">
        <v>1592</v>
      </c>
      <c r="BA644" s="20"/>
      <c r="BB644" s="20"/>
      <c r="BC644" s="36" t="s">
        <v>1199</v>
      </c>
      <c r="BD644" s="20" t="s">
        <v>1607</v>
      </c>
      <c r="BE644" s="59" t="s">
        <v>1328</v>
      </c>
      <c r="BF644" s="20"/>
      <c r="BG644" s="20"/>
      <c r="BH644" s="20"/>
      <c r="BI644" s="20"/>
      <c r="BJ644" s="20"/>
      <c r="BK644" s="20"/>
      <c r="BL644" s="20"/>
      <c r="BM644" s="20"/>
      <c r="BN644" s="20"/>
      <c r="BO644" s="20"/>
      <c r="BP644" s="20"/>
      <c r="BQ644" s="20"/>
      <c r="BR644" s="20"/>
      <c r="BS644" s="20"/>
      <c r="BT644" s="20"/>
      <c r="BU644" s="20"/>
      <c r="BV644" s="20"/>
      <c r="BW644" s="60" t="s">
        <v>547</v>
      </c>
      <c r="BX644" s="22" t="str">
        <f>_xlfn.XLOOKUP(BW644,dimensions_items!$B$4:$B$35,dimensions_items!$C$4:$C$35,"NULL",0)</f>
        <v>R5.2OECD</v>
      </c>
      <c r="BY644" s="20" t="s">
        <v>40</v>
      </c>
      <c r="BZ644" s="60" t="s">
        <v>30</v>
      </c>
      <c r="CA644" s="60" t="s">
        <v>18</v>
      </c>
      <c r="CB644" s="60" t="s">
        <v>23</v>
      </c>
      <c r="CC644" s="20" t="str">
        <f t="shared" si="30"/>
        <v>RM</v>
      </c>
      <c r="CD644" s="20" t="str">
        <f t="shared" si="31"/>
        <v>S</v>
      </c>
      <c r="CE644" s="20" t="str">
        <f t="shared" si="32"/>
        <v>OECD_USA</v>
      </c>
      <c r="CF644" s="20">
        <f>IF(ISNUMBER(Table1[[#This Row],[concrete]]),Table1[[#This Row],[concrete]],IF(AND(ISNUMBER(Table1[[#This Row],[cement]]),ISNUMBER(Table1[[#This Row],[aggregates]])),Table1[[#This Row],[cement]]+Table1[[#This Row],[aggregates]],""))</f>
        <v>161.94251091209799</v>
      </c>
      <c r="CG644" s="30">
        <f>COUNT(Table1[[#This Row],[steel]:[other_unspecified_material]])</f>
        <v>9</v>
      </c>
    </row>
    <row r="645" spans="1:85">
      <c r="A645" s="9">
        <v>643</v>
      </c>
      <c r="B645" s="20" t="s">
        <v>541</v>
      </c>
      <c r="C645" s="20"/>
      <c r="F645" s="117">
        <v>4.7449777059102303</v>
      </c>
      <c r="G645" s="117"/>
      <c r="J645" s="117">
        <v>52.700512674309003</v>
      </c>
      <c r="M645" s="117">
        <v>160.07327405869901</v>
      </c>
      <c r="N645" s="117">
        <v>10.857442230078499</v>
      </c>
      <c r="O645" s="117">
        <v>45.0979698121483</v>
      </c>
      <c r="S645" s="117">
        <v>30.823518286608198</v>
      </c>
      <c r="AB645" s="117">
        <v>4.9354475754975597</v>
      </c>
      <c r="AJ645" s="117">
        <v>1.3555006666417599</v>
      </c>
      <c r="AK645" s="117">
        <v>37.238819757924006</v>
      </c>
      <c r="AL645" s="36" t="s">
        <v>1187</v>
      </c>
      <c r="AM645" s="67" t="s">
        <v>1178</v>
      </c>
      <c r="AN645" s="36" t="s">
        <v>117</v>
      </c>
      <c r="AO645" s="36" t="s">
        <v>117</v>
      </c>
      <c r="AP645" s="36" t="s">
        <v>760</v>
      </c>
      <c r="AQ645" s="36" t="s">
        <v>120</v>
      </c>
      <c r="AR645" s="36" t="s">
        <v>725</v>
      </c>
      <c r="AS645" s="36" t="s">
        <v>1198</v>
      </c>
      <c r="AT645" s="38">
        <v>2021</v>
      </c>
      <c r="AU645" s="20" t="s">
        <v>1196</v>
      </c>
      <c r="AV645" s="36" t="s">
        <v>1197</v>
      </c>
      <c r="AW645" s="36" t="s">
        <v>1142</v>
      </c>
      <c r="AX645" s="47" t="s">
        <v>1342</v>
      </c>
      <c r="AY645" s="20" t="str">
        <f>"https://doi.org/"&amp;Table1[[#This Row],[DOI]]</f>
        <v>https://doi.org/10.5334/bc.126</v>
      </c>
      <c r="AZ645" s="149" t="s">
        <v>1592</v>
      </c>
      <c r="BA645" s="20"/>
      <c r="BB645" s="20"/>
      <c r="BC645" s="36" t="s">
        <v>1199</v>
      </c>
      <c r="BD645" s="20" t="s">
        <v>1608</v>
      </c>
      <c r="BE645" s="59" t="s">
        <v>1328</v>
      </c>
      <c r="BF645" s="20"/>
      <c r="BG645" s="20"/>
      <c r="BH645" s="20"/>
      <c r="BI645" s="20"/>
      <c r="BJ645" s="20"/>
      <c r="BK645" s="20"/>
      <c r="BL645" s="20"/>
      <c r="BM645" s="20"/>
      <c r="BN645" s="20"/>
      <c r="BO645" s="20"/>
      <c r="BP645" s="20"/>
      <c r="BQ645" s="20"/>
      <c r="BR645" s="20"/>
      <c r="BS645" s="20"/>
      <c r="BT645" s="20"/>
      <c r="BU645" s="20"/>
      <c r="BV645" s="20"/>
      <c r="BW645" s="60" t="s">
        <v>547</v>
      </c>
      <c r="BX645" s="22" t="str">
        <f>_xlfn.XLOOKUP(BW645,dimensions_items!$B$4:$B$35,dimensions_items!$C$4:$C$35,"NULL",0)</f>
        <v>R5.2OECD</v>
      </c>
      <c r="BY645" s="20" t="s">
        <v>40</v>
      </c>
      <c r="BZ645" s="60" t="s">
        <v>30</v>
      </c>
      <c r="CA645" s="60" t="s">
        <v>18</v>
      </c>
      <c r="CB645" s="60" t="s">
        <v>23</v>
      </c>
      <c r="CC645" s="20" t="str">
        <f t="shared" si="30"/>
        <v>RM</v>
      </c>
      <c r="CD645" s="20" t="str">
        <f t="shared" si="31"/>
        <v>S</v>
      </c>
      <c r="CE645" s="20" t="str">
        <f t="shared" si="32"/>
        <v>OECD_USA</v>
      </c>
      <c r="CF645" s="20">
        <f>IF(ISNUMBER(Table1[[#This Row],[concrete]]),Table1[[#This Row],[concrete]],IF(AND(ISNUMBER(Table1[[#This Row],[cement]]),ISNUMBER(Table1[[#This Row],[aggregates]])),Table1[[#This Row],[cement]]+Table1[[#This Row],[aggregates]],""))</f>
        <v>160.07327405869901</v>
      </c>
      <c r="CG645" s="30">
        <f>COUNT(Table1[[#This Row],[steel]:[other_unspecified_material]])</f>
        <v>9</v>
      </c>
    </row>
    <row r="646" spans="1:85">
      <c r="A646" s="9">
        <v>644</v>
      </c>
      <c r="B646" s="20" t="s">
        <v>541</v>
      </c>
      <c r="C646" s="20"/>
      <c r="F646" s="117">
        <v>7.0132409388636701</v>
      </c>
      <c r="G646" s="117"/>
      <c r="J646" s="117">
        <v>60.785516494727403</v>
      </c>
      <c r="M646" s="117">
        <v>412.04980171815299</v>
      </c>
      <c r="N646" s="117">
        <v>27.424914554806598</v>
      </c>
      <c r="O646" s="117">
        <v>91.877763499863704</v>
      </c>
      <c r="S646" s="117">
        <v>19.084861125846299</v>
      </c>
      <c r="AB646" s="117">
        <v>6.3692912012598297</v>
      </c>
      <c r="AJ646" s="117">
        <v>2.5160774042619201</v>
      </c>
      <c r="AK646" s="117">
        <v>80.996707009089008</v>
      </c>
      <c r="AL646" s="36" t="s">
        <v>1183</v>
      </c>
      <c r="AM646" s="67">
        <v>1</v>
      </c>
      <c r="AN646" s="36" t="s">
        <v>117</v>
      </c>
      <c r="AO646" s="36" t="s">
        <v>117</v>
      </c>
      <c r="AP646" s="36" t="s">
        <v>760</v>
      </c>
      <c r="AQ646" s="36" t="s">
        <v>120</v>
      </c>
      <c r="AR646" s="36" t="s">
        <v>725</v>
      </c>
      <c r="AS646" s="36" t="s">
        <v>1198</v>
      </c>
      <c r="AT646" s="38">
        <v>2021</v>
      </c>
      <c r="AU646" s="20" t="s">
        <v>1196</v>
      </c>
      <c r="AV646" s="36" t="s">
        <v>1197</v>
      </c>
      <c r="AW646" s="36" t="s">
        <v>1142</v>
      </c>
      <c r="AX646" s="47" t="s">
        <v>1342</v>
      </c>
      <c r="AY646" s="20" t="str">
        <f>"https://doi.org/"&amp;Table1[[#This Row],[DOI]]</f>
        <v>https://doi.org/10.5334/bc.126</v>
      </c>
      <c r="AZ646" s="149" t="s">
        <v>1592</v>
      </c>
      <c r="BA646" s="20"/>
      <c r="BB646" s="20"/>
      <c r="BC646" s="36" t="s">
        <v>1199</v>
      </c>
      <c r="BD646" s="20" t="s">
        <v>1609</v>
      </c>
      <c r="BE646" s="59" t="s">
        <v>1328</v>
      </c>
      <c r="BF646" s="20"/>
      <c r="BG646" s="20"/>
      <c r="BH646" s="20"/>
      <c r="BI646" s="20"/>
      <c r="BJ646" s="20"/>
      <c r="BK646" s="20"/>
      <c r="BL646" s="20"/>
      <c r="BM646" s="20"/>
      <c r="BN646" s="20"/>
      <c r="BO646" s="20"/>
      <c r="BP646" s="20"/>
      <c r="BQ646" s="20"/>
      <c r="BR646" s="20"/>
      <c r="BS646" s="20"/>
      <c r="BT646" s="20"/>
      <c r="BU646" s="20"/>
      <c r="BV646" s="20"/>
      <c r="BW646" s="60" t="s">
        <v>547</v>
      </c>
      <c r="BX646" s="22" t="str">
        <f>_xlfn.XLOOKUP(BW646,dimensions_items!$B$4:$B$35,dimensions_items!$C$4:$C$35,"NULL",0)</f>
        <v>R5.2OECD</v>
      </c>
      <c r="BY646" s="60" t="s">
        <v>25</v>
      </c>
      <c r="BZ646" s="60" t="s">
        <v>1576</v>
      </c>
      <c r="CA646" s="60" t="s">
        <v>18</v>
      </c>
      <c r="CB646" s="60" t="s">
        <v>23</v>
      </c>
      <c r="CC646" s="20" t="str">
        <f t="shared" si="30"/>
        <v>RS</v>
      </c>
      <c r="CD646" s="20" t="str">
        <f t="shared" si="31"/>
        <v>T</v>
      </c>
      <c r="CE646" s="20" t="str">
        <f t="shared" si="32"/>
        <v>OECD_USA</v>
      </c>
      <c r="CF646" s="20">
        <f>IF(ISNUMBER(Table1[[#This Row],[concrete]]),Table1[[#This Row],[concrete]],IF(AND(ISNUMBER(Table1[[#This Row],[cement]]),ISNUMBER(Table1[[#This Row],[aggregates]])),Table1[[#This Row],[cement]]+Table1[[#This Row],[aggregates]],""))</f>
        <v>412.04980171815299</v>
      </c>
      <c r="CG646" s="30">
        <f>COUNT(Table1[[#This Row],[steel]:[other_unspecified_material]])</f>
        <v>9</v>
      </c>
    </row>
    <row r="647" spans="1:85">
      <c r="A647" s="9">
        <v>645</v>
      </c>
      <c r="B647" s="20" t="s">
        <v>541</v>
      </c>
      <c r="C647" s="20"/>
      <c r="F647" s="117">
        <v>6.4382326475014997</v>
      </c>
      <c r="G647" s="117"/>
      <c r="J647" s="117">
        <v>53.090929445858102</v>
      </c>
      <c r="M647" s="117">
        <v>355.91996667015599</v>
      </c>
      <c r="N647" s="117">
        <v>26.029327968086701</v>
      </c>
      <c r="O647" s="117">
        <v>85.099200078652999</v>
      </c>
      <c r="S647" s="117">
        <v>17.203722930096799</v>
      </c>
      <c r="AB647" s="117">
        <v>5.7863435618197503</v>
      </c>
      <c r="AJ647" s="117">
        <v>2.50268305301192</v>
      </c>
      <c r="AK647" s="117">
        <v>66.522145306680599</v>
      </c>
      <c r="AL647" s="36" t="s">
        <v>1183</v>
      </c>
      <c r="AM647" s="67">
        <v>1</v>
      </c>
      <c r="AN647" s="36" t="s">
        <v>117</v>
      </c>
      <c r="AO647" s="36" t="s">
        <v>117</v>
      </c>
      <c r="AP647" s="36" t="s">
        <v>760</v>
      </c>
      <c r="AQ647" s="36" t="s">
        <v>120</v>
      </c>
      <c r="AR647" s="36" t="s">
        <v>725</v>
      </c>
      <c r="AS647" s="36" t="s">
        <v>1198</v>
      </c>
      <c r="AT647" s="38">
        <v>2021</v>
      </c>
      <c r="AU647" s="20" t="s">
        <v>1196</v>
      </c>
      <c r="AV647" s="36" t="s">
        <v>1197</v>
      </c>
      <c r="AW647" s="36" t="s">
        <v>1142</v>
      </c>
      <c r="AX647" s="47" t="s">
        <v>1342</v>
      </c>
      <c r="AY647" s="20" t="str">
        <f>"https://doi.org/"&amp;Table1[[#This Row],[DOI]]</f>
        <v>https://doi.org/10.5334/bc.126</v>
      </c>
      <c r="AZ647" s="149" t="s">
        <v>1592</v>
      </c>
      <c r="BA647" s="20"/>
      <c r="BB647" s="20"/>
      <c r="BC647" s="36" t="s">
        <v>1199</v>
      </c>
      <c r="BD647" s="20" t="s">
        <v>1610</v>
      </c>
      <c r="BE647" s="59" t="s">
        <v>1328</v>
      </c>
      <c r="BF647" s="20"/>
      <c r="BG647" s="20"/>
      <c r="BH647" s="20"/>
      <c r="BI647" s="20"/>
      <c r="BJ647" s="20"/>
      <c r="BK647" s="20"/>
      <c r="BL647" s="20"/>
      <c r="BM647" s="20"/>
      <c r="BN647" s="20"/>
      <c r="BO647" s="20"/>
      <c r="BP647" s="20"/>
      <c r="BQ647" s="20"/>
      <c r="BR647" s="20"/>
      <c r="BS647" s="20"/>
      <c r="BT647" s="20"/>
      <c r="BU647" s="20"/>
      <c r="BV647" s="20"/>
      <c r="BW647" s="60" t="s">
        <v>547</v>
      </c>
      <c r="BX647" s="22" t="str">
        <f>_xlfn.XLOOKUP(BW647,dimensions_items!$B$4:$B$35,dimensions_items!$C$4:$C$35,"NULL",0)</f>
        <v>R5.2OECD</v>
      </c>
      <c r="BY647" s="60" t="s">
        <v>25</v>
      </c>
      <c r="BZ647" s="60" t="s">
        <v>1576</v>
      </c>
      <c r="CA647" s="60" t="s">
        <v>18</v>
      </c>
      <c r="CB647" s="60" t="s">
        <v>23</v>
      </c>
      <c r="CC647" s="20" t="str">
        <f t="shared" si="30"/>
        <v>RS</v>
      </c>
      <c r="CD647" s="20" t="str">
        <f t="shared" si="31"/>
        <v>T</v>
      </c>
      <c r="CE647" s="20" t="str">
        <f t="shared" si="32"/>
        <v>OECD_USA</v>
      </c>
      <c r="CF647" s="20">
        <f>IF(ISNUMBER(Table1[[#This Row],[concrete]]),Table1[[#This Row],[concrete]],IF(AND(ISNUMBER(Table1[[#This Row],[cement]]),ISNUMBER(Table1[[#This Row],[aggregates]])),Table1[[#This Row],[cement]]+Table1[[#This Row],[aggregates]],""))</f>
        <v>355.91996667015599</v>
      </c>
      <c r="CG647" s="30">
        <f>COUNT(Table1[[#This Row],[steel]:[other_unspecified_material]])</f>
        <v>9</v>
      </c>
    </row>
    <row r="648" spans="1:85">
      <c r="A648" s="9">
        <v>646</v>
      </c>
      <c r="B648" s="20" t="s">
        <v>541</v>
      </c>
      <c r="C648" s="20"/>
      <c r="F648" s="117">
        <v>9.4960536982328598</v>
      </c>
      <c r="G648" s="117"/>
      <c r="J648" s="117">
        <v>76.741107267578599</v>
      </c>
      <c r="M648" s="117">
        <v>557.82989390343198</v>
      </c>
      <c r="N648" s="117">
        <v>40.427338574852399</v>
      </c>
      <c r="O648" s="117">
        <v>136.54566801769101</v>
      </c>
      <c r="S648" s="117">
        <v>25.125603470188199</v>
      </c>
      <c r="AB648" s="117">
        <v>9.5950407747848203</v>
      </c>
      <c r="AJ648" s="117">
        <v>3.4802692305676799</v>
      </c>
      <c r="AK648" s="117">
        <v>95.314478326880206</v>
      </c>
      <c r="AL648" s="36" t="s">
        <v>1185</v>
      </c>
      <c r="AM648" s="67">
        <v>1</v>
      </c>
      <c r="AN648" s="36" t="s">
        <v>117</v>
      </c>
      <c r="AO648" s="36" t="s">
        <v>117</v>
      </c>
      <c r="AP648" s="36" t="s">
        <v>760</v>
      </c>
      <c r="AQ648" s="36" t="s">
        <v>120</v>
      </c>
      <c r="AR648" s="36" t="s">
        <v>725</v>
      </c>
      <c r="AS648" s="36" t="s">
        <v>1198</v>
      </c>
      <c r="AT648" s="38">
        <v>2021</v>
      </c>
      <c r="AU648" s="20" t="s">
        <v>1196</v>
      </c>
      <c r="AV648" s="36" t="s">
        <v>1197</v>
      </c>
      <c r="AW648" s="36" t="s">
        <v>1142</v>
      </c>
      <c r="AX648" s="47" t="s">
        <v>1342</v>
      </c>
      <c r="AY648" s="20" t="str">
        <f>"https://doi.org/"&amp;Table1[[#This Row],[DOI]]</f>
        <v>https://doi.org/10.5334/bc.126</v>
      </c>
      <c r="AZ648" s="149" t="s">
        <v>1592</v>
      </c>
      <c r="BA648" s="20"/>
      <c r="BB648" s="20"/>
      <c r="BC648" s="36" t="s">
        <v>1199</v>
      </c>
      <c r="BD648" s="20" t="s">
        <v>1611</v>
      </c>
      <c r="BE648" s="59" t="s">
        <v>1328</v>
      </c>
      <c r="BF648" s="20"/>
      <c r="BG648" s="20"/>
      <c r="BH648" s="20"/>
      <c r="BI648" s="20"/>
      <c r="BJ648" s="20"/>
      <c r="BK648" s="20"/>
      <c r="BL648" s="20"/>
      <c r="BM648" s="20"/>
      <c r="BN648" s="20"/>
      <c r="BO648" s="20"/>
      <c r="BP648" s="20"/>
      <c r="BQ648" s="20"/>
      <c r="BR648" s="20"/>
      <c r="BS648" s="20"/>
      <c r="BT648" s="20"/>
      <c r="BU648" s="20"/>
      <c r="BV648" s="20"/>
      <c r="BW648" s="60" t="s">
        <v>547</v>
      </c>
      <c r="BX648" s="22" t="str">
        <f>_xlfn.XLOOKUP(BW648,dimensions_items!$B$4:$B$35,dimensions_items!$C$4:$C$35,"NULL",0)</f>
        <v>R5.2OECD</v>
      </c>
      <c r="BY648" s="60" t="s">
        <v>25</v>
      </c>
      <c r="BZ648" s="60" t="s">
        <v>1576</v>
      </c>
      <c r="CA648" s="60" t="s">
        <v>18</v>
      </c>
      <c r="CB648" s="60" t="s">
        <v>23</v>
      </c>
      <c r="CC648" s="20" t="str">
        <f t="shared" si="30"/>
        <v>RS</v>
      </c>
      <c r="CD648" s="20" t="str">
        <f t="shared" si="31"/>
        <v>T</v>
      </c>
      <c r="CE648" s="20" t="str">
        <f t="shared" si="32"/>
        <v>OECD_USA</v>
      </c>
      <c r="CF648" s="20">
        <f>IF(ISNUMBER(Table1[[#This Row],[concrete]]),Table1[[#This Row],[concrete]],IF(AND(ISNUMBER(Table1[[#This Row],[cement]]),ISNUMBER(Table1[[#This Row],[aggregates]])),Table1[[#This Row],[cement]]+Table1[[#This Row],[aggregates]],""))</f>
        <v>557.82989390343198</v>
      </c>
      <c r="CG648" s="30">
        <f>COUNT(Table1[[#This Row],[steel]:[other_unspecified_material]])</f>
        <v>9</v>
      </c>
    </row>
    <row r="649" spans="1:85">
      <c r="A649" s="9">
        <v>647</v>
      </c>
      <c r="B649" s="20" t="s">
        <v>541</v>
      </c>
      <c r="C649" s="20"/>
      <c r="F649" s="117">
        <v>8.4867772993510702</v>
      </c>
      <c r="G649" s="117"/>
      <c r="J649" s="117">
        <v>62.466130161740999</v>
      </c>
      <c r="M649" s="117">
        <v>461.60731953482099</v>
      </c>
      <c r="N649" s="117">
        <v>37.732505819439702</v>
      </c>
      <c r="O649" s="117">
        <v>123.456480348543</v>
      </c>
      <c r="S649" s="117">
        <v>21.493186194404299</v>
      </c>
      <c r="AB649" s="117">
        <v>8.3458672620834005</v>
      </c>
      <c r="AJ649" s="117">
        <v>3.45156704931768</v>
      </c>
      <c r="AK649" s="117">
        <v>70.252304116483998</v>
      </c>
      <c r="AL649" s="36" t="s">
        <v>1185</v>
      </c>
      <c r="AM649" s="67">
        <v>1</v>
      </c>
      <c r="AN649" s="36" t="s">
        <v>117</v>
      </c>
      <c r="AO649" s="36" t="s">
        <v>117</v>
      </c>
      <c r="AP649" s="36" t="s">
        <v>760</v>
      </c>
      <c r="AQ649" s="36" t="s">
        <v>120</v>
      </c>
      <c r="AR649" s="36" t="s">
        <v>725</v>
      </c>
      <c r="AS649" s="36" t="s">
        <v>1198</v>
      </c>
      <c r="AT649" s="38">
        <v>2021</v>
      </c>
      <c r="AU649" s="20" t="s">
        <v>1196</v>
      </c>
      <c r="AV649" s="36" t="s">
        <v>1197</v>
      </c>
      <c r="AW649" s="36" t="s">
        <v>1142</v>
      </c>
      <c r="AX649" s="47" t="s">
        <v>1342</v>
      </c>
      <c r="AY649" s="20" t="str">
        <f>"https://doi.org/"&amp;Table1[[#This Row],[DOI]]</f>
        <v>https://doi.org/10.5334/bc.126</v>
      </c>
      <c r="AZ649" s="149" t="s">
        <v>1592</v>
      </c>
      <c r="BA649" s="20"/>
      <c r="BB649" s="20"/>
      <c r="BC649" s="36" t="s">
        <v>1199</v>
      </c>
      <c r="BD649" s="20" t="s">
        <v>1612</v>
      </c>
      <c r="BE649" s="59" t="s">
        <v>1328</v>
      </c>
      <c r="BF649" s="20"/>
      <c r="BG649" s="20"/>
      <c r="BH649" s="20"/>
      <c r="BI649" s="20"/>
      <c r="BJ649" s="20"/>
      <c r="BK649" s="20"/>
      <c r="BL649" s="20"/>
      <c r="BM649" s="20"/>
      <c r="BN649" s="20"/>
      <c r="BO649" s="20"/>
      <c r="BP649" s="20"/>
      <c r="BQ649" s="20"/>
      <c r="BR649" s="20"/>
      <c r="BS649" s="20"/>
      <c r="BT649" s="20"/>
      <c r="BU649" s="20"/>
      <c r="BV649" s="20"/>
      <c r="BW649" s="60" t="s">
        <v>547</v>
      </c>
      <c r="BX649" s="22" t="str">
        <f>_xlfn.XLOOKUP(BW649,dimensions_items!$B$4:$B$35,dimensions_items!$C$4:$C$35,"NULL",0)</f>
        <v>R5.2OECD</v>
      </c>
      <c r="BY649" s="60" t="s">
        <v>25</v>
      </c>
      <c r="BZ649" s="60" t="s">
        <v>1576</v>
      </c>
      <c r="CA649" s="60" t="s">
        <v>18</v>
      </c>
      <c r="CB649" s="60" t="s">
        <v>23</v>
      </c>
      <c r="CC649" s="20" t="str">
        <f t="shared" si="30"/>
        <v>RS</v>
      </c>
      <c r="CD649" s="20" t="str">
        <f t="shared" si="31"/>
        <v>T</v>
      </c>
      <c r="CE649" s="20" t="str">
        <f t="shared" si="32"/>
        <v>OECD_USA</v>
      </c>
      <c r="CF649" s="20">
        <f>IF(ISNUMBER(Table1[[#This Row],[concrete]]),Table1[[#This Row],[concrete]],IF(AND(ISNUMBER(Table1[[#This Row],[cement]]),ISNUMBER(Table1[[#This Row],[aggregates]])),Table1[[#This Row],[cement]]+Table1[[#This Row],[aggregates]],""))</f>
        <v>461.60731953482099</v>
      </c>
      <c r="CG649" s="30">
        <f>COUNT(Table1[[#This Row],[steel]:[other_unspecified_material]])</f>
        <v>9</v>
      </c>
    </row>
    <row r="650" spans="1:85">
      <c r="A650" s="9">
        <v>648</v>
      </c>
      <c r="B650" s="20" t="s">
        <v>541</v>
      </c>
      <c r="C650" s="20"/>
      <c r="F650" s="117">
        <v>5.9137042888406697</v>
      </c>
      <c r="G650" s="117"/>
      <c r="J650" s="117">
        <v>63.972795458579299</v>
      </c>
      <c r="M650" s="117">
        <v>277.27530166323601</v>
      </c>
      <c r="N650" s="117">
        <v>22.481380540962601</v>
      </c>
      <c r="O650" s="117">
        <v>80.739268680665504</v>
      </c>
      <c r="S650" s="117">
        <v>21.906014813377499</v>
      </c>
      <c r="AB650" s="117">
        <v>7.2004863615337502</v>
      </c>
      <c r="AJ650" s="117">
        <v>2.1564972277029999</v>
      </c>
      <c r="AK650" s="117">
        <v>51.335040701110458</v>
      </c>
      <c r="AL650" s="36" t="s">
        <v>1183</v>
      </c>
      <c r="AM650" s="67" t="s">
        <v>1178</v>
      </c>
      <c r="AN650" s="36" t="s">
        <v>117</v>
      </c>
      <c r="AO650" s="36" t="s">
        <v>117</v>
      </c>
      <c r="AP650" s="36" t="s">
        <v>760</v>
      </c>
      <c r="AQ650" s="36" t="s">
        <v>120</v>
      </c>
      <c r="AR650" s="36" t="s">
        <v>725</v>
      </c>
      <c r="AS650" s="36" t="s">
        <v>1198</v>
      </c>
      <c r="AT650" s="38">
        <v>2021</v>
      </c>
      <c r="AU650" s="20" t="s">
        <v>1196</v>
      </c>
      <c r="AV650" s="36" t="s">
        <v>1197</v>
      </c>
      <c r="AW650" s="36" t="s">
        <v>1142</v>
      </c>
      <c r="AX650" s="47" t="s">
        <v>1342</v>
      </c>
      <c r="AY650" s="20" t="str">
        <f>"https://doi.org/"&amp;Table1[[#This Row],[DOI]]</f>
        <v>https://doi.org/10.5334/bc.126</v>
      </c>
      <c r="AZ650" s="149" t="s">
        <v>1592</v>
      </c>
      <c r="BA650" s="20"/>
      <c r="BB650" s="20"/>
      <c r="BC650" s="36" t="s">
        <v>1199</v>
      </c>
      <c r="BD650" s="20" t="s">
        <v>1613</v>
      </c>
      <c r="BE650" s="59" t="s">
        <v>1328</v>
      </c>
      <c r="BF650" s="20"/>
      <c r="BG650" s="20"/>
      <c r="BH650" s="20"/>
      <c r="BI650" s="20"/>
      <c r="BJ650" s="20"/>
      <c r="BK650" s="20"/>
      <c r="BL650" s="20"/>
      <c r="BM650" s="20"/>
      <c r="BN650" s="20"/>
      <c r="BO650" s="20"/>
      <c r="BP650" s="20"/>
      <c r="BQ650" s="20"/>
      <c r="BR650" s="20"/>
      <c r="BS650" s="20"/>
      <c r="BT650" s="20"/>
      <c r="BU650" s="20"/>
      <c r="BV650" s="20"/>
      <c r="BW650" s="60" t="s">
        <v>547</v>
      </c>
      <c r="BX650" s="22" t="str">
        <f>_xlfn.XLOOKUP(BW650,dimensions_items!$B$4:$B$35,dimensions_items!$C$4:$C$35,"NULL",0)</f>
        <v>R5.2OECD</v>
      </c>
      <c r="BY650" s="60" t="s">
        <v>25</v>
      </c>
      <c r="BZ650" s="60" t="s">
        <v>1576</v>
      </c>
      <c r="CA650" s="60" t="s">
        <v>18</v>
      </c>
      <c r="CB650" s="60" t="s">
        <v>23</v>
      </c>
      <c r="CC650" s="20" t="str">
        <f t="shared" si="30"/>
        <v>RS</v>
      </c>
      <c r="CD650" s="20" t="str">
        <f t="shared" si="31"/>
        <v>T</v>
      </c>
      <c r="CE650" s="20" t="str">
        <f t="shared" si="32"/>
        <v>OECD_USA</v>
      </c>
      <c r="CF650" s="20">
        <f>IF(ISNUMBER(Table1[[#This Row],[concrete]]),Table1[[#This Row],[concrete]],IF(AND(ISNUMBER(Table1[[#This Row],[cement]]),ISNUMBER(Table1[[#This Row],[aggregates]])),Table1[[#This Row],[cement]]+Table1[[#This Row],[aggregates]],""))</f>
        <v>277.27530166323601</v>
      </c>
      <c r="CG650" s="30">
        <f>COUNT(Table1[[#This Row],[steel]:[other_unspecified_material]])</f>
        <v>9</v>
      </c>
    </row>
    <row r="651" spans="1:85">
      <c r="A651" s="9">
        <v>649</v>
      </c>
      <c r="B651" s="20" t="s">
        <v>541</v>
      </c>
      <c r="C651" s="20"/>
      <c r="F651" s="117">
        <v>5.3702194100033296</v>
      </c>
      <c r="G651" s="117"/>
      <c r="J651" s="117">
        <v>56.508738200636699</v>
      </c>
      <c r="M651" s="117">
        <v>229.16401447893099</v>
      </c>
      <c r="N651" s="117">
        <v>21.184363931098201</v>
      </c>
      <c r="O651" s="117">
        <v>74.4394737184669</v>
      </c>
      <c r="S651" s="117">
        <v>20.1577409984443</v>
      </c>
      <c r="AB651" s="117">
        <v>6.6175387222730802</v>
      </c>
      <c r="AJ651" s="117">
        <v>2.1431028764529998</v>
      </c>
      <c r="AK651" s="117">
        <v>36.903531356133463</v>
      </c>
      <c r="AL651" s="36" t="s">
        <v>1183</v>
      </c>
      <c r="AM651" s="67" t="s">
        <v>1178</v>
      </c>
      <c r="AN651" s="36" t="s">
        <v>117</v>
      </c>
      <c r="AO651" s="36" t="s">
        <v>117</v>
      </c>
      <c r="AP651" s="36" t="s">
        <v>760</v>
      </c>
      <c r="AQ651" s="36" t="s">
        <v>120</v>
      </c>
      <c r="AR651" s="36" t="s">
        <v>725</v>
      </c>
      <c r="AS651" s="36" t="s">
        <v>1198</v>
      </c>
      <c r="AT651" s="38">
        <v>2021</v>
      </c>
      <c r="AU651" s="20" t="s">
        <v>1196</v>
      </c>
      <c r="AV651" s="36" t="s">
        <v>1197</v>
      </c>
      <c r="AW651" s="36" t="s">
        <v>1142</v>
      </c>
      <c r="AX651" s="47" t="s">
        <v>1342</v>
      </c>
      <c r="AY651" s="20" t="str">
        <f>"https://doi.org/"&amp;Table1[[#This Row],[DOI]]</f>
        <v>https://doi.org/10.5334/bc.126</v>
      </c>
      <c r="AZ651" s="149" t="s">
        <v>1592</v>
      </c>
      <c r="BA651" s="20"/>
      <c r="BB651" s="20"/>
      <c r="BC651" s="36" t="s">
        <v>1199</v>
      </c>
      <c r="BD651" s="20" t="s">
        <v>1614</v>
      </c>
      <c r="BE651" s="59" t="s">
        <v>1328</v>
      </c>
      <c r="BF651" s="20"/>
      <c r="BG651" s="20"/>
      <c r="BH651" s="20"/>
      <c r="BI651" s="20"/>
      <c r="BJ651" s="20"/>
      <c r="BK651" s="20"/>
      <c r="BL651" s="20"/>
      <c r="BM651" s="20"/>
      <c r="BN651" s="20"/>
      <c r="BO651" s="20"/>
      <c r="BP651" s="20"/>
      <c r="BQ651" s="20"/>
      <c r="BR651" s="20"/>
      <c r="BS651" s="20"/>
      <c r="BT651" s="20"/>
      <c r="BU651" s="20"/>
      <c r="BV651" s="20"/>
      <c r="BW651" s="60" t="s">
        <v>547</v>
      </c>
      <c r="BX651" s="22" t="str">
        <f>_xlfn.XLOOKUP(BW651,dimensions_items!$B$4:$B$35,dimensions_items!$C$4:$C$35,"NULL",0)</f>
        <v>R5.2OECD</v>
      </c>
      <c r="BY651" s="60" t="s">
        <v>25</v>
      </c>
      <c r="BZ651" s="60" t="s">
        <v>1576</v>
      </c>
      <c r="CA651" s="60" t="s">
        <v>18</v>
      </c>
      <c r="CB651" s="60" t="s">
        <v>23</v>
      </c>
      <c r="CC651" s="20" t="str">
        <f t="shared" si="30"/>
        <v>RS</v>
      </c>
      <c r="CD651" s="20" t="str">
        <f t="shared" si="31"/>
        <v>T</v>
      </c>
      <c r="CE651" s="20" t="str">
        <f t="shared" si="32"/>
        <v>OECD_USA</v>
      </c>
      <c r="CF651" s="20">
        <f>IF(ISNUMBER(Table1[[#This Row],[concrete]]),Table1[[#This Row],[concrete]],IF(AND(ISNUMBER(Table1[[#This Row],[cement]]),ISNUMBER(Table1[[#This Row],[aggregates]])),Table1[[#This Row],[cement]]+Table1[[#This Row],[aggregates]],""))</f>
        <v>229.16401447893099</v>
      </c>
      <c r="CG651" s="30">
        <f>COUNT(Table1[[#This Row],[steel]:[other_unspecified_material]])</f>
        <v>9</v>
      </c>
    </row>
    <row r="652" spans="1:85">
      <c r="A652" s="9">
        <v>650</v>
      </c>
      <c r="B652" s="20" t="s">
        <v>541</v>
      </c>
      <c r="C652" s="20"/>
      <c r="F652" s="117">
        <v>7.1376589453564296</v>
      </c>
      <c r="G652" s="117"/>
      <c r="J652" s="117">
        <v>72.292607805242497</v>
      </c>
      <c r="M652" s="117">
        <v>323.57334009322699</v>
      </c>
      <c r="N652" s="117">
        <v>26.134910946809899</v>
      </c>
      <c r="O652" s="117">
        <v>95.000578623301607</v>
      </c>
      <c r="S652" s="117">
        <v>28.995278565526402</v>
      </c>
      <c r="AB652" s="117">
        <v>9.9850876541676801</v>
      </c>
      <c r="AJ652" s="117">
        <v>3.06481761592357</v>
      </c>
      <c r="AK652" s="117">
        <v>40.222253027200964</v>
      </c>
      <c r="AL652" s="36" t="s">
        <v>1185</v>
      </c>
      <c r="AM652" s="67" t="s">
        <v>1178</v>
      </c>
      <c r="AN652" s="36" t="s">
        <v>117</v>
      </c>
      <c r="AO652" s="36" t="s">
        <v>117</v>
      </c>
      <c r="AP652" s="36" t="s">
        <v>760</v>
      </c>
      <c r="AQ652" s="36" t="s">
        <v>120</v>
      </c>
      <c r="AR652" s="36" t="s">
        <v>725</v>
      </c>
      <c r="AS652" s="36" t="s">
        <v>1198</v>
      </c>
      <c r="AT652" s="38">
        <v>2021</v>
      </c>
      <c r="AU652" s="20" t="s">
        <v>1196</v>
      </c>
      <c r="AV652" s="36" t="s">
        <v>1197</v>
      </c>
      <c r="AW652" s="36" t="s">
        <v>1142</v>
      </c>
      <c r="AX652" s="47" t="s">
        <v>1342</v>
      </c>
      <c r="AY652" s="20" t="str">
        <f>"https://doi.org/"&amp;Table1[[#This Row],[DOI]]</f>
        <v>https://doi.org/10.5334/bc.126</v>
      </c>
      <c r="AZ652" s="149" t="s">
        <v>1592</v>
      </c>
      <c r="BA652" s="20"/>
      <c r="BB652" s="20"/>
      <c r="BC652" s="36" t="s">
        <v>1199</v>
      </c>
      <c r="BD652" s="20" t="s">
        <v>1615</v>
      </c>
      <c r="BE652" s="59" t="s">
        <v>1328</v>
      </c>
      <c r="BF652" s="20"/>
      <c r="BG652" s="20"/>
      <c r="BH652" s="20"/>
      <c r="BI652" s="20"/>
      <c r="BJ652" s="20"/>
      <c r="BK652" s="20"/>
      <c r="BL652" s="20"/>
      <c r="BM652" s="20"/>
      <c r="BN652" s="20"/>
      <c r="BO652" s="20"/>
      <c r="BP652" s="20"/>
      <c r="BQ652" s="20"/>
      <c r="BR652" s="20"/>
      <c r="BS652" s="20"/>
      <c r="BT652" s="20"/>
      <c r="BU652" s="20"/>
      <c r="BV652" s="20"/>
      <c r="BW652" s="60" t="s">
        <v>547</v>
      </c>
      <c r="BX652" s="22" t="str">
        <f>_xlfn.XLOOKUP(BW652,dimensions_items!$B$4:$B$35,dimensions_items!$C$4:$C$35,"NULL",0)</f>
        <v>R5.2OECD</v>
      </c>
      <c r="BY652" s="60" t="s">
        <v>25</v>
      </c>
      <c r="BZ652" s="60" t="s">
        <v>1576</v>
      </c>
      <c r="CA652" s="60" t="s">
        <v>18</v>
      </c>
      <c r="CB652" s="60" t="s">
        <v>23</v>
      </c>
      <c r="CC652" s="20" t="str">
        <f t="shared" si="30"/>
        <v>RS</v>
      </c>
      <c r="CD652" s="20" t="str">
        <f t="shared" si="31"/>
        <v>T</v>
      </c>
      <c r="CE652" s="20" t="str">
        <f t="shared" si="32"/>
        <v>OECD_USA</v>
      </c>
      <c r="CF652" s="20">
        <f>IF(ISNUMBER(Table1[[#This Row],[concrete]]),Table1[[#This Row],[concrete]],IF(AND(ISNUMBER(Table1[[#This Row],[cement]]),ISNUMBER(Table1[[#This Row],[aggregates]])),Table1[[#This Row],[cement]]+Table1[[#This Row],[aggregates]],""))</f>
        <v>323.57334009322699</v>
      </c>
      <c r="CG652" s="30">
        <f>COUNT(Table1[[#This Row],[steel]:[other_unspecified_material]])</f>
        <v>9</v>
      </c>
    </row>
    <row r="653" spans="1:85">
      <c r="A653" s="9">
        <v>651</v>
      </c>
      <c r="B653" s="20" t="s">
        <v>541</v>
      </c>
      <c r="C653" s="20"/>
      <c r="F653" s="117">
        <v>9.0748053131966699</v>
      </c>
      <c r="G653" s="117"/>
      <c r="J653" s="117">
        <v>44.067075594269603</v>
      </c>
      <c r="M653" s="117">
        <v>624.17008942547102</v>
      </c>
      <c r="N653" s="117">
        <v>51.376985419139402</v>
      </c>
      <c r="O653" s="117">
        <v>160.02326526142801</v>
      </c>
      <c r="S653" s="117">
        <v>19.084861125846299</v>
      </c>
      <c r="AB653" s="117">
        <v>6.3692912012598297</v>
      </c>
      <c r="AJ653" s="117">
        <v>3.0635546435683301</v>
      </c>
      <c r="AK653" s="117">
        <v>85.198419471834711</v>
      </c>
      <c r="AL653" s="36" t="s">
        <v>1184</v>
      </c>
      <c r="AM653" s="67">
        <v>1</v>
      </c>
      <c r="AN653" s="36" t="s">
        <v>117</v>
      </c>
      <c r="AO653" s="36" t="s">
        <v>117</v>
      </c>
      <c r="AP653" s="36" t="s">
        <v>760</v>
      </c>
      <c r="AQ653" s="36" t="s">
        <v>120</v>
      </c>
      <c r="AR653" s="36" t="s">
        <v>725</v>
      </c>
      <c r="AS653" s="36" t="s">
        <v>1198</v>
      </c>
      <c r="AT653" s="38">
        <v>2021</v>
      </c>
      <c r="AU653" s="20" t="s">
        <v>1196</v>
      </c>
      <c r="AV653" s="36" t="s">
        <v>1197</v>
      </c>
      <c r="AW653" s="36" t="s">
        <v>1142</v>
      </c>
      <c r="AX653" s="47" t="s">
        <v>1342</v>
      </c>
      <c r="AY653" s="20" t="str">
        <f>"https://doi.org/"&amp;Table1[[#This Row],[DOI]]</f>
        <v>https://doi.org/10.5334/bc.126</v>
      </c>
      <c r="AZ653" s="149" t="s">
        <v>1592</v>
      </c>
      <c r="BA653" s="20"/>
      <c r="BB653" s="20"/>
      <c r="BC653" s="36" t="s">
        <v>1199</v>
      </c>
      <c r="BD653" s="20" t="s">
        <v>1616</v>
      </c>
      <c r="BE653" s="59" t="s">
        <v>1328</v>
      </c>
      <c r="BF653" s="20"/>
      <c r="BG653" s="20"/>
      <c r="BH653" s="20"/>
      <c r="BI653" s="20"/>
      <c r="BJ653" s="20"/>
      <c r="BK653" s="20"/>
      <c r="BL653" s="20"/>
      <c r="BM653" s="20"/>
      <c r="BN653" s="20"/>
      <c r="BO653" s="20"/>
      <c r="BP653" s="20"/>
      <c r="BQ653" s="20"/>
      <c r="BR653" s="20"/>
      <c r="BS653" s="20"/>
      <c r="BT653" s="20"/>
      <c r="BU653" s="20"/>
      <c r="BV653" s="20"/>
      <c r="BW653" s="60" t="s">
        <v>547</v>
      </c>
      <c r="BX653" s="22" t="str">
        <f>_xlfn.XLOOKUP(BW653,dimensions_items!$B$4:$B$35,dimensions_items!$C$4:$C$35,"NULL",0)</f>
        <v>R5.2OECD</v>
      </c>
      <c r="BY653" s="60" t="s">
        <v>25</v>
      </c>
      <c r="BZ653" s="60" t="s">
        <v>1472</v>
      </c>
      <c r="CA653" s="60" t="s">
        <v>18</v>
      </c>
      <c r="CB653" s="60" t="s">
        <v>23</v>
      </c>
      <c r="CC653" s="20" t="str">
        <f t="shared" si="30"/>
        <v>RS</v>
      </c>
      <c r="CD653" s="20" t="str">
        <f t="shared" si="31"/>
        <v>M</v>
      </c>
      <c r="CE653" s="20" t="str">
        <f t="shared" si="32"/>
        <v>OECD_USA</v>
      </c>
      <c r="CF653" s="20">
        <f>IF(ISNUMBER(Table1[[#This Row],[concrete]]),Table1[[#This Row],[concrete]],IF(AND(ISNUMBER(Table1[[#This Row],[cement]]),ISNUMBER(Table1[[#This Row],[aggregates]])),Table1[[#This Row],[cement]]+Table1[[#This Row],[aggregates]],""))</f>
        <v>624.17008942547102</v>
      </c>
      <c r="CG653" s="30">
        <f>COUNT(Table1[[#This Row],[steel]:[other_unspecified_material]])</f>
        <v>9</v>
      </c>
    </row>
    <row r="654" spans="1:85">
      <c r="A654" s="9">
        <v>652</v>
      </c>
      <c r="B654" s="20" t="s">
        <v>541</v>
      </c>
      <c r="C654" s="20"/>
      <c r="F654" s="117">
        <v>8.1112594551205</v>
      </c>
      <c r="G654" s="117"/>
      <c r="J654" s="117">
        <v>39.780596412319198</v>
      </c>
      <c r="M654" s="117">
        <v>524.10603885482703</v>
      </c>
      <c r="N654" s="117">
        <v>45.038294146934902</v>
      </c>
      <c r="O654" s="117">
        <v>139.173545440959</v>
      </c>
      <c r="S654" s="117">
        <v>17.203722930096799</v>
      </c>
      <c r="AB654" s="117">
        <v>5.7863435618197503</v>
      </c>
      <c r="AJ654" s="117">
        <v>3.05016029231833</v>
      </c>
      <c r="AK654" s="117">
        <v>69.8550878766507</v>
      </c>
      <c r="AL654" s="36" t="s">
        <v>1184</v>
      </c>
      <c r="AM654" s="67">
        <v>1</v>
      </c>
      <c r="AN654" s="36" t="s">
        <v>117</v>
      </c>
      <c r="AO654" s="36" t="s">
        <v>117</v>
      </c>
      <c r="AP654" s="36" t="s">
        <v>760</v>
      </c>
      <c r="AQ654" s="36" t="s">
        <v>120</v>
      </c>
      <c r="AR654" s="36" t="s">
        <v>725</v>
      </c>
      <c r="AS654" s="36" t="s">
        <v>1198</v>
      </c>
      <c r="AT654" s="38">
        <v>2021</v>
      </c>
      <c r="AU654" s="20" t="s">
        <v>1196</v>
      </c>
      <c r="AV654" s="36" t="s">
        <v>1197</v>
      </c>
      <c r="AW654" s="36" t="s">
        <v>1142</v>
      </c>
      <c r="AX654" s="47" t="s">
        <v>1342</v>
      </c>
      <c r="AY654" s="20" t="str">
        <f>"https://doi.org/"&amp;Table1[[#This Row],[DOI]]</f>
        <v>https://doi.org/10.5334/bc.126</v>
      </c>
      <c r="AZ654" s="149" t="s">
        <v>1592</v>
      </c>
      <c r="BA654" s="20"/>
      <c r="BB654" s="20"/>
      <c r="BC654" s="36" t="s">
        <v>1199</v>
      </c>
      <c r="BD654" s="20" t="s">
        <v>1617</v>
      </c>
      <c r="BE654" s="59" t="s">
        <v>1328</v>
      </c>
      <c r="BF654" s="20"/>
      <c r="BG654" s="20"/>
      <c r="BH654" s="20"/>
      <c r="BI654" s="20"/>
      <c r="BJ654" s="20"/>
      <c r="BK654" s="20"/>
      <c r="BL654" s="20"/>
      <c r="BM654" s="20"/>
      <c r="BN654" s="20"/>
      <c r="BO654" s="20"/>
      <c r="BP654" s="20"/>
      <c r="BQ654" s="20"/>
      <c r="BR654" s="20"/>
      <c r="BS654" s="20"/>
      <c r="BT654" s="20"/>
      <c r="BU654" s="20"/>
      <c r="BV654" s="20"/>
      <c r="BW654" s="60" t="s">
        <v>547</v>
      </c>
      <c r="BX654" s="22" t="str">
        <f>_xlfn.XLOOKUP(BW654,dimensions_items!$B$4:$B$35,dimensions_items!$C$4:$C$35,"NULL",0)</f>
        <v>R5.2OECD</v>
      </c>
      <c r="BY654" s="60" t="s">
        <v>25</v>
      </c>
      <c r="BZ654" s="60" t="s">
        <v>1472</v>
      </c>
      <c r="CA654" s="60" t="s">
        <v>18</v>
      </c>
      <c r="CB654" s="60" t="s">
        <v>23</v>
      </c>
      <c r="CC654" s="20" t="str">
        <f t="shared" si="30"/>
        <v>RS</v>
      </c>
      <c r="CD654" s="20" t="str">
        <f t="shared" si="31"/>
        <v>M</v>
      </c>
      <c r="CE654" s="20" t="str">
        <f t="shared" si="32"/>
        <v>OECD_USA</v>
      </c>
      <c r="CF654" s="20">
        <f>IF(ISNUMBER(Table1[[#This Row],[concrete]]),Table1[[#This Row],[concrete]],IF(AND(ISNUMBER(Table1[[#This Row],[cement]]),ISNUMBER(Table1[[#This Row],[aggregates]])),Table1[[#This Row],[cement]]+Table1[[#This Row],[aggregates]],""))</f>
        <v>524.10603885482703</v>
      </c>
      <c r="CG654" s="30">
        <f>COUNT(Table1[[#This Row],[steel]:[other_unspecified_material]])</f>
        <v>9</v>
      </c>
    </row>
    <row r="655" spans="1:85">
      <c r="A655" s="9">
        <v>653</v>
      </c>
      <c r="B655" s="20" t="s">
        <v>541</v>
      </c>
      <c r="C655" s="20"/>
      <c r="F655" s="117">
        <v>12.692158020811799</v>
      </c>
      <c r="G655" s="117"/>
      <c r="J655" s="117">
        <v>50.6769840749336</v>
      </c>
      <c r="M655" s="117">
        <v>887.97374573202899</v>
      </c>
      <c r="N655" s="117">
        <v>77.742769451265602</v>
      </c>
      <c r="O655" s="117">
        <v>242.69535283737</v>
      </c>
      <c r="S655" s="117">
        <v>25.125603470188199</v>
      </c>
      <c r="AB655" s="117">
        <v>9.5950407747848203</v>
      </c>
      <c r="AJ655" s="117">
        <v>4.2787937881244602</v>
      </c>
      <c r="AK655" s="117">
        <v>101.8570575476281</v>
      </c>
      <c r="AL655" s="36" t="s">
        <v>1186</v>
      </c>
      <c r="AM655" s="67">
        <v>1</v>
      </c>
      <c r="AN655" s="36" t="s">
        <v>117</v>
      </c>
      <c r="AO655" s="36" t="s">
        <v>117</v>
      </c>
      <c r="AP655" s="36" t="s">
        <v>760</v>
      </c>
      <c r="AQ655" s="36" t="s">
        <v>120</v>
      </c>
      <c r="AR655" s="36" t="s">
        <v>725</v>
      </c>
      <c r="AS655" s="36" t="s">
        <v>1198</v>
      </c>
      <c r="AT655" s="38">
        <v>2021</v>
      </c>
      <c r="AU655" s="20" t="s">
        <v>1196</v>
      </c>
      <c r="AV655" s="36" t="s">
        <v>1197</v>
      </c>
      <c r="AW655" s="36" t="s">
        <v>1142</v>
      </c>
      <c r="AX655" s="47" t="s">
        <v>1342</v>
      </c>
      <c r="AY655" s="20" t="str">
        <f>"https://doi.org/"&amp;Table1[[#This Row],[DOI]]</f>
        <v>https://doi.org/10.5334/bc.126</v>
      </c>
      <c r="AZ655" s="149" t="s">
        <v>1592</v>
      </c>
      <c r="BA655" s="20"/>
      <c r="BB655" s="20"/>
      <c r="BC655" s="36" t="s">
        <v>1199</v>
      </c>
      <c r="BD655" s="20" t="s">
        <v>1618</v>
      </c>
      <c r="BE655" s="59" t="s">
        <v>1328</v>
      </c>
      <c r="BF655" s="20"/>
      <c r="BG655" s="20"/>
      <c r="BH655" s="20"/>
      <c r="BI655" s="20"/>
      <c r="BJ655" s="20"/>
      <c r="BK655" s="20"/>
      <c r="BL655" s="20"/>
      <c r="BM655" s="20"/>
      <c r="BN655" s="20"/>
      <c r="BO655" s="20"/>
      <c r="BP655" s="20"/>
      <c r="BQ655" s="20"/>
      <c r="BR655" s="20"/>
      <c r="BS655" s="20"/>
      <c r="BT655" s="20"/>
      <c r="BU655" s="20"/>
      <c r="BV655" s="20"/>
      <c r="BW655" s="60" t="s">
        <v>547</v>
      </c>
      <c r="BX655" s="22" t="str">
        <f>_xlfn.XLOOKUP(BW655,dimensions_items!$B$4:$B$35,dimensions_items!$C$4:$C$35,"NULL",0)</f>
        <v>R5.2OECD</v>
      </c>
      <c r="BY655" s="60" t="s">
        <v>25</v>
      </c>
      <c r="BZ655" s="60" t="s">
        <v>1472</v>
      </c>
      <c r="CA655" s="60" t="s">
        <v>18</v>
      </c>
      <c r="CB655" s="60" t="s">
        <v>23</v>
      </c>
      <c r="CC655" s="20" t="str">
        <f t="shared" si="30"/>
        <v>RS</v>
      </c>
      <c r="CD655" s="20" t="str">
        <f t="shared" si="31"/>
        <v>M</v>
      </c>
      <c r="CE655" s="20" t="str">
        <f t="shared" si="32"/>
        <v>OECD_USA</v>
      </c>
      <c r="CF655" s="20">
        <f>IF(ISNUMBER(Table1[[#This Row],[concrete]]),Table1[[#This Row],[concrete]],IF(AND(ISNUMBER(Table1[[#This Row],[cement]]),ISNUMBER(Table1[[#This Row],[aggregates]])),Table1[[#This Row],[cement]]+Table1[[#This Row],[aggregates]],""))</f>
        <v>887.97374573202899</v>
      </c>
      <c r="CG655" s="30">
        <f>COUNT(Table1[[#This Row],[steel]:[other_unspecified_material]])</f>
        <v>9</v>
      </c>
    </row>
    <row r="656" spans="1:85">
      <c r="A656" s="9">
        <v>654</v>
      </c>
      <c r="B656" s="20" t="s">
        <v>541</v>
      </c>
      <c r="C656" s="20"/>
      <c r="F656" s="117">
        <v>10.9258170985629</v>
      </c>
      <c r="G656" s="117"/>
      <c r="J656" s="117">
        <v>43.014009932550302</v>
      </c>
      <c r="M656" s="117">
        <v>706.91561604875801</v>
      </c>
      <c r="N656" s="117">
        <v>65.472954852814894</v>
      </c>
      <c r="O656" s="117">
        <v>202.362701091155</v>
      </c>
      <c r="S656" s="117">
        <v>21.493186194404299</v>
      </c>
      <c r="AB656" s="117">
        <v>8.3458672620834005</v>
      </c>
      <c r="AJ656" s="117">
        <v>4.2500916068744603</v>
      </c>
      <c r="AK656" s="117">
        <v>75.114816161866401</v>
      </c>
      <c r="AL656" s="36" t="s">
        <v>1186</v>
      </c>
      <c r="AM656" s="67">
        <v>1</v>
      </c>
      <c r="AN656" s="36" t="s">
        <v>117</v>
      </c>
      <c r="AO656" s="36" t="s">
        <v>117</v>
      </c>
      <c r="AP656" s="36" t="s">
        <v>760</v>
      </c>
      <c r="AQ656" s="36" t="s">
        <v>120</v>
      </c>
      <c r="AR656" s="36" t="s">
        <v>725</v>
      </c>
      <c r="AS656" s="36" t="s">
        <v>1198</v>
      </c>
      <c r="AT656" s="38">
        <v>2021</v>
      </c>
      <c r="AU656" s="20" t="s">
        <v>1196</v>
      </c>
      <c r="AV656" s="36" t="s">
        <v>1197</v>
      </c>
      <c r="AW656" s="36" t="s">
        <v>1142</v>
      </c>
      <c r="AX656" s="47" t="s">
        <v>1342</v>
      </c>
      <c r="AY656" s="20" t="str">
        <f>"https://doi.org/"&amp;Table1[[#This Row],[DOI]]</f>
        <v>https://doi.org/10.5334/bc.126</v>
      </c>
      <c r="AZ656" s="149" t="s">
        <v>1592</v>
      </c>
      <c r="BA656" s="20"/>
      <c r="BB656" s="20"/>
      <c r="BC656" s="36" t="s">
        <v>1199</v>
      </c>
      <c r="BD656" s="20" t="s">
        <v>1619</v>
      </c>
      <c r="BE656" s="59" t="s">
        <v>1328</v>
      </c>
      <c r="BF656" s="20"/>
      <c r="BG656" s="20"/>
      <c r="BH656" s="20"/>
      <c r="BI656" s="20"/>
      <c r="BJ656" s="20"/>
      <c r="BK656" s="20"/>
      <c r="BL656" s="20"/>
      <c r="BM656" s="20"/>
      <c r="BN656" s="20"/>
      <c r="BO656" s="20"/>
      <c r="BP656" s="20"/>
      <c r="BQ656" s="20"/>
      <c r="BR656" s="20"/>
      <c r="BS656" s="20"/>
      <c r="BT656" s="20"/>
      <c r="BU656" s="20"/>
      <c r="BV656" s="20"/>
      <c r="BW656" s="60" t="s">
        <v>547</v>
      </c>
      <c r="BX656" s="22" t="str">
        <f>_xlfn.XLOOKUP(BW656,dimensions_items!$B$4:$B$35,dimensions_items!$C$4:$C$35,"NULL",0)</f>
        <v>R5.2OECD</v>
      </c>
      <c r="BY656" s="60" t="s">
        <v>25</v>
      </c>
      <c r="BZ656" s="60" t="s">
        <v>1472</v>
      </c>
      <c r="CA656" s="60" t="s">
        <v>18</v>
      </c>
      <c r="CB656" s="60" t="s">
        <v>23</v>
      </c>
      <c r="CC656" s="20" t="str">
        <f t="shared" si="30"/>
        <v>RS</v>
      </c>
      <c r="CD656" s="20" t="str">
        <f t="shared" si="31"/>
        <v>M</v>
      </c>
      <c r="CE656" s="20" t="str">
        <f t="shared" si="32"/>
        <v>OECD_USA</v>
      </c>
      <c r="CF656" s="20">
        <f>IF(ISNUMBER(Table1[[#This Row],[concrete]]),Table1[[#This Row],[concrete]],IF(AND(ISNUMBER(Table1[[#This Row],[cement]]),ISNUMBER(Table1[[#This Row],[aggregates]])),Table1[[#This Row],[cement]]+Table1[[#This Row],[aggregates]],""))</f>
        <v>706.91561604875801</v>
      </c>
      <c r="CG656" s="30">
        <f>COUNT(Table1[[#This Row],[steel]:[other_unspecified_material]])</f>
        <v>9</v>
      </c>
    </row>
    <row r="657" spans="1:85">
      <c r="A657" s="9">
        <v>655</v>
      </c>
      <c r="B657" s="20" t="s">
        <v>541</v>
      </c>
      <c r="C657" s="20"/>
      <c r="F657" s="117">
        <v>8.3976059935238307</v>
      </c>
      <c r="G657" s="117"/>
      <c r="J657" s="117">
        <v>43.602964677508098</v>
      </c>
      <c r="M657" s="117">
        <v>536.61388090660796</v>
      </c>
      <c r="N657" s="117">
        <v>51.661567544654297</v>
      </c>
      <c r="O657" s="117">
        <v>163.80357187836199</v>
      </c>
      <c r="S657" s="117">
        <v>21.906014813377499</v>
      </c>
      <c r="AB657" s="117">
        <v>7.2004863615337502</v>
      </c>
      <c r="AJ657" s="117">
        <v>2.8010252664893298</v>
      </c>
      <c r="AK657" s="117">
        <v>56.463423069098596</v>
      </c>
      <c r="AL657" s="36" t="s">
        <v>1184</v>
      </c>
      <c r="AM657" s="67" t="s">
        <v>1178</v>
      </c>
      <c r="AN657" s="36" t="s">
        <v>117</v>
      </c>
      <c r="AO657" s="36" t="s">
        <v>117</v>
      </c>
      <c r="AP657" s="36" t="s">
        <v>760</v>
      </c>
      <c r="AQ657" s="36" t="s">
        <v>120</v>
      </c>
      <c r="AR657" s="36" t="s">
        <v>725</v>
      </c>
      <c r="AS657" s="36" t="s">
        <v>1198</v>
      </c>
      <c r="AT657" s="38">
        <v>2021</v>
      </c>
      <c r="AU657" s="20" t="s">
        <v>1196</v>
      </c>
      <c r="AV657" s="36" t="s">
        <v>1197</v>
      </c>
      <c r="AW657" s="36" t="s">
        <v>1142</v>
      </c>
      <c r="AX657" s="47" t="s">
        <v>1342</v>
      </c>
      <c r="AY657" s="20" t="str">
        <f>"https://doi.org/"&amp;Table1[[#This Row],[DOI]]</f>
        <v>https://doi.org/10.5334/bc.126</v>
      </c>
      <c r="AZ657" s="149" t="s">
        <v>1592</v>
      </c>
      <c r="BA657" s="20"/>
      <c r="BB657" s="20"/>
      <c r="BC657" s="36" t="s">
        <v>1199</v>
      </c>
      <c r="BD657" s="20" t="s">
        <v>1620</v>
      </c>
      <c r="BE657" s="59" t="s">
        <v>1328</v>
      </c>
      <c r="BF657" s="20"/>
      <c r="BG657" s="20"/>
      <c r="BH657" s="20"/>
      <c r="BI657" s="20"/>
      <c r="BJ657" s="20"/>
      <c r="BK657" s="20"/>
      <c r="BL657" s="20"/>
      <c r="BM657" s="20"/>
      <c r="BN657" s="20"/>
      <c r="BO657" s="20"/>
      <c r="BP657" s="20"/>
      <c r="BQ657" s="20"/>
      <c r="BR657" s="20"/>
      <c r="BS657" s="20"/>
      <c r="BT657" s="20"/>
      <c r="BU657" s="20"/>
      <c r="BV657" s="20"/>
      <c r="BW657" s="60" t="s">
        <v>547</v>
      </c>
      <c r="BX657" s="22" t="str">
        <f>_xlfn.XLOOKUP(BW657,dimensions_items!$B$4:$B$35,dimensions_items!$C$4:$C$35,"NULL",0)</f>
        <v>R5.2OECD</v>
      </c>
      <c r="BY657" s="60" t="s">
        <v>25</v>
      </c>
      <c r="BZ657" s="60" t="s">
        <v>1472</v>
      </c>
      <c r="CA657" s="60" t="s">
        <v>18</v>
      </c>
      <c r="CB657" s="60" t="s">
        <v>23</v>
      </c>
      <c r="CC657" s="20" t="str">
        <f t="shared" si="30"/>
        <v>RS</v>
      </c>
      <c r="CD657" s="20" t="str">
        <f t="shared" si="31"/>
        <v>M</v>
      </c>
      <c r="CE657" s="20" t="str">
        <f t="shared" si="32"/>
        <v>OECD_USA</v>
      </c>
      <c r="CF657" s="20">
        <f>IF(ISNUMBER(Table1[[#This Row],[concrete]]),Table1[[#This Row],[concrete]],IF(AND(ISNUMBER(Table1[[#This Row],[cement]]),ISNUMBER(Table1[[#This Row],[aggregates]])),Table1[[#This Row],[cement]]+Table1[[#This Row],[aggregates]],""))</f>
        <v>536.61388090660796</v>
      </c>
      <c r="CG657" s="30">
        <f>COUNT(Table1[[#This Row],[steel]:[other_unspecified_material]])</f>
        <v>9</v>
      </c>
    </row>
    <row r="658" spans="1:85">
      <c r="A658" s="9">
        <v>656</v>
      </c>
      <c r="B658" s="20" t="s">
        <v>541</v>
      </c>
      <c r="C658" s="20"/>
      <c r="F658" s="117">
        <v>7.4907555405248303</v>
      </c>
      <c r="G658" s="117"/>
      <c r="J658" s="117">
        <v>39.3166535122688</v>
      </c>
      <c r="M658" s="117">
        <v>447.67144227781699</v>
      </c>
      <c r="N658" s="117">
        <v>45.760574695999701</v>
      </c>
      <c r="O658" s="117">
        <v>144.402291823957</v>
      </c>
      <c r="S658" s="117">
        <v>20.1577409984443</v>
      </c>
      <c r="AB658" s="117">
        <v>6.6175387222730802</v>
      </c>
      <c r="AJ658" s="117">
        <v>2.7876309152393302</v>
      </c>
      <c r="AK658" s="117">
        <v>41.223671362963998</v>
      </c>
      <c r="AL658" s="36" t="s">
        <v>1184</v>
      </c>
      <c r="AM658" s="67" t="s">
        <v>1178</v>
      </c>
      <c r="AN658" s="36" t="s">
        <v>117</v>
      </c>
      <c r="AO658" s="36" t="s">
        <v>117</v>
      </c>
      <c r="AP658" s="36" t="s">
        <v>760</v>
      </c>
      <c r="AQ658" s="36" t="s">
        <v>120</v>
      </c>
      <c r="AR658" s="36" t="s">
        <v>725</v>
      </c>
      <c r="AS658" s="36" t="s">
        <v>1198</v>
      </c>
      <c r="AT658" s="38">
        <v>2021</v>
      </c>
      <c r="AU658" s="20" t="s">
        <v>1196</v>
      </c>
      <c r="AV658" s="36" t="s">
        <v>1197</v>
      </c>
      <c r="AW658" s="36" t="s">
        <v>1142</v>
      </c>
      <c r="AX658" s="47" t="s">
        <v>1342</v>
      </c>
      <c r="AY658" s="20" t="str">
        <f>"https://doi.org/"&amp;Table1[[#This Row],[DOI]]</f>
        <v>https://doi.org/10.5334/bc.126</v>
      </c>
      <c r="AZ658" s="149" t="s">
        <v>1592</v>
      </c>
      <c r="BA658" s="20"/>
      <c r="BB658" s="20"/>
      <c r="BC658" s="36" t="s">
        <v>1199</v>
      </c>
      <c r="BD658" s="20" t="s">
        <v>1621</v>
      </c>
      <c r="BE658" s="59" t="s">
        <v>1328</v>
      </c>
      <c r="BF658" s="20"/>
      <c r="BG658" s="20"/>
      <c r="BH658" s="20"/>
      <c r="BI658" s="20"/>
      <c r="BJ658" s="20"/>
      <c r="BK658" s="20"/>
      <c r="BL658" s="20"/>
      <c r="BM658" s="20"/>
      <c r="BN658" s="20"/>
      <c r="BO658" s="20"/>
      <c r="BP658" s="20"/>
      <c r="BQ658" s="20"/>
      <c r="BR658" s="20"/>
      <c r="BS658" s="20"/>
      <c r="BT658" s="20"/>
      <c r="BU658" s="20"/>
      <c r="BV658" s="20"/>
      <c r="BW658" s="60" t="s">
        <v>547</v>
      </c>
      <c r="BX658" s="22" t="str">
        <f>_xlfn.XLOOKUP(BW658,dimensions_items!$B$4:$B$35,dimensions_items!$C$4:$C$35,"NULL",0)</f>
        <v>R5.2OECD</v>
      </c>
      <c r="BY658" s="60" t="s">
        <v>25</v>
      </c>
      <c r="BZ658" s="60" t="s">
        <v>1472</v>
      </c>
      <c r="CA658" s="60" t="s">
        <v>18</v>
      </c>
      <c r="CB658" s="60" t="s">
        <v>23</v>
      </c>
      <c r="CC658" s="20" t="str">
        <f t="shared" si="30"/>
        <v>RS</v>
      </c>
      <c r="CD658" s="20" t="str">
        <f t="shared" si="31"/>
        <v>M</v>
      </c>
      <c r="CE658" s="20" t="str">
        <f t="shared" si="32"/>
        <v>OECD_USA</v>
      </c>
      <c r="CF658" s="20">
        <f>IF(ISNUMBER(Table1[[#This Row],[concrete]]),Table1[[#This Row],[concrete]],IF(AND(ISNUMBER(Table1[[#This Row],[cement]]),ISNUMBER(Table1[[#This Row],[aggregates]])),Table1[[#This Row],[cement]]+Table1[[#This Row],[aggregates]],""))</f>
        <v>447.67144227781699</v>
      </c>
      <c r="CG658" s="30">
        <f>COUNT(Table1[[#This Row],[steel]:[other_unspecified_material]])</f>
        <v>9</v>
      </c>
    </row>
    <row r="659" spans="1:85">
      <c r="A659" s="9">
        <v>657</v>
      </c>
      <c r="B659" s="20" t="s">
        <v>541</v>
      </c>
      <c r="C659" s="20"/>
      <c r="F659" s="117">
        <v>10.2704351681479</v>
      </c>
      <c r="G659" s="117"/>
      <c r="J659" s="117">
        <v>47.005129249215798</v>
      </c>
      <c r="M659" s="117">
        <v>643.02270303860303</v>
      </c>
      <c r="N659" s="117">
        <v>62.200265835274102</v>
      </c>
      <c r="O659" s="117">
        <v>197.611899987984</v>
      </c>
      <c r="S659" s="117">
        <v>28.995278565526402</v>
      </c>
      <c r="AB659" s="117">
        <v>9.9850876541676801</v>
      </c>
      <c r="AJ659" s="117">
        <v>4.1046852640144698</v>
      </c>
      <c r="AK659" s="117">
        <v>46.549453929936405</v>
      </c>
      <c r="AL659" s="36" t="s">
        <v>1186</v>
      </c>
      <c r="AM659" s="67" t="s">
        <v>1178</v>
      </c>
      <c r="AN659" s="36" t="s">
        <v>117</v>
      </c>
      <c r="AO659" s="36" t="s">
        <v>117</v>
      </c>
      <c r="AP659" s="36" t="s">
        <v>760</v>
      </c>
      <c r="AQ659" s="36" t="s">
        <v>120</v>
      </c>
      <c r="AR659" s="36" t="s">
        <v>725</v>
      </c>
      <c r="AS659" s="36" t="s">
        <v>1198</v>
      </c>
      <c r="AT659" s="38">
        <v>2021</v>
      </c>
      <c r="AU659" s="20" t="s">
        <v>1196</v>
      </c>
      <c r="AV659" s="36" t="s">
        <v>1197</v>
      </c>
      <c r="AW659" s="36" t="s">
        <v>1142</v>
      </c>
      <c r="AX659" s="47" t="s">
        <v>1342</v>
      </c>
      <c r="AY659" s="20" t="str">
        <f>"https://doi.org/"&amp;Table1[[#This Row],[DOI]]</f>
        <v>https://doi.org/10.5334/bc.126</v>
      </c>
      <c r="AZ659" s="149" t="s">
        <v>1592</v>
      </c>
      <c r="BA659" s="20"/>
      <c r="BB659" s="20"/>
      <c r="BC659" s="36" t="s">
        <v>1199</v>
      </c>
      <c r="BD659" s="20" t="s">
        <v>1622</v>
      </c>
      <c r="BE659" s="59" t="s">
        <v>1328</v>
      </c>
      <c r="BF659" s="20"/>
      <c r="BG659" s="20"/>
      <c r="BH659" s="20"/>
      <c r="BI659" s="20"/>
      <c r="BJ659" s="20"/>
      <c r="BK659" s="20"/>
      <c r="BL659" s="20"/>
      <c r="BM659" s="20"/>
      <c r="BN659" s="20"/>
      <c r="BO659" s="20"/>
      <c r="BP659" s="20"/>
      <c r="BQ659" s="20"/>
      <c r="BR659" s="20"/>
      <c r="BS659" s="20"/>
      <c r="BT659" s="20"/>
      <c r="BU659" s="20"/>
      <c r="BV659" s="20"/>
      <c r="BW659" s="60" t="s">
        <v>547</v>
      </c>
      <c r="BX659" s="22" t="str">
        <f>_xlfn.XLOOKUP(BW659,dimensions_items!$B$4:$B$35,dimensions_items!$C$4:$C$35,"NULL",0)</f>
        <v>R5.2OECD</v>
      </c>
      <c r="BY659" s="60" t="s">
        <v>25</v>
      </c>
      <c r="BZ659" s="60" t="s">
        <v>1472</v>
      </c>
      <c r="CA659" s="60" t="s">
        <v>18</v>
      </c>
      <c r="CB659" s="60" t="s">
        <v>23</v>
      </c>
      <c r="CC659" s="20" t="str">
        <f t="shared" si="30"/>
        <v>RS</v>
      </c>
      <c r="CD659" s="20" t="str">
        <f t="shared" si="31"/>
        <v>M</v>
      </c>
      <c r="CE659" s="20" t="str">
        <f t="shared" si="32"/>
        <v>OECD_USA</v>
      </c>
      <c r="CF659" s="20">
        <f>IF(ISNUMBER(Table1[[#This Row],[concrete]]),Table1[[#This Row],[concrete]],IF(AND(ISNUMBER(Table1[[#This Row],[cement]]),ISNUMBER(Table1[[#This Row],[aggregates]])),Table1[[#This Row],[cement]]+Table1[[#This Row],[aggregates]],""))</f>
        <v>643.02270303860303</v>
      </c>
      <c r="CG659" s="30">
        <f>COUNT(Table1[[#This Row],[steel]:[other_unspecified_material]])</f>
        <v>9</v>
      </c>
    </row>
    <row r="660" spans="1:85">
      <c r="A660" s="9">
        <v>658</v>
      </c>
      <c r="B660" s="20" t="s">
        <v>541</v>
      </c>
      <c r="C660" s="20"/>
      <c r="F660" s="117">
        <v>5.5917668555056697</v>
      </c>
      <c r="G660" s="117"/>
      <c r="J660" s="117">
        <v>60.785516494727403</v>
      </c>
      <c r="M660" s="117">
        <v>173.46726579355999</v>
      </c>
      <c r="N660" s="117">
        <v>17.701488764243798</v>
      </c>
      <c r="O660" s="117">
        <v>62.656506661416103</v>
      </c>
      <c r="S660" s="117">
        <v>19.084861125846299</v>
      </c>
      <c r="AB660" s="117">
        <v>6.3692912012598297</v>
      </c>
      <c r="AJ660" s="117">
        <v>2.3167020770150799</v>
      </c>
      <c r="AK660" s="117">
        <v>79.011415902615397</v>
      </c>
      <c r="AL660" s="36" t="s">
        <v>1189</v>
      </c>
      <c r="AM660" s="67">
        <v>1</v>
      </c>
      <c r="AN660" s="36" t="s">
        <v>117</v>
      </c>
      <c r="AO660" s="36" t="s">
        <v>117</v>
      </c>
      <c r="AP660" s="36" t="s">
        <v>760</v>
      </c>
      <c r="AQ660" s="36" t="s">
        <v>120</v>
      </c>
      <c r="AR660" s="36" t="s">
        <v>725</v>
      </c>
      <c r="AS660" s="36" t="s">
        <v>1198</v>
      </c>
      <c r="AT660" s="38">
        <v>2021</v>
      </c>
      <c r="AU660" s="20" t="s">
        <v>1196</v>
      </c>
      <c r="AV660" s="36" t="s">
        <v>1197</v>
      </c>
      <c r="AW660" s="36" t="s">
        <v>1142</v>
      </c>
      <c r="AX660" s="47" t="s">
        <v>1342</v>
      </c>
      <c r="AY660" s="20" t="str">
        <f>"https://doi.org/"&amp;Table1[[#This Row],[DOI]]</f>
        <v>https://doi.org/10.5334/bc.126</v>
      </c>
      <c r="AZ660" s="149" t="s">
        <v>1592</v>
      </c>
      <c r="BA660" s="20"/>
      <c r="BB660" s="20"/>
      <c r="BC660" s="36" t="s">
        <v>1199</v>
      </c>
      <c r="BD660" s="20" t="s">
        <v>1623</v>
      </c>
      <c r="BE660" s="59" t="s">
        <v>1328</v>
      </c>
      <c r="BF660" s="20"/>
      <c r="BG660" s="20"/>
      <c r="BH660" s="20"/>
      <c r="BI660" s="20"/>
      <c r="BJ660" s="20"/>
      <c r="BK660" s="20"/>
      <c r="BL660" s="20"/>
      <c r="BM660" s="20"/>
      <c r="BN660" s="20"/>
      <c r="BO660" s="20"/>
      <c r="BP660" s="20"/>
      <c r="BQ660" s="20"/>
      <c r="BR660" s="20"/>
      <c r="BS660" s="20"/>
      <c r="BT660" s="20"/>
      <c r="BU660" s="20"/>
      <c r="BV660" s="20"/>
      <c r="BW660" s="60" t="s">
        <v>547</v>
      </c>
      <c r="BX660" s="22" t="str">
        <f>_xlfn.XLOOKUP(BW660,dimensions_items!$B$4:$B$35,dimensions_items!$C$4:$C$35,"NULL",0)</f>
        <v>R5.2OECD</v>
      </c>
      <c r="BY660" s="60" t="s">
        <v>25</v>
      </c>
      <c r="BZ660" s="60" t="s">
        <v>1576</v>
      </c>
      <c r="CA660" s="60" t="s">
        <v>18</v>
      </c>
      <c r="CB660" s="60" t="s">
        <v>23</v>
      </c>
      <c r="CC660" s="20" t="str">
        <f t="shared" si="30"/>
        <v>RS</v>
      </c>
      <c r="CD660" s="20" t="str">
        <f t="shared" si="31"/>
        <v>T</v>
      </c>
      <c r="CE660" s="20" t="str">
        <f t="shared" si="32"/>
        <v>OECD_USA</v>
      </c>
      <c r="CF660" s="20">
        <f>IF(ISNUMBER(Table1[[#This Row],[concrete]]),Table1[[#This Row],[concrete]],IF(AND(ISNUMBER(Table1[[#This Row],[cement]]),ISNUMBER(Table1[[#This Row],[aggregates]])),Table1[[#This Row],[cement]]+Table1[[#This Row],[aggregates]],""))</f>
        <v>173.46726579355999</v>
      </c>
      <c r="CG660" s="30">
        <f>COUNT(Table1[[#This Row],[steel]:[other_unspecified_material]])</f>
        <v>9</v>
      </c>
    </row>
    <row r="661" spans="1:85">
      <c r="A661" s="9">
        <v>659</v>
      </c>
      <c r="B661" s="20" t="s">
        <v>541</v>
      </c>
      <c r="C661" s="20"/>
      <c r="F661" s="117">
        <v>5.0167585641435002</v>
      </c>
      <c r="G661" s="117"/>
      <c r="J661" s="117">
        <v>53.090929445858102</v>
      </c>
      <c r="M661" s="117">
        <v>117.337430745563</v>
      </c>
      <c r="N661" s="117">
        <v>16.305902177523901</v>
      </c>
      <c r="O661" s="117">
        <v>55.877943240205397</v>
      </c>
      <c r="S661" s="117">
        <v>17.203722930096799</v>
      </c>
      <c r="AB661" s="117">
        <v>5.7863435618197503</v>
      </c>
      <c r="AJ661" s="117">
        <v>2.3033077257650798</v>
      </c>
      <c r="AK661" s="117">
        <v>64.536854200206989</v>
      </c>
      <c r="AL661" s="36" t="s">
        <v>1189</v>
      </c>
      <c r="AM661" s="67">
        <v>1</v>
      </c>
      <c r="AN661" s="36" t="s">
        <v>117</v>
      </c>
      <c r="AO661" s="36" t="s">
        <v>117</v>
      </c>
      <c r="AP661" s="36" t="s">
        <v>760</v>
      </c>
      <c r="AQ661" s="36" t="s">
        <v>120</v>
      </c>
      <c r="AR661" s="36" t="s">
        <v>725</v>
      </c>
      <c r="AS661" s="36" t="s">
        <v>1198</v>
      </c>
      <c r="AT661" s="38">
        <v>2021</v>
      </c>
      <c r="AU661" s="20" t="s">
        <v>1196</v>
      </c>
      <c r="AV661" s="36" t="s">
        <v>1197</v>
      </c>
      <c r="AW661" s="36" t="s">
        <v>1142</v>
      </c>
      <c r="AX661" s="47" t="s">
        <v>1342</v>
      </c>
      <c r="AY661" s="20" t="str">
        <f>"https://doi.org/"&amp;Table1[[#This Row],[DOI]]</f>
        <v>https://doi.org/10.5334/bc.126</v>
      </c>
      <c r="AZ661" s="149" t="s">
        <v>1592</v>
      </c>
      <c r="BA661" s="20"/>
      <c r="BB661" s="20"/>
      <c r="BC661" s="36" t="s">
        <v>1199</v>
      </c>
      <c r="BD661" s="20" t="s">
        <v>1624</v>
      </c>
      <c r="BE661" s="59" t="s">
        <v>1328</v>
      </c>
      <c r="BF661" s="20"/>
      <c r="BG661" s="20"/>
      <c r="BH661" s="20"/>
      <c r="BI661" s="20"/>
      <c r="BJ661" s="20"/>
      <c r="BK661" s="20"/>
      <c r="BL661" s="20"/>
      <c r="BM661" s="20"/>
      <c r="BN661" s="20"/>
      <c r="BO661" s="20"/>
      <c r="BP661" s="20"/>
      <c r="BQ661" s="20"/>
      <c r="BR661" s="20"/>
      <c r="BS661" s="20"/>
      <c r="BT661" s="20"/>
      <c r="BU661" s="20"/>
      <c r="BV661" s="20"/>
      <c r="BW661" s="60" t="s">
        <v>547</v>
      </c>
      <c r="BX661" s="22" t="str">
        <f>_xlfn.XLOOKUP(BW661,dimensions_items!$B$4:$B$35,dimensions_items!$C$4:$C$35,"NULL",0)</f>
        <v>R5.2OECD</v>
      </c>
      <c r="BY661" s="60" t="s">
        <v>25</v>
      </c>
      <c r="BZ661" s="60" t="s">
        <v>1576</v>
      </c>
      <c r="CA661" s="60" t="s">
        <v>18</v>
      </c>
      <c r="CB661" s="60" t="s">
        <v>23</v>
      </c>
      <c r="CC661" s="20" t="str">
        <f t="shared" si="30"/>
        <v>RS</v>
      </c>
      <c r="CD661" s="20" t="str">
        <f t="shared" si="31"/>
        <v>T</v>
      </c>
      <c r="CE661" s="20" t="str">
        <f t="shared" si="32"/>
        <v>OECD_USA</v>
      </c>
      <c r="CF661" s="20">
        <f>IF(ISNUMBER(Table1[[#This Row],[concrete]]),Table1[[#This Row],[concrete]],IF(AND(ISNUMBER(Table1[[#This Row],[cement]]),ISNUMBER(Table1[[#This Row],[aggregates]])),Table1[[#This Row],[cement]]+Table1[[#This Row],[aggregates]],""))</f>
        <v>117.337430745563</v>
      </c>
      <c r="CG661" s="30">
        <f>COUNT(Table1[[#This Row],[steel]:[other_unspecified_material]])</f>
        <v>9</v>
      </c>
    </row>
    <row r="662" spans="1:85">
      <c r="A662" s="9">
        <v>660</v>
      </c>
      <c r="B662" s="20" t="s">
        <v>541</v>
      </c>
      <c r="C662" s="20"/>
      <c r="F662" s="117">
        <v>7.6130940065830401</v>
      </c>
      <c r="G662" s="117"/>
      <c r="J662" s="117">
        <v>76.741107267578599</v>
      </c>
      <c r="M662" s="117">
        <v>266.32903308034298</v>
      </c>
      <c r="N662" s="117">
        <v>26.354558390921898</v>
      </c>
      <c r="O662" s="117">
        <v>94.253544537579799</v>
      </c>
      <c r="S662" s="117">
        <v>25.125603470188199</v>
      </c>
      <c r="AB662" s="117">
        <v>9.5950407747848203</v>
      </c>
      <c r="AJ662" s="117">
        <v>2.8232041470358902</v>
      </c>
      <c r="AK662" s="117">
        <v>92.405412620820201</v>
      </c>
      <c r="AL662" s="36" t="s">
        <v>1190</v>
      </c>
      <c r="AM662" s="67">
        <v>1</v>
      </c>
      <c r="AN662" s="36" t="s">
        <v>117</v>
      </c>
      <c r="AO662" s="36" t="s">
        <v>117</v>
      </c>
      <c r="AP662" s="36" t="s">
        <v>760</v>
      </c>
      <c r="AQ662" s="36" t="s">
        <v>120</v>
      </c>
      <c r="AR662" s="36" t="s">
        <v>725</v>
      </c>
      <c r="AS662" s="36" t="s">
        <v>1198</v>
      </c>
      <c r="AT662" s="38">
        <v>2021</v>
      </c>
      <c r="AU662" s="20" t="s">
        <v>1196</v>
      </c>
      <c r="AV662" s="36" t="s">
        <v>1197</v>
      </c>
      <c r="AW662" s="36" t="s">
        <v>1142</v>
      </c>
      <c r="AX662" s="47" t="s">
        <v>1342</v>
      </c>
      <c r="AY662" s="20" t="str">
        <f>"https://doi.org/"&amp;Table1[[#This Row],[DOI]]</f>
        <v>https://doi.org/10.5334/bc.126</v>
      </c>
      <c r="AZ662" s="149" t="s">
        <v>1592</v>
      </c>
      <c r="BA662" s="20"/>
      <c r="BB662" s="20"/>
      <c r="BC662" s="36" t="s">
        <v>1199</v>
      </c>
      <c r="BD662" s="20" t="s">
        <v>1625</v>
      </c>
      <c r="BE662" s="59" t="s">
        <v>1328</v>
      </c>
      <c r="BF662" s="20"/>
      <c r="BG662" s="20"/>
      <c r="BH662" s="20"/>
      <c r="BI662" s="20"/>
      <c r="BJ662" s="20"/>
      <c r="BK662" s="20"/>
      <c r="BL662" s="20"/>
      <c r="BM662" s="20"/>
      <c r="BN662" s="20"/>
      <c r="BO662" s="20"/>
      <c r="BP662" s="20"/>
      <c r="BQ662" s="20"/>
      <c r="BR662" s="20"/>
      <c r="BS662" s="20"/>
      <c r="BT662" s="20"/>
      <c r="BU662" s="20"/>
      <c r="BV662" s="20"/>
      <c r="BW662" s="60" t="s">
        <v>547</v>
      </c>
      <c r="BX662" s="22" t="str">
        <f>_xlfn.XLOOKUP(BW662,dimensions_items!$B$4:$B$35,dimensions_items!$C$4:$C$35,"NULL",0)</f>
        <v>R5.2OECD</v>
      </c>
      <c r="BY662" s="60" t="s">
        <v>25</v>
      </c>
      <c r="BZ662" s="60" t="s">
        <v>1576</v>
      </c>
      <c r="CA662" s="60" t="s">
        <v>18</v>
      </c>
      <c r="CB662" s="60" t="s">
        <v>23</v>
      </c>
      <c r="CC662" s="20" t="str">
        <f t="shared" si="30"/>
        <v>RS</v>
      </c>
      <c r="CD662" s="20" t="str">
        <f t="shared" si="31"/>
        <v>T</v>
      </c>
      <c r="CE662" s="20" t="str">
        <f t="shared" si="32"/>
        <v>OECD_USA</v>
      </c>
      <c r="CF662" s="20">
        <f>IF(ISNUMBER(Table1[[#This Row],[concrete]]),Table1[[#This Row],[concrete]],IF(AND(ISNUMBER(Table1[[#This Row],[cement]]),ISNUMBER(Table1[[#This Row],[aggregates]])),Table1[[#This Row],[cement]]+Table1[[#This Row],[aggregates]],""))</f>
        <v>266.32903308034298</v>
      </c>
      <c r="CG662" s="30">
        <f>COUNT(Table1[[#This Row],[steel]:[other_unspecified_material]])</f>
        <v>9</v>
      </c>
    </row>
    <row r="663" spans="1:85">
      <c r="A663" s="9">
        <v>661</v>
      </c>
      <c r="B663" s="20" t="s">
        <v>541</v>
      </c>
      <c r="C663" s="20"/>
      <c r="F663" s="117">
        <v>6.6038176077012496</v>
      </c>
      <c r="G663" s="117"/>
      <c r="J663" s="117">
        <v>62.466130161740999</v>
      </c>
      <c r="M663" s="117">
        <v>170.106458712501</v>
      </c>
      <c r="N663" s="117">
        <v>23.659725635509201</v>
      </c>
      <c r="O663" s="117">
        <v>81.164356868432407</v>
      </c>
      <c r="S663" s="117">
        <v>21.493186194404299</v>
      </c>
      <c r="AB663" s="117">
        <v>8.3458672620834005</v>
      </c>
      <c r="AJ663" s="117">
        <v>2.7945019657858898</v>
      </c>
      <c r="AK663" s="117">
        <v>67.343238410423993</v>
      </c>
      <c r="AL663" s="36" t="s">
        <v>1190</v>
      </c>
      <c r="AM663" s="67">
        <v>1</v>
      </c>
      <c r="AN663" s="36" t="s">
        <v>117</v>
      </c>
      <c r="AO663" s="36" t="s">
        <v>117</v>
      </c>
      <c r="AP663" s="36" t="s">
        <v>760</v>
      </c>
      <c r="AQ663" s="36" t="s">
        <v>120</v>
      </c>
      <c r="AR663" s="36" t="s">
        <v>725</v>
      </c>
      <c r="AS663" s="36" t="s">
        <v>1198</v>
      </c>
      <c r="AT663" s="38">
        <v>2021</v>
      </c>
      <c r="AU663" s="20" t="s">
        <v>1196</v>
      </c>
      <c r="AV663" s="36" t="s">
        <v>1197</v>
      </c>
      <c r="AW663" s="36" t="s">
        <v>1142</v>
      </c>
      <c r="AX663" s="47" t="s">
        <v>1342</v>
      </c>
      <c r="AY663" s="20" t="str">
        <f>"https://doi.org/"&amp;Table1[[#This Row],[DOI]]</f>
        <v>https://doi.org/10.5334/bc.126</v>
      </c>
      <c r="AZ663" s="149" t="s">
        <v>1592</v>
      </c>
      <c r="BA663" s="20"/>
      <c r="BB663" s="20"/>
      <c r="BC663" s="36" t="s">
        <v>1199</v>
      </c>
      <c r="BD663" s="20" t="s">
        <v>1626</v>
      </c>
      <c r="BE663" s="59" t="s">
        <v>1328</v>
      </c>
      <c r="BF663" s="20"/>
      <c r="BG663" s="20"/>
      <c r="BH663" s="20"/>
      <c r="BI663" s="20"/>
      <c r="BJ663" s="20"/>
      <c r="BK663" s="20"/>
      <c r="BL663" s="20"/>
      <c r="BM663" s="20"/>
      <c r="BN663" s="20"/>
      <c r="BO663" s="20"/>
      <c r="BP663" s="20"/>
      <c r="BQ663" s="20"/>
      <c r="BR663" s="20"/>
      <c r="BS663" s="20"/>
      <c r="BT663" s="20"/>
      <c r="BU663" s="20"/>
      <c r="BV663" s="20"/>
      <c r="BW663" s="60" t="s">
        <v>547</v>
      </c>
      <c r="BX663" s="22" t="str">
        <f>_xlfn.XLOOKUP(BW663,dimensions_items!$B$4:$B$35,dimensions_items!$C$4:$C$35,"NULL",0)</f>
        <v>R5.2OECD</v>
      </c>
      <c r="BY663" s="60" t="s">
        <v>25</v>
      </c>
      <c r="BZ663" s="60" t="s">
        <v>1576</v>
      </c>
      <c r="CA663" s="60" t="s">
        <v>18</v>
      </c>
      <c r="CB663" s="60" t="s">
        <v>23</v>
      </c>
      <c r="CC663" s="20" t="str">
        <f t="shared" si="30"/>
        <v>RS</v>
      </c>
      <c r="CD663" s="20" t="str">
        <f t="shared" si="31"/>
        <v>T</v>
      </c>
      <c r="CE663" s="20" t="str">
        <f t="shared" si="32"/>
        <v>OECD_USA</v>
      </c>
      <c r="CF663" s="20">
        <f>IF(ISNUMBER(Table1[[#This Row],[concrete]]),Table1[[#This Row],[concrete]],IF(AND(ISNUMBER(Table1[[#This Row],[cement]]),ISNUMBER(Table1[[#This Row],[aggregates]])),Table1[[#This Row],[cement]]+Table1[[#This Row],[aggregates]],""))</f>
        <v>170.106458712501</v>
      </c>
      <c r="CG663" s="30">
        <f>COUNT(Table1[[#This Row],[steel]:[other_unspecified_material]])</f>
        <v>9</v>
      </c>
    </row>
    <row r="664" spans="1:85">
      <c r="A664" s="9">
        <v>662</v>
      </c>
      <c r="B664" s="20" t="s">
        <v>541</v>
      </c>
      <c r="C664" s="20"/>
      <c r="F664" s="117">
        <v>5.0083589035890803</v>
      </c>
      <c r="G664" s="117"/>
      <c r="J664" s="117">
        <v>63.972795458579299</v>
      </c>
      <c r="M664" s="117">
        <v>135.68076064189401</v>
      </c>
      <c r="N664" s="117">
        <v>15.786562783471901</v>
      </c>
      <c r="O664" s="117">
        <v>60.619714791752102</v>
      </c>
      <c r="S664" s="117">
        <v>21.906014813377499</v>
      </c>
      <c r="AB664" s="117">
        <v>7.2004863615337502</v>
      </c>
      <c r="AJ664" s="117">
        <v>1.8593132995189201</v>
      </c>
      <c r="AK664" s="117">
        <v>49.952944501576361</v>
      </c>
      <c r="AL664" s="36" t="s">
        <v>1189</v>
      </c>
      <c r="AM664" s="67" t="s">
        <v>1178</v>
      </c>
      <c r="AN664" s="36" t="s">
        <v>117</v>
      </c>
      <c r="AO664" s="36" t="s">
        <v>117</v>
      </c>
      <c r="AP664" s="36" t="s">
        <v>760</v>
      </c>
      <c r="AQ664" s="36" t="s">
        <v>120</v>
      </c>
      <c r="AR664" s="36" t="s">
        <v>725</v>
      </c>
      <c r="AS664" s="36" t="s">
        <v>1198</v>
      </c>
      <c r="AT664" s="38">
        <v>2021</v>
      </c>
      <c r="AU664" s="20" t="s">
        <v>1196</v>
      </c>
      <c r="AV664" s="36" t="s">
        <v>1197</v>
      </c>
      <c r="AW664" s="36" t="s">
        <v>1142</v>
      </c>
      <c r="AX664" s="47" t="s">
        <v>1342</v>
      </c>
      <c r="AY664" s="20" t="str">
        <f>"https://doi.org/"&amp;Table1[[#This Row],[DOI]]</f>
        <v>https://doi.org/10.5334/bc.126</v>
      </c>
      <c r="AZ664" s="149" t="s">
        <v>1592</v>
      </c>
      <c r="BA664" s="20"/>
      <c r="BB664" s="20"/>
      <c r="BC664" s="36" t="s">
        <v>1199</v>
      </c>
      <c r="BD664" s="20" t="s">
        <v>1627</v>
      </c>
      <c r="BE664" s="59" t="s">
        <v>1328</v>
      </c>
      <c r="BF664" s="20"/>
      <c r="BG664" s="20"/>
      <c r="BH664" s="20"/>
      <c r="BI664" s="20"/>
      <c r="BJ664" s="20"/>
      <c r="BK664" s="20"/>
      <c r="BL664" s="20"/>
      <c r="BM664" s="20"/>
      <c r="BN664" s="20"/>
      <c r="BO664" s="20"/>
      <c r="BP664" s="20"/>
      <c r="BQ664" s="20"/>
      <c r="BR664" s="20"/>
      <c r="BS664" s="20"/>
      <c r="BT664" s="20"/>
      <c r="BU664" s="20"/>
      <c r="BV664" s="20"/>
      <c r="BW664" s="60" t="s">
        <v>547</v>
      </c>
      <c r="BX664" s="22" t="str">
        <f>_xlfn.XLOOKUP(BW664,dimensions_items!$B$4:$B$35,dimensions_items!$C$4:$C$35,"NULL",0)</f>
        <v>R5.2OECD</v>
      </c>
      <c r="BY664" s="60" t="s">
        <v>25</v>
      </c>
      <c r="BZ664" s="60" t="s">
        <v>1576</v>
      </c>
      <c r="CA664" s="60" t="s">
        <v>18</v>
      </c>
      <c r="CB664" s="60" t="s">
        <v>23</v>
      </c>
      <c r="CC664" s="20" t="str">
        <f t="shared" si="30"/>
        <v>RS</v>
      </c>
      <c r="CD664" s="20" t="str">
        <f t="shared" si="31"/>
        <v>T</v>
      </c>
      <c r="CE664" s="20" t="str">
        <f t="shared" si="32"/>
        <v>OECD_USA</v>
      </c>
      <c r="CF664" s="20">
        <f>IF(ISNUMBER(Table1[[#This Row],[concrete]]),Table1[[#This Row],[concrete]],IF(AND(ISNUMBER(Table1[[#This Row],[cement]]),ISNUMBER(Table1[[#This Row],[aggregates]])),Table1[[#This Row],[cement]]+Table1[[#This Row],[aggregates]],""))</f>
        <v>135.68076064189401</v>
      </c>
      <c r="CG664" s="30">
        <f>COUNT(Table1[[#This Row],[steel]:[other_unspecified_material]])</f>
        <v>9</v>
      </c>
    </row>
    <row r="665" spans="1:85">
      <c r="A665" s="9">
        <v>663</v>
      </c>
      <c r="B665" s="20" t="s">
        <v>541</v>
      </c>
      <c r="C665" s="20"/>
      <c r="F665" s="117">
        <v>4.6007452447302102</v>
      </c>
      <c r="G665" s="117"/>
      <c r="J665" s="117">
        <v>58.435561272634601</v>
      </c>
      <c r="M665" s="117">
        <v>99.597295253664797</v>
      </c>
      <c r="N665" s="117">
        <v>14.813800326073601</v>
      </c>
      <c r="O665" s="117">
        <v>55.8948685701031</v>
      </c>
      <c r="S665" s="117">
        <v>20.5948094521776</v>
      </c>
      <c r="AB665" s="117">
        <v>6.7156082994641704</v>
      </c>
      <c r="AJ665" s="117">
        <v>1.84591894826892</v>
      </c>
      <c r="AK665" s="117">
        <v>39.061395681903917</v>
      </c>
      <c r="AL665" s="36" t="s">
        <v>1189</v>
      </c>
      <c r="AM665" s="67" t="s">
        <v>1178</v>
      </c>
      <c r="AN665" s="36" t="s">
        <v>117</v>
      </c>
      <c r="AO665" s="36" t="s">
        <v>117</v>
      </c>
      <c r="AP665" s="36" t="s">
        <v>760</v>
      </c>
      <c r="AQ665" s="36" t="s">
        <v>120</v>
      </c>
      <c r="AR665" s="36" t="s">
        <v>725</v>
      </c>
      <c r="AS665" s="36" t="s">
        <v>1198</v>
      </c>
      <c r="AT665" s="38">
        <v>2021</v>
      </c>
      <c r="AU665" s="20" t="s">
        <v>1196</v>
      </c>
      <c r="AV665" s="36" t="s">
        <v>1197</v>
      </c>
      <c r="AW665" s="36" t="s">
        <v>1142</v>
      </c>
      <c r="AX665" s="47" t="s">
        <v>1342</v>
      </c>
      <c r="AY665" s="20" t="str">
        <f>"https://doi.org/"&amp;Table1[[#This Row],[DOI]]</f>
        <v>https://doi.org/10.5334/bc.126</v>
      </c>
      <c r="AZ665" s="149" t="s">
        <v>1592</v>
      </c>
      <c r="BA665" s="20"/>
      <c r="BB665" s="20"/>
      <c r="BC665" s="36" t="s">
        <v>1199</v>
      </c>
      <c r="BD665" s="20" t="s">
        <v>1628</v>
      </c>
      <c r="BE665" s="59" t="s">
        <v>1328</v>
      </c>
      <c r="BF665" s="20"/>
      <c r="BG665" s="20"/>
      <c r="BH665" s="20"/>
      <c r="BI665" s="20"/>
      <c r="BJ665" s="20"/>
      <c r="BK665" s="20"/>
      <c r="BL665" s="20"/>
      <c r="BM665" s="20"/>
      <c r="BN665" s="20"/>
      <c r="BO665" s="20"/>
      <c r="BP665" s="20"/>
      <c r="BQ665" s="20"/>
      <c r="BR665" s="20"/>
      <c r="BS665" s="20"/>
      <c r="BT665" s="20"/>
      <c r="BU665" s="20"/>
      <c r="BV665" s="20"/>
      <c r="BW665" s="60" t="s">
        <v>547</v>
      </c>
      <c r="BX665" s="22" t="str">
        <f>_xlfn.XLOOKUP(BW665,dimensions_items!$B$4:$B$35,dimensions_items!$C$4:$C$35,"NULL",0)</f>
        <v>R5.2OECD</v>
      </c>
      <c r="BY665" s="60" t="s">
        <v>25</v>
      </c>
      <c r="BZ665" s="60" t="s">
        <v>1576</v>
      </c>
      <c r="CA665" s="60" t="s">
        <v>18</v>
      </c>
      <c r="CB665" s="60" t="s">
        <v>23</v>
      </c>
      <c r="CC665" s="20" t="str">
        <f t="shared" si="30"/>
        <v>RS</v>
      </c>
      <c r="CD665" s="20" t="str">
        <f t="shared" si="31"/>
        <v>T</v>
      </c>
      <c r="CE665" s="20" t="str">
        <f t="shared" si="32"/>
        <v>OECD_USA</v>
      </c>
      <c r="CF665" s="20">
        <f>IF(ISNUMBER(Table1[[#This Row],[concrete]]),Table1[[#This Row],[concrete]],IF(AND(ISNUMBER(Table1[[#This Row],[cement]]),ISNUMBER(Table1[[#This Row],[aggregates]])),Table1[[#This Row],[cement]]+Table1[[#This Row],[aggregates]],""))</f>
        <v>99.597295253664797</v>
      </c>
      <c r="CG665" s="30">
        <f>COUNT(Table1[[#This Row],[steel]:[other_unspecified_material]])</f>
        <v>9</v>
      </c>
    </row>
    <row r="666" spans="1:85">
      <c r="A666" s="9">
        <v>664</v>
      </c>
      <c r="B666" s="20" t="s">
        <v>541</v>
      </c>
      <c r="C666" s="20"/>
      <c r="F666" s="117">
        <v>5.9136045167189302</v>
      </c>
      <c r="G666" s="117"/>
      <c r="J666" s="117">
        <v>72.292607805242497</v>
      </c>
      <c r="M666" s="117">
        <v>111.865555557248</v>
      </c>
      <c r="N666" s="117">
        <v>18.620319586219502</v>
      </c>
      <c r="O666" s="117">
        <v>72.417405890378006</v>
      </c>
      <c r="S666" s="117">
        <v>28.995278565526402</v>
      </c>
      <c r="AB666" s="117">
        <v>9.9850876541676801</v>
      </c>
      <c r="AJ666" s="117">
        <v>2.4353383854485702</v>
      </c>
      <c r="AK666" s="117">
        <v>38.620310946041052</v>
      </c>
      <c r="AL666" s="36" t="s">
        <v>1190</v>
      </c>
      <c r="AM666" s="67" t="s">
        <v>1178</v>
      </c>
      <c r="AN666" s="36" t="s">
        <v>117</v>
      </c>
      <c r="AO666" s="36" t="s">
        <v>117</v>
      </c>
      <c r="AP666" s="36" t="s">
        <v>760</v>
      </c>
      <c r="AQ666" s="36" t="s">
        <v>120</v>
      </c>
      <c r="AR666" s="36" t="s">
        <v>725</v>
      </c>
      <c r="AS666" s="36" t="s">
        <v>1198</v>
      </c>
      <c r="AT666" s="38">
        <v>2021</v>
      </c>
      <c r="AU666" s="20" t="s">
        <v>1196</v>
      </c>
      <c r="AV666" s="36" t="s">
        <v>1197</v>
      </c>
      <c r="AW666" s="36" t="s">
        <v>1142</v>
      </c>
      <c r="AX666" s="47" t="s">
        <v>1342</v>
      </c>
      <c r="AY666" s="20" t="str">
        <f>"https://doi.org/"&amp;Table1[[#This Row],[DOI]]</f>
        <v>https://doi.org/10.5334/bc.126</v>
      </c>
      <c r="AZ666" s="149" t="s">
        <v>1592</v>
      </c>
      <c r="BA666" s="20"/>
      <c r="BB666" s="20"/>
      <c r="BC666" s="36" t="s">
        <v>1199</v>
      </c>
      <c r="BD666" s="20" t="s">
        <v>1629</v>
      </c>
      <c r="BE666" s="59" t="s">
        <v>1328</v>
      </c>
      <c r="BF666" s="20"/>
      <c r="BG666" s="20"/>
      <c r="BH666" s="20"/>
      <c r="BI666" s="20"/>
      <c r="BJ666" s="20"/>
      <c r="BK666" s="20"/>
      <c r="BL666" s="20"/>
      <c r="BM666" s="20"/>
      <c r="BN666" s="20"/>
      <c r="BO666" s="20"/>
      <c r="BP666" s="20"/>
      <c r="BQ666" s="20"/>
      <c r="BR666" s="20"/>
      <c r="BS666" s="20"/>
      <c r="BT666" s="20"/>
      <c r="BU666" s="20"/>
      <c r="BV666" s="20"/>
      <c r="BW666" s="60" t="s">
        <v>547</v>
      </c>
      <c r="BX666" s="22" t="str">
        <f>_xlfn.XLOOKUP(BW666,dimensions_items!$B$4:$B$35,dimensions_items!$C$4:$C$35,"NULL",0)</f>
        <v>R5.2OECD</v>
      </c>
      <c r="BY666" s="60" t="s">
        <v>25</v>
      </c>
      <c r="BZ666" s="60" t="s">
        <v>1576</v>
      </c>
      <c r="CA666" s="60" t="s">
        <v>18</v>
      </c>
      <c r="CB666" s="60" t="s">
        <v>23</v>
      </c>
      <c r="CC666" s="20" t="str">
        <f t="shared" si="30"/>
        <v>RS</v>
      </c>
      <c r="CD666" s="20" t="str">
        <f t="shared" si="31"/>
        <v>T</v>
      </c>
      <c r="CE666" s="20" t="str">
        <f t="shared" si="32"/>
        <v>OECD_USA</v>
      </c>
      <c r="CF666" s="20">
        <f>IF(ISNUMBER(Table1[[#This Row],[concrete]]),Table1[[#This Row],[concrete]],IF(AND(ISNUMBER(Table1[[#This Row],[cement]]),ISNUMBER(Table1[[#This Row],[aggregates]])),Table1[[#This Row],[cement]]+Table1[[#This Row],[aggregates]],""))</f>
        <v>111.865555557248</v>
      </c>
      <c r="CG666" s="30">
        <f>COUNT(Table1[[#This Row],[steel]:[other_unspecified_material]])</f>
        <v>9</v>
      </c>
    </row>
    <row r="667" spans="1:85">
      <c r="A667" s="9">
        <v>665</v>
      </c>
      <c r="B667" s="20" t="s">
        <v>541</v>
      </c>
      <c r="C667" s="20"/>
      <c r="F667" s="117">
        <v>7.6979965504163301</v>
      </c>
      <c r="G667" s="117"/>
      <c r="J667" s="117">
        <v>44.067075594269603</v>
      </c>
      <c r="M667" s="117">
        <v>385.58755350051899</v>
      </c>
      <c r="N667" s="117">
        <v>41.653559628630497</v>
      </c>
      <c r="O667" s="117">
        <v>130.80200842320701</v>
      </c>
      <c r="S667" s="117">
        <v>19.084861125846299</v>
      </c>
      <c r="AB667" s="117">
        <v>6.3692912012598297</v>
      </c>
      <c r="AJ667" s="117">
        <v>2.97724502186108</v>
      </c>
      <c r="AK667" s="117">
        <v>83.213128365386211</v>
      </c>
      <c r="AL667" s="36" t="s">
        <v>1192</v>
      </c>
      <c r="AM667" s="67">
        <v>1</v>
      </c>
      <c r="AN667" s="36" t="s">
        <v>117</v>
      </c>
      <c r="AO667" s="36" t="s">
        <v>117</v>
      </c>
      <c r="AP667" s="36" t="s">
        <v>760</v>
      </c>
      <c r="AQ667" s="36" t="s">
        <v>120</v>
      </c>
      <c r="AR667" s="36" t="s">
        <v>725</v>
      </c>
      <c r="AS667" s="36" t="s">
        <v>1198</v>
      </c>
      <c r="AT667" s="38">
        <v>2021</v>
      </c>
      <c r="AU667" s="20" t="s">
        <v>1196</v>
      </c>
      <c r="AV667" s="36" t="s">
        <v>1197</v>
      </c>
      <c r="AW667" s="36" t="s">
        <v>1142</v>
      </c>
      <c r="AX667" s="47" t="s">
        <v>1342</v>
      </c>
      <c r="AY667" s="20" t="str">
        <f>"https://doi.org/"&amp;Table1[[#This Row],[DOI]]</f>
        <v>https://doi.org/10.5334/bc.126</v>
      </c>
      <c r="AZ667" s="149" t="s">
        <v>1592</v>
      </c>
      <c r="BA667" s="20"/>
      <c r="BB667" s="20"/>
      <c r="BC667" s="36" t="s">
        <v>1199</v>
      </c>
      <c r="BD667" s="20" t="s">
        <v>1630</v>
      </c>
      <c r="BE667" s="59" t="s">
        <v>1328</v>
      </c>
      <c r="BF667" s="20"/>
      <c r="BG667" s="20"/>
      <c r="BH667" s="20"/>
      <c r="BI667" s="20"/>
      <c r="BJ667" s="20"/>
      <c r="BK667" s="20"/>
      <c r="BL667" s="20"/>
      <c r="BM667" s="20"/>
      <c r="BN667" s="20"/>
      <c r="BO667" s="20"/>
      <c r="BP667" s="20"/>
      <c r="BQ667" s="20"/>
      <c r="BR667" s="20"/>
      <c r="BS667" s="20"/>
      <c r="BT667" s="20"/>
      <c r="BU667" s="20"/>
      <c r="BV667" s="20"/>
      <c r="BW667" s="60" t="s">
        <v>547</v>
      </c>
      <c r="BX667" s="22" t="str">
        <f>_xlfn.XLOOKUP(BW667,dimensions_items!$B$4:$B$35,dimensions_items!$C$4:$C$35,"NULL",0)</f>
        <v>R5.2OECD</v>
      </c>
      <c r="BY667" s="60" t="s">
        <v>25</v>
      </c>
      <c r="BZ667" s="60" t="s">
        <v>1472</v>
      </c>
      <c r="CA667" s="60" t="s">
        <v>18</v>
      </c>
      <c r="CB667" s="60" t="s">
        <v>23</v>
      </c>
      <c r="CC667" s="20" t="str">
        <f t="shared" si="30"/>
        <v>RS</v>
      </c>
      <c r="CD667" s="20" t="str">
        <f t="shared" si="31"/>
        <v>M</v>
      </c>
      <c r="CE667" s="20" t="str">
        <f t="shared" si="32"/>
        <v>OECD_USA</v>
      </c>
      <c r="CF667" s="20">
        <f>IF(ISNUMBER(Table1[[#This Row],[concrete]]),Table1[[#This Row],[concrete]],IF(AND(ISNUMBER(Table1[[#This Row],[cement]]),ISNUMBER(Table1[[#This Row],[aggregates]])),Table1[[#This Row],[cement]]+Table1[[#This Row],[aggregates]],""))</f>
        <v>385.58755350051899</v>
      </c>
      <c r="CG667" s="30">
        <f>COUNT(Table1[[#This Row],[steel]:[other_unspecified_material]])</f>
        <v>9</v>
      </c>
    </row>
    <row r="668" spans="1:85">
      <c r="A668" s="9">
        <v>666</v>
      </c>
      <c r="B668" s="20" t="s">
        <v>541</v>
      </c>
      <c r="C668" s="20"/>
      <c r="F668" s="117">
        <v>6.7344506923401699</v>
      </c>
      <c r="G668" s="117"/>
      <c r="J668" s="117">
        <v>39.780596412319198</v>
      </c>
      <c r="M668" s="117">
        <v>285.52350293023397</v>
      </c>
      <c r="N668" s="117">
        <v>35.314868356372102</v>
      </c>
      <c r="O668" s="117">
        <v>109.952288602512</v>
      </c>
      <c r="S668" s="117">
        <v>17.203722930096799</v>
      </c>
      <c r="AB668" s="117">
        <v>5.7863435618197503</v>
      </c>
      <c r="AJ668" s="117">
        <v>2.9638506706110799</v>
      </c>
      <c r="AK668" s="117">
        <v>67.869796770177103</v>
      </c>
      <c r="AL668" s="36" t="s">
        <v>1192</v>
      </c>
      <c r="AM668" s="67">
        <v>1</v>
      </c>
      <c r="AN668" s="36" t="s">
        <v>117</v>
      </c>
      <c r="AO668" s="36" t="s">
        <v>117</v>
      </c>
      <c r="AP668" s="36" t="s">
        <v>760</v>
      </c>
      <c r="AQ668" s="36" t="s">
        <v>120</v>
      </c>
      <c r="AR668" s="36" t="s">
        <v>725</v>
      </c>
      <c r="AS668" s="36" t="s">
        <v>1198</v>
      </c>
      <c r="AT668" s="38">
        <v>2021</v>
      </c>
      <c r="AU668" s="20" t="s">
        <v>1196</v>
      </c>
      <c r="AV668" s="36" t="s">
        <v>1197</v>
      </c>
      <c r="AW668" s="36" t="s">
        <v>1142</v>
      </c>
      <c r="AX668" s="47" t="s">
        <v>1342</v>
      </c>
      <c r="AY668" s="20" t="str">
        <f>"https://doi.org/"&amp;Table1[[#This Row],[DOI]]</f>
        <v>https://doi.org/10.5334/bc.126</v>
      </c>
      <c r="AZ668" s="149" t="s">
        <v>1592</v>
      </c>
      <c r="BA668" s="20"/>
      <c r="BB668" s="20"/>
      <c r="BC668" s="36" t="s">
        <v>1199</v>
      </c>
      <c r="BD668" s="20" t="s">
        <v>1631</v>
      </c>
      <c r="BE668" s="59" t="s">
        <v>1328</v>
      </c>
      <c r="BF668" s="20"/>
      <c r="BG668" s="20"/>
      <c r="BH668" s="20"/>
      <c r="BI668" s="20"/>
      <c r="BJ668" s="20"/>
      <c r="BK668" s="20"/>
      <c r="BL668" s="20"/>
      <c r="BM668" s="20"/>
      <c r="BN668" s="20"/>
      <c r="BO668" s="20"/>
      <c r="BP668" s="20"/>
      <c r="BQ668" s="20"/>
      <c r="BR668" s="20"/>
      <c r="BS668" s="20"/>
      <c r="BT668" s="20"/>
      <c r="BU668" s="20"/>
      <c r="BV668" s="20"/>
      <c r="BW668" s="60" t="s">
        <v>547</v>
      </c>
      <c r="BX668" s="22" t="str">
        <f>_xlfn.XLOOKUP(BW668,dimensions_items!$B$4:$B$35,dimensions_items!$C$4:$C$35,"NULL",0)</f>
        <v>R5.2OECD</v>
      </c>
      <c r="BY668" s="60" t="s">
        <v>25</v>
      </c>
      <c r="BZ668" s="60" t="s">
        <v>1472</v>
      </c>
      <c r="CA668" s="60" t="s">
        <v>18</v>
      </c>
      <c r="CB668" s="60" t="s">
        <v>23</v>
      </c>
      <c r="CC668" s="20" t="str">
        <f t="shared" si="30"/>
        <v>RS</v>
      </c>
      <c r="CD668" s="20" t="str">
        <f t="shared" si="31"/>
        <v>M</v>
      </c>
      <c r="CE668" s="20" t="str">
        <f t="shared" si="32"/>
        <v>OECD_USA</v>
      </c>
      <c r="CF668" s="20">
        <f>IF(ISNUMBER(Table1[[#This Row],[concrete]]),Table1[[#This Row],[concrete]],IF(AND(ISNUMBER(Table1[[#This Row],[cement]]),ISNUMBER(Table1[[#This Row],[aggregates]])),Table1[[#This Row],[cement]]+Table1[[#This Row],[aggregates]],""))</f>
        <v>285.52350293023397</v>
      </c>
      <c r="CG668" s="30">
        <f>COUNT(Table1[[#This Row],[steel]:[other_unspecified_material]])</f>
        <v>9</v>
      </c>
    </row>
    <row r="669" spans="1:85">
      <c r="A669" s="9">
        <v>667</v>
      </c>
      <c r="B669" s="20" t="s">
        <v>541</v>
      </c>
      <c r="C669" s="20"/>
      <c r="F669" s="117">
        <v>10.8743450649738</v>
      </c>
      <c r="G669" s="117"/>
      <c r="J669" s="117">
        <v>50.6769840749336</v>
      </c>
      <c r="M669" s="117">
        <v>596.47288490894005</v>
      </c>
      <c r="N669" s="117">
        <v>63.669989267219798</v>
      </c>
      <c r="O669" s="117">
        <v>200.403229356775</v>
      </c>
      <c r="S669" s="117">
        <v>25.125603470188199</v>
      </c>
      <c r="AB669" s="117">
        <v>9.5950407747848203</v>
      </c>
      <c r="AJ669" s="117">
        <v>3.7866410263778598</v>
      </c>
      <c r="AK669" s="117">
        <v>98.894794914674208</v>
      </c>
      <c r="AL669" s="36" t="s">
        <v>1191</v>
      </c>
      <c r="AM669" s="67">
        <v>1</v>
      </c>
      <c r="AN669" s="36" t="s">
        <v>117</v>
      </c>
      <c r="AO669" s="36" t="s">
        <v>117</v>
      </c>
      <c r="AP669" s="36" t="s">
        <v>760</v>
      </c>
      <c r="AQ669" s="36" t="s">
        <v>120</v>
      </c>
      <c r="AR669" s="36" t="s">
        <v>725</v>
      </c>
      <c r="AS669" s="36" t="s">
        <v>1198</v>
      </c>
      <c r="AT669" s="38">
        <v>2021</v>
      </c>
      <c r="AU669" s="20" t="s">
        <v>1196</v>
      </c>
      <c r="AV669" s="36" t="s">
        <v>1197</v>
      </c>
      <c r="AW669" s="36" t="s">
        <v>1142</v>
      </c>
      <c r="AX669" s="47" t="s">
        <v>1342</v>
      </c>
      <c r="AY669" s="20" t="str">
        <f>"https://doi.org/"&amp;Table1[[#This Row],[DOI]]</f>
        <v>https://doi.org/10.5334/bc.126</v>
      </c>
      <c r="AZ669" s="149" t="s">
        <v>1592</v>
      </c>
      <c r="BA669" s="20"/>
      <c r="BB669" s="20"/>
      <c r="BC669" s="36" t="s">
        <v>1199</v>
      </c>
      <c r="BD669" s="20" t="s">
        <v>1632</v>
      </c>
      <c r="BE669" s="59" t="s">
        <v>1328</v>
      </c>
      <c r="BF669" s="20"/>
      <c r="BG669" s="20"/>
      <c r="BH669" s="20"/>
      <c r="BI669" s="20"/>
      <c r="BJ669" s="20"/>
      <c r="BK669" s="20"/>
      <c r="BL669" s="20"/>
      <c r="BM669" s="20"/>
      <c r="BN669" s="20"/>
      <c r="BO669" s="20"/>
      <c r="BP669" s="20"/>
      <c r="BQ669" s="20"/>
      <c r="BR669" s="20"/>
      <c r="BS669" s="20"/>
      <c r="BT669" s="20"/>
      <c r="BU669" s="20"/>
      <c r="BV669" s="20"/>
      <c r="BW669" s="60" t="s">
        <v>547</v>
      </c>
      <c r="BX669" s="22" t="str">
        <f>_xlfn.XLOOKUP(BW669,dimensions_items!$B$4:$B$35,dimensions_items!$C$4:$C$35,"NULL",0)</f>
        <v>R5.2OECD</v>
      </c>
      <c r="BY669" s="60" t="s">
        <v>25</v>
      </c>
      <c r="BZ669" s="60" t="s">
        <v>1472</v>
      </c>
      <c r="CA669" s="60" t="s">
        <v>18</v>
      </c>
      <c r="CB669" s="60" t="s">
        <v>23</v>
      </c>
      <c r="CC669" s="20" t="str">
        <f t="shared" si="30"/>
        <v>RS</v>
      </c>
      <c r="CD669" s="20" t="str">
        <f t="shared" si="31"/>
        <v>M</v>
      </c>
      <c r="CE669" s="20" t="str">
        <f t="shared" si="32"/>
        <v>OECD_USA</v>
      </c>
      <c r="CF669" s="20">
        <f>IF(ISNUMBER(Table1[[#This Row],[concrete]]),Table1[[#This Row],[concrete]],IF(AND(ISNUMBER(Table1[[#This Row],[cement]]),ISNUMBER(Table1[[#This Row],[aggregates]])),Table1[[#This Row],[cement]]+Table1[[#This Row],[aggregates]],""))</f>
        <v>596.47288490894005</v>
      </c>
      <c r="CG669" s="30">
        <f>COUNT(Table1[[#This Row],[steel]:[other_unspecified_material]])</f>
        <v>9</v>
      </c>
    </row>
    <row r="670" spans="1:85">
      <c r="A670" s="9">
        <v>668</v>
      </c>
      <c r="B670" s="20" t="s">
        <v>541</v>
      </c>
      <c r="C670" s="20"/>
      <c r="F670" s="117">
        <v>9.1080041434937495</v>
      </c>
      <c r="G670" s="117"/>
      <c r="J670" s="117">
        <v>43.014009932550302</v>
      </c>
      <c r="M670" s="117">
        <v>415.41475522643799</v>
      </c>
      <c r="N670" s="117">
        <v>51.400174668768997</v>
      </c>
      <c r="O670" s="117">
        <v>160.07057761056001</v>
      </c>
      <c r="S670" s="117">
        <v>21.493186194404299</v>
      </c>
      <c r="AB670" s="117">
        <v>8.3458672620834005</v>
      </c>
      <c r="AJ670" s="117">
        <v>3.7579388451278599</v>
      </c>
      <c r="AK670" s="117">
        <v>72.152553528143599</v>
      </c>
      <c r="AL670" s="36" t="s">
        <v>1191</v>
      </c>
      <c r="AM670" s="67">
        <v>1</v>
      </c>
      <c r="AN670" s="36" t="s">
        <v>117</v>
      </c>
      <c r="AO670" s="36" t="s">
        <v>117</v>
      </c>
      <c r="AP670" s="36" t="s">
        <v>760</v>
      </c>
      <c r="AQ670" s="36" t="s">
        <v>120</v>
      </c>
      <c r="AR670" s="36" t="s">
        <v>725</v>
      </c>
      <c r="AS670" s="36" t="s">
        <v>1198</v>
      </c>
      <c r="AT670" s="38">
        <v>2021</v>
      </c>
      <c r="AU670" s="20" t="s">
        <v>1196</v>
      </c>
      <c r="AV670" s="36" t="s">
        <v>1197</v>
      </c>
      <c r="AW670" s="36" t="s">
        <v>1142</v>
      </c>
      <c r="AX670" s="47" t="s">
        <v>1342</v>
      </c>
      <c r="AY670" s="20" t="str">
        <f>"https://doi.org/"&amp;Table1[[#This Row],[DOI]]</f>
        <v>https://doi.org/10.5334/bc.126</v>
      </c>
      <c r="AZ670" s="149" t="s">
        <v>1592</v>
      </c>
      <c r="BA670" s="20"/>
      <c r="BB670" s="20"/>
      <c r="BC670" s="36" t="s">
        <v>1199</v>
      </c>
      <c r="BD670" s="20" t="s">
        <v>1633</v>
      </c>
      <c r="BE670" s="59" t="s">
        <v>1328</v>
      </c>
      <c r="BF670" s="20"/>
      <c r="BG670" s="20"/>
      <c r="BH670" s="20"/>
      <c r="BI670" s="20"/>
      <c r="BJ670" s="20"/>
      <c r="BK670" s="20"/>
      <c r="BL670" s="20"/>
      <c r="BM670" s="20"/>
      <c r="BN670" s="20"/>
      <c r="BO670" s="20"/>
      <c r="BP670" s="20"/>
      <c r="BQ670" s="20"/>
      <c r="BR670" s="20"/>
      <c r="BS670" s="20"/>
      <c r="BT670" s="20"/>
      <c r="BU670" s="20"/>
      <c r="BV670" s="20"/>
      <c r="BW670" s="60" t="s">
        <v>547</v>
      </c>
      <c r="BX670" s="22" t="str">
        <f>_xlfn.XLOOKUP(BW670,dimensions_items!$B$4:$B$35,dimensions_items!$C$4:$C$35,"NULL",0)</f>
        <v>R5.2OECD</v>
      </c>
      <c r="BY670" s="60" t="s">
        <v>25</v>
      </c>
      <c r="BZ670" s="60" t="s">
        <v>1472</v>
      </c>
      <c r="CA670" s="60" t="s">
        <v>18</v>
      </c>
      <c r="CB670" s="60" t="s">
        <v>23</v>
      </c>
      <c r="CC670" s="20" t="str">
        <f t="shared" si="30"/>
        <v>RS</v>
      </c>
      <c r="CD670" s="20" t="str">
        <f t="shared" si="31"/>
        <v>M</v>
      </c>
      <c r="CE670" s="20" t="str">
        <f t="shared" si="32"/>
        <v>OECD_USA</v>
      </c>
      <c r="CF670" s="20">
        <f>IF(ISNUMBER(Table1[[#This Row],[concrete]]),Table1[[#This Row],[concrete]],IF(AND(ISNUMBER(Table1[[#This Row],[cement]]),ISNUMBER(Table1[[#This Row],[aggregates]])),Table1[[#This Row],[cement]]+Table1[[#This Row],[aggregates]],""))</f>
        <v>415.41475522643799</v>
      </c>
      <c r="CG670" s="30">
        <f>COUNT(Table1[[#This Row],[steel]:[other_unspecified_material]])</f>
        <v>9</v>
      </c>
    </row>
    <row r="671" spans="1:85">
      <c r="A671" s="9">
        <v>669</v>
      </c>
      <c r="B671" s="20" t="s">
        <v>541</v>
      </c>
      <c r="C671" s="20"/>
      <c r="F671" s="117">
        <v>7.5502898147910802</v>
      </c>
      <c r="G671" s="117"/>
      <c r="J671" s="117">
        <v>43.602964677508098</v>
      </c>
      <c r="M671" s="117">
        <v>395.01933988526599</v>
      </c>
      <c r="N671" s="117">
        <v>44.9667497871636</v>
      </c>
      <c r="O671" s="117">
        <v>143.68401798944799</v>
      </c>
      <c r="S671" s="117">
        <v>21.906014813377499</v>
      </c>
      <c r="AB671" s="117">
        <v>7.2004863615337502</v>
      </c>
      <c r="AJ671" s="117">
        <v>2.7174910187716699</v>
      </c>
      <c r="AK671" s="117">
        <v>55.055865092541801</v>
      </c>
      <c r="AL671" s="36" t="s">
        <v>1192</v>
      </c>
      <c r="AM671" s="67" t="s">
        <v>1178</v>
      </c>
      <c r="AN671" s="36" t="s">
        <v>117</v>
      </c>
      <c r="AO671" s="36" t="s">
        <v>117</v>
      </c>
      <c r="AP671" s="36" t="s">
        <v>760</v>
      </c>
      <c r="AQ671" s="36" t="s">
        <v>120</v>
      </c>
      <c r="AR671" s="36" t="s">
        <v>725</v>
      </c>
      <c r="AS671" s="36" t="s">
        <v>1198</v>
      </c>
      <c r="AT671" s="38">
        <v>2021</v>
      </c>
      <c r="AU671" s="20" t="s">
        <v>1196</v>
      </c>
      <c r="AV671" s="36" t="s">
        <v>1197</v>
      </c>
      <c r="AW671" s="36" t="s">
        <v>1142</v>
      </c>
      <c r="AX671" s="47" t="s">
        <v>1342</v>
      </c>
      <c r="AY671" s="20" t="str">
        <f>"https://doi.org/"&amp;Table1[[#This Row],[DOI]]</f>
        <v>https://doi.org/10.5334/bc.126</v>
      </c>
      <c r="AZ671" s="149" t="s">
        <v>1592</v>
      </c>
      <c r="BA671" s="20"/>
      <c r="BB671" s="20"/>
      <c r="BC671" s="36" t="s">
        <v>1199</v>
      </c>
      <c r="BD671" s="20" t="s">
        <v>1634</v>
      </c>
      <c r="BE671" s="59" t="s">
        <v>1328</v>
      </c>
      <c r="BF671" s="20"/>
      <c r="BG671" s="20"/>
      <c r="BH671" s="20"/>
      <c r="BI671" s="20"/>
      <c r="BJ671" s="20"/>
      <c r="BK671" s="20"/>
      <c r="BL671" s="20"/>
      <c r="BM671" s="20"/>
      <c r="BN671" s="20"/>
      <c r="BO671" s="20"/>
      <c r="BP671" s="20"/>
      <c r="BQ671" s="20"/>
      <c r="BR671" s="20"/>
      <c r="BS671" s="20"/>
      <c r="BT671" s="20"/>
      <c r="BU671" s="20"/>
      <c r="BV671" s="20"/>
      <c r="BW671" s="60" t="s">
        <v>547</v>
      </c>
      <c r="BX671" s="22" t="str">
        <f>_xlfn.XLOOKUP(BW671,dimensions_items!$B$4:$B$35,dimensions_items!$C$4:$C$35,"NULL",0)</f>
        <v>R5.2OECD</v>
      </c>
      <c r="BY671" s="60" t="s">
        <v>25</v>
      </c>
      <c r="BZ671" s="60" t="s">
        <v>1472</v>
      </c>
      <c r="CA671" s="60" t="s">
        <v>18</v>
      </c>
      <c r="CB671" s="60" t="s">
        <v>23</v>
      </c>
      <c r="CC671" s="20" t="str">
        <f t="shared" si="30"/>
        <v>RS</v>
      </c>
      <c r="CD671" s="20" t="str">
        <f t="shared" si="31"/>
        <v>M</v>
      </c>
      <c r="CE671" s="20" t="str">
        <f t="shared" si="32"/>
        <v>OECD_USA</v>
      </c>
      <c r="CF671" s="20">
        <f>IF(ISNUMBER(Table1[[#This Row],[concrete]]),Table1[[#This Row],[concrete]],IF(AND(ISNUMBER(Table1[[#This Row],[cement]]),ISNUMBER(Table1[[#This Row],[aggregates]])),Table1[[#This Row],[cement]]+Table1[[#This Row],[aggregates]],""))</f>
        <v>395.01933988526599</v>
      </c>
      <c r="CG671" s="30">
        <f>COUNT(Table1[[#This Row],[steel]:[other_unspecified_material]])</f>
        <v>9</v>
      </c>
    </row>
    <row r="672" spans="1:85">
      <c r="A672" s="9">
        <v>670</v>
      </c>
      <c r="B672" s="20" t="s">
        <v>541</v>
      </c>
      <c r="C672" s="20"/>
      <c r="F672" s="117">
        <v>6.6434393621509198</v>
      </c>
      <c r="G672" s="117"/>
      <c r="J672" s="117">
        <v>39.3166535122688</v>
      </c>
      <c r="M672" s="117">
        <v>306.07690125647503</v>
      </c>
      <c r="N672" s="117">
        <v>39.065756938508997</v>
      </c>
      <c r="O672" s="117">
        <v>124.282737935044</v>
      </c>
      <c r="S672" s="117">
        <v>20.1577409984443</v>
      </c>
      <c r="AB672" s="117">
        <v>6.6175387222730802</v>
      </c>
      <c r="AJ672" s="117">
        <v>2.7040966675216702</v>
      </c>
      <c r="AK672" s="117">
        <v>39.816113386407203</v>
      </c>
      <c r="AL672" s="36" t="s">
        <v>1192</v>
      </c>
      <c r="AM672" s="67" t="s">
        <v>1178</v>
      </c>
      <c r="AN672" s="36" t="s">
        <v>117</v>
      </c>
      <c r="AO672" s="36" t="s">
        <v>117</v>
      </c>
      <c r="AP672" s="36" t="s">
        <v>760</v>
      </c>
      <c r="AQ672" s="36" t="s">
        <v>120</v>
      </c>
      <c r="AR672" s="36" t="s">
        <v>725</v>
      </c>
      <c r="AS672" s="36" t="s">
        <v>1198</v>
      </c>
      <c r="AT672" s="38">
        <v>2021</v>
      </c>
      <c r="AU672" s="20" t="s">
        <v>1196</v>
      </c>
      <c r="AV672" s="36" t="s">
        <v>1197</v>
      </c>
      <c r="AW672" s="36" t="s">
        <v>1142</v>
      </c>
      <c r="AX672" s="47" t="s">
        <v>1342</v>
      </c>
      <c r="AY672" s="20" t="str">
        <f>"https://doi.org/"&amp;Table1[[#This Row],[DOI]]</f>
        <v>https://doi.org/10.5334/bc.126</v>
      </c>
      <c r="AZ672" s="149" t="s">
        <v>1592</v>
      </c>
      <c r="BA672" s="20"/>
      <c r="BB672" s="20"/>
      <c r="BC672" s="36" t="s">
        <v>1199</v>
      </c>
      <c r="BD672" s="20" t="s">
        <v>1635</v>
      </c>
      <c r="BE672" s="59" t="s">
        <v>1328</v>
      </c>
      <c r="BF672" s="20"/>
      <c r="BG672" s="20"/>
      <c r="BH672" s="20"/>
      <c r="BI672" s="20"/>
      <c r="BJ672" s="20"/>
      <c r="BK672" s="20"/>
      <c r="BL672" s="20"/>
      <c r="BM672" s="20"/>
      <c r="BN672" s="20"/>
      <c r="BO672" s="20"/>
      <c r="BP672" s="20"/>
      <c r="BQ672" s="20"/>
      <c r="BR672" s="20"/>
      <c r="BS672" s="20"/>
      <c r="BT672" s="20"/>
      <c r="BU672" s="20"/>
      <c r="BV672" s="20"/>
      <c r="BW672" s="60" t="s">
        <v>547</v>
      </c>
      <c r="BX672" s="22" t="str">
        <f>_xlfn.XLOOKUP(BW672,dimensions_items!$B$4:$B$35,dimensions_items!$C$4:$C$35,"NULL",0)</f>
        <v>R5.2OECD</v>
      </c>
      <c r="BY672" s="60" t="s">
        <v>25</v>
      </c>
      <c r="BZ672" s="60" t="s">
        <v>1472</v>
      </c>
      <c r="CA672" s="60" t="s">
        <v>18</v>
      </c>
      <c r="CB672" s="60" t="s">
        <v>23</v>
      </c>
      <c r="CC672" s="20" t="str">
        <f t="shared" si="30"/>
        <v>RS</v>
      </c>
      <c r="CD672" s="20" t="str">
        <f t="shared" si="31"/>
        <v>M</v>
      </c>
      <c r="CE672" s="20" t="str">
        <f t="shared" si="32"/>
        <v>OECD_USA</v>
      </c>
      <c r="CF672" s="20">
        <f>IF(ISNUMBER(Table1[[#This Row],[concrete]]),Table1[[#This Row],[concrete]],IF(AND(ISNUMBER(Table1[[#This Row],[cement]]),ISNUMBER(Table1[[#This Row],[aggregates]])),Table1[[#This Row],[cement]]+Table1[[#This Row],[aggregates]],""))</f>
        <v>306.07690125647503</v>
      </c>
      <c r="CG672" s="30">
        <f>COUNT(Table1[[#This Row],[steel]:[other_unspecified_material]])</f>
        <v>9</v>
      </c>
    </row>
    <row r="673" spans="1:85">
      <c r="A673" s="9">
        <v>671</v>
      </c>
      <c r="B673" s="20" t="s">
        <v>541</v>
      </c>
      <c r="C673" s="20"/>
      <c r="F673" s="117">
        <v>9.1312171835780394</v>
      </c>
      <c r="G673" s="117"/>
      <c r="J673" s="117">
        <v>47.005129249215798</v>
      </c>
      <c r="M673" s="117">
        <v>431.314918501855</v>
      </c>
      <c r="N673" s="117">
        <v>54.685674474683701</v>
      </c>
      <c r="O673" s="117">
        <v>175.02872725506001</v>
      </c>
      <c r="S673" s="117">
        <v>28.995278565526402</v>
      </c>
      <c r="AB673" s="117">
        <v>9.9850876541676801</v>
      </c>
      <c r="AJ673" s="117">
        <v>3.6899608412678599</v>
      </c>
      <c r="AK673" s="117">
        <v>44.9475118487765</v>
      </c>
      <c r="AL673" s="36" t="s">
        <v>1191</v>
      </c>
      <c r="AM673" s="67" t="s">
        <v>1178</v>
      </c>
      <c r="AN673" s="36" t="s">
        <v>117</v>
      </c>
      <c r="AO673" s="36" t="s">
        <v>117</v>
      </c>
      <c r="AP673" s="36" t="s">
        <v>760</v>
      </c>
      <c r="AQ673" s="36" t="s">
        <v>120</v>
      </c>
      <c r="AR673" s="36" t="s">
        <v>725</v>
      </c>
      <c r="AS673" s="36" t="s">
        <v>1198</v>
      </c>
      <c r="AT673" s="38">
        <v>2021</v>
      </c>
      <c r="AU673" s="20" t="s">
        <v>1196</v>
      </c>
      <c r="AV673" s="36" t="s">
        <v>1197</v>
      </c>
      <c r="AW673" s="36" t="s">
        <v>1142</v>
      </c>
      <c r="AX673" s="47" t="s">
        <v>1342</v>
      </c>
      <c r="AY673" s="20" t="str">
        <f>"https://doi.org/"&amp;Table1[[#This Row],[DOI]]</f>
        <v>https://doi.org/10.5334/bc.126</v>
      </c>
      <c r="AZ673" s="149" t="s">
        <v>1592</v>
      </c>
      <c r="BA673" s="20"/>
      <c r="BB673" s="20"/>
      <c r="BC673" s="36" t="s">
        <v>1199</v>
      </c>
      <c r="BD673" s="20" t="s">
        <v>1636</v>
      </c>
      <c r="BE673" s="59" t="s">
        <v>1328</v>
      </c>
      <c r="BF673" s="20"/>
      <c r="BG673" s="20"/>
      <c r="BH673" s="20"/>
      <c r="BI673" s="20"/>
      <c r="BJ673" s="20"/>
      <c r="BK673" s="20"/>
      <c r="BL673" s="20"/>
      <c r="BM673" s="20"/>
      <c r="BN673" s="20"/>
      <c r="BO673" s="20"/>
      <c r="BP673" s="20"/>
      <c r="BQ673" s="20"/>
      <c r="BR673" s="20"/>
      <c r="BS673" s="20"/>
      <c r="BT673" s="20"/>
      <c r="BU673" s="20"/>
      <c r="BV673" s="20"/>
      <c r="BW673" s="60" t="s">
        <v>547</v>
      </c>
      <c r="BX673" s="22" t="str">
        <f>_xlfn.XLOOKUP(BW673,dimensions_items!$B$4:$B$35,dimensions_items!$C$4:$C$35,"NULL",0)</f>
        <v>R5.2OECD</v>
      </c>
      <c r="BY673" s="60" t="s">
        <v>25</v>
      </c>
      <c r="BZ673" s="60" t="s">
        <v>1472</v>
      </c>
      <c r="CA673" s="60" t="s">
        <v>18</v>
      </c>
      <c r="CB673" s="60" t="s">
        <v>23</v>
      </c>
      <c r="CC673" s="20" t="str">
        <f t="shared" si="30"/>
        <v>RS</v>
      </c>
      <c r="CD673" s="20" t="str">
        <f t="shared" si="31"/>
        <v>M</v>
      </c>
      <c r="CE673" s="20" t="str">
        <f t="shared" si="32"/>
        <v>OECD_USA</v>
      </c>
      <c r="CF673" s="20">
        <f>IF(ISNUMBER(Table1[[#This Row],[concrete]]),Table1[[#This Row],[concrete]],IF(AND(ISNUMBER(Table1[[#This Row],[cement]]),ISNUMBER(Table1[[#This Row],[aggregates]])),Table1[[#This Row],[cement]]+Table1[[#This Row],[aggregates]],""))</f>
        <v>431.314918501855</v>
      </c>
      <c r="CG673" s="30">
        <f>COUNT(Table1[[#This Row],[steel]:[other_unspecified_material]])</f>
        <v>9</v>
      </c>
    </row>
    <row r="674" spans="1:85">
      <c r="A674" s="9">
        <v>672</v>
      </c>
      <c r="B674" s="20" t="s">
        <v>541</v>
      </c>
      <c r="C674" s="20"/>
      <c r="F674" s="117">
        <v>13.341566602655</v>
      </c>
      <c r="G674" s="117"/>
      <c r="J674" s="117">
        <v>69.071498542373206</v>
      </c>
      <c r="M674" s="117">
        <v>53.670728900501899</v>
      </c>
      <c r="N674" s="117">
        <v>5.3424927159643198</v>
      </c>
      <c r="O674" s="117">
        <v>25.9492503346838</v>
      </c>
      <c r="S674" s="117">
        <v>17.203722930096799</v>
      </c>
      <c r="AB674" s="117">
        <v>5.7863435618197503</v>
      </c>
      <c r="AJ674" s="117">
        <v>2.2731147455957501</v>
      </c>
      <c r="AK674" s="117">
        <v>62.799730016265819</v>
      </c>
      <c r="AL674" s="36" t="s">
        <v>1193</v>
      </c>
      <c r="AM674" s="67">
        <v>1</v>
      </c>
      <c r="AN674" s="36" t="s">
        <v>117</v>
      </c>
      <c r="AO674" s="36" t="s">
        <v>117</v>
      </c>
      <c r="AP674" s="36" t="s">
        <v>760</v>
      </c>
      <c r="AQ674" s="36" t="s">
        <v>120</v>
      </c>
      <c r="AR674" s="36" t="s">
        <v>725</v>
      </c>
      <c r="AS674" s="36" t="s">
        <v>1198</v>
      </c>
      <c r="AT674" s="38">
        <v>2021</v>
      </c>
      <c r="AU674" s="20" t="s">
        <v>1196</v>
      </c>
      <c r="AV674" s="36" t="s">
        <v>1197</v>
      </c>
      <c r="AW674" s="36" t="s">
        <v>1142</v>
      </c>
      <c r="AX674" s="47" t="s">
        <v>1342</v>
      </c>
      <c r="AY674" s="20" t="str">
        <f>"https://doi.org/"&amp;Table1[[#This Row],[DOI]]</f>
        <v>https://doi.org/10.5334/bc.126</v>
      </c>
      <c r="AZ674" s="149" t="s">
        <v>1592</v>
      </c>
      <c r="BA674" s="20"/>
      <c r="BB674" s="20"/>
      <c r="BC674" s="36" t="s">
        <v>1199</v>
      </c>
      <c r="BD674" s="20" t="s">
        <v>1637</v>
      </c>
      <c r="BE674" s="59" t="s">
        <v>1328</v>
      </c>
      <c r="BF674" s="20"/>
      <c r="BG674" s="20"/>
      <c r="BH674" s="20"/>
      <c r="BI674" s="20"/>
      <c r="BJ674" s="20"/>
      <c r="BK674" s="20"/>
      <c r="BL674" s="20"/>
      <c r="BM674" s="20"/>
      <c r="BN674" s="20"/>
      <c r="BO674" s="20"/>
      <c r="BP674" s="20"/>
      <c r="BQ674" s="20"/>
      <c r="BR674" s="20"/>
      <c r="BS674" s="20"/>
      <c r="BT674" s="20"/>
      <c r="BU674" s="20"/>
      <c r="BV674" s="20"/>
      <c r="BW674" s="60" t="s">
        <v>547</v>
      </c>
      <c r="BX674" s="22" t="str">
        <f>_xlfn.XLOOKUP(BW674,dimensions_items!$B$4:$B$35,dimensions_items!$C$4:$C$35,"NULL",0)</f>
        <v>R5.2OECD</v>
      </c>
      <c r="BY674" s="60" t="s">
        <v>25</v>
      </c>
      <c r="BZ674" s="98" t="s">
        <v>1576</v>
      </c>
      <c r="CA674" s="60" t="s">
        <v>18</v>
      </c>
      <c r="CB674" s="60" t="s">
        <v>23</v>
      </c>
      <c r="CC674" s="20" t="str">
        <f t="shared" si="30"/>
        <v>RS</v>
      </c>
      <c r="CD674" s="20" t="str">
        <f t="shared" si="31"/>
        <v>T</v>
      </c>
      <c r="CE674" s="20" t="str">
        <f t="shared" si="32"/>
        <v>OECD_USA</v>
      </c>
      <c r="CF674" s="20">
        <f>IF(ISNUMBER(Table1[[#This Row],[concrete]]),Table1[[#This Row],[concrete]],IF(AND(ISNUMBER(Table1[[#This Row],[cement]]),ISNUMBER(Table1[[#This Row],[aggregates]])),Table1[[#This Row],[cement]]+Table1[[#This Row],[aggregates]],""))</f>
        <v>53.670728900501899</v>
      </c>
      <c r="CG674" s="30">
        <f>COUNT(Table1[[#This Row],[steel]:[other_unspecified_material]])</f>
        <v>9</v>
      </c>
    </row>
    <row r="675" spans="1:85">
      <c r="A675" s="9">
        <v>673</v>
      </c>
      <c r="B675" s="20" t="s">
        <v>541</v>
      </c>
      <c r="C675" s="20"/>
      <c r="F675" s="117">
        <v>13.29879036653</v>
      </c>
      <c r="G675" s="117"/>
      <c r="J675" s="117">
        <v>71.801500360443598</v>
      </c>
      <c r="M675" s="117">
        <v>51.462399915252099</v>
      </c>
      <c r="N675" s="117">
        <v>7.79230866306255</v>
      </c>
      <c r="O675" s="117">
        <v>37.848356363446698</v>
      </c>
      <c r="S675" s="117">
        <v>21.493186194404299</v>
      </c>
      <c r="AB675" s="117">
        <v>8.3458672620834005</v>
      </c>
      <c r="AJ675" s="117">
        <v>2.6586521013503601</v>
      </c>
      <c r="AK675" s="117">
        <v>64.828559339995607</v>
      </c>
      <c r="AL675" s="36" t="s">
        <v>1194</v>
      </c>
      <c r="AM675" s="67">
        <v>1</v>
      </c>
      <c r="AN675" s="36" t="s">
        <v>117</v>
      </c>
      <c r="AO675" s="36" t="s">
        <v>117</v>
      </c>
      <c r="AP675" s="36" t="s">
        <v>760</v>
      </c>
      <c r="AQ675" s="36" t="s">
        <v>120</v>
      </c>
      <c r="AR675" s="36" t="s">
        <v>725</v>
      </c>
      <c r="AS675" s="36" t="s">
        <v>1198</v>
      </c>
      <c r="AT675" s="38">
        <v>2021</v>
      </c>
      <c r="AU675" s="20" t="s">
        <v>1196</v>
      </c>
      <c r="AV675" s="36" t="s">
        <v>1197</v>
      </c>
      <c r="AW675" s="36" t="s">
        <v>1142</v>
      </c>
      <c r="AX675" s="47" t="s">
        <v>1342</v>
      </c>
      <c r="AY675" s="20" t="str">
        <f>"https://doi.org/"&amp;Table1[[#This Row],[DOI]]</f>
        <v>https://doi.org/10.5334/bc.126</v>
      </c>
      <c r="AZ675" s="149" t="s">
        <v>1592</v>
      </c>
      <c r="BA675" s="20"/>
      <c r="BB675" s="20"/>
      <c r="BC675" s="36" t="s">
        <v>1199</v>
      </c>
      <c r="BD675" s="20" t="s">
        <v>1638</v>
      </c>
      <c r="BE675" s="59" t="s">
        <v>1328</v>
      </c>
      <c r="BF675" s="20"/>
      <c r="BG675" s="20"/>
      <c r="BH675" s="20"/>
      <c r="BI675" s="20"/>
      <c r="BJ675" s="20"/>
      <c r="BK675" s="20"/>
      <c r="BL675" s="20"/>
      <c r="BM675" s="20"/>
      <c r="BN675" s="20"/>
      <c r="BO675" s="20"/>
      <c r="BP675" s="20"/>
      <c r="BQ675" s="20"/>
      <c r="BR675" s="20"/>
      <c r="BS675" s="20"/>
      <c r="BT675" s="20"/>
      <c r="BU675" s="20"/>
      <c r="BV675" s="20"/>
      <c r="BW675" s="60" t="s">
        <v>547</v>
      </c>
      <c r="BX675" s="22" t="str">
        <f>_xlfn.XLOOKUP(BW675,dimensions_items!$B$4:$B$35,dimensions_items!$C$4:$C$35,"NULL",0)</f>
        <v>R5.2OECD</v>
      </c>
      <c r="BY675" s="60" t="s">
        <v>25</v>
      </c>
      <c r="BZ675" s="98" t="s">
        <v>1576</v>
      </c>
      <c r="CA675" s="60" t="s">
        <v>18</v>
      </c>
      <c r="CB675" s="60" t="s">
        <v>23</v>
      </c>
      <c r="CC675" s="20" t="str">
        <f t="shared" si="30"/>
        <v>RS</v>
      </c>
      <c r="CD675" s="20" t="str">
        <f t="shared" si="31"/>
        <v>T</v>
      </c>
      <c r="CE675" s="20" t="str">
        <f t="shared" si="32"/>
        <v>OECD_USA</v>
      </c>
      <c r="CF675" s="20">
        <f>IF(ISNUMBER(Table1[[#This Row],[concrete]]),Table1[[#This Row],[concrete]],IF(AND(ISNUMBER(Table1[[#This Row],[cement]]),ISNUMBER(Table1[[#This Row],[aggregates]])),Table1[[#This Row],[cement]]+Table1[[#This Row],[aggregates]],""))</f>
        <v>51.462399915252099</v>
      </c>
      <c r="CG675" s="30">
        <f>COUNT(Table1[[#This Row],[steel]:[other_unspecified_material]])</f>
        <v>9</v>
      </c>
    </row>
    <row r="676" spans="1:85">
      <c r="A676" s="9">
        <v>674</v>
      </c>
      <c r="B676" s="20" t="s">
        <v>541</v>
      </c>
      <c r="C676" s="20"/>
      <c r="F676" s="117">
        <v>7.3064449458949996</v>
      </c>
      <c r="G676" s="117"/>
      <c r="J676" s="117">
        <v>61.199224470121301</v>
      </c>
      <c r="M676" s="117">
        <v>23.653009618565999</v>
      </c>
      <c r="N676" s="117">
        <v>6.9409691673234004</v>
      </c>
      <c r="O676" s="117">
        <v>33.713278812713703</v>
      </c>
      <c r="S676" s="117">
        <v>20.1577409984443</v>
      </c>
      <c r="AB676" s="117">
        <v>6.6175387222730802</v>
      </c>
      <c r="AJ676" s="117">
        <v>1.78524639716629</v>
      </c>
      <c r="AK676" s="117">
        <v>34.324773722610118</v>
      </c>
      <c r="AL676" s="36" t="s">
        <v>1193</v>
      </c>
      <c r="AM676" s="67" t="s">
        <v>1178</v>
      </c>
      <c r="AN676" s="36" t="s">
        <v>117</v>
      </c>
      <c r="AO676" s="36" t="s">
        <v>117</v>
      </c>
      <c r="AP676" s="36" t="s">
        <v>760</v>
      </c>
      <c r="AQ676" s="36" t="s">
        <v>120</v>
      </c>
      <c r="AR676" s="36" t="s">
        <v>725</v>
      </c>
      <c r="AS676" s="36" t="s">
        <v>1198</v>
      </c>
      <c r="AT676" s="38">
        <v>2021</v>
      </c>
      <c r="AU676" s="20" t="s">
        <v>1196</v>
      </c>
      <c r="AV676" s="36" t="s">
        <v>1197</v>
      </c>
      <c r="AW676" s="36" t="s">
        <v>1142</v>
      </c>
      <c r="AX676" s="47" t="s">
        <v>1342</v>
      </c>
      <c r="AY676" s="20" t="str">
        <f>"https://doi.org/"&amp;Table1[[#This Row],[DOI]]</f>
        <v>https://doi.org/10.5334/bc.126</v>
      </c>
      <c r="AZ676" s="149" t="s">
        <v>1592</v>
      </c>
      <c r="BA676" s="20"/>
      <c r="BB676" s="20"/>
      <c r="BC676" s="36" t="s">
        <v>1199</v>
      </c>
      <c r="BD676" s="20" t="s">
        <v>1639</v>
      </c>
      <c r="BE676" s="59" t="s">
        <v>1328</v>
      </c>
      <c r="BF676" s="20"/>
      <c r="BG676" s="20"/>
      <c r="BH676" s="20"/>
      <c r="BI676" s="20"/>
      <c r="BJ676" s="20"/>
      <c r="BK676" s="20"/>
      <c r="BL676" s="20"/>
      <c r="BM676" s="20"/>
      <c r="BN676" s="20"/>
      <c r="BO676" s="20"/>
      <c r="BP676" s="20"/>
      <c r="BQ676" s="20"/>
      <c r="BR676" s="20"/>
      <c r="BS676" s="20"/>
      <c r="BT676" s="20"/>
      <c r="BU676" s="20"/>
      <c r="BV676" s="20"/>
      <c r="BW676" s="60" t="s">
        <v>547</v>
      </c>
      <c r="BX676" s="22" t="str">
        <f>_xlfn.XLOOKUP(BW676,dimensions_items!$B$4:$B$35,dimensions_items!$C$4:$C$35,"NULL",0)</f>
        <v>R5.2OECD</v>
      </c>
      <c r="BY676" s="60" t="s">
        <v>25</v>
      </c>
      <c r="BZ676" s="98" t="s">
        <v>1576</v>
      </c>
      <c r="CA676" s="60" t="s">
        <v>18</v>
      </c>
      <c r="CB676" s="60" t="s">
        <v>23</v>
      </c>
      <c r="CC676" s="20" t="str">
        <f t="shared" si="30"/>
        <v>RS</v>
      </c>
      <c r="CD676" s="20" t="str">
        <f t="shared" si="31"/>
        <v>T</v>
      </c>
      <c r="CE676" s="20" t="str">
        <f t="shared" si="32"/>
        <v>OECD_USA</v>
      </c>
      <c r="CF676" s="20">
        <f>IF(ISNUMBER(Table1[[#This Row],[concrete]]),Table1[[#This Row],[concrete]],IF(AND(ISNUMBER(Table1[[#This Row],[cement]]),ISNUMBER(Table1[[#This Row],[aggregates]])),Table1[[#This Row],[cement]]+Table1[[#This Row],[aggregates]],""))</f>
        <v>23.653009618565999</v>
      </c>
      <c r="CG676" s="30">
        <f>COUNT(Table1[[#This Row],[steel]:[other_unspecified_material]])</f>
        <v>9</v>
      </c>
    </row>
    <row r="677" spans="1:85">
      <c r="A677" s="9">
        <v>675</v>
      </c>
      <c r="B677" s="20" t="s">
        <v>541</v>
      </c>
      <c r="C677" s="20"/>
      <c r="F677" s="117">
        <v>10.231332702022099</v>
      </c>
      <c r="G677" s="117"/>
      <c r="J677" s="117">
        <v>81.486560439602897</v>
      </c>
      <c r="M677" s="117">
        <v>34.308266610680697</v>
      </c>
      <c r="N677" s="117">
        <v>10.147427028212601</v>
      </c>
      <c r="O677" s="117">
        <v>49.287502708460998</v>
      </c>
      <c r="S677" s="117">
        <v>28.995278565526402</v>
      </c>
      <c r="AB677" s="117">
        <v>9.9850876541676801</v>
      </c>
      <c r="AJ677" s="117">
        <v>2.29798230297411</v>
      </c>
      <c r="AK677" s="117">
        <v>37.256280288546094</v>
      </c>
      <c r="AL677" s="36" t="s">
        <v>1194</v>
      </c>
      <c r="AM677" s="67" t="s">
        <v>1178</v>
      </c>
      <c r="AN677" s="36" t="s">
        <v>117</v>
      </c>
      <c r="AO677" s="36" t="s">
        <v>117</v>
      </c>
      <c r="AP677" s="36" t="s">
        <v>760</v>
      </c>
      <c r="AQ677" s="36" t="s">
        <v>120</v>
      </c>
      <c r="AR677" s="36" t="s">
        <v>725</v>
      </c>
      <c r="AS677" s="36" t="s">
        <v>1198</v>
      </c>
      <c r="AT677" s="38">
        <v>2021</v>
      </c>
      <c r="AU677" s="20" t="s">
        <v>1196</v>
      </c>
      <c r="AV677" s="36" t="s">
        <v>1197</v>
      </c>
      <c r="AW677" s="36" t="s">
        <v>1142</v>
      </c>
      <c r="AX677" s="47" t="s">
        <v>1342</v>
      </c>
      <c r="AY677" s="20" t="str">
        <f>"https://doi.org/"&amp;Table1[[#This Row],[DOI]]</f>
        <v>https://doi.org/10.5334/bc.126</v>
      </c>
      <c r="AZ677" s="149" t="s">
        <v>1592</v>
      </c>
      <c r="BA677" s="20"/>
      <c r="BB677" s="20"/>
      <c r="BC677" s="36" t="s">
        <v>1199</v>
      </c>
      <c r="BD677" s="20" t="s">
        <v>1640</v>
      </c>
      <c r="BE677" s="59" t="s">
        <v>1328</v>
      </c>
      <c r="BF677" s="20"/>
      <c r="BG677" s="20"/>
      <c r="BH677" s="20"/>
      <c r="BI677" s="20"/>
      <c r="BJ677" s="20"/>
      <c r="BK677" s="20"/>
      <c r="BL677" s="20"/>
      <c r="BM677" s="20"/>
      <c r="BN677" s="20"/>
      <c r="BO677" s="20"/>
      <c r="BP677" s="20"/>
      <c r="BQ677" s="20"/>
      <c r="BR677" s="20"/>
      <c r="BS677" s="20"/>
      <c r="BT677" s="20"/>
      <c r="BU677" s="20"/>
      <c r="BV677" s="20"/>
      <c r="BW677" s="60" t="s">
        <v>547</v>
      </c>
      <c r="BX677" s="22" t="str">
        <f>_xlfn.XLOOKUP(BW677,dimensions_items!$B$4:$B$35,dimensions_items!$C$4:$C$35,"NULL",0)</f>
        <v>R5.2OECD</v>
      </c>
      <c r="BY677" s="60" t="s">
        <v>25</v>
      </c>
      <c r="BZ677" s="98" t="s">
        <v>1576</v>
      </c>
      <c r="CA677" s="60" t="s">
        <v>18</v>
      </c>
      <c r="CB677" s="60" t="s">
        <v>23</v>
      </c>
      <c r="CC677" s="20" t="str">
        <f t="shared" si="30"/>
        <v>RS</v>
      </c>
      <c r="CD677" s="20" t="str">
        <f t="shared" si="31"/>
        <v>T</v>
      </c>
      <c r="CE677" s="20" t="str">
        <f t="shared" si="32"/>
        <v>OECD_USA</v>
      </c>
      <c r="CF677" s="20">
        <f>IF(ISNUMBER(Table1[[#This Row],[concrete]]),Table1[[#This Row],[concrete]],IF(AND(ISNUMBER(Table1[[#This Row],[cement]]),ISNUMBER(Table1[[#This Row],[aggregates]])),Table1[[#This Row],[cement]]+Table1[[#This Row],[aggregates]],""))</f>
        <v>34.308266610680697</v>
      </c>
      <c r="CG677" s="30">
        <f>COUNT(Table1[[#This Row],[steel]:[other_unspecified_material]])</f>
        <v>9</v>
      </c>
    </row>
    <row r="678" spans="1:85">
      <c r="A678" s="9">
        <v>676</v>
      </c>
      <c r="B678" s="20" t="s">
        <v>541</v>
      </c>
      <c r="C678" s="20"/>
      <c r="F678" s="117">
        <v>18.004686530415</v>
      </c>
      <c r="J678" s="117">
        <v>60.915302040414403</v>
      </c>
      <c r="M678" s="117">
        <v>39.793010870156401</v>
      </c>
      <c r="N678" s="117">
        <v>0</v>
      </c>
      <c r="O678" s="117">
        <v>0</v>
      </c>
      <c r="S678" s="117">
        <v>23.5169954348722</v>
      </c>
      <c r="AB678" s="117">
        <v>3.9889657042052802</v>
      </c>
      <c r="AJ678" s="117">
        <v>3.1458885957595801</v>
      </c>
      <c r="AK678" s="117">
        <v>15.15334486640608</v>
      </c>
      <c r="AL678" s="36" t="s">
        <v>1193</v>
      </c>
      <c r="AM678" s="67">
        <v>1</v>
      </c>
      <c r="AN678" s="36" t="s">
        <v>117</v>
      </c>
      <c r="AO678" s="36" t="s">
        <v>117</v>
      </c>
      <c r="AP678" s="36" t="s">
        <v>760</v>
      </c>
      <c r="AQ678" s="36" t="s">
        <v>120</v>
      </c>
      <c r="AR678" s="36" t="s">
        <v>725</v>
      </c>
      <c r="AS678" s="36" t="s">
        <v>1198</v>
      </c>
      <c r="AT678" s="38">
        <v>2021</v>
      </c>
      <c r="AU678" s="20" t="s">
        <v>1196</v>
      </c>
      <c r="AV678" s="36" t="s">
        <v>1197</v>
      </c>
      <c r="AW678" s="36" t="s">
        <v>1142</v>
      </c>
      <c r="AX678" s="47" t="s">
        <v>1342</v>
      </c>
      <c r="AY678" s="20" t="str">
        <f>"https://doi.org/"&amp;Table1[[#This Row],[DOI]]</f>
        <v>https://doi.org/10.5334/bc.126</v>
      </c>
      <c r="AZ678" s="149" t="s">
        <v>1592</v>
      </c>
      <c r="BA678" s="20"/>
      <c r="BB678" s="20"/>
      <c r="BC678" s="36" t="s">
        <v>1199</v>
      </c>
      <c r="BD678" s="20" t="s">
        <v>1641</v>
      </c>
      <c r="BE678" s="59" t="s">
        <v>1328</v>
      </c>
      <c r="BF678" s="20"/>
      <c r="BG678" s="20"/>
      <c r="BH678" s="20"/>
      <c r="BI678" s="20"/>
      <c r="BJ678" s="20"/>
      <c r="BK678" s="20"/>
      <c r="BL678" s="20"/>
      <c r="BM678" s="20"/>
      <c r="BN678" s="20"/>
      <c r="BO678" s="20"/>
      <c r="BP678" s="20"/>
      <c r="BQ678" s="20"/>
      <c r="BR678" s="20"/>
      <c r="BS678" s="20"/>
      <c r="BT678" s="20"/>
      <c r="BU678" s="20"/>
      <c r="BV678" s="20"/>
      <c r="BW678" s="60" t="s">
        <v>547</v>
      </c>
      <c r="BX678" s="22" t="str">
        <f>_xlfn.XLOOKUP(BW678,dimensions_items!$B$4:$B$35,dimensions_items!$C$4:$C$35,"NULL",0)</f>
        <v>R5.2OECD</v>
      </c>
      <c r="BY678" s="20" t="s">
        <v>29</v>
      </c>
      <c r="BZ678" s="98" t="s">
        <v>1576</v>
      </c>
      <c r="CA678" s="60" t="s">
        <v>18</v>
      </c>
      <c r="CB678" s="60" t="s">
        <v>23</v>
      </c>
      <c r="CC678" s="20" t="str">
        <f t="shared" si="30"/>
        <v>RM</v>
      </c>
      <c r="CD678" s="20" t="str">
        <f t="shared" si="31"/>
        <v>T</v>
      </c>
      <c r="CE678" s="20" t="str">
        <f t="shared" si="32"/>
        <v>OECD_USA</v>
      </c>
      <c r="CF678" s="20">
        <f>IF(ISNUMBER(Table1[[#This Row],[concrete]]),Table1[[#This Row],[concrete]],IF(AND(ISNUMBER(Table1[[#This Row],[cement]]),ISNUMBER(Table1[[#This Row],[aggregates]])),Table1[[#This Row],[cement]]+Table1[[#This Row],[aggregates]],""))</f>
        <v>39.793010870156401</v>
      </c>
      <c r="CG678" s="30">
        <f>COUNT(Table1[[#This Row],[steel]:[other_unspecified_material]])</f>
        <v>9</v>
      </c>
    </row>
    <row r="679" spans="1:85">
      <c r="A679" s="9">
        <v>677</v>
      </c>
      <c r="B679" s="20" t="s">
        <v>541</v>
      </c>
      <c r="C679" s="20"/>
      <c r="F679" s="117">
        <v>24.078967791473001</v>
      </c>
      <c r="J679" s="117">
        <v>71.906079360381995</v>
      </c>
      <c r="M679" s="117">
        <v>53.720564675518503</v>
      </c>
      <c r="N679" s="117">
        <v>0</v>
      </c>
      <c r="O679" s="117">
        <v>0</v>
      </c>
      <c r="S679" s="117">
        <v>29.624771014652499</v>
      </c>
      <c r="AB679" s="117">
        <v>6.5644989926015</v>
      </c>
      <c r="AJ679" s="117">
        <v>4.1671316297182504</v>
      </c>
      <c r="AK679" s="117">
        <v>20.130635659258001</v>
      </c>
      <c r="AL679" s="36" t="s">
        <v>1194</v>
      </c>
      <c r="AM679" s="67">
        <v>1</v>
      </c>
      <c r="AN679" s="36" t="s">
        <v>117</v>
      </c>
      <c r="AO679" s="36" t="s">
        <v>117</v>
      </c>
      <c r="AP679" s="36" t="s">
        <v>760</v>
      </c>
      <c r="AQ679" s="36" t="s">
        <v>120</v>
      </c>
      <c r="AR679" s="36" t="s">
        <v>725</v>
      </c>
      <c r="AS679" s="36" t="s">
        <v>1198</v>
      </c>
      <c r="AT679" s="38">
        <v>2021</v>
      </c>
      <c r="AU679" s="20" t="s">
        <v>1196</v>
      </c>
      <c r="AV679" s="36" t="s">
        <v>1197</v>
      </c>
      <c r="AW679" s="36" t="s">
        <v>1142</v>
      </c>
      <c r="AX679" s="47" t="s">
        <v>1342</v>
      </c>
      <c r="AY679" s="20" t="str">
        <f>"https://doi.org/"&amp;Table1[[#This Row],[DOI]]</f>
        <v>https://doi.org/10.5334/bc.126</v>
      </c>
      <c r="AZ679" s="149" t="s">
        <v>1592</v>
      </c>
      <c r="BA679" s="20"/>
      <c r="BB679" s="20"/>
      <c r="BC679" s="36" t="s">
        <v>1199</v>
      </c>
      <c r="BD679" s="20" t="s">
        <v>1642</v>
      </c>
      <c r="BE679" s="59" t="s">
        <v>1328</v>
      </c>
      <c r="BF679" s="20"/>
      <c r="BG679" s="20"/>
      <c r="BH679" s="20"/>
      <c r="BI679" s="20"/>
      <c r="BJ679" s="20"/>
      <c r="BK679" s="20"/>
      <c r="BL679" s="20"/>
      <c r="BM679" s="20"/>
      <c r="BN679" s="20"/>
      <c r="BO679" s="20"/>
      <c r="BP679" s="20"/>
      <c r="BQ679" s="20"/>
      <c r="BR679" s="20"/>
      <c r="BS679" s="20"/>
      <c r="BT679" s="20"/>
      <c r="BU679" s="20"/>
      <c r="BV679" s="20"/>
      <c r="BW679" s="60" t="s">
        <v>547</v>
      </c>
      <c r="BX679" s="22" t="str">
        <f>_xlfn.XLOOKUP(BW679,dimensions_items!$B$4:$B$35,dimensions_items!$C$4:$C$35,"NULL",0)</f>
        <v>R5.2OECD</v>
      </c>
      <c r="BY679" s="20" t="s">
        <v>29</v>
      </c>
      <c r="BZ679" s="98" t="s">
        <v>1576</v>
      </c>
      <c r="CA679" s="60" t="s">
        <v>18</v>
      </c>
      <c r="CB679" s="60" t="s">
        <v>23</v>
      </c>
      <c r="CC679" s="20" t="str">
        <f t="shared" si="30"/>
        <v>RM</v>
      </c>
      <c r="CD679" s="20" t="str">
        <f t="shared" si="31"/>
        <v>T</v>
      </c>
      <c r="CE679" s="20" t="str">
        <f t="shared" si="32"/>
        <v>OECD_USA</v>
      </c>
      <c r="CF679" s="20">
        <f>IF(ISNUMBER(Table1[[#This Row],[concrete]]),Table1[[#This Row],[concrete]],IF(AND(ISNUMBER(Table1[[#This Row],[cement]]),ISNUMBER(Table1[[#This Row],[aggregates]])),Table1[[#This Row],[cement]]+Table1[[#This Row],[aggregates]],""))</f>
        <v>53.720564675518503</v>
      </c>
      <c r="CG679" s="30">
        <f>COUNT(Table1[[#This Row],[steel]:[other_unspecified_material]])</f>
        <v>9</v>
      </c>
    </row>
    <row r="680" spans="1:85">
      <c r="A680" s="9">
        <v>678</v>
      </c>
      <c r="B680" s="20" t="s">
        <v>541</v>
      </c>
      <c r="C680" s="20"/>
      <c r="F680" s="117">
        <v>59.892832925556</v>
      </c>
      <c r="J680" s="117">
        <v>10.0063017675532</v>
      </c>
      <c r="M680" s="117">
        <v>523.11918965201198</v>
      </c>
      <c r="N680" s="117">
        <v>54.9499764134898</v>
      </c>
      <c r="O680" s="117">
        <v>259.66342323838802</v>
      </c>
      <c r="S680" s="117">
        <v>17.234714283856601</v>
      </c>
      <c r="AB680" s="117">
        <v>8.7203749782044309</v>
      </c>
      <c r="AJ680" s="117">
        <v>0.22682296675031999</v>
      </c>
      <c r="AK680" s="117">
        <v>60.677799175840597</v>
      </c>
      <c r="AL680" s="36" t="s">
        <v>1195</v>
      </c>
      <c r="AM680" s="67" t="s">
        <v>1178</v>
      </c>
      <c r="AN680" s="36" t="s">
        <v>117</v>
      </c>
      <c r="AO680" s="36" t="s">
        <v>117</v>
      </c>
      <c r="AP680" s="36" t="s">
        <v>760</v>
      </c>
      <c r="AQ680" s="36" t="s">
        <v>120</v>
      </c>
      <c r="AR680" s="36" t="s">
        <v>725</v>
      </c>
      <c r="AS680" s="36" t="s">
        <v>1198</v>
      </c>
      <c r="AT680" s="38">
        <v>2021</v>
      </c>
      <c r="AU680" s="20" t="s">
        <v>1196</v>
      </c>
      <c r="AV680" s="36" t="s">
        <v>1197</v>
      </c>
      <c r="AW680" s="36" t="s">
        <v>1142</v>
      </c>
      <c r="AX680" s="47" t="s">
        <v>1342</v>
      </c>
      <c r="AY680" s="20" t="str">
        <f>"https://doi.org/"&amp;Table1[[#This Row],[DOI]]</f>
        <v>https://doi.org/10.5334/bc.126</v>
      </c>
      <c r="AZ680" s="149" t="s">
        <v>1592</v>
      </c>
      <c r="BA680" s="20"/>
      <c r="BB680" s="20"/>
      <c r="BC680" s="36" t="s">
        <v>1199</v>
      </c>
      <c r="BD680" s="20" t="s">
        <v>1643</v>
      </c>
      <c r="BE680" s="59" t="s">
        <v>1328</v>
      </c>
      <c r="BF680" s="20"/>
      <c r="BG680" s="20"/>
      <c r="BH680" s="20"/>
      <c r="BI680" s="20"/>
      <c r="BJ680" s="20"/>
      <c r="BK680" s="20"/>
      <c r="BL680" s="20"/>
      <c r="BM680" s="20"/>
      <c r="BN680" s="20"/>
      <c r="BO680" s="20"/>
      <c r="BP680" s="20"/>
      <c r="BQ680" s="20"/>
      <c r="BR680" s="20"/>
      <c r="BS680" s="20"/>
      <c r="BT680" s="20"/>
      <c r="BU680" s="20"/>
      <c r="BV680" s="20"/>
      <c r="BW680" s="60" t="s">
        <v>547</v>
      </c>
      <c r="BX680" s="22" t="str">
        <f>_xlfn.XLOOKUP(BW680,dimensions_items!$B$4:$B$35,dimensions_items!$C$4:$C$35,"NULL",0)</f>
        <v>R5.2OECD</v>
      </c>
      <c r="BY680" s="20" t="s">
        <v>41</v>
      </c>
      <c r="BZ680" s="60" t="s">
        <v>1472</v>
      </c>
      <c r="CA680" s="60" t="s">
        <v>18</v>
      </c>
      <c r="CB680" s="60" t="s">
        <v>23</v>
      </c>
      <c r="CC680" s="20" t="str">
        <f t="shared" si="30"/>
        <v>RU</v>
      </c>
      <c r="CD680" s="20" t="str">
        <f t="shared" si="31"/>
        <v>M</v>
      </c>
      <c r="CE680" s="20" t="str">
        <f t="shared" si="32"/>
        <v>OECD_USA</v>
      </c>
      <c r="CF680" s="20">
        <f>IF(ISNUMBER(Table1[[#This Row],[concrete]]),Table1[[#This Row],[concrete]],IF(AND(ISNUMBER(Table1[[#This Row],[cement]]),ISNUMBER(Table1[[#This Row],[aggregates]])),Table1[[#This Row],[cement]]+Table1[[#This Row],[aggregates]],""))</f>
        <v>523.11918965201198</v>
      </c>
      <c r="CG680" s="30">
        <f>COUNT(Table1[[#This Row],[steel]:[other_unspecified_material]])</f>
        <v>9</v>
      </c>
    </row>
    <row r="681" spans="1:85">
      <c r="A681" s="9">
        <v>679</v>
      </c>
      <c r="B681" s="20" t="s">
        <v>541</v>
      </c>
      <c r="C681" s="36" t="s">
        <v>1231</v>
      </c>
      <c r="D681" s="38">
        <v>1997</v>
      </c>
      <c r="I681" s="38">
        <v>10</v>
      </c>
      <c r="J681" s="117">
        <v>70</v>
      </c>
      <c r="M681" s="117">
        <v>300</v>
      </c>
      <c r="P681" s="117">
        <v>90</v>
      </c>
      <c r="S681" s="117">
        <v>100</v>
      </c>
      <c r="U681" s="117">
        <v>20</v>
      </c>
      <c r="AA681" s="117">
        <v>5</v>
      </c>
      <c r="AK681" s="117">
        <v>5</v>
      </c>
      <c r="AL681" s="20" t="s">
        <v>1221</v>
      </c>
      <c r="AM681" s="38" t="s">
        <v>119</v>
      </c>
      <c r="AN681" s="36" t="s">
        <v>117</v>
      </c>
      <c r="AO681" s="36" t="s">
        <v>117</v>
      </c>
      <c r="AP681" s="36" t="s">
        <v>598</v>
      </c>
      <c r="AQ681" s="36" t="s">
        <v>120</v>
      </c>
      <c r="AR681" s="20"/>
      <c r="AS681" s="36" t="s">
        <v>1230</v>
      </c>
      <c r="AT681" s="38">
        <v>2007</v>
      </c>
      <c r="AU681" s="20" t="s">
        <v>1228</v>
      </c>
      <c r="AV681" s="42" t="s">
        <v>1229</v>
      </c>
      <c r="AW681" s="36" t="s">
        <v>125</v>
      </c>
      <c r="AX681" s="47" t="s">
        <v>1321</v>
      </c>
      <c r="AY681" s="20" t="str">
        <f>"https://doi.org/"&amp;Table1[[#This Row],[DOI]]</f>
        <v>https://doi.org/10.1016/j.wasman.2006.03.023</v>
      </c>
      <c r="AZ681" s="36" t="s">
        <v>1233</v>
      </c>
      <c r="BA681" s="20"/>
      <c r="BB681" s="20"/>
      <c r="BC681" s="20" t="s">
        <v>1232</v>
      </c>
      <c r="BD681" s="20"/>
      <c r="BE681" s="59" t="s">
        <v>1328</v>
      </c>
      <c r="BF681" s="20"/>
      <c r="BG681" s="20"/>
      <c r="BH681" s="20"/>
      <c r="BI681" s="20"/>
      <c r="BJ681" s="20"/>
      <c r="BK681" s="20"/>
      <c r="BL681" s="20"/>
      <c r="BM681" s="20"/>
      <c r="BN681" s="20"/>
      <c r="BO681" s="20"/>
      <c r="BP681" s="20"/>
      <c r="BQ681" s="20"/>
      <c r="BR681" s="20"/>
      <c r="BS681" s="20"/>
      <c r="BT681" s="20"/>
      <c r="BU681" s="20"/>
      <c r="BV681" s="20"/>
      <c r="BW681" s="60" t="s">
        <v>547</v>
      </c>
      <c r="BX681" s="22" t="str">
        <f>_xlfn.XLOOKUP(BW681,dimensions_items!$B$4:$B$35,dimensions_items!$C$4:$C$35,"NULL",0)</f>
        <v>R5.2OECD</v>
      </c>
      <c r="BY681" s="60" t="s">
        <v>40</v>
      </c>
      <c r="BZ681" s="60" t="s">
        <v>1576</v>
      </c>
      <c r="CA681" s="60" t="s">
        <v>18</v>
      </c>
      <c r="CB681" s="60" t="s">
        <v>19</v>
      </c>
      <c r="CC681" s="20" t="str">
        <f t="shared" si="30"/>
        <v>RM</v>
      </c>
      <c r="CD681" s="20" t="str">
        <f t="shared" si="31"/>
        <v>T</v>
      </c>
      <c r="CE681" s="20" t="str">
        <f t="shared" si="32"/>
        <v>OECD_USA</v>
      </c>
      <c r="CF681" s="20">
        <f>IF(ISNUMBER(Table1[[#This Row],[concrete]]),Table1[[#This Row],[concrete]],IF(AND(ISNUMBER(Table1[[#This Row],[cement]]),ISNUMBER(Table1[[#This Row],[aggregates]])),Table1[[#This Row],[cement]]+Table1[[#This Row],[aggregates]],""))</f>
        <v>300</v>
      </c>
      <c r="CG681" s="30">
        <f>COUNT(Table1[[#This Row],[steel]:[other_unspecified_material]])</f>
        <v>8</v>
      </c>
    </row>
    <row r="682" spans="1:85">
      <c r="A682" s="9">
        <v>680</v>
      </c>
      <c r="B682" s="20" t="s">
        <v>541</v>
      </c>
      <c r="C682" s="36" t="s">
        <v>1231</v>
      </c>
      <c r="D682" s="38">
        <v>1998</v>
      </c>
      <c r="M682" s="117">
        <v>840</v>
      </c>
      <c r="S682" s="117">
        <v>30</v>
      </c>
      <c r="AK682" s="117">
        <v>40</v>
      </c>
      <c r="AL682" s="20" t="s">
        <v>1225</v>
      </c>
      <c r="AM682" s="38" t="s">
        <v>119</v>
      </c>
      <c r="AN682" s="36" t="s">
        <v>117</v>
      </c>
      <c r="AO682" s="36" t="s">
        <v>117</v>
      </c>
      <c r="AP682" s="36" t="s">
        <v>598</v>
      </c>
      <c r="AQ682" s="36" t="s">
        <v>120</v>
      </c>
      <c r="AR682" s="20"/>
      <c r="AS682" s="36" t="s">
        <v>1230</v>
      </c>
      <c r="AT682" s="38">
        <v>2007</v>
      </c>
      <c r="AU682" s="20" t="s">
        <v>1228</v>
      </c>
      <c r="AV682" s="42" t="s">
        <v>1229</v>
      </c>
      <c r="AW682" s="36" t="s">
        <v>125</v>
      </c>
      <c r="AX682" s="47" t="s">
        <v>1321</v>
      </c>
      <c r="AY682" s="20" t="str">
        <f>"https://doi.org/"&amp;Table1[[#This Row],[DOI]]</f>
        <v>https://doi.org/10.1016/j.wasman.2006.03.023</v>
      </c>
      <c r="AZ682" s="36" t="s">
        <v>1233</v>
      </c>
      <c r="BA682" s="20"/>
      <c r="BB682" s="20"/>
      <c r="BC682" s="20" t="s">
        <v>1232</v>
      </c>
      <c r="BD682" s="20"/>
      <c r="BE682" s="59" t="s">
        <v>1328</v>
      </c>
      <c r="BF682" s="20"/>
      <c r="BG682" s="20"/>
      <c r="BH682" s="20"/>
      <c r="BI682" s="20"/>
      <c r="BJ682" s="20"/>
      <c r="BK682" s="20"/>
      <c r="BL682" s="20"/>
      <c r="BM682" s="20"/>
      <c r="BN682" s="20"/>
      <c r="BO682" s="20"/>
      <c r="BP682" s="20"/>
      <c r="BQ682" s="20"/>
      <c r="BR682" s="20"/>
      <c r="BS682" s="20"/>
      <c r="BT682" s="20"/>
      <c r="BU682" s="20"/>
      <c r="BV682" s="20"/>
      <c r="BW682" s="60" t="s">
        <v>547</v>
      </c>
      <c r="BX682" s="22" t="str">
        <f>_xlfn.XLOOKUP(BW682,dimensions_items!$B$4:$B$35,dimensions_items!$C$4:$C$35,"NULL",0)</f>
        <v>R5.2OECD</v>
      </c>
      <c r="BY682" s="60" t="s">
        <v>25</v>
      </c>
      <c r="BZ682" s="60" t="s">
        <v>1576</v>
      </c>
      <c r="CA682" s="60" t="s">
        <v>18</v>
      </c>
      <c r="CB682" s="60" t="s">
        <v>19</v>
      </c>
      <c r="CC682" s="20" t="str">
        <f t="shared" si="30"/>
        <v>RS</v>
      </c>
      <c r="CD682" s="20" t="str">
        <f t="shared" si="31"/>
        <v>T</v>
      </c>
      <c r="CE682" s="20" t="str">
        <f t="shared" si="32"/>
        <v>OECD_USA</v>
      </c>
      <c r="CF682" s="20">
        <f>IF(ISNUMBER(Table1[[#This Row],[concrete]]),Table1[[#This Row],[concrete]],IF(AND(ISNUMBER(Table1[[#This Row],[cement]]),ISNUMBER(Table1[[#This Row],[aggregates]])),Table1[[#This Row],[cement]]+Table1[[#This Row],[aggregates]],""))</f>
        <v>840</v>
      </c>
      <c r="CG682" s="30">
        <f>COUNT(Table1[[#This Row],[steel]:[other_unspecified_material]])</f>
        <v>3</v>
      </c>
    </row>
    <row r="683" spans="1:85">
      <c r="A683" s="9">
        <v>681</v>
      </c>
      <c r="B683" s="20" t="s">
        <v>541</v>
      </c>
      <c r="C683" s="36" t="s">
        <v>1231</v>
      </c>
      <c r="D683" s="38">
        <v>1998</v>
      </c>
      <c r="J683" s="117">
        <v>90</v>
      </c>
      <c r="S683" s="117">
        <v>30</v>
      </c>
      <c r="U683" s="117">
        <v>15</v>
      </c>
      <c r="AK683" s="117">
        <v>60</v>
      </c>
      <c r="AL683" s="20" t="s">
        <v>1224</v>
      </c>
      <c r="AM683" s="38" t="s">
        <v>119</v>
      </c>
      <c r="AN683" s="36" t="s">
        <v>117</v>
      </c>
      <c r="AO683" s="36" t="s">
        <v>117</v>
      </c>
      <c r="AP683" s="36" t="s">
        <v>598</v>
      </c>
      <c r="AQ683" s="36" t="s">
        <v>120</v>
      </c>
      <c r="AR683" s="20"/>
      <c r="AS683" s="36" t="s">
        <v>1230</v>
      </c>
      <c r="AT683" s="38">
        <v>2007</v>
      </c>
      <c r="AU683" s="20" t="s">
        <v>1228</v>
      </c>
      <c r="AV683" s="42" t="s">
        <v>1229</v>
      </c>
      <c r="AW683" s="36" t="s">
        <v>125</v>
      </c>
      <c r="AX683" s="47" t="s">
        <v>1321</v>
      </c>
      <c r="AY683" s="20" t="str">
        <f>"https://doi.org/"&amp;Table1[[#This Row],[DOI]]</f>
        <v>https://doi.org/10.1016/j.wasman.2006.03.023</v>
      </c>
      <c r="AZ683" s="36" t="s">
        <v>1233</v>
      </c>
      <c r="BA683" s="20"/>
      <c r="BB683" s="20"/>
      <c r="BC683" s="20" t="s">
        <v>1232</v>
      </c>
      <c r="BD683" s="20"/>
      <c r="BE683" s="59" t="s">
        <v>1328</v>
      </c>
      <c r="BF683" s="20"/>
      <c r="BG683" s="20"/>
      <c r="BH683" s="20"/>
      <c r="BI683" s="20"/>
      <c r="BJ683" s="20"/>
      <c r="BK683" s="20"/>
      <c r="BL683" s="20"/>
      <c r="BM683" s="20"/>
      <c r="BN683" s="20"/>
      <c r="BO683" s="20"/>
      <c r="BP683" s="20"/>
      <c r="BQ683" s="20"/>
      <c r="BR683" s="20"/>
      <c r="BS683" s="20"/>
      <c r="BT683" s="20"/>
      <c r="BU683" s="20"/>
      <c r="BV683" s="20"/>
      <c r="BW683" s="60" t="s">
        <v>547</v>
      </c>
      <c r="BX683" s="22" t="str">
        <f>_xlfn.XLOOKUP(BW683,dimensions_items!$B$4:$B$35,dimensions_items!$C$4:$C$35,"NULL",0)</f>
        <v>R5.2OECD</v>
      </c>
      <c r="BY683" s="60" t="s">
        <v>25</v>
      </c>
      <c r="BZ683" s="60" t="s">
        <v>1576</v>
      </c>
      <c r="CA683" s="60" t="s">
        <v>18</v>
      </c>
      <c r="CB683" s="60" t="s">
        <v>19</v>
      </c>
      <c r="CC683" s="20" t="str">
        <f t="shared" si="30"/>
        <v>RS</v>
      </c>
      <c r="CD683" s="20" t="str">
        <f t="shared" si="31"/>
        <v>T</v>
      </c>
      <c r="CE683" s="20" t="str">
        <f t="shared" si="32"/>
        <v>OECD_USA</v>
      </c>
      <c r="CF683" s="20" t="str">
        <f>IF(ISNUMBER(Table1[[#This Row],[concrete]]),Table1[[#This Row],[concrete]],IF(AND(ISNUMBER(Table1[[#This Row],[cement]]),ISNUMBER(Table1[[#This Row],[aggregates]])),Table1[[#This Row],[cement]]+Table1[[#This Row],[aggregates]],""))</f>
        <v/>
      </c>
      <c r="CG683" s="30">
        <f>COUNT(Table1[[#This Row],[steel]:[other_unspecified_material]])</f>
        <v>4</v>
      </c>
    </row>
    <row r="684" spans="1:85">
      <c r="A684" s="9">
        <v>682</v>
      </c>
      <c r="B684" s="20" t="s">
        <v>541</v>
      </c>
      <c r="C684" s="36" t="s">
        <v>1231</v>
      </c>
      <c r="D684" s="38">
        <v>1998</v>
      </c>
      <c r="J684" s="117">
        <v>90</v>
      </c>
      <c r="M684" s="117">
        <v>240</v>
      </c>
      <c r="S684" s="117">
        <v>30</v>
      </c>
      <c r="U684" s="117">
        <v>15</v>
      </c>
      <c r="AK684" s="117">
        <v>60</v>
      </c>
      <c r="AL684" s="20" t="s">
        <v>1223</v>
      </c>
      <c r="AM684" s="38" t="s">
        <v>119</v>
      </c>
      <c r="AN684" s="36" t="s">
        <v>117</v>
      </c>
      <c r="AO684" s="36" t="s">
        <v>117</v>
      </c>
      <c r="AP684" s="36" t="s">
        <v>598</v>
      </c>
      <c r="AQ684" s="36" t="s">
        <v>120</v>
      </c>
      <c r="AR684" s="20"/>
      <c r="AS684" s="36" t="s">
        <v>1230</v>
      </c>
      <c r="AT684" s="38">
        <v>2007</v>
      </c>
      <c r="AU684" s="20" t="s">
        <v>1228</v>
      </c>
      <c r="AV684" s="42" t="s">
        <v>1229</v>
      </c>
      <c r="AW684" s="36" t="s">
        <v>125</v>
      </c>
      <c r="AX684" s="47" t="s">
        <v>1321</v>
      </c>
      <c r="AY684" s="20" t="str">
        <f>"https://doi.org/"&amp;Table1[[#This Row],[DOI]]</f>
        <v>https://doi.org/10.1016/j.wasman.2006.03.023</v>
      </c>
      <c r="AZ684" s="36" t="s">
        <v>1233</v>
      </c>
      <c r="BA684" s="20"/>
      <c r="BB684" s="20"/>
      <c r="BC684" s="20" t="s">
        <v>1232</v>
      </c>
      <c r="BD684" s="20"/>
      <c r="BE684" s="59" t="s">
        <v>1328</v>
      </c>
      <c r="BF684" s="20"/>
      <c r="BG684" s="20"/>
      <c r="BH684" s="20"/>
      <c r="BI684" s="20"/>
      <c r="BJ684" s="20"/>
      <c r="BK684" s="20"/>
      <c r="BL684" s="20"/>
      <c r="BM684" s="20"/>
      <c r="BN684" s="20"/>
      <c r="BO684" s="20"/>
      <c r="BP684" s="20"/>
      <c r="BQ684" s="20"/>
      <c r="BR684" s="20"/>
      <c r="BS684" s="20"/>
      <c r="BT684" s="20"/>
      <c r="BU684" s="20"/>
      <c r="BV684" s="20"/>
      <c r="BW684" s="60" t="s">
        <v>547</v>
      </c>
      <c r="BX684" s="22" t="str">
        <f>_xlfn.XLOOKUP(BW684,dimensions_items!$B$4:$B$35,dimensions_items!$C$4:$C$35,"NULL",0)</f>
        <v>R5.2OECD</v>
      </c>
      <c r="BY684" s="60" t="s">
        <v>25</v>
      </c>
      <c r="BZ684" s="60" t="s">
        <v>1576</v>
      </c>
      <c r="CA684" s="60" t="s">
        <v>18</v>
      </c>
      <c r="CB684" s="60" t="s">
        <v>19</v>
      </c>
      <c r="CC684" s="20" t="str">
        <f t="shared" si="30"/>
        <v>RS</v>
      </c>
      <c r="CD684" s="20" t="str">
        <f t="shared" si="31"/>
        <v>T</v>
      </c>
      <c r="CE684" s="20" t="str">
        <f t="shared" si="32"/>
        <v>OECD_USA</v>
      </c>
      <c r="CF684" s="20">
        <f>IF(ISNUMBER(Table1[[#This Row],[concrete]]),Table1[[#This Row],[concrete]],IF(AND(ISNUMBER(Table1[[#This Row],[cement]]),ISNUMBER(Table1[[#This Row],[aggregates]])),Table1[[#This Row],[cement]]+Table1[[#This Row],[aggregates]],""))</f>
        <v>240</v>
      </c>
      <c r="CG684" s="30">
        <f>COUNT(Table1[[#This Row],[steel]:[other_unspecified_material]])</f>
        <v>5</v>
      </c>
    </row>
    <row r="685" spans="1:85">
      <c r="A685" s="9">
        <v>683</v>
      </c>
      <c r="B685" s="20" t="s">
        <v>541</v>
      </c>
      <c r="C685" s="36" t="s">
        <v>1231</v>
      </c>
      <c r="D685" s="38">
        <v>1998</v>
      </c>
      <c r="J685" s="117">
        <v>90</v>
      </c>
      <c r="M685" s="117">
        <v>530</v>
      </c>
      <c r="S685" s="117">
        <v>30</v>
      </c>
      <c r="U685" s="117">
        <v>15</v>
      </c>
      <c r="AL685" s="39" t="s">
        <v>1222</v>
      </c>
      <c r="AM685" s="38" t="s">
        <v>119</v>
      </c>
      <c r="AN685" s="36" t="s">
        <v>117</v>
      </c>
      <c r="AO685" s="36" t="s">
        <v>117</v>
      </c>
      <c r="AP685" s="36" t="s">
        <v>598</v>
      </c>
      <c r="AQ685" s="36" t="s">
        <v>120</v>
      </c>
      <c r="AR685" s="20"/>
      <c r="AS685" s="36" t="s">
        <v>1230</v>
      </c>
      <c r="AT685" s="38">
        <v>2007</v>
      </c>
      <c r="AU685" s="20" t="s">
        <v>1228</v>
      </c>
      <c r="AV685" s="42" t="s">
        <v>1229</v>
      </c>
      <c r="AW685" s="36" t="s">
        <v>125</v>
      </c>
      <c r="AX685" s="47" t="s">
        <v>1321</v>
      </c>
      <c r="AY685" s="20" t="str">
        <f>"https://doi.org/"&amp;Table1[[#This Row],[DOI]]</f>
        <v>https://doi.org/10.1016/j.wasman.2006.03.023</v>
      </c>
      <c r="AZ685" s="36" t="s">
        <v>1233</v>
      </c>
      <c r="BA685" s="20"/>
      <c r="BB685" s="20"/>
      <c r="BC685" s="20" t="s">
        <v>1232</v>
      </c>
      <c r="BD685" s="20"/>
      <c r="BE685" s="59" t="s">
        <v>1328</v>
      </c>
      <c r="BF685" s="20"/>
      <c r="BG685" s="20"/>
      <c r="BH685" s="20"/>
      <c r="BI685" s="20"/>
      <c r="BJ685" s="20"/>
      <c r="BK685" s="20"/>
      <c r="BL685" s="20"/>
      <c r="BM685" s="20"/>
      <c r="BN685" s="20"/>
      <c r="BO685" s="20"/>
      <c r="BP685" s="20"/>
      <c r="BQ685" s="20"/>
      <c r="BR685" s="20"/>
      <c r="BS685" s="20"/>
      <c r="BT685" s="20"/>
      <c r="BU685" s="20"/>
      <c r="BV685" s="20"/>
      <c r="BW685" s="60" t="s">
        <v>547</v>
      </c>
      <c r="BX685" s="22" t="str">
        <f>_xlfn.XLOOKUP(BW685,dimensions_items!$B$4:$B$35,dimensions_items!$C$4:$C$35,"NULL",0)</f>
        <v>R5.2OECD</v>
      </c>
      <c r="BY685" s="60" t="s">
        <v>25</v>
      </c>
      <c r="BZ685" s="60" t="s">
        <v>1576</v>
      </c>
      <c r="CA685" s="60" t="s">
        <v>18</v>
      </c>
      <c r="CB685" s="60" t="s">
        <v>19</v>
      </c>
      <c r="CC685" s="20" t="str">
        <f t="shared" si="30"/>
        <v>RS</v>
      </c>
      <c r="CD685" s="20" t="str">
        <f t="shared" si="31"/>
        <v>T</v>
      </c>
      <c r="CE685" s="20" t="str">
        <f t="shared" si="32"/>
        <v>OECD_USA</v>
      </c>
      <c r="CF685" s="20">
        <f>IF(ISNUMBER(Table1[[#This Row],[concrete]]),Table1[[#This Row],[concrete]],IF(AND(ISNUMBER(Table1[[#This Row],[cement]]),ISNUMBER(Table1[[#This Row],[aggregates]])),Table1[[#This Row],[cement]]+Table1[[#This Row],[aggregates]],""))</f>
        <v>530</v>
      </c>
      <c r="CG685" s="30">
        <f>COUNT(Table1[[#This Row],[steel]:[other_unspecified_material]])</f>
        <v>4</v>
      </c>
    </row>
    <row r="686" spans="1:85">
      <c r="A686" s="9">
        <v>684</v>
      </c>
      <c r="B686" s="20" t="s">
        <v>541</v>
      </c>
      <c r="C686" s="36" t="s">
        <v>1231</v>
      </c>
      <c r="D686" s="38">
        <v>1994</v>
      </c>
      <c r="I686" s="38">
        <v>44</v>
      </c>
      <c r="J686" s="117">
        <v>1.5</v>
      </c>
      <c r="M686" s="117">
        <v>690</v>
      </c>
      <c r="AK686" s="117">
        <v>110</v>
      </c>
      <c r="AL686" s="40" t="s">
        <v>1226</v>
      </c>
      <c r="AM686" s="38" t="s">
        <v>119</v>
      </c>
      <c r="AN686" s="36" t="s">
        <v>350</v>
      </c>
      <c r="AO686" s="36" t="s">
        <v>1227</v>
      </c>
      <c r="AP686" s="36" t="s">
        <v>598</v>
      </c>
      <c r="AQ686" s="36" t="s">
        <v>120</v>
      </c>
      <c r="AR686" s="20"/>
      <c r="AS686" s="36" t="s">
        <v>1230</v>
      </c>
      <c r="AT686" s="38">
        <v>2007</v>
      </c>
      <c r="AU686" s="20" t="s">
        <v>1228</v>
      </c>
      <c r="AV686" s="42" t="s">
        <v>1229</v>
      </c>
      <c r="AW686" s="36" t="s">
        <v>125</v>
      </c>
      <c r="AX686" s="47" t="s">
        <v>1321</v>
      </c>
      <c r="AY686" s="20" t="str">
        <f>"https://doi.org/"&amp;Table1[[#This Row],[DOI]]</f>
        <v>https://doi.org/10.1016/j.wasman.2006.03.023</v>
      </c>
      <c r="AZ686" s="36" t="s">
        <v>1233</v>
      </c>
      <c r="BA686" s="20"/>
      <c r="BB686" s="20"/>
      <c r="BC686" s="20" t="s">
        <v>1232</v>
      </c>
      <c r="BD686" s="20"/>
      <c r="BE686" s="59" t="s">
        <v>1328</v>
      </c>
      <c r="BF686" s="20"/>
      <c r="BG686" s="20"/>
      <c r="BH686" s="20"/>
      <c r="BI686" s="20"/>
      <c r="BJ686" s="20"/>
      <c r="BK686" s="20"/>
      <c r="BL686" s="20"/>
      <c r="BM686" s="20"/>
      <c r="BN686" s="20"/>
      <c r="BO686" s="20"/>
      <c r="BP686" s="20"/>
      <c r="BQ686" s="20"/>
      <c r="BR686" s="20"/>
      <c r="BS686" s="20"/>
      <c r="BT686" s="20"/>
      <c r="BU686" s="20"/>
      <c r="BV686" s="20"/>
      <c r="BW686" s="60" t="s">
        <v>547</v>
      </c>
      <c r="BX686" s="22" t="str">
        <f>_xlfn.XLOOKUP(BW686,dimensions_items!$B$4:$B$35,dimensions_items!$C$4:$C$35,"NULL",0)</f>
        <v>R5.2OECD</v>
      </c>
      <c r="BY686" s="60" t="s">
        <v>49</v>
      </c>
      <c r="BZ686" s="60" t="s">
        <v>30</v>
      </c>
      <c r="CA686" s="60" t="s">
        <v>18</v>
      </c>
      <c r="CB686" s="60" t="s">
        <v>19</v>
      </c>
      <c r="CC686" s="20" t="str">
        <f t="shared" si="30"/>
        <v>NR</v>
      </c>
      <c r="CD686" s="20" t="str">
        <f t="shared" si="31"/>
        <v>S</v>
      </c>
      <c r="CE686" s="20" t="str">
        <f t="shared" si="32"/>
        <v>OECD_USA</v>
      </c>
      <c r="CF686" s="20">
        <f>IF(ISNUMBER(Table1[[#This Row],[concrete]]),Table1[[#This Row],[concrete]],IF(AND(ISNUMBER(Table1[[#This Row],[cement]]),ISNUMBER(Table1[[#This Row],[aggregates]])),Table1[[#This Row],[cement]]+Table1[[#This Row],[aggregates]],""))</f>
        <v>690</v>
      </c>
      <c r="CG686" s="30">
        <f>COUNT(Table1[[#This Row],[steel]:[other_unspecified_material]])</f>
        <v>4</v>
      </c>
    </row>
    <row r="687" spans="1:85">
      <c r="A687" s="9">
        <v>685</v>
      </c>
      <c r="B687" s="99" t="s">
        <v>570</v>
      </c>
      <c r="C687" s="36" t="s">
        <v>571</v>
      </c>
      <c r="D687" s="38">
        <v>2000</v>
      </c>
      <c r="E687" s="9">
        <v>2013</v>
      </c>
      <c r="F687" s="38">
        <v>16.600000000000001</v>
      </c>
      <c r="I687" s="38">
        <v>1.2</v>
      </c>
      <c r="J687" s="117">
        <v>105</v>
      </c>
      <c r="M687" s="117">
        <v>276.3</v>
      </c>
      <c r="N687" s="117">
        <v>102.5</v>
      </c>
      <c r="O687" s="117">
        <v>580.6</v>
      </c>
      <c r="P687" s="117">
        <v>494.9</v>
      </c>
      <c r="Q687" s="117">
        <v>733.3</v>
      </c>
      <c r="W687" s="117">
        <v>149.19999999999999</v>
      </c>
      <c r="X687" s="117">
        <v>5.6</v>
      </c>
      <c r="AA687" s="117">
        <v>30.8</v>
      </c>
      <c r="AB687" s="117">
        <v>0.8</v>
      </c>
      <c r="AK687" s="121">
        <v>86.7</v>
      </c>
      <c r="AL687" s="40" t="s">
        <v>1240</v>
      </c>
      <c r="AM687" s="38" t="s">
        <v>119</v>
      </c>
      <c r="AN687" s="36" t="s">
        <v>117</v>
      </c>
      <c r="AO687" s="36" t="s">
        <v>117</v>
      </c>
      <c r="AP687" s="36" t="s">
        <v>598</v>
      </c>
      <c r="AQ687" s="36" t="s">
        <v>120</v>
      </c>
      <c r="AR687" s="36" t="s">
        <v>121</v>
      </c>
      <c r="AS687" s="36" t="s">
        <v>573</v>
      </c>
      <c r="AT687" s="38">
        <v>2017</v>
      </c>
      <c r="AU687" s="41" t="s">
        <v>1243</v>
      </c>
      <c r="AV687" s="42" t="s">
        <v>1242</v>
      </c>
      <c r="AW687" s="20"/>
      <c r="AX687" s="47" t="s">
        <v>1322</v>
      </c>
      <c r="AY687" s="20" t="str">
        <f>"https://doi.org/"&amp;Table1[[#This Row],[DOI]]</f>
        <v>https://doi.org/10.1007/s10163-015-0460-1</v>
      </c>
      <c r="AZ687" s="20" t="s">
        <v>1496</v>
      </c>
      <c r="BA687" s="62" t="s">
        <v>1234</v>
      </c>
      <c r="BB687" s="20"/>
      <c r="BC687" s="20"/>
      <c r="BD687" s="20"/>
      <c r="BE687" s="59" t="s">
        <v>1328</v>
      </c>
      <c r="BF687" s="20"/>
      <c r="BG687" s="20"/>
      <c r="BH687" s="20"/>
      <c r="BI687" s="20"/>
      <c r="BJ687" s="20"/>
      <c r="BK687" s="20"/>
      <c r="BL687" s="20"/>
      <c r="BM687" s="20"/>
      <c r="BN687" s="20"/>
      <c r="BO687" s="20"/>
      <c r="BP687" s="20"/>
      <c r="BQ687" s="20"/>
      <c r="BR687" s="20"/>
      <c r="BS687" s="20"/>
      <c r="BT687" s="20"/>
      <c r="BU687" s="20"/>
      <c r="BV687" s="20"/>
      <c r="BW687" s="60" t="s">
        <v>389</v>
      </c>
      <c r="BX687" s="22" t="str">
        <f>_xlfn.XLOOKUP(BW687,dimensions_items!$B$4:$B$35,dimensions_items!$C$4:$C$35,"NULL",0)</f>
        <v>R5.2ASIA</v>
      </c>
      <c r="BY687" s="60" t="s">
        <v>50</v>
      </c>
      <c r="BZ687" s="60" t="s">
        <v>1470</v>
      </c>
      <c r="CA687" s="60" t="s">
        <v>18</v>
      </c>
      <c r="CB687" s="60" t="s">
        <v>19</v>
      </c>
      <c r="CC687" s="20" t="str">
        <f t="shared" si="30"/>
        <v>IN</v>
      </c>
      <c r="CD687" s="20" t="str">
        <f t="shared" si="31"/>
        <v>M</v>
      </c>
      <c r="CE687" s="20" t="str">
        <f t="shared" si="32"/>
        <v>ASIA_IND</v>
      </c>
      <c r="CF687" s="20">
        <f>IF(ISNUMBER(Table1[[#This Row],[concrete]]),Table1[[#This Row],[concrete]],IF(AND(ISNUMBER(Table1[[#This Row],[cement]]),ISNUMBER(Table1[[#This Row],[aggregates]])),Table1[[#This Row],[cement]]+Table1[[#This Row],[aggregates]],""))</f>
        <v>276.3</v>
      </c>
      <c r="CG687" s="30">
        <f>COUNT(Table1[[#This Row],[steel]:[other_unspecified_material]])</f>
        <v>13</v>
      </c>
    </row>
    <row r="688" spans="1:85">
      <c r="A688" s="9">
        <v>686</v>
      </c>
      <c r="B688" s="99" t="s">
        <v>570</v>
      </c>
      <c r="C688" s="36" t="s">
        <v>571</v>
      </c>
      <c r="F688" s="38">
        <v>36.6</v>
      </c>
      <c r="I688" s="38">
        <v>0.1</v>
      </c>
      <c r="J688" s="117">
        <v>131</v>
      </c>
      <c r="M688" s="117">
        <v>567.9</v>
      </c>
      <c r="N688" s="117">
        <v>80.7</v>
      </c>
      <c r="O688" s="117">
        <v>399.3</v>
      </c>
      <c r="P688" s="117">
        <v>309.2</v>
      </c>
      <c r="Q688" s="117">
        <v>528.1</v>
      </c>
      <c r="W688" s="117">
        <v>297.2</v>
      </c>
      <c r="X688" s="117">
        <v>2.1</v>
      </c>
      <c r="AA688" s="117">
        <v>33.9</v>
      </c>
      <c r="AB688" s="117">
        <v>0.8</v>
      </c>
      <c r="AK688" s="121">
        <v>175.7</v>
      </c>
      <c r="AL688" s="40" t="s">
        <v>1239</v>
      </c>
      <c r="AM688" s="38" t="s">
        <v>119</v>
      </c>
      <c r="AN688" s="36" t="s">
        <v>117</v>
      </c>
      <c r="AO688" s="36" t="s">
        <v>117</v>
      </c>
      <c r="AP688" s="36" t="s">
        <v>598</v>
      </c>
      <c r="AQ688" s="36" t="s">
        <v>120</v>
      </c>
      <c r="AR688" s="36" t="s">
        <v>121</v>
      </c>
      <c r="AS688" s="36" t="s">
        <v>573</v>
      </c>
      <c r="AT688" s="38">
        <v>2017</v>
      </c>
      <c r="AU688" s="41" t="s">
        <v>1243</v>
      </c>
      <c r="AV688" s="42" t="s">
        <v>1242</v>
      </c>
      <c r="AW688" s="20"/>
      <c r="AX688" s="47" t="s">
        <v>1322</v>
      </c>
      <c r="AY688" s="20" t="str">
        <f>"https://doi.org/"&amp;Table1[[#This Row],[DOI]]</f>
        <v>https://doi.org/10.1007/s10163-015-0460-1</v>
      </c>
      <c r="AZ688" s="20" t="s">
        <v>1496</v>
      </c>
      <c r="BA688" s="62" t="s">
        <v>1234</v>
      </c>
      <c r="BB688" s="20"/>
      <c r="BC688" s="20"/>
      <c r="BD688" s="20"/>
      <c r="BE688" s="59" t="s">
        <v>1328</v>
      </c>
      <c r="BF688" s="20"/>
      <c r="BG688" s="20"/>
      <c r="BH688" s="20"/>
      <c r="BI688" s="20"/>
      <c r="BJ688" s="20"/>
      <c r="BK688" s="20"/>
      <c r="BL688" s="20"/>
      <c r="BM688" s="20"/>
      <c r="BN688" s="20"/>
      <c r="BO688" s="20"/>
      <c r="BP688" s="20"/>
      <c r="BQ688" s="20"/>
      <c r="BR688" s="20"/>
      <c r="BS688" s="20"/>
      <c r="BT688" s="20"/>
      <c r="BU688" s="20"/>
      <c r="BV688" s="20"/>
      <c r="BW688" s="60" t="s">
        <v>389</v>
      </c>
      <c r="BX688" s="22" t="str">
        <f>_xlfn.XLOOKUP(BW688,dimensions_items!$B$4:$B$35,dimensions_items!$C$4:$C$35,"NULL",0)</f>
        <v>R5.2ASIA</v>
      </c>
      <c r="BY688" s="60" t="s">
        <v>50</v>
      </c>
      <c r="BZ688" s="60" t="s">
        <v>1470</v>
      </c>
      <c r="CA688" s="60" t="s">
        <v>18</v>
      </c>
      <c r="CB688" s="60" t="s">
        <v>19</v>
      </c>
      <c r="CC688" s="20" t="str">
        <f t="shared" si="30"/>
        <v>IN</v>
      </c>
      <c r="CD688" s="20" t="str">
        <f t="shared" si="31"/>
        <v>M</v>
      </c>
      <c r="CE688" s="20" t="str">
        <f t="shared" si="32"/>
        <v>ASIA_IND</v>
      </c>
      <c r="CF688" s="20">
        <f>IF(ISNUMBER(Table1[[#This Row],[concrete]]),Table1[[#This Row],[concrete]],IF(AND(ISNUMBER(Table1[[#This Row],[cement]]),ISNUMBER(Table1[[#This Row],[aggregates]])),Table1[[#This Row],[cement]]+Table1[[#This Row],[aggregates]],""))</f>
        <v>567.9</v>
      </c>
      <c r="CG688" s="30">
        <f>COUNT(Table1[[#This Row],[steel]:[other_unspecified_material]])</f>
        <v>13</v>
      </c>
    </row>
    <row r="689" spans="1:85">
      <c r="A689" s="9">
        <v>687</v>
      </c>
      <c r="B689" s="99" t="s">
        <v>570</v>
      </c>
      <c r="C689" s="36" t="s">
        <v>571</v>
      </c>
      <c r="F689" s="38">
        <v>30.5</v>
      </c>
      <c r="I689" s="38">
        <v>0</v>
      </c>
      <c r="J689" s="117">
        <v>159.80000000000001</v>
      </c>
      <c r="M689" s="117">
        <v>522.6</v>
      </c>
      <c r="N689" s="117">
        <v>108.3</v>
      </c>
      <c r="O689" s="117">
        <v>281.7</v>
      </c>
      <c r="P689" s="117">
        <v>413.3</v>
      </c>
      <c r="Q689" s="117">
        <v>545.79999999999995</v>
      </c>
      <c r="W689" s="117">
        <v>247.3</v>
      </c>
      <c r="X689" s="117">
        <v>0.3</v>
      </c>
      <c r="AA689" s="117">
        <v>59.5</v>
      </c>
      <c r="AB689" s="117">
        <v>1.3</v>
      </c>
      <c r="AK689" s="117">
        <v>146.30000000000001</v>
      </c>
      <c r="AL689" s="40" t="s">
        <v>1238</v>
      </c>
      <c r="AM689" s="38" t="s">
        <v>119</v>
      </c>
      <c r="AN689" s="36" t="s">
        <v>117</v>
      </c>
      <c r="AO689" s="36" t="s">
        <v>117</v>
      </c>
      <c r="AP689" s="36" t="s">
        <v>598</v>
      </c>
      <c r="AQ689" s="36" t="s">
        <v>120</v>
      </c>
      <c r="AR689" s="36" t="s">
        <v>121</v>
      </c>
      <c r="AS689" s="36" t="s">
        <v>573</v>
      </c>
      <c r="AT689" s="38">
        <v>2017</v>
      </c>
      <c r="AU689" s="41" t="s">
        <v>1243</v>
      </c>
      <c r="AV689" s="42" t="s">
        <v>1242</v>
      </c>
      <c r="AW689" s="20"/>
      <c r="AX689" s="47" t="s">
        <v>1322</v>
      </c>
      <c r="AY689" s="20" t="str">
        <f>"https://doi.org/"&amp;Table1[[#This Row],[DOI]]</f>
        <v>https://doi.org/10.1007/s10163-015-0460-1</v>
      </c>
      <c r="AZ689" s="20" t="s">
        <v>1496</v>
      </c>
      <c r="BA689" s="62" t="s">
        <v>1234</v>
      </c>
      <c r="BB689" s="20"/>
      <c r="BC689" s="20"/>
      <c r="BD689" s="20"/>
      <c r="BE689" s="59" t="s">
        <v>1328</v>
      </c>
      <c r="BF689" s="20"/>
      <c r="BG689" s="20"/>
      <c r="BH689" s="20"/>
      <c r="BI689" s="20"/>
      <c r="BJ689" s="20"/>
      <c r="BK689" s="20"/>
      <c r="BL689" s="20"/>
      <c r="BM689" s="20"/>
      <c r="BN689" s="20"/>
      <c r="BO689" s="20"/>
      <c r="BP689" s="20"/>
      <c r="BQ689" s="20"/>
      <c r="BR689" s="20"/>
      <c r="BS689" s="20"/>
      <c r="BT689" s="20"/>
      <c r="BU689" s="20"/>
      <c r="BV689" s="20"/>
      <c r="BW689" s="60" t="s">
        <v>389</v>
      </c>
      <c r="BX689" s="22" t="str">
        <f>_xlfn.XLOOKUP(BW689,dimensions_items!$B$4:$B$35,dimensions_items!$C$4:$C$35,"NULL",0)</f>
        <v>R5.2ASIA</v>
      </c>
      <c r="BY689" s="60" t="s">
        <v>16</v>
      </c>
      <c r="BZ689" s="60" t="s">
        <v>1470</v>
      </c>
      <c r="CA689" s="60" t="s">
        <v>18</v>
      </c>
      <c r="CB689" s="60" t="s">
        <v>19</v>
      </c>
      <c r="CC689" s="20" t="str">
        <f t="shared" si="30"/>
        <v>RS</v>
      </c>
      <c r="CD689" s="20" t="str">
        <f t="shared" si="31"/>
        <v>M</v>
      </c>
      <c r="CE689" s="20" t="str">
        <f t="shared" si="32"/>
        <v>ASIA_IND</v>
      </c>
      <c r="CF689" s="20">
        <f>IF(ISNUMBER(Table1[[#This Row],[concrete]]),Table1[[#This Row],[concrete]],IF(AND(ISNUMBER(Table1[[#This Row],[cement]]),ISNUMBER(Table1[[#This Row],[aggregates]])),Table1[[#This Row],[cement]]+Table1[[#This Row],[aggregates]],""))</f>
        <v>522.6</v>
      </c>
      <c r="CG689" s="30">
        <f>COUNT(Table1[[#This Row],[steel]:[other_unspecified_material]])</f>
        <v>13</v>
      </c>
    </row>
    <row r="690" spans="1:85">
      <c r="A690" s="9">
        <v>688</v>
      </c>
      <c r="B690" s="99" t="s">
        <v>570</v>
      </c>
      <c r="C690" s="36" t="s">
        <v>580</v>
      </c>
      <c r="F690" s="38">
        <v>17.3</v>
      </c>
      <c r="I690" s="38">
        <v>0.8</v>
      </c>
      <c r="J690" s="117">
        <v>131.1</v>
      </c>
      <c r="M690" s="117">
        <v>293.60000000000002</v>
      </c>
      <c r="N690" s="117">
        <v>77</v>
      </c>
      <c r="O690" s="117">
        <v>468.7</v>
      </c>
      <c r="P690" s="117">
        <v>371.7</v>
      </c>
      <c r="Q690" s="117">
        <v>548.1</v>
      </c>
      <c r="W690" s="117">
        <v>154.4</v>
      </c>
      <c r="X690" s="117">
        <v>0.6</v>
      </c>
      <c r="AA690" s="117">
        <v>15.5</v>
      </c>
      <c r="AB690" s="117">
        <v>1.2</v>
      </c>
      <c r="AK690" s="117">
        <v>89.9</v>
      </c>
      <c r="AL690" s="40" t="s">
        <v>1240</v>
      </c>
      <c r="AM690" s="38" t="s">
        <v>119</v>
      </c>
      <c r="AN690" s="36" t="s">
        <v>117</v>
      </c>
      <c r="AO690" s="36" t="s">
        <v>117</v>
      </c>
      <c r="AP690" s="36" t="s">
        <v>598</v>
      </c>
      <c r="AQ690" s="36" t="s">
        <v>120</v>
      </c>
      <c r="AR690" s="36" t="s">
        <v>121</v>
      </c>
      <c r="AS690" s="36" t="s">
        <v>573</v>
      </c>
      <c r="AT690" s="38">
        <v>2017</v>
      </c>
      <c r="AU690" s="41" t="s">
        <v>1243</v>
      </c>
      <c r="AV690" s="42" t="s">
        <v>1242</v>
      </c>
      <c r="AW690" s="20"/>
      <c r="AX690" s="47" t="s">
        <v>1322</v>
      </c>
      <c r="AY690" s="20" t="str">
        <f>"https://doi.org/"&amp;Table1[[#This Row],[DOI]]</f>
        <v>https://doi.org/10.1007/s10163-015-0460-1</v>
      </c>
      <c r="AZ690" s="20" t="s">
        <v>1496</v>
      </c>
      <c r="BA690" s="62" t="s">
        <v>1234</v>
      </c>
      <c r="BB690" s="20"/>
      <c r="BC690" s="20"/>
      <c r="BD690" s="20"/>
      <c r="BE690" s="59" t="s">
        <v>1328</v>
      </c>
      <c r="BF690" s="20"/>
      <c r="BG690" s="20"/>
      <c r="BH690" s="20"/>
      <c r="BI690" s="20"/>
      <c r="BJ690" s="20"/>
      <c r="BK690" s="20"/>
      <c r="BL690" s="20"/>
      <c r="BM690" s="20"/>
      <c r="BN690" s="20"/>
      <c r="BO690" s="20"/>
      <c r="BP690" s="20"/>
      <c r="BQ690" s="20"/>
      <c r="BR690" s="20"/>
      <c r="BS690" s="20"/>
      <c r="BT690" s="20"/>
      <c r="BU690" s="20"/>
      <c r="BV690" s="20"/>
      <c r="BW690" s="60" t="s">
        <v>389</v>
      </c>
      <c r="BX690" s="22" t="str">
        <f>_xlfn.XLOOKUP(BW690,dimensions_items!$B$4:$B$35,dimensions_items!$C$4:$C$35,"NULL",0)</f>
        <v>R5.2ASIA</v>
      </c>
      <c r="BY690" s="60" t="s">
        <v>50</v>
      </c>
      <c r="BZ690" s="60" t="s">
        <v>1470</v>
      </c>
      <c r="CA690" s="60" t="s">
        <v>18</v>
      </c>
      <c r="CB690" s="60" t="s">
        <v>19</v>
      </c>
      <c r="CC690" s="20" t="str">
        <f t="shared" si="30"/>
        <v>IN</v>
      </c>
      <c r="CD690" s="20" t="str">
        <f t="shared" si="31"/>
        <v>M</v>
      </c>
      <c r="CE690" s="20" t="str">
        <f t="shared" si="32"/>
        <v>ASIA_IND</v>
      </c>
      <c r="CF690" s="20">
        <f>IF(ISNUMBER(Table1[[#This Row],[concrete]]),Table1[[#This Row],[concrete]],IF(AND(ISNUMBER(Table1[[#This Row],[cement]]),ISNUMBER(Table1[[#This Row],[aggregates]])),Table1[[#This Row],[cement]]+Table1[[#This Row],[aggregates]],""))</f>
        <v>293.60000000000002</v>
      </c>
      <c r="CG690" s="30">
        <f>COUNT(Table1[[#This Row],[steel]:[other_unspecified_material]])</f>
        <v>13</v>
      </c>
    </row>
    <row r="691" spans="1:85">
      <c r="A691" s="9">
        <v>689</v>
      </c>
      <c r="B691" s="99" t="s">
        <v>570</v>
      </c>
      <c r="C691" s="36" t="s">
        <v>580</v>
      </c>
      <c r="F691" s="38">
        <v>37.700000000000003</v>
      </c>
      <c r="I691" s="38">
        <v>0.1</v>
      </c>
      <c r="J691" s="117">
        <v>161.5</v>
      </c>
      <c r="M691" s="117">
        <v>585.1</v>
      </c>
      <c r="N691" s="117">
        <v>87.1</v>
      </c>
      <c r="O691" s="117">
        <v>376.4</v>
      </c>
      <c r="P691" s="117">
        <v>414</v>
      </c>
      <c r="Q691" s="117">
        <v>580.5</v>
      </c>
      <c r="W691" s="117">
        <v>306.2</v>
      </c>
      <c r="X691" s="117">
        <v>0.3</v>
      </c>
      <c r="AA691" s="117">
        <v>34.200000000000003</v>
      </c>
      <c r="AB691" s="117">
        <v>1</v>
      </c>
      <c r="AK691" s="117">
        <v>181</v>
      </c>
      <c r="AL691" s="40" t="s">
        <v>1239</v>
      </c>
      <c r="AM691" s="38" t="s">
        <v>119</v>
      </c>
      <c r="AN691" s="36" t="s">
        <v>117</v>
      </c>
      <c r="AO691" s="36" t="s">
        <v>117</v>
      </c>
      <c r="AP691" s="36" t="s">
        <v>598</v>
      </c>
      <c r="AQ691" s="36" t="s">
        <v>120</v>
      </c>
      <c r="AR691" s="36" t="s">
        <v>121</v>
      </c>
      <c r="AS691" s="36" t="s">
        <v>573</v>
      </c>
      <c r="AT691" s="38">
        <v>2017</v>
      </c>
      <c r="AU691" s="41" t="s">
        <v>1243</v>
      </c>
      <c r="AV691" s="42" t="s">
        <v>1242</v>
      </c>
      <c r="AW691" s="20"/>
      <c r="AX691" s="47" t="s">
        <v>1322</v>
      </c>
      <c r="AY691" s="20" t="str">
        <f>"https://doi.org/"&amp;Table1[[#This Row],[DOI]]</f>
        <v>https://doi.org/10.1007/s10163-015-0460-1</v>
      </c>
      <c r="AZ691" s="20" t="s">
        <v>1496</v>
      </c>
      <c r="BA691" s="62" t="s">
        <v>1234</v>
      </c>
      <c r="BB691" s="20"/>
      <c r="BC691" s="20"/>
      <c r="BD691" s="20"/>
      <c r="BE691" s="59" t="s">
        <v>1328</v>
      </c>
      <c r="BF691" s="20"/>
      <c r="BG691" s="20"/>
      <c r="BH691" s="20"/>
      <c r="BI691" s="20"/>
      <c r="BJ691" s="20"/>
      <c r="BK691" s="20"/>
      <c r="BL691" s="20"/>
      <c r="BM691" s="20"/>
      <c r="BN691" s="20"/>
      <c r="BO691" s="20"/>
      <c r="BP691" s="20"/>
      <c r="BQ691" s="20"/>
      <c r="BR691" s="20"/>
      <c r="BS691" s="20"/>
      <c r="BT691" s="20"/>
      <c r="BU691" s="20"/>
      <c r="BV691" s="20"/>
      <c r="BW691" s="60" t="s">
        <v>389</v>
      </c>
      <c r="BX691" s="22" t="str">
        <f>_xlfn.XLOOKUP(BW691,dimensions_items!$B$4:$B$35,dimensions_items!$C$4:$C$35,"NULL",0)</f>
        <v>R5.2ASIA</v>
      </c>
      <c r="BY691" s="60" t="s">
        <v>50</v>
      </c>
      <c r="BZ691" s="60" t="s">
        <v>1470</v>
      </c>
      <c r="CA691" s="60" t="s">
        <v>18</v>
      </c>
      <c r="CB691" s="60" t="s">
        <v>19</v>
      </c>
      <c r="CC691" s="20" t="str">
        <f t="shared" si="30"/>
        <v>IN</v>
      </c>
      <c r="CD691" s="20" t="str">
        <f t="shared" si="31"/>
        <v>M</v>
      </c>
      <c r="CE691" s="20" t="str">
        <f t="shared" si="32"/>
        <v>ASIA_IND</v>
      </c>
      <c r="CF691" s="20">
        <f>IF(ISNUMBER(Table1[[#This Row],[concrete]]),Table1[[#This Row],[concrete]],IF(AND(ISNUMBER(Table1[[#This Row],[cement]]),ISNUMBER(Table1[[#This Row],[aggregates]])),Table1[[#This Row],[cement]]+Table1[[#This Row],[aggregates]],""))</f>
        <v>585.1</v>
      </c>
      <c r="CG691" s="30">
        <f>COUNT(Table1[[#This Row],[steel]:[other_unspecified_material]])</f>
        <v>13</v>
      </c>
    </row>
    <row r="692" spans="1:85">
      <c r="A692" s="9">
        <v>690</v>
      </c>
      <c r="B692" s="99" t="s">
        <v>570</v>
      </c>
      <c r="C692" s="36" t="s">
        <v>580</v>
      </c>
      <c r="F692" s="38">
        <v>34</v>
      </c>
      <c r="I692" s="38">
        <v>0</v>
      </c>
      <c r="J692" s="117">
        <v>43.2</v>
      </c>
      <c r="M692" s="117">
        <v>566</v>
      </c>
      <c r="N692" s="117">
        <v>139.1</v>
      </c>
      <c r="O692" s="117">
        <v>328.2</v>
      </c>
      <c r="P692" s="117">
        <v>512.20000000000005</v>
      </c>
      <c r="Q692" s="117">
        <v>716.3</v>
      </c>
      <c r="W692" s="117">
        <v>275.60000000000002</v>
      </c>
      <c r="X692" s="117">
        <v>0</v>
      </c>
      <c r="AA692" s="117">
        <v>77.400000000000006</v>
      </c>
      <c r="AB692" s="117">
        <v>6.2</v>
      </c>
      <c r="AK692" s="117">
        <v>163</v>
      </c>
      <c r="AL692" s="40" t="s">
        <v>1238</v>
      </c>
      <c r="AM692" s="38" t="s">
        <v>119</v>
      </c>
      <c r="AN692" s="36" t="s">
        <v>117</v>
      </c>
      <c r="AO692" s="36" t="s">
        <v>117</v>
      </c>
      <c r="AP692" s="36" t="s">
        <v>598</v>
      </c>
      <c r="AQ692" s="36" t="s">
        <v>120</v>
      </c>
      <c r="AR692" s="36" t="s">
        <v>121</v>
      </c>
      <c r="AS692" s="36" t="s">
        <v>573</v>
      </c>
      <c r="AT692" s="38">
        <v>2017</v>
      </c>
      <c r="AU692" s="41" t="s">
        <v>1243</v>
      </c>
      <c r="AV692" s="42" t="s">
        <v>1242</v>
      </c>
      <c r="AW692" s="20"/>
      <c r="AX692" s="47" t="s">
        <v>1322</v>
      </c>
      <c r="AY692" s="20" t="str">
        <f>"https://doi.org/"&amp;Table1[[#This Row],[DOI]]</f>
        <v>https://doi.org/10.1007/s10163-015-0460-1</v>
      </c>
      <c r="AZ692" s="20" t="s">
        <v>1496</v>
      </c>
      <c r="BA692" s="62" t="s">
        <v>1234</v>
      </c>
      <c r="BB692" s="20"/>
      <c r="BC692" s="20"/>
      <c r="BD692" s="20"/>
      <c r="BE692" s="59" t="s">
        <v>1328</v>
      </c>
      <c r="BF692" s="20"/>
      <c r="BG692" s="20"/>
      <c r="BH692" s="20"/>
      <c r="BI692" s="20"/>
      <c r="BJ692" s="20"/>
      <c r="BK692" s="20"/>
      <c r="BL692" s="20"/>
      <c r="BM692" s="20"/>
      <c r="BN692" s="20"/>
      <c r="BO692" s="20"/>
      <c r="BP692" s="20"/>
      <c r="BQ692" s="20"/>
      <c r="BR692" s="20"/>
      <c r="BS692" s="20"/>
      <c r="BT692" s="20"/>
      <c r="BU692" s="20"/>
      <c r="BV692" s="20"/>
      <c r="BW692" s="60" t="s">
        <v>389</v>
      </c>
      <c r="BX692" s="22" t="str">
        <f>_xlfn.XLOOKUP(BW692,dimensions_items!$B$4:$B$35,dimensions_items!$C$4:$C$35,"NULL",0)</f>
        <v>R5.2ASIA</v>
      </c>
      <c r="BY692" s="60" t="s">
        <v>16</v>
      </c>
      <c r="BZ692" s="60" t="s">
        <v>1470</v>
      </c>
      <c r="CA692" s="60" t="s">
        <v>18</v>
      </c>
      <c r="CB692" s="60" t="s">
        <v>19</v>
      </c>
      <c r="CC692" s="20" t="str">
        <f t="shared" si="30"/>
        <v>RS</v>
      </c>
      <c r="CD692" s="20" t="str">
        <f t="shared" si="31"/>
        <v>M</v>
      </c>
      <c r="CE692" s="20" t="str">
        <f t="shared" si="32"/>
        <v>ASIA_IND</v>
      </c>
      <c r="CF692" s="20">
        <f>IF(ISNUMBER(Table1[[#This Row],[concrete]]),Table1[[#This Row],[concrete]],IF(AND(ISNUMBER(Table1[[#This Row],[cement]]),ISNUMBER(Table1[[#This Row],[aggregates]])),Table1[[#This Row],[cement]]+Table1[[#This Row],[aggregates]],""))</f>
        <v>566</v>
      </c>
      <c r="CG692" s="30">
        <f>COUNT(Table1[[#This Row],[steel]:[other_unspecified_material]])</f>
        <v>13</v>
      </c>
    </row>
    <row r="693" spans="1:85">
      <c r="A693" s="9">
        <v>691</v>
      </c>
      <c r="B693" s="36" t="s">
        <v>404</v>
      </c>
      <c r="C693" s="20"/>
      <c r="F693" s="38">
        <v>10.4</v>
      </c>
      <c r="I693" s="38">
        <v>0</v>
      </c>
      <c r="J693" s="117">
        <v>129.30000000000001</v>
      </c>
      <c r="M693" s="117">
        <v>201.4</v>
      </c>
      <c r="N693" s="117">
        <v>0</v>
      </c>
      <c r="O693" s="117">
        <v>0</v>
      </c>
      <c r="P693" s="117">
        <v>0</v>
      </c>
      <c r="Q693" s="117">
        <v>93.4</v>
      </c>
      <c r="X693" s="117">
        <v>0</v>
      </c>
      <c r="AA693" s="117">
        <v>0</v>
      </c>
      <c r="AB693" s="117">
        <v>2.6</v>
      </c>
      <c r="AK693" s="117">
        <v>32.6</v>
      </c>
      <c r="AL693" s="40" t="s">
        <v>1237</v>
      </c>
      <c r="AM693" s="38" t="s">
        <v>119</v>
      </c>
      <c r="AN693" s="36" t="s">
        <v>117</v>
      </c>
      <c r="AO693" s="36" t="s">
        <v>117</v>
      </c>
      <c r="AP693" s="36" t="s">
        <v>598</v>
      </c>
      <c r="AQ693" s="36" t="s">
        <v>120</v>
      </c>
      <c r="AR693" s="36" t="s">
        <v>121</v>
      </c>
      <c r="AS693" s="36" t="s">
        <v>573</v>
      </c>
      <c r="AT693" s="38">
        <v>2017</v>
      </c>
      <c r="AU693" s="41" t="s">
        <v>1243</v>
      </c>
      <c r="AV693" s="42" t="s">
        <v>1242</v>
      </c>
      <c r="AW693" s="20"/>
      <c r="AX693" s="47" t="s">
        <v>1322</v>
      </c>
      <c r="AY693" s="20" t="str">
        <f>"https://doi.org/"&amp;Table1[[#This Row],[DOI]]</f>
        <v>https://doi.org/10.1007/s10163-015-0460-1</v>
      </c>
      <c r="AZ693" s="20" t="s">
        <v>1496</v>
      </c>
      <c r="BA693" s="62" t="s">
        <v>1234</v>
      </c>
      <c r="BB693" s="20"/>
      <c r="BC693" s="20"/>
      <c r="BD693" s="20"/>
      <c r="BE693" s="59" t="s">
        <v>1328</v>
      </c>
      <c r="BF693" s="20"/>
      <c r="BG693" s="20"/>
      <c r="BH693" s="20"/>
      <c r="BI693" s="20"/>
      <c r="BJ693" s="20"/>
      <c r="BK693" s="20"/>
      <c r="BL693" s="20"/>
      <c r="BM693" s="20"/>
      <c r="BN693" s="20"/>
      <c r="BO693" s="20"/>
      <c r="BP693" s="20"/>
      <c r="BQ693" s="20"/>
      <c r="BR693" s="20"/>
      <c r="BS693" s="20"/>
      <c r="BT693" s="20"/>
      <c r="BU693" s="20"/>
      <c r="BV693" s="20"/>
      <c r="BW693" s="60" t="s">
        <v>410</v>
      </c>
      <c r="BX693" s="22" t="str">
        <f>_xlfn.XLOOKUP(BW693,dimensions_items!$B$4:$B$35,dimensions_items!$C$4:$C$35,"NULL",0)</f>
        <v>R5.2OECD</v>
      </c>
      <c r="BY693" s="60" t="s">
        <v>16</v>
      </c>
      <c r="BZ693" s="60" t="s">
        <v>1576</v>
      </c>
      <c r="CA693" s="60" t="s">
        <v>18</v>
      </c>
      <c r="CB693" s="60" t="s">
        <v>19</v>
      </c>
      <c r="CC693" s="20" t="str">
        <f t="shared" si="30"/>
        <v>RS</v>
      </c>
      <c r="CD693" s="20" t="str">
        <f t="shared" si="31"/>
        <v>T</v>
      </c>
      <c r="CE693" s="20" t="str">
        <f t="shared" si="32"/>
        <v>OECD_JPN</v>
      </c>
      <c r="CF693" s="20">
        <f>IF(ISNUMBER(Table1[[#This Row],[concrete]]),Table1[[#This Row],[concrete]],IF(AND(ISNUMBER(Table1[[#This Row],[cement]]),ISNUMBER(Table1[[#This Row],[aggregates]])),Table1[[#This Row],[cement]]+Table1[[#This Row],[aggregates]],""))</f>
        <v>201.4</v>
      </c>
      <c r="CG693" s="30">
        <f>COUNT(Table1[[#This Row],[steel]:[other_unspecified_material]])</f>
        <v>12</v>
      </c>
    </row>
    <row r="694" spans="1:85">
      <c r="A694" s="9">
        <v>692</v>
      </c>
      <c r="B694" s="36" t="s">
        <v>1235</v>
      </c>
      <c r="C694" s="36" t="s">
        <v>1241</v>
      </c>
      <c r="F694" s="38">
        <v>30.9</v>
      </c>
      <c r="I694" s="38">
        <v>0</v>
      </c>
      <c r="J694" s="117">
        <v>0</v>
      </c>
      <c r="M694" s="117">
        <v>1087.4000000000001</v>
      </c>
      <c r="N694" s="117">
        <v>0</v>
      </c>
      <c r="O694" s="117">
        <v>471.1</v>
      </c>
      <c r="P694" s="117">
        <v>0</v>
      </c>
      <c r="Q694" s="117">
        <v>93.4</v>
      </c>
      <c r="X694" s="117">
        <v>0</v>
      </c>
      <c r="AA694" s="117">
        <v>132.6</v>
      </c>
      <c r="AK694" s="117">
        <v>146.13</v>
      </c>
      <c r="AL694" s="40" t="s">
        <v>1236</v>
      </c>
      <c r="AM694" s="38" t="s">
        <v>119</v>
      </c>
      <c r="AN694" s="36" t="s">
        <v>117</v>
      </c>
      <c r="AO694" s="36" t="s">
        <v>117</v>
      </c>
      <c r="AP694" s="36" t="s">
        <v>598</v>
      </c>
      <c r="AQ694" s="36" t="s">
        <v>120</v>
      </c>
      <c r="AR694" s="36" t="s">
        <v>121</v>
      </c>
      <c r="AS694" s="36" t="s">
        <v>573</v>
      </c>
      <c r="AT694" s="38">
        <v>2017</v>
      </c>
      <c r="AU694" s="41" t="s">
        <v>1243</v>
      </c>
      <c r="AV694" s="42" t="s">
        <v>1242</v>
      </c>
      <c r="AW694" s="20"/>
      <c r="AX694" s="47" t="s">
        <v>1322</v>
      </c>
      <c r="AY694" s="20" t="str">
        <f>"https://doi.org/"&amp;Table1[[#This Row],[DOI]]</f>
        <v>https://doi.org/10.1007/s10163-015-0460-1</v>
      </c>
      <c r="AZ694" s="20" t="s">
        <v>1496</v>
      </c>
      <c r="BA694" s="62" t="s">
        <v>1234</v>
      </c>
      <c r="BB694" s="20"/>
      <c r="BC694" s="20"/>
      <c r="BD694" s="20"/>
      <c r="BE694" s="59" t="s">
        <v>1328</v>
      </c>
      <c r="BF694" s="20"/>
      <c r="BG694" s="20"/>
      <c r="BH694" s="20"/>
      <c r="BI694" s="20"/>
      <c r="BJ694" s="20"/>
      <c r="BK694" s="20"/>
      <c r="BL694" s="20"/>
      <c r="BM694" s="20"/>
      <c r="BN694" s="20"/>
      <c r="BO694" s="20"/>
      <c r="BP694" s="20"/>
      <c r="BQ694" s="20"/>
      <c r="BR694" s="20"/>
      <c r="BS694" s="20"/>
      <c r="BT694" s="20"/>
      <c r="BU694" s="20"/>
      <c r="BV694" s="20"/>
      <c r="BW694" s="60" t="s">
        <v>134</v>
      </c>
      <c r="BX694" s="22" t="str">
        <f>_xlfn.XLOOKUP(BW694,dimensions_items!$B$4:$B$35,dimensions_items!$C$4:$C$35,"NULL",0)</f>
        <v>R5.2OECD</v>
      </c>
      <c r="BY694" s="100" t="s">
        <v>41</v>
      </c>
      <c r="BZ694" s="100" t="s">
        <v>17</v>
      </c>
      <c r="CA694" s="60" t="s">
        <v>18</v>
      </c>
      <c r="CB694" s="60" t="s">
        <v>19</v>
      </c>
      <c r="CC694" s="20" t="str">
        <f t="shared" si="30"/>
        <v>RU</v>
      </c>
      <c r="CD694" s="20" t="str">
        <f t="shared" si="31"/>
        <v>C</v>
      </c>
      <c r="CE694" s="20" t="str">
        <f t="shared" si="32"/>
        <v>OECD_EU15</v>
      </c>
      <c r="CF694" s="20">
        <f>IF(ISNUMBER(Table1[[#This Row],[concrete]]),Table1[[#This Row],[concrete]],IF(AND(ISNUMBER(Table1[[#This Row],[cement]]),ISNUMBER(Table1[[#This Row],[aggregates]])),Table1[[#This Row],[cement]]+Table1[[#This Row],[aggregates]],""))</f>
        <v>1087.4000000000001</v>
      </c>
      <c r="CG694" s="30">
        <f>COUNT(Table1[[#This Row],[steel]:[other_unspecified_material]])</f>
        <v>11</v>
      </c>
    </row>
    <row r="695" spans="1:85">
      <c r="A695" s="9">
        <v>693</v>
      </c>
      <c r="B695" s="114" t="s">
        <v>654</v>
      </c>
      <c r="C695" s="114" t="s">
        <v>1395</v>
      </c>
      <c r="D695" s="38">
        <v>2020</v>
      </c>
      <c r="F695" s="19">
        <v>120.82051282051282</v>
      </c>
      <c r="M695" s="19">
        <v>2480.9639423076924</v>
      </c>
      <c r="Q695" s="19">
        <v>42.467948717948715</v>
      </c>
      <c r="S695" s="19">
        <v>11.913461538461538</v>
      </c>
      <c r="AI695" s="19">
        <v>2.3421474358974357</v>
      </c>
      <c r="AL695" s="40" t="s">
        <v>35</v>
      </c>
      <c r="AM695" s="38">
        <v>8</v>
      </c>
      <c r="AN695" s="36" t="s">
        <v>117</v>
      </c>
      <c r="AO695" s="114" t="s">
        <v>24</v>
      </c>
      <c r="AP695" s="114" t="s">
        <v>1397</v>
      </c>
      <c r="AQ695" s="36" t="s">
        <v>120</v>
      </c>
      <c r="AR695" s="114" t="s">
        <v>118</v>
      </c>
      <c r="AS695" s="114" t="s">
        <v>1398</v>
      </c>
      <c r="AT695" s="38">
        <v>2020</v>
      </c>
      <c r="AU695" s="35" t="s">
        <v>1399</v>
      </c>
      <c r="AV695" s="20" t="s">
        <v>382</v>
      </c>
      <c r="AW695" s="20"/>
      <c r="AX695" s="30" t="s">
        <v>1400</v>
      </c>
      <c r="AY695" s="20" t="str">
        <f>"https://doi.org/"&amp;Table1[[#This Row],[DOI]]</f>
        <v>https://doi.org/10.1016/j.enbuild.2020.110091</v>
      </c>
      <c r="AZ695" s="116" t="s">
        <v>1403</v>
      </c>
      <c r="BA695" s="20" t="s">
        <v>1401</v>
      </c>
      <c r="BB695" s="115" t="s">
        <v>1402</v>
      </c>
      <c r="BC695" s="20" t="s">
        <v>1404</v>
      </c>
      <c r="BD695" s="20"/>
      <c r="BE695" s="114" t="s">
        <v>1389</v>
      </c>
      <c r="BF695" s="20"/>
      <c r="BG695" s="20"/>
      <c r="BH695" s="20"/>
      <c r="BI695" s="20"/>
      <c r="BJ695" s="20"/>
      <c r="BK695" s="20"/>
      <c r="BL695" s="20"/>
      <c r="BM695" s="20"/>
      <c r="BN695" s="20"/>
      <c r="BO695" s="20"/>
      <c r="BP695" s="20"/>
      <c r="BQ695" s="20"/>
      <c r="BR695" s="20"/>
      <c r="BS695" s="20"/>
      <c r="BT695" s="20"/>
      <c r="BU695" s="20"/>
      <c r="BV695" s="20"/>
      <c r="BW695" s="60" t="s">
        <v>466</v>
      </c>
      <c r="BX695" s="22" t="str">
        <f>_xlfn.XLOOKUP(BW695,dimensions_items!$B$4:$B$35,dimensions_items!$C$4:$C$35,"NULL",0)</f>
        <v>R5.2OECD</v>
      </c>
      <c r="BY695" s="20" t="s">
        <v>33</v>
      </c>
      <c r="BZ695" s="100" t="s">
        <v>17</v>
      </c>
      <c r="CA695" s="60" t="s">
        <v>18</v>
      </c>
      <c r="CB695" s="60" t="s">
        <v>28</v>
      </c>
      <c r="CC695" s="20" t="str">
        <f t="shared" si="30"/>
        <v>RM</v>
      </c>
      <c r="CD695" s="20" t="str">
        <f t="shared" si="31"/>
        <v>C</v>
      </c>
      <c r="CE695" s="20" t="str">
        <f t="shared" si="32"/>
        <v>OECD_AUNZ</v>
      </c>
      <c r="CF695" s="20">
        <f>IF(ISNUMBER(Table1[[#This Row],[concrete]]),Table1[[#This Row],[concrete]],IF(AND(ISNUMBER(Table1[[#This Row],[cement]]),ISNUMBER(Table1[[#This Row],[aggregates]])),Table1[[#This Row],[cement]]+Table1[[#This Row],[aggregates]],""))</f>
        <v>2480.9639423076924</v>
      </c>
      <c r="CG695" s="30">
        <f>COUNT(Table1[[#This Row],[steel]:[other_unspecified_material]])</f>
        <v>5</v>
      </c>
    </row>
    <row r="696" spans="1:85">
      <c r="A696" s="9">
        <v>694</v>
      </c>
      <c r="B696" s="114" t="s">
        <v>654</v>
      </c>
      <c r="C696" s="114" t="s">
        <v>1395</v>
      </c>
      <c r="D696" s="38">
        <v>2020</v>
      </c>
      <c r="F696" s="19">
        <v>48.177083333333336</v>
      </c>
      <c r="J696" s="19">
        <v>102.35977564102564</v>
      </c>
      <c r="M696" s="19">
        <v>837.34214743589735</v>
      </c>
      <c r="Q696" s="19">
        <v>4.134615384615385</v>
      </c>
      <c r="S696" s="19">
        <v>21.078525641025642</v>
      </c>
      <c r="AI696" s="19">
        <v>11.386217948717949</v>
      </c>
      <c r="AK696" s="19">
        <v>2.3429487179487181</v>
      </c>
      <c r="AL696" s="40" t="s">
        <v>1396</v>
      </c>
      <c r="AM696" s="38">
        <v>8</v>
      </c>
      <c r="AN696" s="36" t="s">
        <v>117</v>
      </c>
      <c r="AO696" s="114" t="s">
        <v>24</v>
      </c>
      <c r="AP696" s="114" t="s">
        <v>1397</v>
      </c>
      <c r="AQ696" s="36" t="s">
        <v>120</v>
      </c>
      <c r="AR696" s="114" t="s">
        <v>118</v>
      </c>
      <c r="AS696" s="114" t="s">
        <v>1398</v>
      </c>
      <c r="AT696" s="38">
        <v>2020</v>
      </c>
      <c r="AU696" s="35" t="s">
        <v>1399</v>
      </c>
      <c r="AV696" s="20" t="s">
        <v>382</v>
      </c>
      <c r="AW696" s="20"/>
      <c r="AX696" s="30" t="s">
        <v>1400</v>
      </c>
      <c r="AY696" s="20" t="str">
        <f>"https://doi.org/"&amp;Table1[[#This Row],[DOI]]</f>
        <v>https://doi.org/10.1016/j.enbuild.2020.110091</v>
      </c>
      <c r="AZ696" s="116" t="s">
        <v>1403</v>
      </c>
      <c r="BA696" s="20" t="s">
        <v>1405</v>
      </c>
      <c r="BB696" s="115" t="s">
        <v>1402</v>
      </c>
      <c r="BC696" s="20" t="s">
        <v>1406</v>
      </c>
      <c r="BD696" s="20"/>
      <c r="BE696" s="114" t="s">
        <v>1389</v>
      </c>
      <c r="BF696" s="20"/>
      <c r="BG696" s="20"/>
      <c r="BH696" s="20"/>
      <c r="BI696" s="20"/>
      <c r="BJ696" s="20"/>
      <c r="BK696" s="20"/>
      <c r="BL696" s="20"/>
      <c r="BM696" s="20"/>
      <c r="BN696" s="20"/>
      <c r="BO696" s="20"/>
      <c r="BP696" s="20"/>
      <c r="BQ696" s="20"/>
      <c r="BR696" s="20"/>
      <c r="BS696" s="20"/>
      <c r="BT696" s="20"/>
      <c r="BU696" s="20"/>
      <c r="BV696" s="20"/>
      <c r="BW696" s="60" t="s">
        <v>466</v>
      </c>
      <c r="BX696" s="22" t="str">
        <f>_xlfn.XLOOKUP(BW696,dimensions_items!$B$4:$B$35,dimensions_items!$C$4:$C$35,"NULL",0)</f>
        <v>R5.2OECD</v>
      </c>
      <c r="BY696" s="20" t="s">
        <v>33</v>
      </c>
      <c r="BZ696" s="100" t="s">
        <v>1577</v>
      </c>
      <c r="CA696" s="60" t="s">
        <v>18</v>
      </c>
      <c r="CB696" s="60" t="s">
        <v>28</v>
      </c>
      <c r="CC696" s="20" t="str">
        <f t="shared" si="30"/>
        <v>RM</v>
      </c>
      <c r="CD696" s="20" t="str">
        <f t="shared" si="31"/>
        <v>T</v>
      </c>
      <c r="CE696" s="20" t="str">
        <f t="shared" si="32"/>
        <v>OECD_AUNZ</v>
      </c>
      <c r="CF696" s="20">
        <f>IF(ISNUMBER(Table1[[#This Row],[concrete]]),Table1[[#This Row],[concrete]],IF(AND(ISNUMBER(Table1[[#This Row],[cement]]),ISNUMBER(Table1[[#This Row],[aggregates]])),Table1[[#This Row],[cement]]+Table1[[#This Row],[aggregates]],""))</f>
        <v>837.34214743589735</v>
      </c>
      <c r="CG696" s="30">
        <f>COUNT(Table1[[#This Row],[steel]:[other_unspecified_material]])</f>
        <v>7</v>
      </c>
    </row>
    <row r="697" spans="1:85">
      <c r="A697" s="9">
        <v>695</v>
      </c>
      <c r="B697" s="20" t="s">
        <v>1244</v>
      </c>
      <c r="C697" s="36"/>
      <c r="I697" s="38" t="s">
        <v>1394</v>
      </c>
      <c r="J697" s="117" t="s">
        <v>1394</v>
      </c>
      <c r="K697" s="117" t="s">
        <v>1394</v>
      </c>
      <c r="L697" s="117" t="s">
        <v>1394</v>
      </c>
      <c r="M697" s="117" t="s">
        <v>1394</v>
      </c>
      <c r="N697" s="117" t="s">
        <v>1394</v>
      </c>
      <c r="O697" s="117" t="s">
        <v>1394</v>
      </c>
      <c r="P697" s="117" t="s">
        <v>1394</v>
      </c>
      <c r="Q697" s="117" t="s">
        <v>1394</v>
      </c>
      <c r="R697" s="117" t="s">
        <v>1394</v>
      </c>
      <c r="S697" s="117" t="s">
        <v>1394</v>
      </c>
      <c r="T697" s="117" t="s">
        <v>1394</v>
      </c>
      <c r="U697" s="117" t="s">
        <v>1394</v>
      </c>
      <c r="V697" s="117" t="s">
        <v>1394</v>
      </c>
      <c r="W697" s="117" t="s">
        <v>1394</v>
      </c>
      <c r="X697" s="117" t="s">
        <v>1394</v>
      </c>
      <c r="Y697" s="117" t="s">
        <v>1394</v>
      </c>
      <c r="Z697" s="117" t="s">
        <v>1394</v>
      </c>
      <c r="AA697" s="117" t="s">
        <v>1394</v>
      </c>
      <c r="AB697" s="117">
        <v>1.5</v>
      </c>
      <c r="AC697" s="117">
        <v>3</v>
      </c>
      <c r="AD697" s="117" t="s">
        <v>1394</v>
      </c>
      <c r="AE697" s="117" t="s">
        <v>1394</v>
      </c>
      <c r="AF697" s="117" t="s">
        <v>1394</v>
      </c>
      <c r="AG697" s="117" t="s">
        <v>1394</v>
      </c>
      <c r="AH697" s="117" t="s">
        <v>1394</v>
      </c>
      <c r="AI697" s="117" t="s">
        <v>1394</v>
      </c>
      <c r="AJ697" s="117">
        <v>1.1500000000000001</v>
      </c>
      <c r="AK697" s="117">
        <v>0.23</v>
      </c>
      <c r="AL697" s="9" t="s">
        <v>1246</v>
      </c>
      <c r="AM697" s="38" t="s">
        <v>119</v>
      </c>
      <c r="AN697" s="36" t="s">
        <v>117</v>
      </c>
      <c r="AO697" s="36" t="s">
        <v>117</v>
      </c>
      <c r="AP697" s="36" t="s">
        <v>760</v>
      </c>
      <c r="AQ697" s="36" t="s">
        <v>119</v>
      </c>
      <c r="AR697" s="36" t="s">
        <v>118</v>
      </c>
      <c r="AS697" s="36" t="s">
        <v>1252</v>
      </c>
      <c r="AT697" s="38">
        <v>2013</v>
      </c>
      <c r="AU697" s="41" t="s">
        <v>1253</v>
      </c>
      <c r="AV697" s="8" t="s">
        <v>1254</v>
      </c>
      <c r="AW697" s="20" t="s">
        <v>1142</v>
      </c>
      <c r="AX697" s="47" t="s">
        <v>1323</v>
      </c>
      <c r="AY697" s="20" t="str">
        <f>"https://doi.org/"&amp;Table1[[#This Row],[DOI]]</f>
        <v>https://doi.org/10.1177/0734242X12471707</v>
      </c>
      <c r="AZ697" s="113" t="s">
        <v>1393</v>
      </c>
      <c r="BA697" s="20"/>
      <c r="BB697" s="20"/>
      <c r="BC697" s="20" t="s">
        <v>1255</v>
      </c>
      <c r="BD697" s="20"/>
      <c r="BE697" s="59" t="s">
        <v>1328</v>
      </c>
      <c r="BF697" s="20"/>
      <c r="BG697" s="20"/>
      <c r="BH697" s="20"/>
      <c r="BI697" s="20"/>
      <c r="BJ697" s="20"/>
      <c r="BK697" s="20"/>
      <c r="BL697" s="20"/>
      <c r="BM697" s="20"/>
      <c r="BN697" s="20"/>
      <c r="BO697" s="20"/>
      <c r="BP697" s="20"/>
      <c r="BQ697" s="20"/>
      <c r="BR697" s="20"/>
      <c r="BS697" s="20"/>
      <c r="BT697" s="20"/>
      <c r="BU697" s="20"/>
      <c r="BV697" s="20"/>
      <c r="BW697" s="60" t="s">
        <v>134</v>
      </c>
      <c r="BX697" s="22" t="str">
        <f>_xlfn.XLOOKUP(BW697,dimensions_items!$B$4:$B$35,dimensions_items!$C$4:$C$35,"NULL",0)</f>
        <v>R5.2OECD</v>
      </c>
      <c r="BY697" s="100" t="s">
        <v>41</v>
      </c>
      <c r="BZ697" s="100" t="s">
        <v>31</v>
      </c>
      <c r="CA697" s="100" t="s">
        <v>18</v>
      </c>
      <c r="CB697" s="100" t="s">
        <v>23</v>
      </c>
      <c r="CC697" s="20" t="str">
        <f t="shared" si="30"/>
        <v>RU</v>
      </c>
      <c r="CD697" s="20" t="str">
        <f t="shared" si="31"/>
        <v>U</v>
      </c>
      <c r="CE697" s="20" t="str">
        <f t="shared" si="32"/>
        <v>OECD_EU15</v>
      </c>
      <c r="CF697" s="20" t="str">
        <f>IF(ISNUMBER(Table1[[#This Row],[concrete]]),Table1[[#This Row],[concrete]],IF(AND(ISNUMBER(Table1[[#This Row],[cement]]),ISNUMBER(Table1[[#This Row],[aggregates]])),Table1[[#This Row],[cement]]+Table1[[#This Row],[aggregates]],""))</f>
        <v/>
      </c>
      <c r="CG697" s="30">
        <f>COUNT(Table1[[#This Row],[steel]:[other_unspecified_material]])</f>
        <v>4</v>
      </c>
    </row>
    <row r="698" spans="1:85">
      <c r="A698" s="9">
        <v>696</v>
      </c>
      <c r="B698" s="20" t="s">
        <v>1244</v>
      </c>
      <c r="C698" s="20"/>
      <c r="I698" s="38">
        <v>13.65</v>
      </c>
      <c r="J698" s="134">
        <v>172.5</v>
      </c>
      <c r="K698" s="117" t="s">
        <v>1394</v>
      </c>
      <c r="L698" s="117" t="s">
        <v>1394</v>
      </c>
      <c r="M698" s="117">
        <v>218.5</v>
      </c>
      <c r="N698" s="117" t="s">
        <v>1394</v>
      </c>
      <c r="O698" s="117" t="s">
        <v>1394</v>
      </c>
      <c r="P698" s="117">
        <v>87</v>
      </c>
      <c r="Q698" s="117" t="s">
        <v>1394</v>
      </c>
      <c r="R698" s="117" t="s">
        <v>1394</v>
      </c>
      <c r="S698" s="117">
        <v>58.150000000000006</v>
      </c>
      <c r="T698" s="117" t="s">
        <v>1394</v>
      </c>
      <c r="U698" s="117" t="s">
        <v>1394</v>
      </c>
      <c r="V698" s="117" t="s">
        <v>1394</v>
      </c>
      <c r="W698" s="117" t="s">
        <v>1394</v>
      </c>
      <c r="X698" s="117" t="s">
        <v>1394</v>
      </c>
      <c r="Y698" s="117" t="s">
        <v>1394</v>
      </c>
      <c r="Z698" s="117" t="s">
        <v>1394</v>
      </c>
      <c r="AA698" s="117" t="s">
        <v>1394</v>
      </c>
      <c r="AB698" s="117" t="s">
        <v>1394</v>
      </c>
      <c r="AC698" s="117" t="s">
        <v>1394</v>
      </c>
      <c r="AD698" s="117" t="s">
        <v>1394</v>
      </c>
      <c r="AE698" s="117" t="s">
        <v>1394</v>
      </c>
      <c r="AF698" s="117" t="s">
        <v>1394</v>
      </c>
      <c r="AG698" s="117" t="s">
        <v>1394</v>
      </c>
      <c r="AH698" s="117" t="s">
        <v>1394</v>
      </c>
      <c r="AI698" s="117" t="s">
        <v>1394</v>
      </c>
      <c r="AJ698" s="117" t="s">
        <v>1394</v>
      </c>
      <c r="AK698" s="117" t="s">
        <v>1394</v>
      </c>
      <c r="AL698" s="9" t="s">
        <v>1247</v>
      </c>
      <c r="AM698" s="38" t="s">
        <v>119</v>
      </c>
      <c r="AN698" s="36" t="s">
        <v>117</v>
      </c>
      <c r="AO698" s="36" t="s">
        <v>117</v>
      </c>
      <c r="AP698" s="36" t="s">
        <v>760</v>
      </c>
      <c r="AQ698" s="36" t="s">
        <v>119</v>
      </c>
      <c r="AR698" s="36" t="s">
        <v>118</v>
      </c>
      <c r="AS698" s="36" t="s">
        <v>1252</v>
      </c>
      <c r="AT698" s="38">
        <v>2013</v>
      </c>
      <c r="AU698" s="41" t="s">
        <v>1253</v>
      </c>
      <c r="AV698" s="8" t="s">
        <v>1254</v>
      </c>
      <c r="AW698" s="20" t="s">
        <v>1142</v>
      </c>
      <c r="AX698" s="47" t="s">
        <v>1323</v>
      </c>
      <c r="AY698" s="20" t="str">
        <f>"https://doi.org/"&amp;Table1[[#This Row],[DOI]]</f>
        <v>https://doi.org/10.1177/0734242X12471707</v>
      </c>
      <c r="AZ698" s="113" t="s">
        <v>1393</v>
      </c>
      <c r="BA698" s="20"/>
      <c r="BB698" s="20"/>
      <c r="BC698" s="20" t="s">
        <v>1255</v>
      </c>
      <c r="BD698" s="20"/>
      <c r="BE698" s="59" t="s">
        <v>1328</v>
      </c>
      <c r="BF698" s="20"/>
      <c r="BG698" s="20"/>
      <c r="BH698" s="20"/>
      <c r="BI698" s="20"/>
      <c r="BJ698" s="20"/>
      <c r="BK698" s="20"/>
      <c r="BL698" s="20"/>
      <c r="BM698" s="20"/>
      <c r="BN698" s="20"/>
      <c r="BO698" s="20"/>
      <c r="BP698" s="20"/>
      <c r="BQ698" s="20"/>
      <c r="BR698" s="20"/>
      <c r="BS698" s="20"/>
      <c r="BT698" s="20"/>
      <c r="BU698" s="20"/>
      <c r="BV698" s="20"/>
      <c r="BW698" s="60" t="s">
        <v>134</v>
      </c>
      <c r="BX698" s="22" t="str">
        <f>_xlfn.XLOOKUP(BW698,dimensions_items!$B$4:$B$35,dimensions_items!$C$4:$C$35,"NULL",0)</f>
        <v>R5.2OECD</v>
      </c>
      <c r="BY698" s="100" t="s">
        <v>41</v>
      </c>
      <c r="BZ698" s="100" t="s">
        <v>31</v>
      </c>
      <c r="CA698" s="100" t="s">
        <v>18</v>
      </c>
      <c r="CB698" s="100" t="s">
        <v>23</v>
      </c>
      <c r="CC698" s="20" t="str">
        <f t="shared" si="30"/>
        <v>RU</v>
      </c>
      <c r="CD698" s="20" t="str">
        <f t="shared" si="31"/>
        <v>U</v>
      </c>
      <c r="CE698" s="20" t="str">
        <f t="shared" si="32"/>
        <v>OECD_EU15</v>
      </c>
      <c r="CF698" s="20">
        <f>IF(ISNUMBER(Table1[[#This Row],[concrete]]),Table1[[#This Row],[concrete]],IF(AND(ISNUMBER(Table1[[#This Row],[cement]]),ISNUMBER(Table1[[#This Row],[aggregates]])),Table1[[#This Row],[cement]]+Table1[[#This Row],[aggregates]],""))</f>
        <v>218.5</v>
      </c>
      <c r="CG698" s="30">
        <f>COUNT(Table1[[#This Row],[steel]:[other_unspecified_material]])</f>
        <v>5</v>
      </c>
    </row>
    <row r="699" spans="1:85">
      <c r="A699" s="9">
        <v>697</v>
      </c>
      <c r="B699" s="20" t="s">
        <v>1244</v>
      </c>
      <c r="C699" s="20"/>
      <c r="I699" s="38" t="s">
        <v>1394</v>
      </c>
      <c r="J699" s="134">
        <v>35</v>
      </c>
      <c r="K699" s="117" t="s">
        <v>1394</v>
      </c>
      <c r="L699" s="117" t="s">
        <v>1394</v>
      </c>
      <c r="M699" s="117">
        <v>666</v>
      </c>
      <c r="N699" s="117" t="s">
        <v>1394</v>
      </c>
      <c r="O699" s="117" t="s">
        <v>1394</v>
      </c>
      <c r="P699" s="117">
        <v>328</v>
      </c>
      <c r="Q699" s="117" t="s">
        <v>1394</v>
      </c>
      <c r="R699" s="117" t="s">
        <v>1394</v>
      </c>
      <c r="S699" s="134">
        <v>37.549999999999997</v>
      </c>
      <c r="T699" s="117" t="s">
        <v>1394</v>
      </c>
      <c r="U699" s="117" t="s">
        <v>1394</v>
      </c>
      <c r="V699" s="117" t="s">
        <v>1394</v>
      </c>
      <c r="W699" s="134">
        <v>1.05</v>
      </c>
      <c r="X699" s="117" t="s">
        <v>1394</v>
      </c>
      <c r="Y699" s="117" t="s">
        <v>1394</v>
      </c>
      <c r="Z699" s="117" t="s">
        <v>1394</v>
      </c>
      <c r="AA699" s="117">
        <v>14.100000000000001</v>
      </c>
      <c r="AB699" s="117" t="s">
        <v>1394</v>
      </c>
      <c r="AC699" s="117" t="s">
        <v>1394</v>
      </c>
      <c r="AD699" s="117" t="s">
        <v>1394</v>
      </c>
      <c r="AE699" s="117" t="s">
        <v>1394</v>
      </c>
      <c r="AF699" s="117" t="s">
        <v>1394</v>
      </c>
      <c r="AG699" s="117" t="s">
        <v>1394</v>
      </c>
      <c r="AH699" s="117" t="s">
        <v>1394</v>
      </c>
      <c r="AI699" s="117" t="s">
        <v>1394</v>
      </c>
      <c r="AJ699" s="117" t="s">
        <v>1394</v>
      </c>
      <c r="AK699" s="117" t="s">
        <v>1394</v>
      </c>
      <c r="AL699" s="20" t="s">
        <v>1248</v>
      </c>
      <c r="AM699" s="38" t="s">
        <v>119</v>
      </c>
      <c r="AN699" s="36" t="s">
        <v>117</v>
      </c>
      <c r="AO699" s="36" t="s">
        <v>117</v>
      </c>
      <c r="AP699" s="36" t="s">
        <v>760</v>
      </c>
      <c r="AQ699" s="36" t="s">
        <v>119</v>
      </c>
      <c r="AR699" s="36" t="s">
        <v>118</v>
      </c>
      <c r="AS699" s="36" t="s">
        <v>1252</v>
      </c>
      <c r="AT699" s="38">
        <v>2013</v>
      </c>
      <c r="AU699" s="41" t="s">
        <v>1253</v>
      </c>
      <c r="AV699" s="8" t="s">
        <v>1254</v>
      </c>
      <c r="AW699" s="20" t="s">
        <v>1142</v>
      </c>
      <c r="AX699" s="47" t="s">
        <v>1323</v>
      </c>
      <c r="AY699" s="20" t="str">
        <f>"https://doi.org/"&amp;Table1[[#This Row],[DOI]]</f>
        <v>https://doi.org/10.1177/0734242X12471707</v>
      </c>
      <c r="AZ699" s="113" t="s">
        <v>1393</v>
      </c>
      <c r="BA699" s="20"/>
      <c r="BB699" s="20"/>
      <c r="BC699" s="20" t="s">
        <v>1255</v>
      </c>
      <c r="BD699" s="20"/>
      <c r="BE699" s="59" t="s">
        <v>1328</v>
      </c>
      <c r="BF699" s="20"/>
      <c r="BG699" s="20"/>
      <c r="BH699" s="20"/>
      <c r="BI699" s="20"/>
      <c r="BJ699" s="20"/>
      <c r="BK699" s="20"/>
      <c r="BL699" s="20"/>
      <c r="BM699" s="20"/>
      <c r="BN699" s="20"/>
      <c r="BO699" s="20"/>
      <c r="BP699" s="20"/>
      <c r="BQ699" s="20"/>
      <c r="BR699" s="20"/>
      <c r="BS699" s="20"/>
      <c r="BT699" s="20"/>
      <c r="BU699" s="20"/>
      <c r="BV699" s="20"/>
      <c r="BW699" s="60" t="s">
        <v>134</v>
      </c>
      <c r="BX699" s="22" t="str">
        <f>_xlfn.XLOOKUP(BW699,dimensions_items!$B$4:$B$35,dimensions_items!$C$4:$C$35,"NULL",0)</f>
        <v>R5.2OECD</v>
      </c>
      <c r="BY699" s="100" t="s">
        <v>41</v>
      </c>
      <c r="BZ699" s="100" t="s">
        <v>26</v>
      </c>
      <c r="CA699" s="100" t="s">
        <v>18</v>
      </c>
      <c r="CB699" s="100" t="s">
        <v>23</v>
      </c>
      <c r="CC699" s="20" t="str">
        <f t="shared" si="30"/>
        <v>RU</v>
      </c>
      <c r="CD699" s="20" t="str">
        <f t="shared" si="31"/>
        <v>C</v>
      </c>
      <c r="CE699" s="20" t="str">
        <f t="shared" si="32"/>
        <v>OECD_EU15</v>
      </c>
      <c r="CF699" s="20">
        <f>IF(ISNUMBER(Table1[[#This Row],[concrete]]),Table1[[#This Row],[concrete]],IF(AND(ISNUMBER(Table1[[#This Row],[cement]]),ISNUMBER(Table1[[#This Row],[aggregates]])),Table1[[#This Row],[cement]]+Table1[[#This Row],[aggregates]],""))</f>
        <v>666</v>
      </c>
      <c r="CG699" s="30">
        <f>COUNT(Table1[[#This Row],[steel]:[other_unspecified_material]])</f>
        <v>6</v>
      </c>
    </row>
    <row r="700" spans="1:85">
      <c r="A700" s="9">
        <v>698</v>
      </c>
      <c r="B700" s="20" t="s">
        <v>1244</v>
      </c>
      <c r="C700" s="20"/>
      <c r="I700" s="38" t="s">
        <v>1394</v>
      </c>
      <c r="J700" s="134">
        <v>33</v>
      </c>
      <c r="K700" s="117" t="s">
        <v>1394</v>
      </c>
      <c r="L700" s="117" t="s">
        <v>1394</v>
      </c>
      <c r="M700" s="117">
        <v>153.5</v>
      </c>
      <c r="N700" s="117" t="s">
        <v>1394</v>
      </c>
      <c r="O700" s="117" t="s">
        <v>1394</v>
      </c>
      <c r="P700" s="117">
        <v>271.5</v>
      </c>
      <c r="Q700" s="117" t="s">
        <v>1394</v>
      </c>
      <c r="R700" s="117" t="s">
        <v>1394</v>
      </c>
      <c r="S700" s="134">
        <v>76.75</v>
      </c>
      <c r="T700" s="117" t="s">
        <v>1394</v>
      </c>
      <c r="U700" s="117" t="s">
        <v>1394</v>
      </c>
      <c r="V700" s="117" t="s">
        <v>1394</v>
      </c>
      <c r="W700" s="117" t="s">
        <v>1394</v>
      </c>
      <c r="X700" s="117" t="s">
        <v>1394</v>
      </c>
      <c r="Y700" s="117" t="s">
        <v>1394</v>
      </c>
      <c r="Z700" s="117" t="s">
        <v>1394</v>
      </c>
      <c r="AA700" s="117">
        <v>17.700000000000003</v>
      </c>
      <c r="AB700" s="117" t="s">
        <v>1394</v>
      </c>
      <c r="AC700" s="117" t="s">
        <v>1394</v>
      </c>
      <c r="AD700" s="117" t="s">
        <v>1394</v>
      </c>
      <c r="AE700" s="117" t="s">
        <v>1394</v>
      </c>
      <c r="AF700" s="117" t="s">
        <v>1394</v>
      </c>
      <c r="AG700" s="117" t="s">
        <v>1394</v>
      </c>
      <c r="AH700" s="117" t="s">
        <v>1394</v>
      </c>
      <c r="AI700" s="117" t="s">
        <v>1394</v>
      </c>
      <c r="AJ700" s="117" t="s">
        <v>1394</v>
      </c>
      <c r="AK700" s="117" t="s">
        <v>1394</v>
      </c>
      <c r="AL700" s="20" t="s">
        <v>1249</v>
      </c>
      <c r="AM700" s="38" t="s">
        <v>119</v>
      </c>
      <c r="AN700" s="36" t="s">
        <v>117</v>
      </c>
      <c r="AO700" s="36" t="s">
        <v>117</v>
      </c>
      <c r="AP700" s="36" t="s">
        <v>760</v>
      </c>
      <c r="AQ700" s="36" t="s">
        <v>119</v>
      </c>
      <c r="AR700" s="36" t="s">
        <v>118</v>
      </c>
      <c r="AS700" s="36" t="s">
        <v>1252</v>
      </c>
      <c r="AT700" s="38">
        <v>2013</v>
      </c>
      <c r="AU700" s="41" t="s">
        <v>1253</v>
      </c>
      <c r="AV700" s="8" t="s">
        <v>1254</v>
      </c>
      <c r="AW700" s="20" t="s">
        <v>1142</v>
      </c>
      <c r="AX700" s="47" t="s">
        <v>1323</v>
      </c>
      <c r="AY700" s="20" t="str">
        <f>"https://doi.org/"&amp;Table1[[#This Row],[DOI]]</f>
        <v>https://doi.org/10.1177/0734242X12471707</v>
      </c>
      <c r="AZ700" s="113" t="s">
        <v>1393</v>
      </c>
      <c r="BA700" s="20"/>
      <c r="BB700" s="20"/>
      <c r="BC700" s="20" t="s">
        <v>1255</v>
      </c>
      <c r="BD700" s="20"/>
      <c r="BE700" s="59" t="s">
        <v>1328</v>
      </c>
      <c r="BF700" s="20"/>
      <c r="BG700" s="20"/>
      <c r="BH700" s="20"/>
      <c r="BI700" s="20"/>
      <c r="BJ700" s="20"/>
      <c r="BK700" s="20"/>
      <c r="BL700" s="20"/>
      <c r="BM700" s="20"/>
      <c r="BN700" s="20"/>
      <c r="BO700" s="20"/>
      <c r="BP700" s="20"/>
      <c r="BQ700" s="20"/>
      <c r="BR700" s="20"/>
      <c r="BS700" s="20"/>
      <c r="BT700" s="20"/>
      <c r="BU700" s="20"/>
      <c r="BV700" s="20"/>
      <c r="BW700" s="60" t="s">
        <v>134</v>
      </c>
      <c r="BX700" s="22" t="str">
        <f>_xlfn.XLOOKUP(BW700,dimensions_items!$B$4:$B$35,dimensions_items!$C$4:$C$35,"NULL",0)</f>
        <v>R5.2OECD</v>
      </c>
      <c r="BY700" s="100" t="s">
        <v>41</v>
      </c>
      <c r="BZ700" s="100" t="s">
        <v>1578</v>
      </c>
      <c r="CA700" s="100" t="s">
        <v>18</v>
      </c>
      <c r="CB700" s="100" t="s">
        <v>23</v>
      </c>
      <c r="CC700" s="20" t="str">
        <f t="shared" si="30"/>
        <v>RU</v>
      </c>
      <c r="CD700" s="20" t="str">
        <f t="shared" si="31"/>
        <v>T</v>
      </c>
      <c r="CE700" s="20" t="str">
        <f t="shared" si="32"/>
        <v>OECD_EU15</v>
      </c>
      <c r="CF700" s="20">
        <f>IF(ISNUMBER(Table1[[#This Row],[concrete]]),Table1[[#This Row],[concrete]],IF(AND(ISNUMBER(Table1[[#This Row],[cement]]),ISNUMBER(Table1[[#This Row],[aggregates]])),Table1[[#This Row],[cement]]+Table1[[#This Row],[aggregates]],""))</f>
        <v>153.5</v>
      </c>
      <c r="CG700" s="30">
        <f>COUNT(Table1[[#This Row],[steel]:[other_unspecified_material]])</f>
        <v>5</v>
      </c>
    </row>
    <row r="701" spans="1:85">
      <c r="A701" s="9">
        <v>699</v>
      </c>
      <c r="B701" s="20" t="s">
        <v>1244</v>
      </c>
      <c r="C701" s="9"/>
      <c r="D701" s="9"/>
      <c r="I701" s="135" t="s">
        <v>1394</v>
      </c>
      <c r="J701" s="38" t="s">
        <v>1394</v>
      </c>
      <c r="K701" s="38" t="s">
        <v>1394</v>
      </c>
      <c r="L701" s="38" t="s">
        <v>1394</v>
      </c>
      <c r="M701" s="38" t="s">
        <v>1394</v>
      </c>
      <c r="N701" s="38" t="s">
        <v>1394</v>
      </c>
      <c r="O701" s="38" t="s">
        <v>1394</v>
      </c>
      <c r="P701" s="135">
        <v>307</v>
      </c>
      <c r="Q701" s="38" t="s">
        <v>1394</v>
      </c>
      <c r="R701" s="38" t="s">
        <v>1394</v>
      </c>
      <c r="S701" s="135">
        <v>46.05</v>
      </c>
      <c r="T701" s="38" t="s">
        <v>1394</v>
      </c>
      <c r="U701" s="38" t="s">
        <v>1394</v>
      </c>
      <c r="V701" s="38" t="s">
        <v>1394</v>
      </c>
      <c r="W701" s="135">
        <v>0.7</v>
      </c>
      <c r="X701" s="38" t="s">
        <v>1394</v>
      </c>
      <c r="Y701" s="38" t="s">
        <v>1394</v>
      </c>
      <c r="Z701" s="38" t="s">
        <v>1394</v>
      </c>
      <c r="AA701" s="38">
        <v>21.5</v>
      </c>
      <c r="AB701" s="135">
        <v>2.3000000000000003</v>
      </c>
      <c r="AC701" s="38">
        <v>3.25</v>
      </c>
      <c r="AD701" s="38" t="s">
        <v>1394</v>
      </c>
      <c r="AE701" s="38" t="s">
        <v>1394</v>
      </c>
      <c r="AF701" s="38" t="s">
        <v>1394</v>
      </c>
      <c r="AG701" s="38" t="s">
        <v>1394</v>
      </c>
      <c r="AH701" s="38" t="s">
        <v>1394</v>
      </c>
      <c r="AI701" s="38" t="s">
        <v>1394</v>
      </c>
      <c r="AJ701" s="135">
        <v>1.1500000000000001</v>
      </c>
      <c r="AK701" s="134">
        <v>0.4</v>
      </c>
      <c r="AL701" s="9" t="s">
        <v>1245</v>
      </c>
      <c r="AM701" s="38" t="s">
        <v>119</v>
      </c>
      <c r="AN701" s="9" t="s">
        <v>350</v>
      </c>
      <c r="AO701" s="9" t="s">
        <v>350</v>
      </c>
      <c r="AP701" s="36" t="s">
        <v>760</v>
      </c>
      <c r="AQ701" s="36" t="s">
        <v>119</v>
      </c>
      <c r="AR701" s="36" t="s">
        <v>118</v>
      </c>
      <c r="AS701" s="36" t="s">
        <v>1252</v>
      </c>
      <c r="AT701" s="38">
        <v>2013</v>
      </c>
      <c r="AU701" s="41" t="s">
        <v>1253</v>
      </c>
      <c r="AV701" s="8" t="s">
        <v>1254</v>
      </c>
      <c r="AW701" s="20" t="s">
        <v>1142</v>
      </c>
      <c r="AX701" s="47" t="s">
        <v>1323</v>
      </c>
      <c r="AY701" s="20" t="str">
        <f>"https://doi.org/"&amp;Table1[[#This Row],[DOI]]</f>
        <v>https://doi.org/10.1177/0734242X12471707</v>
      </c>
      <c r="AZ701" s="113" t="s">
        <v>1393</v>
      </c>
      <c r="BA701" s="20"/>
      <c r="BB701" s="20"/>
      <c r="BC701" s="20" t="s">
        <v>1255</v>
      </c>
      <c r="BD701" s="20"/>
      <c r="BE701" s="59" t="s">
        <v>1328</v>
      </c>
      <c r="BF701" s="9"/>
      <c r="BG701" s="9"/>
      <c r="BH701" s="9"/>
      <c r="BI701" s="9"/>
      <c r="BJ701" s="9"/>
      <c r="BK701" s="9"/>
      <c r="BL701" s="9"/>
      <c r="BM701" s="9"/>
      <c r="BN701" s="9"/>
      <c r="BO701" s="9"/>
      <c r="BP701" s="9"/>
      <c r="BQ701" s="9"/>
      <c r="BR701" s="9"/>
      <c r="BS701" s="9"/>
      <c r="BT701" s="9"/>
      <c r="BU701" s="9"/>
      <c r="BV701" s="9"/>
      <c r="BW701" s="60" t="s">
        <v>134</v>
      </c>
      <c r="BX701" s="22" t="str">
        <f>_xlfn.XLOOKUP(BW701,dimensions_items!$B$4:$B$35,dimensions_items!$C$4:$C$35,"NULL",0)</f>
        <v>R5.2OECD</v>
      </c>
      <c r="BY701" s="100" t="s">
        <v>41</v>
      </c>
      <c r="BZ701" s="100" t="s">
        <v>1470</v>
      </c>
      <c r="CA701" s="100" t="s">
        <v>18</v>
      </c>
      <c r="CB701" s="100" t="s">
        <v>23</v>
      </c>
      <c r="CC701" s="20" t="str">
        <f t="shared" si="30"/>
        <v>RU</v>
      </c>
      <c r="CD701" s="20" t="str">
        <f t="shared" si="31"/>
        <v>M</v>
      </c>
      <c r="CE701" s="20" t="str">
        <f t="shared" si="32"/>
        <v>OECD_EU15</v>
      </c>
      <c r="CF701" s="20" t="str">
        <f>IF(ISNUMBER(Table1[[#This Row],[concrete]]),Table1[[#This Row],[concrete]],IF(AND(ISNUMBER(Table1[[#This Row],[cement]]),ISNUMBER(Table1[[#This Row],[aggregates]])),Table1[[#This Row],[cement]]+Table1[[#This Row],[aggregates]],""))</f>
        <v/>
      </c>
      <c r="CG701" s="30">
        <f>COUNT(Table1[[#This Row],[steel]:[other_unspecified_material]])</f>
        <v>8</v>
      </c>
    </row>
    <row r="702" spans="1:85">
      <c r="A702" s="9">
        <v>700</v>
      </c>
      <c r="B702" s="20" t="s">
        <v>1244</v>
      </c>
      <c r="C702" s="20"/>
      <c r="I702" s="135" t="s">
        <v>1394</v>
      </c>
      <c r="J702" s="117">
        <v>89.5</v>
      </c>
      <c r="K702" s="117" t="s">
        <v>1394</v>
      </c>
      <c r="L702" s="117" t="s">
        <v>1394</v>
      </c>
      <c r="M702" s="134">
        <v>584.5</v>
      </c>
      <c r="N702" s="117" t="s">
        <v>1394</v>
      </c>
      <c r="O702" s="117" t="s">
        <v>1394</v>
      </c>
      <c r="P702" s="117" t="s">
        <v>1394</v>
      </c>
      <c r="Q702" s="117" t="s">
        <v>1394</v>
      </c>
      <c r="R702" s="117" t="s">
        <v>1394</v>
      </c>
      <c r="S702" s="134">
        <v>43.25</v>
      </c>
      <c r="T702" s="117" t="s">
        <v>1394</v>
      </c>
      <c r="U702" s="117" t="s">
        <v>1394</v>
      </c>
      <c r="V702" s="117" t="s">
        <v>1394</v>
      </c>
      <c r="W702" s="117" t="s">
        <v>1394</v>
      </c>
      <c r="X702" s="117" t="s">
        <v>1394</v>
      </c>
      <c r="Y702" s="117" t="s">
        <v>1394</v>
      </c>
      <c r="Z702" s="117" t="s">
        <v>1394</v>
      </c>
      <c r="AA702" s="117" t="s">
        <v>1394</v>
      </c>
      <c r="AB702" s="117" t="s">
        <v>1394</v>
      </c>
      <c r="AC702" s="117" t="s">
        <v>1394</v>
      </c>
      <c r="AD702" s="117" t="s">
        <v>1394</v>
      </c>
      <c r="AE702" s="117" t="s">
        <v>1394</v>
      </c>
      <c r="AF702" s="117" t="s">
        <v>1394</v>
      </c>
      <c r="AG702" s="117" t="s">
        <v>1394</v>
      </c>
      <c r="AH702" s="117" t="s">
        <v>1394</v>
      </c>
      <c r="AI702" s="117" t="s">
        <v>1394</v>
      </c>
      <c r="AJ702" s="117" t="s">
        <v>1394</v>
      </c>
      <c r="AK702" s="117" t="s">
        <v>1394</v>
      </c>
      <c r="AL702" s="101" t="s">
        <v>1250</v>
      </c>
      <c r="AM702" s="38" t="s">
        <v>119</v>
      </c>
      <c r="AN702" s="9" t="s">
        <v>350</v>
      </c>
      <c r="AO702" s="9" t="s">
        <v>350</v>
      </c>
      <c r="AP702" s="36" t="s">
        <v>760</v>
      </c>
      <c r="AQ702" s="36" t="s">
        <v>119</v>
      </c>
      <c r="AR702" s="36" t="s">
        <v>118</v>
      </c>
      <c r="AS702" s="36" t="s">
        <v>1252</v>
      </c>
      <c r="AT702" s="38">
        <v>2013</v>
      </c>
      <c r="AU702" s="41" t="s">
        <v>1253</v>
      </c>
      <c r="AV702" s="8" t="s">
        <v>1254</v>
      </c>
      <c r="AW702" s="20" t="s">
        <v>1142</v>
      </c>
      <c r="AX702" s="47" t="s">
        <v>1323</v>
      </c>
      <c r="AY702" s="20" t="str">
        <f>"https://doi.org/"&amp;Table1[[#This Row],[DOI]]</f>
        <v>https://doi.org/10.1177/0734242X12471707</v>
      </c>
      <c r="AZ702" s="113" t="s">
        <v>1393</v>
      </c>
      <c r="BA702" s="20"/>
      <c r="BB702" s="20"/>
      <c r="BC702" s="20" t="s">
        <v>1255</v>
      </c>
      <c r="BD702" s="20"/>
      <c r="BE702" s="59" t="s">
        <v>1328</v>
      </c>
      <c r="BF702" s="20"/>
      <c r="BG702" s="20"/>
      <c r="BH702" s="20"/>
      <c r="BI702" s="20"/>
      <c r="BJ702" s="20"/>
      <c r="BK702" s="20"/>
      <c r="BL702" s="20"/>
      <c r="BM702" s="20"/>
      <c r="BN702" s="20"/>
      <c r="BO702" s="20"/>
      <c r="BP702" s="20"/>
      <c r="BQ702" s="20"/>
      <c r="BR702" s="20"/>
      <c r="BS702" s="20"/>
      <c r="BT702" s="20"/>
      <c r="BU702" s="20"/>
      <c r="BV702" s="20"/>
      <c r="BW702" s="60" t="s">
        <v>134</v>
      </c>
      <c r="BX702" s="22" t="str">
        <f>_xlfn.XLOOKUP(BW702,dimensions_items!$B$4:$B$35,dimensions_items!$C$4:$C$35,"NULL",0)</f>
        <v>R5.2OECD</v>
      </c>
      <c r="BY702" s="100" t="s">
        <v>49</v>
      </c>
      <c r="BZ702" s="100" t="s">
        <v>26</v>
      </c>
      <c r="CA702" s="100" t="s">
        <v>18</v>
      </c>
      <c r="CB702" s="100" t="s">
        <v>23</v>
      </c>
      <c r="CC702" s="20" t="str">
        <f t="shared" si="30"/>
        <v>NR</v>
      </c>
      <c r="CD702" s="20" t="str">
        <f t="shared" si="31"/>
        <v>C</v>
      </c>
      <c r="CE702" s="20" t="str">
        <f t="shared" si="32"/>
        <v>OECD_EU15</v>
      </c>
      <c r="CF702" s="20">
        <f>IF(ISNUMBER(Table1[[#This Row],[concrete]]),Table1[[#This Row],[concrete]],IF(AND(ISNUMBER(Table1[[#This Row],[cement]]),ISNUMBER(Table1[[#This Row],[aggregates]])),Table1[[#This Row],[cement]]+Table1[[#This Row],[aggregates]],""))</f>
        <v>584.5</v>
      </c>
      <c r="CG702" s="30">
        <f>COUNT(Table1[[#This Row],[steel]:[other_unspecified_material]])</f>
        <v>3</v>
      </c>
    </row>
    <row r="703" spans="1:85">
      <c r="A703" s="9">
        <v>701</v>
      </c>
      <c r="B703" s="20" t="s">
        <v>1244</v>
      </c>
      <c r="C703" s="20"/>
      <c r="I703" s="38" t="s">
        <v>1394</v>
      </c>
      <c r="J703" s="136">
        <v>21.5</v>
      </c>
      <c r="K703" s="117" t="s">
        <v>1394</v>
      </c>
      <c r="L703" s="117" t="s">
        <v>1394</v>
      </c>
      <c r="M703" s="117">
        <v>294.5</v>
      </c>
      <c r="N703" s="117" t="s">
        <v>1394</v>
      </c>
      <c r="O703" s="117" t="s">
        <v>1394</v>
      </c>
      <c r="P703" s="117">
        <v>368</v>
      </c>
      <c r="Q703" s="117" t="s">
        <v>1394</v>
      </c>
      <c r="R703" s="117" t="s">
        <v>1394</v>
      </c>
      <c r="S703" s="117" t="s">
        <v>1394</v>
      </c>
      <c r="T703" s="117" t="s">
        <v>1394</v>
      </c>
      <c r="U703" s="117" t="s">
        <v>1394</v>
      </c>
      <c r="V703" s="117" t="s">
        <v>1394</v>
      </c>
      <c r="W703" s="117" t="s">
        <v>1394</v>
      </c>
      <c r="X703" s="117" t="s">
        <v>1394</v>
      </c>
      <c r="Y703" s="117" t="s">
        <v>1394</v>
      </c>
      <c r="Z703" s="117" t="s">
        <v>1394</v>
      </c>
      <c r="AA703" s="117" t="s">
        <v>1394</v>
      </c>
      <c r="AB703" s="117" t="s">
        <v>1394</v>
      </c>
      <c r="AC703" s="117" t="s">
        <v>1394</v>
      </c>
      <c r="AD703" s="117" t="s">
        <v>1394</v>
      </c>
      <c r="AE703" s="117" t="s">
        <v>1394</v>
      </c>
      <c r="AF703" s="117" t="s">
        <v>1394</v>
      </c>
      <c r="AG703" s="117" t="s">
        <v>1394</v>
      </c>
      <c r="AH703" s="117" t="s">
        <v>1394</v>
      </c>
      <c r="AI703" s="117" t="s">
        <v>1394</v>
      </c>
      <c r="AJ703" s="117" t="s">
        <v>1394</v>
      </c>
      <c r="AK703" s="117" t="s">
        <v>1394</v>
      </c>
      <c r="AL703" s="101" t="s">
        <v>1251</v>
      </c>
      <c r="AM703" s="38" t="s">
        <v>119</v>
      </c>
      <c r="AN703" s="9" t="s">
        <v>350</v>
      </c>
      <c r="AO703" s="9" t="s">
        <v>350</v>
      </c>
      <c r="AP703" s="36" t="s">
        <v>760</v>
      </c>
      <c r="AQ703" s="36" t="s">
        <v>119</v>
      </c>
      <c r="AR703" s="36" t="s">
        <v>118</v>
      </c>
      <c r="AS703" s="36" t="s">
        <v>1252</v>
      </c>
      <c r="AT703" s="38">
        <v>2013</v>
      </c>
      <c r="AU703" s="41" t="s">
        <v>1253</v>
      </c>
      <c r="AV703" s="8" t="s">
        <v>1254</v>
      </c>
      <c r="AW703" s="20" t="s">
        <v>1142</v>
      </c>
      <c r="AX703" s="47" t="s">
        <v>1323</v>
      </c>
      <c r="AY703" s="20" t="str">
        <f>"https://doi.org/"&amp;Table1[[#This Row],[DOI]]</f>
        <v>https://doi.org/10.1177/0734242X12471707</v>
      </c>
      <c r="AZ703" s="113" t="s">
        <v>1393</v>
      </c>
      <c r="BA703" s="20"/>
      <c r="BB703" s="20"/>
      <c r="BC703" s="20" t="s">
        <v>1255</v>
      </c>
      <c r="BD703" s="20"/>
      <c r="BE703" s="59" t="s">
        <v>1328</v>
      </c>
      <c r="BF703" s="20"/>
      <c r="BG703" s="20"/>
      <c r="BH703" s="20"/>
      <c r="BI703" s="20"/>
      <c r="BJ703" s="20"/>
      <c r="BK703" s="20"/>
      <c r="BL703" s="20"/>
      <c r="BM703" s="20"/>
      <c r="BN703" s="20"/>
      <c r="BO703" s="20"/>
      <c r="BP703" s="20"/>
      <c r="BQ703" s="20"/>
      <c r="BR703" s="20"/>
      <c r="BS703" s="20"/>
      <c r="BT703" s="20"/>
      <c r="BU703" s="20"/>
      <c r="BV703" s="20"/>
      <c r="BW703" s="60" t="s">
        <v>134</v>
      </c>
      <c r="BX703" s="22" t="str">
        <f>_xlfn.XLOOKUP(BW703,dimensions_items!$B$4:$B$35,dimensions_items!$C$4:$C$35,"NULL",0)</f>
        <v>R5.2OECD</v>
      </c>
      <c r="BY703" s="100" t="s">
        <v>49</v>
      </c>
      <c r="BZ703" s="100" t="s">
        <v>1578</v>
      </c>
      <c r="CA703" s="100" t="s">
        <v>18</v>
      </c>
      <c r="CB703" s="100" t="s">
        <v>23</v>
      </c>
      <c r="CC703" s="20" t="str">
        <f t="shared" si="30"/>
        <v>NR</v>
      </c>
      <c r="CD703" s="20" t="str">
        <f t="shared" si="31"/>
        <v>T</v>
      </c>
      <c r="CE703" s="20" t="str">
        <f t="shared" si="32"/>
        <v>OECD_EU15</v>
      </c>
      <c r="CF703" s="20">
        <f>IF(ISNUMBER(Table1[[#This Row],[concrete]]),Table1[[#This Row],[concrete]],IF(AND(ISNUMBER(Table1[[#This Row],[cement]]),ISNUMBER(Table1[[#This Row],[aggregates]])),Table1[[#This Row],[cement]]+Table1[[#This Row],[aggregates]],""))</f>
        <v>294.5</v>
      </c>
      <c r="CG703" s="30">
        <f>COUNT(Table1[[#This Row],[steel]:[other_unspecified_material]])</f>
        <v>3</v>
      </c>
    </row>
    <row r="704" spans="1:85">
      <c r="A704" s="9">
        <v>702</v>
      </c>
      <c r="B704" s="20" t="s">
        <v>469</v>
      </c>
      <c r="C704" s="23"/>
      <c r="D704" s="43"/>
      <c r="E704" s="44"/>
      <c r="F704" s="43"/>
      <c r="G704" s="43"/>
      <c r="H704" s="43"/>
      <c r="I704" s="43">
        <v>4.45</v>
      </c>
      <c r="J704" s="119">
        <v>105.84</v>
      </c>
      <c r="K704" s="119"/>
      <c r="L704" s="119"/>
      <c r="M704" s="119">
        <v>394.3</v>
      </c>
      <c r="N704" s="119"/>
      <c r="O704" s="119"/>
      <c r="P704" s="119"/>
      <c r="Q704" s="119"/>
      <c r="R704" s="119"/>
      <c r="S704" s="119">
        <v>3.37</v>
      </c>
      <c r="T704" s="119"/>
      <c r="U704" s="119"/>
      <c r="V704" s="119"/>
      <c r="W704" s="119"/>
      <c r="X704" s="119">
        <v>2.14</v>
      </c>
      <c r="Y704" s="119"/>
      <c r="Z704" s="119"/>
      <c r="AA704" s="119">
        <v>2.59</v>
      </c>
      <c r="AB704" s="119">
        <v>0.92</v>
      </c>
      <c r="AC704" s="119"/>
      <c r="AD704" s="119">
        <v>1.69</v>
      </c>
      <c r="AE704" s="119"/>
      <c r="AF704" s="119"/>
      <c r="AG704" s="119"/>
      <c r="AH704" s="119"/>
      <c r="AI704" s="119"/>
      <c r="AK704" s="119">
        <v>59.02</v>
      </c>
      <c r="AL704" s="102" t="s">
        <v>1258</v>
      </c>
      <c r="AM704" s="43"/>
      <c r="AN704" s="103" t="s">
        <v>1108</v>
      </c>
      <c r="AO704" s="103" t="s">
        <v>117</v>
      </c>
      <c r="AP704" s="36" t="s">
        <v>760</v>
      </c>
      <c r="AQ704" s="36" t="s">
        <v>119</v>
      </c>
      <c r="AR704" s="36" t="s">
        <v>118</v>
      </c>
      <c r="AS704" s="104" t="s">
        <v>1260</v>
      </c>
      <c r="AT704" s="43">
        <v>2008</v>
      </c>
      <c r="AU704" s="8" t="s">
        <v>1261</v>
      </c>
      <c r="AV704" s="105" t="s">
        <v>124</v>
      </c>
      <c r="AW704" s="36" t="s">
        <v>1262</v>
      </c>
      <c r="AX704" s="47" t="s">
        <v>1324</v>
      </c>
      <c r="AY704" s="20" t="str">
        <f>"https://doi.org/"&amp;Table1[[#This Row],[DOI]]</f>
        <v>https://doi.org/10.1162/jiec.2007.1149</v>
      </c>
      <c r="AZ704" s="62" t="s">
        <v>1263</v>
      </c>
      <c r="BA704" s="20"/>
      <c r="BB704" s="20"/>
      <c r="BC704" s="106" t="s">
        <v>1264</v>
      </c>
      <c r="BD704" s="20"/>
      <c r="BE704" s="59" t="s">
        <v>1328</v>
      </c>
      <c r="BF704" s="23"/>
      <c r="BG704" s="23"/>
      <c r="BH704" s="23"/>
      <c r="BI704" s="23"/>
      <c r="BJ704" s="23"/>
      <c r="BK704" s="23"/>
      <c r="BL704" s="23"/>
      <c r="BM704" s="23"/>
      <c r="BN704" s="23"/>
      <c r="BO704" s="23"/>
      <c r="BP704" s="23"/>
      <c r="BQ704" s="23"/>
      <c r="BR704" s="23"/>
      <c r="BS704" s="23"/>
      <c r="BT704" s="23"/>
      <c r="BU704" s="23"/>
      <c r="BV704" s="23"/>
      <c r="BW704" s="56" t="s">
        <v>1268</v>
      </c>
      <c r="BX704" s="22" t="str">
        <f>_xlfn.XLOOKUP(BW704,dimensions_items!$B$4:$B$35,dimensions_items!$C$4:$C$35,"NULL",0)</f>
        <v>R5.2OECD</v>
      </c>
      <c r="BY704" s="100" t="s">
        <v>21</v>
      </c>
      <c r="BZ704" s="100" t="s">
        <v>31</v>
      </c>
      <c r="CA704" s="100" t="s">
        <v>18</v>
      </c>
      <c r="CB704" s="100" t="s">
        <v>23</v>
      </c>
      <c r="CC704" s="20" t="str">
        <f t="shared" si="30"/>
        <v>RS</v>
      </c>
      <c r="CD704" s="20" t="str">
        <f t="shared" si="31"/>
        <v>U</v>
      </c>
      <c r="CE704" s="20" t="str">
        <f t="shared" si="32"/>
        <v>OECD_EFTA</v>
      </c>
      <c r="CF704" s="20">
        <f>IF(ISNUMBER(Table1[[#This Row],[concrete]]),Table1[[#This Row],[concrete]],IF(AND(ISNUMBER(Table1[[#This Row],[cement]]),ISNUMBER(Table1[[#This Row],[aggregates]])),Table1[[#This Row],[cement]]+Table1[[#This Row],[aggregates]],""))</f>
        <v>394.3</v>
      </c>
      <c r="CG704" s="30">
        <f>COUNT(Table1[[#This Row],[steel]:[other_unspecified_material]])</f>
        <v>9</v>
      </c>
    </row>
    <row r="705" spans="1:85">
      <c r="A705" s="9">
        <v>703</v>
      </c>
      <c r="B705" s="20" t="s">
        <v>469</v>
      </c>
      <c r="C705" s="23"/>
      <c r="D705" s="43"/>
      <c r="E705" s="44"/>
      <c r="F705" s="43"/>
      <c r="G705" s="43"/>
      <c r="H705" s="43"/>
      <c r="I705" s="43">
        <v>7.7</v>
      </c>
      <c r="J705" s="119">
        <v>48.55</v>
      </c>
      <c r="K705" s="119"/>
      <c r="L705" s="119"/>
      <c r="M705" s="119">
        <v>1012.46</v>
      </c>
      <c r="N705" s="119"/>
      <c r="O705" s="119"/>
      <c r="P705" s="119"/>
      <c r="Q705" s="119"/>
      <c r="R705" s="119"/>
      <c r="S705" s="119">
        <v>0.01</v>
      </c>
      <c r="T705" s="119"/>
      <c r="U705" s="119"/>
      <c r="V705" s="119"/>
      <c r="W705" s="119"/>
      <c r="X705" s="119">
        <v>2.14</v>
      </c>
      <c r="Y705" s="119"/>
      <c r="Z705" s="119"/>
      <c r="AA705" s="119">
        <v>0.44</v>
      </c>
      <c r="AB705" s="119">
        <v>0.32</v>
      </c>
      <c r="AC705" s="119"/>
      <c r="AD705" s="119">
        <v>0.01</v>
      </c>
      <c r="AE705" s="119"/>
      <c r="AF705" s="119"/>
      <c r="AG705" s="119"/>
      <c r="AH705" s="119"/>
      <c r="AI705" s="119"/>
      <c r="AK705" s="119">
        <v>31.21</v>
      </c>
      <c r="AL705" s="107" t="s">
        <v>1257</v>
      </c>
      <c r="AM705" s="43"/>
      <c r="AN705" s="103" t="s">
        <v>350</v>
      </c>
      <c r="AO705" s="103" t="s">
        <v>117</v>
      </c>
      <c r="AP705" s="36" t="s">
        <v>760</v>
      </c>
      <c r="AQ705" s="36" t="s">
        <v>119</v>
      </c>
      <c r="AR705" s="36" t="s">
        <v>118</v>
      </c>
      <c r="AS705" s="104" t="s">
        <v>1260</v>
      </c>
      <c r="AT705" s="43">
        <v>2008</v>
      </c>
      <c r="AU705" s="8" t="s">
        <v>1261</v>
      </c>
      <c r="AV705" s="105" t="s">
        <v>124</v>
      </c>
      <c r="AW705" s="36" t="s">
        <v>1262</v>
      </c>
      <c r="AX705" s="47" t="s">
        <v>1324</v>
      </c>
      <c r="AY705" s="20" t="str">
        <f>"https://doi.org/"&amp;Table1[[#This Row],[DOI]]</f>
        <v>https://doi.org/10.1162/jiec.2007.1149</v>
      </c>
      <c r="AZ705" s="62" t="s">
        <v>1263</v>
      </c>
      <c r="BA705" s="23"/>
      <c r="BB705" s="23"/>
      <c r="BC705" s="106" t="s">
        <v>1264</v>
      </c>
      <c r="BD705" s="23"/>
      <c r="BE705" s="59" t="s">
        <v>1328</v>
      </c>
      <c r="BF705" s="23"/>
      <c r="BG705" s="23"/>
      <c r="BH705" s="23"/>
      <c r="BI705" s="23"/>
      <c r="BJ705" s="23"/>
      <c r="BK705" s="23"/>
      <c r="BL705" s="23"/>
      <c r="BM705" s="23"/>
      <c r="BN705" s="23"/>
      <c r="BO705" s="23"/>
      <c r="BP705" s="23"/>
      <c r="BQ705" s="23"/>
      <c r="BR705" s="23"/>
      <c r="BS705" s="23"/>
      <c r="BT705" s="23"/>
      <c r="BU705" s="23"/>
      <c r="BV705" s="23"/>
      <c r="BW705" s="56" t="s">
        <v>1268</v>
      </c>
      <c r="BX705" s="22" t="str">
        <f>_xlfn.XLOOKUP(BW705,dimensions_items!$B$4:$B$35,dimensions_items!$C$4:$C$35,"NULL",0)</f>
        <v>R5.2OECD</v>
      </c>
      <c r="BY705" s="100" t="s">
        <v>33</v>
      </c>
      <c r="BZ705" s="100" t="s">
        <v>31</v>
      </c>
      <c r="CA705" s="100" t="s">
        <v>18</v>
      </c>
      <c r="CB705" s="100" t="s">
        <v>23</v>
      </c>
      <c r="CC705" s="20" t="str">
        <f t="shared" si="30"/>
        <v>RM</v>
      </c>
      <c r="CD705" s="20" t="str">
        <f t="shared" si="31"/>
        <v>U</v>
      </c>
      <c r="CE705" s="20" t="str">
        <f t="shared" si="32"/>
        <v>OECD_EFTA</v>
      </c>
      <c r="CF705" s="20">
        <f>IF(ISNUMBER(Table1[[#This Row],[concrete]]),Table1[[#This Row],[concrete]],IF(AND(ISNUMBER(Table1[[#This Row],[cement]]),ISNUMBER(Table1[[#This Row],[aggregates]])),Table1[[#This Row],[cement]]+Table1[[#This Row],[aggregates]],""))</f>
        <v>1012.46</v>
      </c>
      <c r="CG705" s="30">
        <f>COUNT(Table1[[#This Row],[steel]:[other_unspecified_material]])</f>
        <v>9</v>
      </c>
    </row>
    <row r="706" spans="1:85">
      <c r="A706" s="9">
        <v>704</v>
      </c>
      <c r="B706" s="20" t="s">
        <v>469</v>
      </c>
      <c r="C706" s="20"/>
      <c r="I706" s="38">
        <v>45.31</v>
      </c>
      <c r="J706" s="117">
        <v>17.09</v>
      </c>
      <c r="M706" s="117">
        <v>519.34</v>
      </c>
      <c r="S706" s="117">
        <v>0.31</v>
      </c>
      <c r="X706" s="119">
        <v>2.14</v>
      </c>
      <c r="AA706" s="117">
        <v>0.2</v>
      </c>
      <c r="AB706" s="117">
        <v>2.57</v>
      </c>
      <c r="AD706" s="117">
        <v>0.31</v>
      </c>
      <c r="AK706" s="117">
        <v>14.67</v>
      </c>
      <c r="AL706" s="107" t="s">
        <v>1256</v>
      </c>
      <c r="AN706" s="106" t="s">
        <v>1259</v>
      </c>
      <c r="AO706" s="106" t="s">
        <v>209</v>
      </c>
      <c r="AP706" s="36" t="s">
        <v>760</v>
      </c>
      <c r="AQ706" s="36" t="s">
        <v>119</v>
      </c>
      <c r="AR706" s="36" t="s">
        <v>118</v>
      </c>
      <c r="AS706" s="104" t="s">
        <v>1260</v>
      </c>
      <c r="AT706" s="43">
        <v>2008</v>
      </c>
      <c r="AU706" s="8" t="s">
        <v>1261</v>
      </c>
      <c r="AV706" s="105" t="s">
        <v>124</v>
      </c>
      <c r="AW706" s="36" t="s">
        <v>1262</v>
      </c>
      <c r="AX706" s="47" t="s">
        <v>1324</v>
      </c>
      <c r="AY706" s="20" t="str">
        <f>"https://doi.org/"&amp;Table1[[#This Row],[DOI]]</f>
        <v>https://doi.org/10.1162/jiec.2007.1149</v>
      </c>
      <c r="AZ706" s="62" t="s">
        <v>1263</v>
      </c>
      <c r="BA706" s="20"/>
      <c r="BB706" s="20"/>
      <c r="BC706" s="106" t="s">
        <v>1264</v>
      </c>
      <c r="BD706" s="20"/>
      <c r="BE706" s="59" t="s">
        <v>1328</v>
      </c>
      <c r="BF706" s="20"/>
      <c r="BG706" s="20"/>
      <c r="BH706" s="20"/>
      <c r="BI706" s="20"/>
      <c r="BJ706" s="20"/>
      <c r="BK706" s="20"/>
      <c r="BL706" s="20"/>
      <c r="BM706" s="20"/>
      <c r="BN706" s="20"/>
      <c r="BO706" s="20"/>
      <c r="BP706" s="20"/>
      <c r="BQ706" s="20"/>
      <c r="BR706" s="20"/>
      <c r="BS706" s="20"/>
      <c r="BT706" s="20"/>
      <c r="BU706" s="20"/>
      <c r="BV706" s="20"/>
      <c r="BW706" s="56" t="s">
        <v>1268</v>
      </c>
      <c r="BX706" s="22" t="str">
        <f>_xlfn.XLOOKUP(BW706,dimensions_items!$B$4:$B$35,dimensions_items!$C$4:$C$35,"NULL",0)</f>
        <v>R5.2OECD</v>
      </c>
      <c r="BY706" s="100" t="s">
        <v>31</v>
      </c>
      <c r="BZ706" s="100" t="s">
        <v>31</v>
      </c>
      <c r="CA706" s="100" t="s">
        <v>18</v>
      </c>
      <c r="CB706" s="100" t="s">
        <v>23</v>
      </c>
      <c r="CC706" s="20" t="str">
        <f t="shared" ref="CC706:CC769" si="33">IF(LEFT(BY706,1)="N","NR",IF(LEFT(BY706,1)="I","IN",IF(LEFT(BY706,1)="U","UN",IF(LEFT(BY706,3)="R_u","RU",IF(LEFT(BY706,3)="R_M","RM",IF(LEFT(BY706,3)="R_S","RS",""))))))</f>
        <v>UN</v>
      </c>
      <c r="CD706" s="20" t="str">
        <f t="shared" ref="CD706:CD769" si="34">IF(LEFT(BZ706,1)="R","C",(LEFT(BZ706,1)))</f>
        <v>U</v>
      </c>
      <c r="CE706" s="20" t="str">
        <f t="shared" ref="CE706:CE769" si="35">RIGHT(BX706,LEN(BX706)-4)&amp;"_"&amp;RIGHT(BW706,LEN(BW706)-3)</f>
        <v>OECD_EFTA</v>
      </c>
      <c r="CF706" s="20">
        <f>IF(ISNUMBER(Table1[[#This Row],[concrete]]),Table1[[#This Row],[concrete]],IF(AND(ISNUMBER(Table1[[#This Row],[cement]]),ISNUMBER(Table1[[#This Row],[aggregates]])),Table1[[#This Row],[cement]]+Table1[[#This Row],[aggregates]],""))</f>
        <v>519.34</v>
      </c>
      <c r="CG706" s="30">
        <f>COUNT(Table1[[#This Row],[steel]:[other_unspecified_material]])</f>
        <v>9</v>
      </c>
    </row>
    <row r="707" spans="1:85">
      <c r="A707" s="9">
        <v>705</v>
      </c>
      <c r="B707" s="108" t="s">
        <v>654</v>
      </c>
      <c r="C707" s="108" t="s">
        <v>1384</v>
      </c>
      <c r="D707" s="38">
        <v>2012</v>
      </c>
      <c r="E707" s="20"/>
      <c r="F707" s="38">
        <v>50.31</v>
      </c>
      <c r="H707" s="38">
        <v>4.96</v>
      </c>
      <c r="J707" s="38">
        <v>264.31</v>
      </c>
      <c r="K707" s="38"/>
      <c r="L707" s="38"/>
      <c r="M707" s="38">
        <v>942.68</v>
      </c>
      <c r="N707" s="38"/>
      <c r="O707" s="38"/>
      <c r="P707" s="38"/>
      <c r="Q707" s="38"/>
      <c r="R707" s="38"/>
      <c r="S707" s="38">
        <v>87.75</v>
      </c>
      <c r="T707" s="38"/>
      <c r="U707" s="38"/>
      <c r="V707" s="38"/>
      <c r="W707" s="38"/>
      <c r="X707" s="38"/>
      <c r="Y707" s="38"/>
      <c r="Z707" s="38"/>
      <c r="AA707" s="38"/>
      <c r="AB707" s="38">
        <v>8.74</v>
      </c>
      <c r="AC707" s="38">
        <v>5.57</v>
      </c>
      <c r="AD707" s="38"/>
      <c r="AE707" s="38"/>
      <c r="AF707" s="38"/>
      <c r="AG707" s="38"/>
      <c r="AH707" s="38"/>
      <c r="AI707" s="38">
        <v>1.69</v>
      </c>
      <c r="AJ707" s="38"/>
      <c r="AK707" s="38"/>
      <c r="AL707" s="108" t="s">
        <v>1385</v>
      </c>
      <c r="AM707" s="38">
        <v>9</v>
      </c>
      <c r="AN707" s="108" t="s">
        <v>1386</v>
      </c>
      <c r="AO707" s="108" t="s">
        <v>24</v>
      </c>
      <c r="AP707" s="36" t="s">
        <v>598</v>
      </c>
      <c r="AQ707" s="108" t="s">
        <v>120</v>
      </c>
      <c r="AR707" s="108" t="s">
        <v>121</v>
      </c>
      <c r="AS707" s="104" t="s">
        <v>1383</v>
      </c>
      <c r="AT707" s="38">
        <v>2013</v>
      </c>
      <c r="AU707" s="108" t="s">
        <v>1380</v>
      </c>
      <c r="AW707" s="108" t="s">
        <v>1381</v>
      </c>
      <c r="AX707" s="139" t="s">
        <v>118</v>
      </c>
      <c r="AY707" s="42" t="s">
        <v>1382</v>
      </c>
      <c r="AZ707" s="111" t="s">
        <v>1387</v>
      </c>
      <c r="BC707" s="108" t="s">
        <v>1388</v>
      </c>
      <c r="BD707" s="108"/>
      <c r="BE707" s="108" t="s">
        <v>1389</v>
      </c>
      <c r="BW707" s="47" t="s">
        <v>466</v>
      </c>
      <c r="BX707" s="22" t="str">
        <f>_xlfn.XLOOKUP(BW707,dimensions_items!$B$4:$B$35,dimensions_items!$C$4:$C$35,"NULL",0)</f>
        <v>R5.2OECD</v>
      </c>
      <c r="BY707" s="20" t="s">
        <v>33</v>
      </c>
      <c r="BZ707" s="112" t="s">
        <v>1577</v>
      </c>
      <c r="CA707" s="112" t="s">
        <v>22</v>
      </c>
      <c r="CB707" s="112" t="s">
        <v>19</v>
      </c>
      <c r="CC707" s="20" t="str">
        <f t="shared" si="33"/>
        <v>RM</v>
      </c>
      <c r="CD707" s="20" t="str">
        <f t="shared" si="34"/>
        <v>T</v>
      </c>
      <c r="CE707" s="20" t="str">
        <f t="shared" si="35"/>
        <v>OECD_AUNZ</v>
      </c>
      <c r="CF707" s="20">
        <f>IF(ISNUMBER(Table1[[#This Row],[concrete]]),Table1[[#This Row],[concrete]],IF(AND(ISNUMBER(Table1[[#This Row],[cement]]),ISNUMBER(Table1[[#This Row],[aggregates]])),Table1[[#This Row],[cement]]+Table1[[#This Row],[aggregates]],""))</f>
        <v>942.68</v>
      </c>
      <c r="CG707" s="30">
        <f>COUNT(Table1[[#This Row],[steel]:[other_unspecified_material]])</f>
        <v>8</v>
      </c>
    </row>
    <row r="708" spans="1:85">
      <c r="A708" s="9">
        <v>706</v>
      </c>
      <c r="B708" s="108" t="s">
        <v>654</v>
      </c>
      <c r="C708" s="108" t="s">
        <v>1384</v>
      </c>
      <c r="D708" s="38">
        <v>2012</v>
      </c>
      <c r="E708" s="20"/>
      <c r="F708" s="38">
        <v>121.86</v>
      </c>
      <c r="H708" s="38">
        <v>2.73</v>
      </c>
      <c r="J708" s="38">
        <v>0.49</v>
      </c>
      <c r="K708" s="38"/>
      <c r="L708" s="38"/>
      <c r="M708" s="38">
        <v>2391.27</v>
      </c>
      <c r="N708" s="38"/>
      <c r="O708" s="38"/>
      <c r="P708" s="38"/>
      <c r="Q708" s="38"/>
      <c r="R708" s="38"/>
      <c r="S708" s="38">
        <v>81.94</v>
      </c>
      <c r="T708" s="38"/>
      <c r="U708" s="38"/>
      <c r="V708" s="38"/>
      <c r="W708" s="38"/>
      <c r="X708" s="38"/>
      <c r="Y708" s="38"/>
      <c r="Z708" s="38"/>
      <c r="AA708" s="38"/>
      <c r="AB708" s="38">
        <v>8.74</v>
      </c>
      <c r="AC708" s="38">
        <v>0.71</v>
      </c>
      <c r="AD708" s="38"/>
      <c r="AE708" s="38"/>
      <c r="AF708" s="38"/>
      <c r="AG708" s="38"/>
      <c r="AH708" s="38"/>
      <c r="AI708" s="38">
        <v>1.69</v>
      </c>
      <c r="AJ708" s="38"/>
      <c r="AK708" s="38"/>
      <c r="AL708" s="108" t="s">
        <v>1390</v>
      </c>
      <c r="AM708" s="38">
        <v>9</v>
      </c>
      <c r="AN708" s="108" t="s">
        <v>1386</v>
      </c>
      <c r="AO708" s="108" t="s">
        <v>24</v>
      </c>
      <c r="AP708" s="36" t="s">
        <v>598</v>
      </c>
      <c r="AQ708" s="108" t="s">
        <v>120</v>
      </c>
      <c r="AR708" s="108" t="s">
        <v>121</v>
      </c>
      <c r="AS708" s="104" t="s">
        <v>1383</v>
      </c>
      <c r="AT708" s="38">
        <v>2013</v>
      </c>
      <c r="AU708" s="108" t="s">
        <v>1380</v>
      </c>
      <c r="AW708" s="108" t="s">
        <v>1381</v>
      </c>
      <c r="AX708" s="139" t="s">
        <v>118</v>
      </c>
      <c r="AY708" s="42" t="s">
        <v>1382</v>
      </c>
      <c r="AZ708" s="111" t="s">
        <v>1391</v>
      </c>
      <c r="BC708" s="108" t="s">
        <v>1392</v>
      </c>
      <c r="BD708" s="108"/>
      <c r="BE708" s="108" t="s">
        <v>1389</v>
      </c>
      <c r="BW708" s="47" t="s">
        <v>466</v>
      </c>
      <c r="BX708" s="22" t="str">
        <f>_xlfn.XLOOKUP(BW708,dimensions_items!$B$4:$B$35,dimensions_items!$C$4:$C$35,"NULL",0)</f>
        <v>R5.2OECD</v>
      </c>
      <c r="BY708" s="20" t="s">
        <v>33</v>
      </c>
      <c r="BZ708" s="112" t="s">
        <v>26</v>
      </c>
      <c r="CA708" s="112" t="s">
        <v>22</v>
      </c>
      <c r="CB708" s="112" t="s">
        <v>19</v>
      </c>
      <c r="CC708" s="20" t="str">
        <f t="shared" si="33"/>
        <v>RM</v>
      </c>
      <c r="CD708" s="20" t="str">
        <f t="shared" si="34"/>
        <v>C</v>
      </c>
      <c r="CE708" s="20" t="str">
        <f t="shared" si="35"/>
        <v>OECD_AUNZ</v>
      </c>
      <c r="CF708" s="20">
        <f>IF(ISNUMBER(Table1[[#This Row],[concrete]]),Table1[[#This Row],[concrete]],IF(AND(ISNUMBER(Table1[[#This Row],[cement]]),ISNUMBER(Table1[[#This Row],[aggregates]])),Table1[[#This Row],[cement]]+Table1[[#This Row],[aggregates]],""))</f>
        <v>2391.27</v>
      </c>
      <c r="CG708" s="30">
        <f>COUNT(Table1[[#This Row],[steel]:[other_unspecified_material]])</f>
        <v>8</v>
      </c>
    </row>
    <row r="709" spans="1:85">
      <c r="A709" s="9">
        <v>707</v>
      </c>
      <c r="B709" s="20" t="s">
        <v>1377</v>
      </c>
      <c r="C709" s="20"/>
      <c r="E709" s="9">
        <v>1900</v>
      </c>
      <c r="J709" s="38">
        <v>69.86666666666666</v>
      </c>
      <c r="K709" s="38"/>
      <c r="L709" s="38"/>
      <c r="M709" s="38"/>
      <c r="N709" s="38"/>
      <c r="O709" s="38">
        <v>80</v>
      </c>
      <c r="P709" s="38">
        <v>2219</v>
      </c>
      <c r="Q709" s="38">
        <v>111.77777777777777</v>
      </c>
      <c r="R709" s="38"/>
      <c r="S709" s="38"/>
      <c r="T709" s="38"/>
      <c r="U709" s="38"/>
      <c r="V709" s="38"/>
      <c r="W709" s="38"/>
      <c r="X709" s="38"/>
      <c r="Y709" s="38"/>
      <c r="Z709" s="38"/>
      <c r="AA709" s="38"/>
      <c r="AB709" s="38"/>
      <c r="AC709" s="38"/>
      <c r="AD709" s="38"/>
      <c r="AE709" s="38"/>
      <c r="AF709" s="38"/>
      <c r="AG709" s="38"/>
      <c r="AH709" s="38"/>
      <c r="AI709" s="38"/>
      <c r="AJ709" s="38"/>
      <c r="AK709" s="38">
        <v>26.666666666666668</v>
      </c>
      <c r="AL709" s="20" t="s">
        <v>1407</v>
      </c>
      <c r="AM709" s="38">
        <v>2</v>
      </c>
      <c r="AN709" s="20" t="s">
        <v>117</v>
      </c>
      <c r="AO709" s="20" t="s">
        <v>20</v>
      </c>
      <c r="AP709" s="20" t="s">
        <v>760</v>
      </c>
      <c r="AQ709" s="20" t="s">
        <v>227</v>
      </c>
      <c r="AR709" s="20" t="s">
        <v>121</v>
      </c>
      <c r="AS709" s="20" t="s">
        <v>793</v>
      </c>
      <c r="AT709" s="38">
        <v>2008</v>
      </c>
      <c r="AU709" s="20" t="s">
        <v>794</v>
      </c>
      <c r="AV709" s="20" t="s">
        <v>795</v>
      </c>
      <c r="AW709" s="20" t="s">
        <v>125</v>
      </c>
      <c r="AX709" s="42" t="s">
        <v>1495</v>
      </c>
      <c r="AY709" s="20" t="str">
        <f>"https://doi.org/"&amp;Table1[[#This Row],[DOI]]</f>
        <v>https://doi.org/10.2791/38942</v>
      </c>
      <c r="AZ709" s="20" t="s">
        <v>1408</v>
      </c>
      <c r="BA709" s="20" t="s">
        <v>119</v>
      </c>
      <c r="BB709" s="20" t="s">
        <v>1409</v>
      </c>
      <c r="BC709" s="20" t="s">
        <v>119</v>
      </c>
      <c r="BD709" s="20" t="s">
        <v>119</v>
      </c>
      <c r="BE709" s="20" t="s">
        <v>1410</v>
      </c>
      <c r="BF709" s="20"/>
      <c r="BG709" s="20"/>
      <c r="BH709" s="20"/>
      <c r="BI709" s="20"/>
      <c r="BJ709" s="20"/>
      <c r="BK709" s="20"/>
      <c r="BL709" s="20"/>
      <c r="BM709" s="20"/>
      <c r="BN709" s="20"/>
      <c r="BO709" s="20"/>
      <c r="BP709" s="20"/>
      <c r="BQ709" s="20"/>
      <c r="BR709" s="20"/>
      <c r="BS709" s="20"/>
      <c r="BT709" s="20"/>
      <c r="BU709" s="20"/>
      <c r="BV709" s="20"/>
      <c r="BW709" s="47" t="s">
        <v>134</v>
      </c>
      <c r="BX709" s="22" t="str">
        <f>_xlfn.XLOOKUP(BW709,dimensions_items!$B$4:$B$35,dimensions_items!$C$4:$C$35,"NULL",0)</f>
        <v>R5.2OECD</v>
      </c>
      <c r="BY709" s="112" t="s">
        <v>25</v>
      </c>
      <c r="BZ709" s="112" t="s">
        <v>1470</v>
      </c>
      <c r="CA709" s="112" t="s">
        <v>18</v>
      </c>
      <c r="CB709" s="112" t="s">
        <v>23</v>
      </c>
      <c r="CC709" s="20" t="str">
        <f t="shared" si="33"/>
        <v>RS</v>
      </c>
      <c r="CD709" s="20" t="str">
        <f t="shared" si="34"/>
        <v>M</v>
      </c>
      <c r="CE709" s="20" t="str">
        <f t="shared" si="35"/>
        <v>OECD_EU15</v>
      </c>
      <c r="CF709" s="20" t="str">
        <f>IF(ISNUMBER(Table1[[#This Row],[concrete]]),Table1[[#This Row],[concrete]],IF(AND(ISNUMBER(Table1[[#This Row],[cement]]),ISNUMBER(Table1[[#This Row],[aggregates]])),Table1[[#This Row],[cement]]+Table1[[#This Row],[aggregates]],""))</f>
        <v/>
      </c>
      <c r="CG709" s="30">
        <f>COUNT(Table1[[#This Row],[steel]:[other_unspecified_material]])</f>
        <v>5</v>
      </c>
    </row>
    <row r="710" spans="1:85">
      <c r="A710" s="9">
        <v>708</v>
      </c>
      <c r="B710" s="20" t="s">
        <v>1377</v>
      </c>
      <c r="C710" s="20"/>
      <c r="E710" s="9">
        <v>1900</v>
      </c>
      <c r="J710" s="38">
        <v>69.86666666666666</v>
      </c>
      <c r="K710" s="38"/>
      <c r="L710" s="38"/>
      <c r="M710" s="38"/>
      <c r="N710" s="38"/>
      <c r="O710" s="38">
        <v>170</v>
      </c>
      <c r="P710" s="38">
        <v>84</v>
      </c>
      <c r="Q710" s="38">
        <v>111.77777777777777</v>
      </c>
      <c r="R710" s="38"/>
      <c r="S710" s="38"/>
      <c r="T710" s="38"/>
      <c r="U710" s="38"/>
      <c r="V710" s="38"/>
      <c r="W710" s="38">
        <v>2272.2222222222222</v>
      </c>
      <c r="X710" s="38"/>
      <c r="Y710" s="38"/>
      <c r="Z710" s="38"/>
      <c r="AA710" s="38"/>
      <c r="AB710" s="38"/>
      <c r="AC710" s="38"/>
      <c r="AD710" s="38"/>
      <c r="AE710" s="38"/>
      <c r="AF710" s="38"/>
      <c r="AG710" s="38"/>
      <c r="AH710" s="38"/>
      <c r="AI710" s="38"/>
      <c r="AJ710" s="38">
        <v>5.333333333333333</v>
      </c>
      <c r="AK710" s="38">
        <v>26.666666666666668</v>
      </c>
      <c r="AL710" s="20" t="s">
        <v>1411</v>
      </c>
      <c r="AM710" s="38">
        <v>2</v>
      </c>
      <c r="AN710" s="20" t="s">
        <v>117</v>
      </c>
      <c r="AO710" s="20" t="s">
        <v>20</v>
      </c>
      <c r="AP710" s="20" t="s">
        <v>760</v>
      </c>
      <c r="AQ710" s="20" t="s">
        <v>227</v>
      </c>
      <c r="AR710" s="20" t="s">
        <v>121</v>
      </c>
      <c r="AS710" s="20" t="s">
        <v>793</v>
      </c>
      <c r="AT710" s="38">
        <v>2008</v>
      </c>
      <c r="AU710" s="20" t="s">
        <v>794</v>
      </c>
      <c r="AV710" s="20" t="s">
        <v>795</v>
      </c>
      <c r="AW710" s="20" t="s">
        <v>125</v>
      </c>
      <c r="AX710" s="42" t="s">
        <v>1495</v>
      </c>
      <c r="AY710" s="20" t="str">
        <f>"https://doi.org/"&amp;Table1[[#This Row],[DOI]]</f>
        <v>https://doi.org/10.2791/38942</v>
      </c>
      <c r="AZ710" s="20" t="s">
        <v>1408</v>
      </c>
      <c r="BA710" s="20" t="s">
        <v>119</v>
      </c>
      <c r="BB710" s="20" t="s">
        <v>1409</v>
      </c>
      <c r="BC710" s="20" t="s">
        <v>119</v>
      </c>
      <c r="BD710" s="20" t="s">
        <v>119</v>
      </c>
      <c r="BE710" s="20" t="s">
        <v>1410</v>
      </c>
      <c r="BF710" s="20"/>
      <c r="BG710" s="20"/>
      <c r="BH710" s="20"/>
      <c r="BI710" s="20"/>
      <c r="BJ710" s="20"/>
      <c r="BK710" s="20"/>
      <c r="BL710" s="20"/>
      <c r="BM710" s="20"/>
      <c r="BN710" s="20"/>
      <c r="BO710" s="20"/>
      <c r="BP710" s="20"/>
      <c r="BQ710" s="20"/>
      <c r="BR710" s="20"/>
      <c r="BS710" s="20"/>
      <c r="BT710" s="20"/>
      <c r="BU710" s="20"/>
      <c r="BV710" s="20"/>
      <c r="BW710" s="47" t="s">
        <v>134</v>
      </c>
      <c r="BX710" s="22" t="str">
        <f>_xlfn.XLOOKUP(BW710,dimensions_items!$B$4:$B$35,dimensions_items!$C$4:$C$35,"NULL",0)</f>
        <v>R5.2OECD</v>
      </c>
      <c r="BY710" s="112" t="s">
        <v>25</v>
      </c>
      <c r="BZ710" s="112" t="s">
        <v>1468</v>
      </c>
      <c r="CA710" s="112" t="s">
        <v>18</v>
      </c>
      <c r="CB710" s="112" t="s">
        <v>23</v>
      </c>
      <c r="CC710" s="20" t="str">
        <f t="shared" si="33"/>
        <v>RS</v>
      </c>
      <c r="CD710" s="20" t="str">
        <f t="shared" si="34"/>
        <v>M</v>
      </c>
      <c r="CE710" s="20" t="str">
        <f t="shared" si="35"/>
        <v>OECD_EU15</v>
      </c>
      <c r="CF710" s="20" t="str">
        <f>IF(ISNUMBER(Table1[[#This Row],[concrete]]),Table1[[#This Row],[concrete]],IF(AND(ISNUMBER(Table1[[#This Row],[cement]]),ISNUMBER(Table1[[#This Row],[aggregates]])),Table1[[#This Row],[cement]]+Table1[[#This Row],[aggregates]],""))</f>
        <v/>
      </c>
      <c r="CG710" s="30">
        <f>COUNT(Table1[[#This Row],[steel]:[other_unspecified_material]])</f>
        <v>7</v>
      </c>
    </row>
    <row r="711" spans="1:85">
      <c r="A711" s="9">
        <v>709</v>
      </c>
      <c r="B711" s="20" t="s">
        <v>1377</v>
      </c>
      <c r="C711" s="20"/>
      <c r="E711" s="9">
        <v>1900</v>
      </c>
      <c r="J711" s="38">
        <v>31.9</v>
      </c>
      <c r="K711" s="38"/>
      <c r="L711" s="38"/>
      <c r="M711" s="38"/>
      <c r="N711" s="38"/>
      <c r="O711" s="38">
        <v>90</v>
      </c>
      <c r="P711" s="38"/>
      <c r="Q711" s="38">
        <v>138.88888888888889</v>
      </c>
      <c r="R711" s="38"/>
      <c r="S711" s="38"/>
      <c r="T711" s="38"/>
      <c r="U711" s="38"/>
      <c r="V711" s="38"/>
      <c r="W711" s="38">
        <v>1450</v>
      </c>
      <c r="X711" s="38"/>
      <c r="Y711" s="38"/>
      <c r="Z711" s="38"/>
      <c r="AA711" s="38"/>
      <c r="AB711" s="38"/>
      <c r="AC711" s="38"/>
      <c r="AD711" s="38"/>
      <c r="AE711" s="38"/>
      <c r="AF711" s="38"/>
      <c r="AG711" s="38"/>
      <c r="AH711" s="38"/>
      <c r="AI711" s="38"/>
      <c r="AJ711" s="38">
        <v>5.333333333333333</v>
      </c>
      <c r="AK711" s="38"/>
      <c r="AL711" s="20" t="s">
        <v>1366</v>
      </c>
      <c r="AM711" s="38">
        <v>2</v>
      </c>
      <c r="AN711" s="20" t="s">
        <v>117</v>
      </c>
      <c r="AO711" s="20" t="s">
        <v>20</v>
      </c>
      <c r="AP711" s="20" t="s">
        <v>760</v>
      </c>
      <c r="AQ711" s="20" t="s">
        <v>227</v>
      </c>
      <c r="AR711" s="20" t="s">
        <v>121</v>
      </c>
      <c r="AS711" s="20" t="s">
        <v>793</v>
      </c>
      <c r="AT711" s="38">
        <v>2008</v>
      </c>
      <c r="AU711" s="20" t="s">
        <v>794</v>
      </c>
      <c r="AV711" s="20" t="s">
        <v>795</v>
      </c>
      <c r="AW711" s="20" t="s">
        <v>125</v>
      </c>
      <c r="AX711" s="42" t="s">
        <v>1495</v>
      </c>
      <c r="AY711" s="20" t="str">
        <f>"https://doi.org/"&amp;Table1[[#This Row],[DOI]]</f>
        <v>https://doi.org/10.2791/38942</v>
      </c>
      <c r="AZ711" s="20" t="s">
        <v>1408</v>
      </c>
      <c r="BA711" s="20" t="s">
        <v>119</v>
      </c>
      <c r="BB711" s="20" t="s">
        <v>1409</v>
      </c>
      <c r="BC711" s="20" t="s">
        <v>119</v>
      </c>
      <c r="BD711" s="20" t="s">
        <v>119</v>
      </c>
      <c r="BE711" s="20" t="s">
        <v>1410</v>
      </c>
      <c r="BF711" s="20"/>
      <c r="BG711" s="20"/>
      <c r="BH711" s="20"/>
      <c r="BI711" s="20"/>
      <c r="BJ711" s="20"/>
      <c r="BK711" s="20"/>
      <c r="BL711" s="20"/>
      <c r="BM711" s="20"/>
      <c r="BN711" s="20"/>
      <c r="BO711" s="20"/>
      <c r="BP711" s="20"/>
      <c r="BQ711" s="20"/>
      <c r="BR711" s="20"/>
      <c r="BS711" s="20"/>
      <c r="BT711" s="20"/>
      <c r="BU711" s="20"/>
      <c r="BV711" s="20"/>
      <c r="BW711" s="47" t="s">
        <v>134</v>
      </c>
      <c r="BX711" s="22" t="str">
        <f>_xlfn.XLOOKUP(BW711,dimensions_items!$B$4:$B$35,dimensions_items!$C$4:$C$35,"NULL",0)</f>
        <v>R5.2OECD</v>
      </c>
      <c r="BY711" s="112" t="s">
        <v>25</v>
      </c>
      <c r="BZ711" s="112" t="s">
        <v>1468</v>
      </c>
      <c r="CA711" s="112" t="s">
        <v>18</v>
      </c>
      <c r="CB711" s="112" t="s">
        <v>23</v>
      </c>
      <c r="CC711" s="20" t="str">
        <f t="shared" si="33"/>
        <v>RS</v>
      </c>
      <c r="CD711" s="20" t="str">
        <f t="shared" si="34"/>
        <v>M</v>
      </c>
      <c r="CE711" s="20" t="str">
        <f t="shared" si="35"/>
        <v>OECD_EU15</v>
      </c>
      <c r="CF711" s="20" t="str">
        <f>IF(ISNUMBER(Table1[[#This Row],[concrete]]),Table1[[#This Row],[concrete]],IF(AND(ISNUMBER(Table1[[#This Row],[cement]]),ISNUMBER(Table1[[#This Row],[aggregates]])),Table1[[#This Row],[cement]]+Table1[[#This Row],[aggregates]],""))</f>
        <v/>
      </c>
      <c r="CG711" s="30">
        <f>COUNT(Table1[[#This Row],[steel]:[other_unspecified_material]])</f>
        <v>5</v>
      </c>
    </row>
    <row r="712" spans="1:85">
      <c r="A712" s="9">
        <v>710</v>
      </c>
      <c r="B712" s="20" t="s">
        <v>1377</v>
      </c>
      <c r="C712" s="20"/>
      <c r="D712" s="38">
        <v>1945</v>
      </c>
      <c r="E712" s="9">
        <v>1990</v>
      </c>
      <c r="F712" s="38">
        <v>36.209777777777781</v>
      </c>
      <c r="J712" s="38">
        <v>17.777777777777779</v>
      </c>
      <c r="K712" s="38"/>
      <c r="L712" s="38"/>
      <c r="M712" s="38">
        <v>1014.4568888888888</v>
      </c>
      <c r="N712" s="38">
        <v>128</v>
      </c>
      <c r="O712" s="38"/>
      <c r="P712" s="38">
        <v>693.33333333333337</v>
      </c>
      <c r="Q712" s="38">
        <v>119.4074074074074</v>
      </c>
      <c r="R712" s="38"/>
      <c r="S712" s="38">
        <v>24.888888888888889</v>
      </c>
      <c r="T712" s="38"/>
      <c r="U712" s="38"/>
      <c r="V712" s="38"/>
      <c r="W712" s="38"/>
      <c r="X712" s="38"/>
      <c r="Y712" s="38"/>
      <c r="Z712" s="38"/>
      <c r="AA712" s="38">
        <v>170.66666666666666</v>
      </c>
      <c r="AB712" s="38"/>
      <c r="AC712" s="38"/>
      <c r="AD712" s="38"/>
      <c r="AE712" s="38"/>
      <c r="AF712" s="38"/>
      <c r="AG712" s="38"/>
      <c r="AH712" s="38"/>
      <c r="AI712" s="38"/>
      <c r="AJ712" s="38">
        <v>11.081481481481481</v>
      </c>
      <c r="AK712" s="38">
        <v>38.888888888888893</v>
      </c>
      <c r="AL712" s="20" t="s">
        <v>1367</v>
      </c>
      <c r="AM712" s="38">
        <v>1.5</v>
      </c>
      <c r="AN712" s="20" t="s">
        <v>117</v>
      </c>
      <c r="AO712" s="20" t="s">
        <v>20</v>
      </c>
      <c r="AP712" s="20" t="s">
        <v>760</v>
      </c>
      <c r="AQ712" s="20" t="s">
        <v>227</v>
      </c>
      <c r="AR712" s="20" t="s">
        <v>121</v>
      </c>
      <c r="AS712" s="20" t="s">
        <v>793</v>
      </c>
      <c r="AT712" s="38">
        <v>2008</v>
      </c>
      <c r="AU712" s="20" t="s">
        <v>794</v>
      </c>
      <c r="AV712" s="20" t="s">
        <v>795</v>
      </c>
      <c r="AW712" s="20" t="s">
        <v>125</v>
      </c>
      <c r="AX712" s="42" t="s">
        <v>1495</v>
      </c>
      <c r="AY712" s="20" t="str">
        <f>"https://doi.org/"&amp;Table1[[#This Row],[DOI]]</f>
        <v>https://doi.org/10.2791/38942</v>
      </c>
      <c r="AZ712" s="20" t="s">
        <v>1408</v>
      </c>
      <c r="BA712" s="20" t="s">
        <v>1412</v>
      </c>
      <c r="BB712" s="20" t="s">
        <v>1409</v>
      </c>
      <c r="BC712" s="20" t="s">
        <v>119</v>
      </c>
      <c r="BD712" s="20" t="s">
        <v>119</v>
      </c>
      <c r="BE712" s="20" t="s">
        <v>1410</v>
      </c>
      <c r="BF712" s="20"/>
      <c r="BG712" s="20"/>
      <c r="BH712" s="20"/>
      <c r="BI712" s="20"/>
      <c r="BJ712" s="20"/>
      <c r="BK712" s="20"/>
      <c r="BL712" s="20"/>
      <c r="BM712" s="20"/>
      <c r="BN712" s="20"/>
      <c r="BO712" s="20"/>
      <c r="BP712" s="20"/>
      <c r="BQ712" s="20"/>
      <c r="BR712" s="20"/>
      <c r="BS712" s="20"/>
      <c r="BT712" s="20"/>
      <c r="BU712" s="20"/>
      <c r="BV712" s="20"/>
      <c r="BW712" s="47" t="s">
        <v>134</v>
      </c>
      <c r="BX712" s="22" t="str">
        <f>_xlfn.XLOOKUP(BW712,dimensions_items!$B$4:$B$35,dimensions_items!$C$4:$C$35,"NULL",0)</f>
        <v>R5.2OECD</v>
      </c>
      <c r="BY712" s="112" t="s">
        <v>25</v>
      </c>
      <c r="BZ712" s="112" t="s">
        <v>1470</v>
      </c>
      <c r="CA712" s="112" t="s">
        <v>18</v>
      </c>
      <c r="CB712" s="112" t="s">
        <v>23</v>
      </c>
      <c r="CC712" s="20" t="str">
        <f t="shared" si="33"/>
        <v>RS</v>
      </c>
      <c r="CD712" s="20" t="str">
        <f t="shared" si="34"/>
        <v>M</v>
      </c>
      <c r="CE712" s="20" t="str">
        <f t="shared" si="35"/>
        <v>OECD_EU15</v>
      </c>
      <c r="CF712" s="20">
        <f>IF(ISNUMBER(Table1[[#This Row],[concrete]]),Table1[[#This Row],[concrete]],IF(AND(ISNUMBER(Table1[[#This Row],[cement]]),ISNUMBER(Table1[[#This Row],[aggregates]])),Table1[[#This Row],[cement]]+Table1[[#This Row],[aggregates]],""))</f>
        <v>1014.4568888888888</v>
      </c>
      <c r="CG712" s="30">
        <f>COUNT(Table1[[#This Row],[steel]:[other_unspecified_material]])</f>
        <v>10</v>
      </c>
    </row>
    <row r="713" spans="1:85">
      <c r="A713" s="9">
        <v>711</v>
      </c>
      <c r="B713" s="8" t="s">
        <v>1377</v>
      </c>
      <c r="D713" s="38">
        <v>1965</v>
      </c>
      <c r="F713" s="38">
        <v>70.513777777777776</v>
      </c>
      <c r="J713" s="38">
        <v>17.777777777777779</v>
      </c>
      <c r="K713" s="38"/>
      <c r="L713" s="38"/>
      <c r="M713" s="38">
        <v>1364.152888888889</v>
      </c>
      <c r="N713" s="38"/>
      <c r="O713" s="38"/>
      <c r="P713" s="38">
        <v>693.33333333333337</v>
      </c>
      <c r="Q713" s="38">
        <v>119.4074074074074</v>
      </c>
      <c r="R713" s="38"/>
      <c r="S713" s="38">
        <v>24.888888888888889</v>
      </c>
      <c r="T713" s="38"/>
      <c r="U713" s="38"/>
      <c r="V713" s="38"/>
      <c r="W713" s="38"/>
      <c r="X713" s="38"/>
      <c r="Y713" s="38"/>
      <c r="Z713" s="38"/>
      <c r="AA713" s="38"/>
      <c r="AB713" s="38"/>
      <c r="AC713" s="38"/>
      <c r="AD713" s="38"/>
      <c r="AE713" s="38"/>
      <c r="AF713" s="38"/>
      <c r="AG713" s="38"/>
      <c r="AH713" s="38"/>
      <c r="AI713" s="38"/>
      <c r="AJ713" s="38">
        <v>14.281481481481482</v>
      </c>
      <c r="AK713" s="38">
        <v>135.55555555555554</v>
      </c>
      <c r="AL713" s="8" t="s">
        <v>1413</v>
      </c>
      <c r="AM713" s="38">
        <v>1.5</v>
      </c>
      <c r="AN713" s="8" t="s">
        <v>117</v>
      </c>
      <c r="AO713" s="8" t="s">
        <v>20</v>
      </c>
      <c r="AP713" s="8" t="s">
        <v>760</v>
      </c>
      <c r="AQ713" s="8" t="s">
        <v>227</v>
      </c>
      <c r="AR713" s="8" t="s">
        <v>121</v>
      </c>
      <c r="AS713" s="8" t="s">
        <v>793</v>
      </c>
      <c r="AT713" s="38">
        <v>2008</v>
      </c>
      <c r="AU713" s="8" t="s">
        <v>794</v>
      </c>
      <c r="AV713" s="8" t="s">
        <v>795</v>
      </c>
      <c r="AW713" s="8" t="s">
        <v>125</v>
      </c>
      <c r="AX713" s="42" t="s">
        <v>1495</v>
      </c>
      <c r="AY713" s="20" t="str">
        <f>"https://doi.org/"&amp;Table1[[#This Row],[DOI]]</f>
        <v>https://doi.org/10.2791/38942</v>
      </c>
      <c r="AZ713" s="8" t="s">
        <v>1408</v>
      </c>
      <c r="BA713" s="8" t="s">
        <v>1412</v>
      </c>
      <c r="BB713" s="8" t="s">
        <v>1409</v>
      </c>
      <c r="BC713" s="8" t="s">
        <v>119</v>
      </c>
      <c r="BD713" s="8" t="s">
        <v>119</v>
      </c>
      <c r="BE713" s="8" t="s">
        <v>1410</v>
      </c>
      <c r="BW713" s="47" t="s">
        <v>134</v>
      </c>
      <c r="BX713" s="22" t="str">
        <f>_xlfn.XLOOKUP(BW713,dimensions_items!$B$4:$B$35,dimensions_items!$C$4:$C$35,"NULL",0)</f>
        <v>R5.2OECD</v>
      </c>
      <c r="BY713" s="112" t="s">
        <v>25</v>
      </c>
      <c r="BZ713" s="112" t="s">
        <v>1470</v>
      </c>
      <c r="CA713" s="112" t="s">
        <v>18</v>
      </c>
      <c r="CB713" s="112" t="s">
        <v>23</v>
      </c>
      <c r="CC713" s="20" t="str">
        <f t="shared" si="33"/>
        <v>RS</v>
      </c>
      <c r="CD713" s="20" t="str">
        <f t="shared" si="34"/>
        <v>M</v>
      </c>
      <c r="CE713" s="20" t="str">
        <f t="shared" si="35"/>
        <v>OECD_EU15</v>
      </c>
      <c r="CF713" s="20">
        <f>IF(ISNUMBER(Table1[[#This Row],[concrete]]),Table1[[#This Row],[concrete]],IF(AND(ISNUMBER(Table1[[#This Row],[cement]]),ISNUMBER(Table1[[#This Row],[aggregates]])),Table1[[#This Row],[cement]]+Table1[[#This Row],[aggregates]],""))</f>
        <v>1364.152888888889</v>
      </c>
      <c r="CG713" s="30">
        <f>COUNT(Table1[[#This Row],[steel]:[other_unspecified_material]])</f>
        <v>8</v>
      </c>
    </row>
    <row r="714" spans="1:85">
      <c r="A714" s="9">
        <v>712</v>
      </c>
      <c r="B714" s="20" t="s">
        <v>1377</v>
      </c>
      <c r="C714" s="20"/>
      <c r="D714" s="38">
        <v>2006</v>
      </c>
      <c r="F714" s="38">
        <v>70.513777777777776</v>
      </c>
      <c r="J714" s="38">
        <v>17.777777777777779</v>
      </c>
      <c r="K714" s="38"/>
      <c r="L714" s="38"/>
      <c r="M714" s="38">
        <v>1364.152888888889</v>
      </c>
      <c r="N714" s="38"/>
      <c r="O714" s="38"/>
      <c r="P714" s="38">
        <v>693.33333333333337</v>
      </c>
      <c r="Q714" s="38">
        <v>119.4074074074074</v>
      </c>
      <c r="R714" s="38"/>
      <c r="S714" s="38">
        <v>24.888888888888889</v>
      </c>
      <c r="T714" s="38"/>
      <c r="U714" s="38"/>
      <c r="V714" s="38"/>
      <c r="W714" s="38"/>
      <c r="X714" s="38"/>
      <c r="Y714" s="38"/>
      <c r="Z714" s="38"/>
      <c r="AA714" s="38"/>
      <c r="AB714" s="38"/>
      <c r="AC714" s="38"/>
      <c r="AD714" s="38"/>
      <c r="AE714" s="38"/>
      <c r="AF714" s="38"/>
      <c r="AG714" s="38"/>
      <c r="AH714" s="38"/>
      <c r="AI714" s="38"/>
      <c r="AJ714" s="38">
        <v>24.829629629629629</v>
      </c>
      <c r="AK714" s="38">
        <v>135.55555555555554</v>
      </c>
      <c r="AL714" s="20" t="s">
        <v>1414</v>
      </c>
      <c r="AM714" s="38">
        <v>1.5</v>
      </c>
      <c r="AN714" s="20" t="s">
        <v>117</v>
      </c>
      <c r="AO714" s="20" t="s">
        <v>20</v>
      </c>
      <c r="AP714" s="20" t="s">
        <v>760</v>
      </c>
      <c r="AQ714" s="20" t="s">
        <v>227</v>
      </c>
      <c r="AR714" s="20" t="s">
        <v>121</v>
      </c>
      <c r="AS714" s="20" t="s">
        <v>793</v>
      </c>
      <c r="AT714" s="38">
        <v>2008</v>
      </c>
      <c r="AU714" s="20" t="s">
        <v>794</v>
      </c>
      <c r="AV714" s="20" t="s">
        <v>795</v>
      </c>
      <c r="AW714" s="20" t="s">
        <v>125</v>
      </c>
      <c r="AX714" s="42" t="s">
        <v>1495</v>
      </c>
      <c r="AY714" s="20" t="str">
        <f>"https://doi.org/"&amp;Table1[[#This Row],[DOI]]</f>
        <v>https://doi.org/10.2791/38942</v>
      </c>
      <c r="AZ714" s="20" t="s">
        <v>1408</v>
      </c>
      <c r="BA714" s="20" t="s">
        <v>1412</v>
      </c>
      <c r="BB714" s="20" t="s">
        <v>1409</v>
      </c>
      <c r="BC714" s="20" t="s">
        <v>119</v>
      </c>
      <c r="BD714" s="20" t="s">
        <v>119</v>
      </c>
      <c r="BE714" s="20" t="s">
        <v>1410</v>
      </c>
      <c r="BF714" s="20"/>
      <c r="BG714" s="20"/>
      <c r="BH714" s="20"/>
      <c r="BI714" s="20"/>
      <c r="BJ714" s="20"/>
      <c r="BK714" s="20"/>
      <c r="BL714" s="20"/>
      <c r="BM714" s="20"/>
      <c r="BN714" s="20"/>
      <c r="BO714" s="20"/>
      <c r="BP714" s="20"/>
      <c r="BQ714" s="20"/>
      <c r="BR714" s="20"/>
      <c r="BS714" s="20"/>
      <c r="BT714" s="20"/>
      <c r="BU714" s="20"/>
      <c r="BV714" s="20"/>
      <c r="BW714" s="47" t="s">
        <v>134</v>
      </c>
      <c r="BX714" s="22" t="str">
        <f>_xlfn.XLOOKUP(BW714,dimensions_items!$B$4:$B$35,dimensions_items!$C$4:$C$35,"NULL",0)</f>
        <v>R5.2OECD</v>
      </c>
      <c r="BY714" s="112" t="s">
        <v>25</v>
      </c>
      <c r="BZ714" s="112" t="s">
        <v>1470</v>
      </c>
      <c r="CA714" s="112" t="s">
        <v>18</v>
      </c>
      <c r="CB714" s="112" t="s">
        <v>23</v>
      </c>
      <c r="CC714" s="20" t="str">
        <f t="shared" si="33"/>
        <v>RS</v>
      </c>
      <c r="CD714" s="20" t="str">
        <f t="shared" si="34"/>
        <v>M</v>
      </c>
      <c r="CE714" s="20" t="str">
        <f t="shared" si="35"/>
        <v>OECD_EU15</v>
      </c>
      <c r="CF714" s="20">
        <f>IF(ISNUMBER(Table1[[#This Row],[concrete]]),Table1[[#This Row],[concrete]],IF(AND(ISNUMBER(Table1[[#This Row],[cement]]),ISNUMBER(Table1[[#This Row],[aggregates]])),Table1[[#This Row],[cement]]+Table1[[#This Row],[aggregates]],""))</f>
        <v>1364.152888888889</v>
      </c>
      <c r="CG714" s="30">
        <f>COUNT(Table1[[#This Row],[steel]:[other_unspecified_material]])</f>
        <v>8</v>
      </c>
    </row>
    <row r="715" spans="1:85">
      <c r="A715" s="9">
        <v>713</v>
      </c>
      <c r="B715" s="8" t="s">
        <v>1377</v>
      </c>
      <c r="D715" s="38">
        <v>1965</v>
      </c>
      <c r="F715" s="38">
        <v>87.665777777777791</v>
      </c>
      <c r="J715" s="38">
        <v>2.9629629629629628</v>
      </c>
      <c r="K715" s="38"/>
      <c r="L715" s="38"/>
      <c r="M715" s="38">
        <v>1603.0008888888888</v>
      </c>
      <c r="N715" s="38"/>
      <c r="O715" s="38">
        <v>66.666666666666671</v>
      </c>
      <c r="P715" s="38">
        <v>640</v>
      </c>
      <c r="Q715" s="38">
        <v>125.92592592592592</v>
      </c>
      <c r="R715" s="38"/>
      <c r="S715" s="38">
        <v>24.888888888888889</v>
      </c>
      <c r="T715" s="38"/>
      <c r="U715" s="38"/>
      <c r="V715" s="38"/>
      <c r="W715" s="38"/>
      <c r="X715" s="38"/>
      <c r="Y715" s="38"/>
      <c r="Z715" s="38"/>
      <c r="AA715" s="38"/>
      <c r="AB715" s="38"/>
      <c r="AC715" s="38"/>
      <c r="AD715" s="38"/>
      <c r="AE715" s="38"/>
      <c r="AF715" s="38"/>
      <c r="AG715" s="38"/>
      <c r="AH715" s="38"/>
      <c r="AI715" s="38"/>
      <c r="AJ715" s="38">
        <v>14.281481481481482</v>
      </c>
      <c r="AK715" s="38">
        <v>100</v>
      </c>
      <c r="AL715" s="8" t="s">
        <v>1415</v>
      </c>
      <c r="AM715" s="38">
        <v>1.5</v>
      </c>
      <c r="AN715" s="8" t="s">
        <v>117</v>
      </c>
      <c r="AO715" s="8" t="s">
        <v>20</v>
      </c>
      <c r="AP715" s="8" t="s">
        <v>760</v>
      </c>
      <c r="AQ715" s="8" t="s">
        <v>227</v>
      </c>
      <c r="AR715" s="8" t="s">
        <v>121</v>
      </c>
      <c r="AS715" s="8" t="s">
        <v>793</v>
      </c>
      <c r="AT715" s="38">
        <v>2008</v>
      </c>
      <c r="AU715" s="8" t="s">
        <v>794</v>
      </c>
      <c r="AV715" s="8" t="s">
        <v>795</v>
      </c>
      <c r="AW715" s="8" t="s">
        <v>125</v>
      </c>
      <c r="AX715" s="42" t="s">
        <v>1495</v>
      </c>
      <c r="AY715" s="20" t="str">
        <f>"https://doi.org/"&amp;Table1[[#This Row],[DOI]]</f>
        <v>https://doi.org/10.2791/38942</v>
      </c>
      <c r="AZ715" s="8" t="s">
        <v>1408</v>
      </c>
      <c r="BA715" s="8" t="s">
        <v>1412</v>
      </c>
      <c r="BB715" s="8" t="s">
        <v>1409</v>
      </c>
      <c r="BC715" s="8" t="s">
        <v>119</v>
      </c>
      <c r="BD715" s="8" t="s">
        <v>119</v>
      </c>
      <c r="BE715" s="8" t="s">
        <v>1410</v>
      </c>
      <c r="BW715" s="47" t="s">
        <v>134</v>
      </c>
      <c r="BX715" s="22" t="str">
        <f>_xlfn.XLOOKUP(BW715,dimensions_items!$B$4:$B$35,dimensions_items!$C$4:$C$35,"NULL",0)</f>
        <v>R5.2OECD</v>
      </c>
      <c r="BY715" s="112" t="s">
        <v>25</v>
      </c>
      <c r="BZ715" s="112" t="s">
        <v>1470</v>
      </c>
      <c r="CA715" s="112" t="s">
        <v>18</v>
      </c>
      <c r="CB715" s="112" t="s">
        <v>23</v>
      </c>
      <c r="CC715" s="20" t="str">
        <f t="shared" si="33"/>
        <v>RS</v>
      </c>
      <c r="CD715" s="20" t="str">
        <f t="shared" si="34"/>
        <v>M</v>
      </c>
      <c r="CE715" s="20" t="str">
        <f t="shared" si="35"/>
        <v>OECD_EU15</v>
      </c>
      <c r="CF715" s="20">
        <f>IF(ISNUMBER(Table1[[#This Row],[concrete]]),Table1[[#This Row],[concrete]],IF(AND(ISNUMBER(Table1[[#This Row],[cement]]),ISNUMBER(Table1[[#This Row],[aggregates]])),Table1[[#This Row],[cement]]+Table1[[#This Row],[aggregates]],""))</f>
        <v>1603.0008888888888</v>
      </c>
      <c r="CG715" s="30">
        <f>COUNT(Table1[[#This Row],[steel]:[other_unspecified_material]])</f>
        <v>9</v>
      </c>
    </row>
    <row r="716" spans="1:85">
      <c r="A716" s="9">
        <v>714</v>
      </c>
      <c r="B716" s="20" t="s">
        <v>1377</v>
      </c>
      <c r="C716" s="20"/>
      <c r="D716" s="38">
        <v>2006</v>
      </c>
      <c r="F716" s="38">
        <v>87.665777777777791</v>
      </c>
      <c r="J716" s="38">
        <v>2.9629629629629628</v>
      </c>
      <c r="K716" s="38"/>
      <c r="L716" s="38"/>
      <c r="M716" s="38">
        <v>1603.0008888888888</v>
      </c>
      <c r="N716" s="38"/>
      <c r="O716" s="38">
        <v>66.666666666666671</v>
      </c>
      <c r="P716" s="38">
        <v>640</v>
      </c>
      <c r="Q716" s="38">
        <v>125.92592592592592</v>
      </c>
      <c r="R716" s="38"/>
      <c r="S716" s="38">
        <v>24.888888888888889</v>
      </c>
      <c r="T716" s="38"/>
      <c r="U716" s="38"/>
      <c r="V716" s="38"/>
      <c r="W716" s="38"/>
      <c r="X716" s="38"/>
      <c r="Y716" s="38"/>
      <c r="Z716" s="38"/>
      <c r="AA716" s="38"/>
      <c r="AB716" s="38"/>
      <c r="AC716" s="38"/>
      <c r="AD716" s="38"/>
      <c r="AE716" s="38"/>
      <c r="AF716" s="38"/>
      <c r="AG716" s="38"/>
      <c r="AH716" s="38"/>
      <c r="AI716" s="38"/>
      <c r="AJ716" s="38">
        <v>24.237037037037037</v>
      </c>
      <c r="AK716" s="38">
        <v>100</v>
      </c>
      <c r="AL716" s="20" t="s">
        <v>1416</v>
      </c>
      <c r="AM716" s="38">
        <v>1.5</v>
      </c>
      <c r="AN716" s="20" t="s">
        <v>117</v>
      </c>
      <c r="AO716" s="20" t="s">
        <v>20</v>
      </c>
      <c r="AP716" s="20" t="s">
        <v>760</v>
      </c>
      <c r="AQ716" s="20" t="s">
        <v>227</v>
      </c>
      <c r="AR716" s="20" t="s">
        <v>121</v>
      </c>
      <c r="AS716" s="20" t="s">
        <v>793</v>
      </c>
      <c r="AT716" s="38">
        <v>2008</v>
      </c>
      <c r="AU716" s="20" t="s">
        <v>794</v>
      </c>
      <c r="AV716" s="20" t="s">
        <v>795</v>
      </c>
      <c r="AW716" s="20" t="s">
        <v>125</v>
      </c>
      <c r="AX716" s="42" t="s">
        <v>1495</v>
      </c>
      <c r="AY716" s="20" t="str">
        <f>"https://doi.org/"&amp;Table1[[#This Row],[DOI]]</f>
        <v>https://doi.org/10.2791/38942</v>
      </c>
      <c r="AZ716" s="20" t="s">
        <v>1408</v>
      </c>
      <c r="BA716" s="20" t="s">
        <v>1412</v>
      </c>
      <c r="BB716" s="20" t="s">
        <v>1409</v>
      </c>
      <c r="BC716" s="20" t="s">
        <v>119</v>
      </c>
      <c r="BD716" s="20" t="s">
        <v>119</v>
      </c>
      <c r="BE716" s="20" t="s">
        <v>1410</v>
      </c>
      <c r="BF716" s="20"/>
      <c r="BG716" s="20"/>
      <c r="BH716" s="20"/>
      <c r="BI716" s="20"/>
      <c r="BJ716" s="20"/>
      <c r="BK716" s="20"/>
      <c r="BL716" s="20"/>
      <c r="BM716" s="20"/>
      <c r="BN716" s="20"/>
      <c r="BO716" s="20"/>
      <c r="BP716" s="20"/>
      <c r="BQ716" s="20"/>
      <c r="BR716" s="20"/>
      <c r="BS716" s="20"/>
      <c r="BT716" s="20"/>
      <c r="BU716" s="20"/>
      <c r="BV716" s="20"/>
      <c r="BW716" s="47" t="s">
        <v>134</v>
      </c>
      <c r="BX716" s="22" t="str">
        <f>_xlfn.XLOOKUP(BW716,dimensions_items!$B$4:$B$35,dimensions_items!$C$4:$C$35,"NULL",0)</f>
        <v>R5.2OECD</v>
      </c>
      <c r="BY716" s="112" t="s">
        <v>25</v>
      </c>
      <c r="BZ716" s="112" t="s">
        <v>1470</v>
      </c>
      <c r="CA716" s="112" t="s">
        <v>18</v>
      </c>
      <c r="CB716" s="112" t="s">
        <v>23</v>
      </c>
      <c r="CC716" s="20" t="str">
        <f t="shared" si="33"/>
        <v>RS</v>
      </c>
      <c r="CD716" s="20" t="str">
        <f t="shared" si="34"/>
        <v>M</v>
      </c>
      <c r="CE716" s="20" t="str">
        <f t="shared" si="35"/>
        <v>OECD_EU15</v>
      </c>
      <c r="CF716" s="20">
        <f>IF(ISNUMBER(Table1[[#This Row],[concrete]]),Table1[[#This Row],[concrete]],IF(AND(ISNUMBER(Table1[[#This Row],[cement]]),ISNUMBER(Table1[[#This Row],[aggregates]])),Table1[[#This Row],[cement]]+Table1[[#This Row],[aggregates]],""))</f>
        <v>1603.0008888888888</v>
      </c>
      <c r="CG716" s="30">
        <f>COUNT(Table1[[#This Row],[steel]:[other_unspecified_material]])</f>
        <v>9</v>
      </c>
    </row>
    <row r="717" spans="1:85">
      <c r="A717" s="9">
        <v>715</v>
      </c>
      <c r="B717" s="20" t="s">
        <v>1377</v>
      </c>
      <c r="C717" s="20"/>
      <c r="D717" s="38">
        <v>1950</v>
      </c>
      <c r="F717" s="38">
        <v>70.513777777777776</v>
      </c>
      <c r="J717" s="38">
        <v>17.777777777777779</v>
      </c>
      <c r="K717" s="38"/>
      <c r="L717" s="38"/>
      <c r="M717" s="38">
        <v>1364.152888888889</v>
      </c>
      <c r="N717" s="38"/>
      <c r="O717" s="38"/>
      <c r="P717" s="38">
        <v>693.33333333333337</v>
      </c>
      <c r="Q717" s="38">
        <v>119.4074074074074</v>
      </c>
      <c r="R717" s="38"/>
      <c r="S717" s="38">
        <v>24.888888888888889</v>
      </c>
      <c r="T717" s="38"/>
      <c r="U717" s="38"/>
      <c r="V717" s="38"/>
      <c r="W717" s="38"/>
      <c r="X717" s="38"/>
      <c r="Y717" s="38"/>
      <c r="Z717" s="38"/>
      <c r="AA717" s="38"/>
      <c r="AB717" s="38"/>
      <c r="AC717" s="38"/>
      <c r="AD717" s="38"/>
      <c r="AE717" s="38"/>
      <c r="AF717" s="38"/>
      <c r="AG717" s="38"/>
      <c r="AH717" s="38"/>
      <c r="AI717" s="38"/>
      <c r="AJ717" s="38">
        <v>24.355555555555554</v>
      </c>
      <c r="AK717" s="38">
        <v>135.55555555555554</v>
      </c>
      <c r="AL717" s="20" t="s">
        <v>1417</v>
      </c>
      <c r="AM717" s="38">
        <v>1.5</v>
      </c>
      <c r="AN717" s="20" t="s">
        <v>117</v>
      </c>
      <c r="AO717" s="20" t="s">
        <v>20</v>
      </c>
      <c r="AP717" s="20" t="s">
        <v>760</v>
      </c>
      <c r="AQ717" s="20" t="s">
        <v>227</v>
      </c>
      <c r="AR717" s="20" t="s">
        <v>121</v>
      </c>
      <c r="AS717" s="20" t="s">
        <v>793</v>
      </c>
      <c r="AT717" s="38">
        <v>2008</v>
      </c>
      <c r="AU717" s="20" t="s">
        <v>794</v>
      </c>
      <c r="AV717" s="20" t="s">
        <v>795</v>
      </c>
      <c r="AW717" s="20" t="s">
        <v>125</v>
      </c>
      <c r="AX717" s="42" t="s">
        <v>1495</v>
      </c>
      <c r="AY717" s="20" t="str">
        <f>"https://doi.org/"&amp;Table1[[#This Row],[DOI]]</f>
        <v>https://doi.org/10.2791/38942</v>
      </c>
      <c r="AZ717" s="20" t="s">
        <v>1408</v>
      </c>
      <c r="BA717" s="20" t="s">
        <v>1412</v>
      </c>
      <c r="BB717" s="20" t="s">
        <v>1409</v>
      </c>
      <c r="BC717" s="20" t="s">
        <v>119</v>
      </c>
      <c r="BD717" s="20" t="s">
        <v>119</v>
      </c>
      <c r="BE717" s="20" t="s">
        <v>1410</v>
      </c>
      <c r="BF717" s="20"/>
      <c r="BG717" s="20"/>
      <c r="BH717" s="20"/>
      <c r="BI717" s="20"/>
      <c r="BJ717" s="20"/>
      <c r="BK717" s="20"/>
      <c r="BL717" s="20"/>
      <c r="BM717" s="20"/>
      <c r="BN717" s="20"/>
      <c r="BO717" s="20"/>
      <c r="BP717" s="20"/>
      <c r="BQ717" s="20"/>
      <c r="BR717" s="20"/>
      <c r="BS717" s="20"/>
      <c r="BT717" s="20"/>
      <c r="BU717" s="20"/>
      <c r="BV717" s="20"/>
      <c r="BW717" s="47" t="s">
        <v>134</v>
      </c>
      <c r="BX717" s="22" t="str">
        <f>_xlfn.XLOOKUP(BW717,dimensions_items!$B$4:$B$35,dimensions_items!$C$4:$C$35,"NULL",0)</f>
        <v>R5.2OECD</v>
      </c>
      <c r="BY717" s="112" t="s">
        <v>25</v>
      </c>
      <c r="BZ717" s="112" t="s">
        <v>1470</v>
      </c>
      <c r="CA717" s="112" t="s">
        <v>18</v>
      </c>
      <c r="CB717" s="112" t="s">
        <v>23</v>
      </c>
      <c r="CC717" s="20" t="str">
        <f t="shared" si="33"/>
        <v>RS</v>
      </c>
      <c r="CD717" s="20" t="str">
        <f t="shared" si="34"/>
        <v>M</v>
      </c>
      <c r="CE717" s="20" t="str">
        <f t="shared" si="35"/>
        <v>OECD_EU15</v>
      </c>
      <c r="CF717" s="20">
        <f>IF(ISNUMBER(Table1[[#This Row],[concrete]]),Table1[[#This Row],[concrete]],IF(AND(ISNUMBER(Table1[[#This Row],[cement]]),ISNUMBER(Table1[[#This Row],[aggregates]])),Table1[[#This Row],[cement]]+Table1[[#This Row],[aggregates]],""))</f>
        <v>1364.152888888889</v>
      </c>
      <c r="CG717" s="30">
        <f>COUNT(Table1[[#This Row],[steel]:[other_unspecified_material]])</f>
        <v>8</v>
      </c>
    </row>
    <row r="718" spans="1:85">
      <c r="A718" s="9">
        <v>716</v>
      </c>
      <c r="B718" s="20" t="s">
        <v>1377</v>
      </c>
      <c r="C718" s="20"/>
      <c r="D718" s="38">
        <v>2006</v>
      </c>
      <c r="F718" s="38">
        <v>70.513777777777776</v>
      </c>
      <c r="J718" s="38">
        <v>17.777777777777779</v>
      </c>
      <c r="K718" s="38"/>
      <c r="L718" s="38"/>
      <c r="M718" s="38">
        <v>1364.152888888889</v>
      </c>
      <c r="N718" s="38"/>
      <c r="O718" s="38"/>
      <c r="P718" s="38">
        <v>693.33333333333337</v>
      </c>
      <c r="Q718" s="38">
        <v>119.4074074074074</v>
      </c>
      <c r="R718" s="38"/>
      <c r="S718" s="38">
        <v>24.888888888888889</v>
      </c>
      <c r="T718" s="38"/>
      <c r="U718" s="38"/>
      <c r="V718" s="38"/>
      <c r="W718" s="38"/>
      <c r="X718" s="38"/>
      <c r="Y718" s="38"/>
      <c r="Z718" s="38"/>
      <c r="AA718" s="38"/>
      <c r="AB718" s="38"/>
      <c r="AC718" s="38"/>
      <c r="AD718" s="38"/>
      <c r="AE718" s="38"/>
      <c r="AF718" s="38"/>
      <c r="AG718" s="38"/>
      <c r="AH718" s="38"/>
      <c r="AI718" s="38"/>
      <c r="AJ718" s="38">
        <v>22.459259259259259</v>
      </c>
      <c r="AK718" s="38">
        <v>135.55555555555554</v>
      </c>
      <c r="AL718" s="20" t="s">
        <v>1418</v>
      </c>
      <c r="AM718" s="38">
        <v>1.5</v>
      </c>
      <c r="AN718" s="20" t="s">
        <v>117</v>
      </c>
      <c r="AO718" s="20" t="s">
        <v>20</v>
      </c>
      <c r="AP718" s="20" t="s">
        <v>760</v>
      </c>
      <c r="AQ718" s="20" t="s">
        <v>227</v>
      </c>
      <c r="AR718" s="20" t="s">
        <v>121</v>
      </c>
      <c r="AS718" s="20" t="s">
        <v>793</v>
      </c>
      <c r="AT718" s="38">
        <v>2008</v>
      </c>
      <c r="AU718" s="20" t="s">
        <v>794</v>
      </c>
      <c r="AV718" s="20" t="s">
        <v>795</v>
      </c>
      <c r="AW718" s="20" t="s">
        <v>125</v>
      </c>
      <c r="AX718" s="42" t="s">
        <v>1495</v>
      </c>
      <c r="AY718" s="20" t="str">
        <f>"https://doi.org/"&amp;Table1[[#This Row],[DOI]]</f>
        <v>https://doi.org/10.2791/38942</v>
      </c>
      <c r="AZ718" s="20" t="s">
        <v>1408</v>
      </c>
      <c r="BA718" s="20" t="s">
        <v>1412</v>
      </c>
      <c r="BB718" s="20" t="s">
        <v>1409</v>
      </c>
      <c r="BC718" s="20" t="s">
        <v>119</v>
      </c>
      <c r="BD718" s="20" t="s">
        <v>119</v>
      </c>
      <c r="BE718" s="20" t="s">
        <v>1410</v>
      </c>
      <c r="BF718" s="20"/>
      <c r="BG718" s="20"/>
      <c r="BH718" s="20"/>
      <c r="BI718" s="20"/>
      <c r="BJ718" s="20"/>
      <c r="BK718" s="20"/>
      <c r="BL718" s="20"/>
      <c r="BM718" s="20"/>
      <c r="BN718" s="20"/>
      <c r="BO718" s="20"/>
      <c r="BP718" s="20"/>
      <c r="BQ718" s="20"/>
      <c r="BR718" s="20"/>
      <c r="BS718" s="20"/>
      <c r="BT718" s="20"/>
      <c r="BU718" s="20"/>
      <c r="BV718" s="20"/>
      <c r="BW718" s="47" t="s">
        <v>134</v>
      </c>
      <c r="BX718" s="22" t="str">
        <f>_xlfn.XLOOKUP(BW718,dimensions_items!$B$4:$B$35,dimensions_items!$C$4:$C$35,"NULL",0)</f>
        <v>R5.2OECD</v>
      </c>
      <c r="BY718" s="112" t="s">
        <v>25</v>
      </c>
      <c r="BZ718" s="112" t="s">
        <v>1470</v>
      </c>
      <c r="CA718" s="112" t="s">
        <v>18</v>
      </c>
      <c r="CB718" s="112" t="s">
        <v>23</v>
      </c>
      <c r="CC718" s="20" t="str">
        <f t="shared" si="33"/>
        <v>RS</v>
      </c>
      <c r="CD718" s="20" t="str">
        <f t="shared" si="34"/>
        <v>M</v>
      </c>
      <c r="CE718" s="20" t="str">
        <f t="shared" si="35"/>
        <v>OECD_EU15</v>
      </c>
      <c r="CF718" s="20">
        <f>IF(ISNUMBER(Table1[[#This Row],[concrete]]),Table1[[#This Row],[concrete]],IF(AND(ISNUMBER(Table1[[#This Row],[cement]]),ISNUMBER(Table1[[#This Row],[aggregates]])),Table1[[#This Row],[cement]]+Table1[[#This Row],[aggregates]],""))</f>
        <v>1364.152888888889</v>
      </c>
      <c r="CG718" s="30">
        <f>COUNT(Table1[[#This Row],[steel]:[other_unspecified_material]])</f>
        <v>8</v>
      </c>
    </row>
    <row r="719" spans="1:85">
      <c r="A719" s="9">
        <v>717</v>
      </c>
      <c r="B719" s="20" t="s">
        <v>1377</v>
      </c>
      <c r="C719" s="20"/>
      <c r="E719" s="9">
        <v>1900</v>
      </c>
      <c r="J719" s="117">
        <v>128.71111111111111</v>
      </c>
      <c r="O719" s="117">
        <v>106.66666666666667</v>
      </c>
      <c r="P719" s="117">
        <v>1593.3333333333333</v>
      </c>
      <c r="Q719" s="117">
        <v>149.03703703703704</v>
      </c>
      <c r="AJ719" s="117">
        <v>9.481481481481481</v>
      </c>
      <c r="AK719" s="117">
        <v>35.555555555555557</v>
      </c>
      <c r="AL719" s="20" t="s">
        <v>1368</v>
      </c>
      <c r="AM719" s="38">
        <v>1.5</v>
      </c>
      <c r="AN719" s="20" t="s">
        <v>117</v>
      </c>
      <c r="AO719" s="20" t="s">
        <v>20</v>
      </c>
      <c r="AP719" s="20" t="s">
        <v>760</v>
      </c>
      <c r="AQ719" s="20" t="s">
        <v>227</v>
      </c>
      <c r="AR719" s="20" t="s">
        <v>121</v>
      </c>
      <c r="AS719" s="20" t="s">
        <v>793</v>
      </c>
      <c r="AT719" s="38">
        <v>2008</v>
      </c>
      <c r="AU719" s="20" t="s">
        <v>794</v>
      </c>
      <c r="AV719" s="20" t="s">
        <v>795</v>
      </c>
      <c r="AW719" s="20" t="s">
        <v>125</v>
      </c>
      <c r="AX719" s="42" t="s">
        <v>1495</v>
      </c>
      <c r="AY719" s="20" t="str">
        <f>"https://doi.org/"&amp;Table1[[#This Row],[DOI]]</f>
        <v>https://doi.org/10.2791/38942</v>
      </c>
      <c r="AZ719" s="20" t="s">
        <v>1408</v>
      </c>
      <c r="BA719" s="20" t="s">
        <v>1412</v>
      </c>
      <c r="BB719" s="20" t="s">
        <v>1409</v>
      </c>
      <c r="BC719" s="20" t="s">
        <v>119</v>
      </c>
      <c r="BD719" s="20" t="s">
        <v>119</v>
      </c>
      <c r="BE719" s="20" t="s">
        <v>1410</v>
      </c>
      <c r="BF719" s="20"/>
      <c r="BG719" s="20"/>
      <c r="BH719" s="20"/>
      <c r="BI719" s="20"/>
      <c r="BJ719" s="20"/>
      <c r="BK719" s="20"/>
      <c r="BL719" s="20"/>
      <c r="BM719" s="20"/>
      <c r="BN719" s="20"/>
      <c r="BO719" s="20"/>
      <c r="BP719" s="20"/>
      <c r="BQ719" s="20"/>
      <c r="BR719" s="20"/>
      <c r="BS719" s="20"/>
      <c r="BT719" s="20"/>
      <c r="BU719" s="20"/>
      <c r="BV719" s="20"/>
      <c r="BW719" s="47" t="s">
        <v>134</v>
      </c>
      <c r="BX719" s="22" t="str">
        <f>_xlfn.XLOOKUP(BW719,dimensions_items!$B$4:$B$35,dimensions_items!$C$4:$C$35,"NULL",0)</f>
        <v>R5.2OECD</v>
      </c>
      <c r="BY719" s="112" t="s">
        <v>25</v>
      </c>
      <c r="BZ719" s="112" t="s">
        <v>1576</v>
      </c>
      <c r="CA719" s="112" t="s">
        <v>18</v>
      </c>
      <c r="CB719" s="112" t="s">
        <v>23</v>
      </c>
      <c r="CC719" s="20" t="str">
        <f t="shared" si="33"/>
        <v>RS</v>
      </c>
      <c r="CD719" s="20" t="str">
        <f t="shared" si="34"/>
        <v>T</v>
      </c>
      <c r="CE719" s="20" t="str">
        <f t="shared" si="35"/>
        <v>OECD_EU15</v>
      </c>
      <c r="CF719" s="20" t="str">
        <f>IF(ISNUMBER(Table1[[#This Row],[concrete]]),Table1[[#This Row],[concrete]],IF(AND(ISNUMBER(Table1[[#This Row],[cement]]),ISNUMBER(Table1[[#This Row],[aggregates]])),Table1[[#This Row],[cement]]+Table1[[#This Row],[aggregates]],""))</f>
        <v/>
      </c>
      <c r="CG719" s="30">
        <f>COUNT(Table1[[#This Row],[steel]:[other_unspecified_material]])</f>
        <v>6</v>
      </c>
    </row>
    <row r="720" spans="1:85">
      <c r="A720" s="9">
        <v>718</v>
      </c>
      <c r="B720" s="20" t="s">
        <v>1377</v>
      </c>
      <c r="C720" s="20"/>
      <c r="E720" s="9">
        <v>1945</v>
      </c>
      <c r="J720" s="117">
        <v>56.881510416666664</v>
      </c>
      <c r="O720" s="117">
        <v>39.583333333333336</v>
      </c>
      <c r="P720" s="117">
        <v>1543.359375</v>
      </c>
      <c r="Q720" s="117">
        <v>110.65104166666667</v>
      </c>
      <c r="AJ720" s="117">
        <v>3.6666666666666665</v>
      </c>
      <c r="AK720" s="117">
        <v>13.020833333333334</v>
      </c>
      <c r="AL720" s="20" t="s">
        <v>1419</v>
      </c>
      <c r="AM720" s="38">
        <v>4</v>
      </c>
      <c r="AN720" s="20" t="s">
        <v>117</v>
      </c>
      <c r="AO720" s="20" t="s">
        <v>24</v>
      </c>
      <c r="AP720" s="20" t="s">
        <v>760</v>
      </c>
      <c r="AQ720" s="20" t="s">
        <v>227</v>
      </c>
      <c r="AR720" s="20" t="s">
        <v>121</v>
      </c>
      <c r="AS720" s="20" t="s">
        <v>793</v>
      </c>
      <c r="AT720" s="38">
        <v>2008</v>
      </c>
      <c r="AU720" s="20" t="s">
        <v>794</v>
      </c>
      <c r="AV720" s="20" t="s">
        <v>795</v>
      </c>
      <c r="AW720" s="20" t="s">
        <v>125</v>
      </c>
      <c r="AX720" s="42" t="s">
        <v>1495</v>
      </c>
      <c r="AY720" s="20" t="str">
        <f>"https://doi.org/"&amp;Table1[[#This Row],[DOI]]</f>
        <v>https://doi.org/10.2791/38942</v>
      </c>
      <c r="AZ720" s="20" t="s">
        <v>1408</v>
      </c>
      <c r="BA720" s="20" t="s">
        <v>119</v>
      </c>
      <c r="BB720" s="20" t="s">
        <v>1409</v>
      </c>
      <c r="BC720" s="20" t="s">
        <v>119</v>
      </c>
      <c r="BD720" s="20" t="s">
        <v>119</v>
      </c>
      <c r="BE720" s="20" t="s">
        <v>1410</v>
      </c>
      <c r="BF720" s="20"/>
      <c r="BG720" s="20"/>
      <c r="BH720" s="20"/>
      <c r="BI720" s="20"/>
      <c r="BJ720" s="20"/>
      <c r="BK720" s="20"/>
      <c r="BL720" s="20"/>
      <c r="BM720" s="20"/>
      <c r="BN720" s="20"/>
      <c r="BO720" s="20"/>
      <c r="BP720" s="20"/>
      <c r="BQ720" s="20"/>
      <c r="BR720" s="20"/>
      <c r="BS720" s="20"/>
      <c r="BT720" s="20"/>
      <c r="BU720" s="20"/>
      <c r="BV720" s="20"/>
      <c r="BW720" s="47" t="s">
        <v>134</v>
      </c>
      <c r="BX720" s="22" t="str">
        <f>_xlfn.XLOOKUP(BW720,dimensions_items!$B$4:$B$35,dimensions_items!$C$4:$C$35,"NULL",0)</f>
        <v>R5.2OECD</v>
      </c>
      <c r="BY720" s="20" t="s">
        <v>29</v>
      </c>
      <c r="BZ720" s="112" t="s">
        <v>1470</v>
      </c>
      <c r="CA720" s="112" t="s">
        <v>18</v>
      </c>
      <c r="CB720" s="112" t="s">
        <v>23</v>
      </c>
      <c r="CC720" s="20" t="str">
        <f t="shared" si="33"/>
        <v>RM</v>
      </c>
      <c r="CD720" s="20" t="str">
        <f t="shared" si="34"/>
        <v>M</v>
      </c>
      <c r="CE720" s="20" t="str">
        <f t="shared" si="35"/>
        <v>OECD_EU15</v>
      </c>
      <c r="CF720" s="20" t="str">
        <f>IF(ISNUMBER(Table1[[#This Row],[concrete]]),Table1[[#This Row],[concrete]],IF(AND(ISNUMBER(Table1[[#This Row],[cement]]),ISNUMBER(Table1[[#This Row],[aggregates]])),Table1[[#This Row],[cement]]+Table1[[#This Row],[aggregates]],""))</f>
        <v/>
      </c>
      <c r="CG720" s="30">
        <f>COUNT(Table1[[#This Row],[steel]:[other_unspecified_material]])</f>
        <v>6</v>
      </c>
    </row>
    <row r="721" spans="1:85">
      <c r="A721" s="9">
        <v>719</v>
      </c>
      <c r="B721" s="20" t="s">
        <v>1377</v>
      </c>
      <c r="C721" s="20"/>
      <c r="D721" s="38">
        <v>1900</v>
      </c>
      <c r="E721" s="9">
        <v>1945</v>
      </c>
      <c r="J721" s="117">
        <v>56.881510416666664</v>
      </c>
      <c r="O721" s="117">
        <v>84.114583333333329</v>
      </c>
      <c r="P721" s="117">
        <v>49.21875</v>
      </c>
      <c r="Q721" s="117">
        <v>110.65104166666667</v>
      </c>
      <c r="W721" s="117">
        <v>1610.6770833333333</v>
      </c>
      <c r="AJ721" s="117">
        <v>3.6666666666666665</v>
      </c>
      <c r="AK721" s="117">
        <v>13.020833333333334</v>
      </c>
      <c r="AL721" s="20" t="s">
        <v>1420</v>
      </c>
      <c r="AM721" s="38">
        <v>4</v>
      </c>
      <c r="AN721" s="20" t="s">
        <v>117</v>
      </c>
      <c r="AO721" s="20" t="s">
        <v>24</v>
      </c>
      <c r="AP721" s="20" t="s">
        <v>760</v>
      </c>
      <c r="AQ721" s="20" t="s">
        <v>227</v>
      </c>
      <c r="AR721" s="20" t="s">
        <v>121</v>
      </c>
      <c r="AS721" s="20" t="s">
        <v>793</v>
      </c>
      <c r="AT721" s="38">
        <v>2008</v>
      </c>
      <c r="AU721" s="20" t="s">
        <v>794</v>
      </c>
      <c r="AV721" s="20" t="s">
        <v>795</v>
      </c>
      <c r="AW721" s="20" t="s">
        <v>125</v>
      </c>
      <c r="AX721" s="42" t="s">
        <v>1495</v>
      </c>
      <c r="AY721" s="20" t="str">
        <f>"https://doi.org/"&amp;Table1[[#This Row],[DOI]]</f>
        <v>https://doi.org/10.2791/38942</v>
      </c>
      <c r="AZ721" s="20" t="s">
        <v>1408</v>
      </c>
      <c r="BA721" s="20" t="s">
        <v>119</v>
      </c>
      <c r="BB721" s="20" t="s">
        <v>1409</v>
      </c>
      <c r="BC721" s="20" t="s">
        <v>119</v>
      </c>
      <c r="BD721" s="20" t="s">
        <v>119</v>
      </c>
      <c r="BE721" s="20" t="s">
        <v>1410</v>
      </c>
      <c r="BF721" s="20"/>
      <c r="BG721" s="20"/>
      <c r="BH721" s="20"/>
      <c r="BI721" s="20"/>
      <c r="BJ721" s="20"/>
      <c r="BK721" s="20"/>
      <c r="BL721" s="20"/>
      <c r="BM721" s="20"/>
      <c r="BN721" s="20"/>
      <c r="BO721" s="20"/>
      <c r="BP721" s="20"/>
      <c r="BQ721" s="20"/>
      <c r="BR721" s="20"/>
      <c r="BS721" s="20"/>
      <c r="BT721" s="20"/>
      <c r="BU721" s="20"/>
      <c r="BV721" s="20"/>
      <c r="BW721" s="47" t="s">
        <v>134</v>
      </c>
      <c r="BX721" s="22" t="str">
        <f>_xlfn.XLOOKUP(BW721,dimensions_items!$B$4:$B$35,dimensions_items!$C$4:$C$35,"NULL",0)</f>
        <v>R5.2OECD</v>
      </c>
      <c r="BY721" s="20" t="s">
        <v>29</v>
      </c>
      <c r="BZ721" s="112" t="s">
        <v>1468</v>
      </c>
      <c r="CA721" s="112" t="s">
        <v>18</v>
      </c>
      <c r="CB721" s="112" t="s">
        <v>23</v>
      </c>
      <c r="CC721" s="20" t="str">
        <f t="shared" si="33"/>
        <v>RM</v>
      </c>
      <c r="CD721" s="20" t="str">
        <f t="shared" si="34"/>
        <v>M</v>
      </c>
      <c r="CE721" s="20" t="str">
        <f t="shared" si="35"/>
        <v>OECD_EU15</v>
      </c>
      <c r="CF721" s="20" t="str">
        <f>IF(ISNUMBER(Table1[[#This Row],[concrete]]),Table1[[#This Row],[concrete]],IF(AND(ISNUMBER(Table1[[#This Row],[cement]]),ISNUMBER(Table1[[#This Row],[aggregates]])),Table1[[#This Row],[cement]]+Table1[[#This Row],[aggregates]],""))</f>
        <v/>
      </c>
      <c r="CG721" s="30">
        <f>COUNT(Table1[[#This Row],[steel]:[other_unspecified_material]])</f>
        <v>7</v>
      </c>
    </row>
    <row r="722" spans="1:85">
      <c r="A722" s="9">
        <v>720</v>
      </c>
      <c r="B722" s="20" t="s">
        <v>1377</v>
      </c>
      <c r="C722" s="20"/>
      <c r="D722" s="38">
        <v>1945</v>
      </c>
      <c r="E722" s="9">
        <v>1990</v>
      </c>
      <c r="F722" s="38">
        <v>17.671250000000001</v>
      </c>
      <c r="J722" s="117">
        <v>9.0169270833333339</v>
      </c>
      <c r="M722" s="117">
        <v>470.76624999999996</v>
      </c>
      <c r="N722" s="117">
        <v>95</v>
      </c>
      <c r="P722" s="117">
        <v>492.96875</v>
      </c>
      <c r="Q722" s="117">
        <v>110.65104166666667</v>
      </c>
      <c r="AA722" s="117">
        <v>126.66666666666667</v>
      </c>
      <c r="AJ722" s="117">
        <v>4.260416666666667</v>
      </c>
      <c r="AK722" s="117">
        <v>25.390625</v>
      </c>
      <c r="AL722" s="20" t="s">
        <v>1421</v>
      </c>
      <c r="AM722" s="38">
        <v>4</v>
      </c>
      <c r="AN722" s="20" t="s">
        <v>117</v>
      </c>
      <c r="AO722" s="20" t="s">
        <v>24</v>
      </c>
      <c r="AP722" s="20" t="s">
        <v>760</v>
      </c>
      <c r="AQ722" s="20" t="s">
        <v>227</v>
      </c>
      <c r="AR722" s="20" t="s">
        <v>121</v>
      </c>
      <c r="AS722" s="20" t="s">
        <v>793</v>
      </c>
      <c r="AT722" s="38">
        <v>2008</v>
      </c>
      <c r="AU722" s="20" t="s">
        <v>794</v>
      </c>
      <c r="AV722" s="20" t="s">
        <v>795</v>
      </c>
      <c r="AW722" s="20" t="s">
        <v>125</v>
      </c>
      <c r="AX722" s="42" t="s">
        <v>1495</v>
      </c>
      <c r="AY722" s="20" t="str">
        <f>"https://doi.org/"&amp;Table1[[#This Row],[DOI]]</f>
        <v>https://doi.org/10.2791/38942</v>
      </c>
      <c r="AZ722" s="20" t="s">
        <v>1408</v>
      </c>
      <c r="BA722" s="20" t="s">
        <v>119</v>
      </c>
      <c r="BB722" s="20" t="s">
        <v>1409</v>
      </c>
      <c r="BC722" s="20" t="s">
        <v>119</v>
      </c>
      <c r="BD722" s="20" t="s">
        <v>119</v>
      </c>
      <c r="BE722" s="20" t="s">
        <v>1410</v>
      </c>
      <c r="BF722" s="20"/>
      <c r="BG722" s="20"/>
      <c r="BH722" s="20"/>
      <c r="BI722" s="20"/>
      <c r="BJ722" s="20"/>
      <c r="BK722" s="20"/>
      <c r="BL722" s="20"/>
      <c r="BM722" s="20"/>
      <c r="BN722" s="20"/>
      <c r="BO722" s="20"/>
      <c r="BP722" s="20"/>
      <c r="BQ722" s="20"/>
      <c r="BR722" s="20"/>
      <c r="BS722" s="20"/>
      <c r="BT722" s="20"/>
      <c r="BU722" s="20"/>
      <c r="BV722" s="20"/>
      <c r="BW722" s="47" t="s">
        <v>134</v>
      </c>
      <c r="BX722" s="22" t="str">
        <f>_xlfn.XLOOKUP(BW722,dimensions_items!$B$4:$B$35,dimensions_items!$C$4:$C$35,"NULL",0)</f>
        <v>R5.2OECD</v>
      </c>
      <c r="BY722" s="20" t="s">
        <v>29</v>
      </c>
      <c r="BZ722" s="112" t="s">
        <v>26</v>
      </c>
      <c r="CA722" s="112" t="s">
        <v>18</v>
      </c>
      <c r="CB722" s="112" t="s">
        <v>23</v>
      </c>
      <c r="CC722" s="20" t="str">
        <f t="shared" si="33"/>
        <v>RM</v>
      </c>
      <c r="CD722" s="20" t="str">
        <f t="shared" si="34"/>
        <v>C</v>
      </c>
      <c r="CE722" s="20" t="str">
        <f t="shared" si="35"/>
        <v>OECD_EU15</v>
      </c>
      <c r="CF722" s="20">
        <f>IF(ISNUMBER(Table1[[#This Row],[concrete]]),Table1[[#This Row],[concrete]],IF(AND(ISNUMBER(Table1[[#This Row],[cement]]),ISNUMBER(Table1[[#This Row],[aggregates]])),Table1[[#This Row],[cement]]+Table1[[#This Row],[aggregates]],""))</f>
        <v>470.76624999999996</v>
      </c>
      <c r="CG722" s="30">
        <f>COUNT(Table1[[#This Row],[steel]:[other_unspecified_material]])</f>
        <v>9</v>
      </c>
    </row>
    <row r="723" spans="1:85">
      <c r="A723" s="9">
        <v>721</v>
      </c>
      <c r="B723" s="20" t="s">
        <v>1377</v>
      </c>
      <c r="C723" s="20"/>
      <c r="D723" s="38">
        <v>1950</v>
      </c>
      <c r="F723" s="38">
        <v>36.766250000000007</v>
      </c>
      <c r="J723" s="117">
        <v>9.0169270833333339</v>
      </c>
      <c r="M723" s="117">
        <v>828.39</v>
      </c>
      <c r="Q723" s="117">
        <v>69.244791666666671</v>
      </c>
      <c r="S723" s="117">
        <v>30.625</v>
      </c>
      <c r="AJ723" s="117">
        <v>6.041666666666667</v>
      </c>
      <c r="AK723" s="117">
        <v>62.5</v>
      </c>
      <c r="AL723" s="20" t="s">
        <v>1363</v>
      </c>
      <c r="AM723" s="38">
        <v>4</v>
      </c>
      <c r="AN723" s="20" t="s">
        <v>117</v>
      </c>
      <c r="AO723" s="20" t="s">
        <v>24</v>
      </c>
      <c r="AP723" s="20" t="s">
        <v>760</v>
      </c>
      <c r="AQ723" s="20" t="s">
        <v>227</v>
      </c>
      <c r="AR723" s="20" t="s">
        <v>121</v>
      </c>
      <c r="AS723" s="20" t="s">
        <v>793</v>
      </c>
      <c r="AT723" s="38">
        <v>2008</v>
      </c>
      <c r="AU723" s="20" t="s">
        <v>794</v>
      </c>
      <c r="AV723" s="20" t="s">
        <v>795</v>
      </c>
      <c r="AW723" s="20" t="s">
        <v>125</v>
      </c>
      <c r="AX723" s="42" t="s">
        <v>1495</v>
      </c>
      <c r="AY723" s="20" t="str">
        <f>"https://doi.org/"&amp;Table1[[#This Row],[DOI]]</f>
        <v>https://doi.org/10.2791/38942</v>
      </c>
      <c r="AZ723" s="20" t="s">
        <v>1408</v>
      </c>
      <c r="BA723" s="20" t="s">
        <v>119</v>
      </c>
      <c r="BB723" s="20" t="s">
        <v>1409</v>
      </c>
      <c r="BC723" s="20" t="s">
        <v>119</v>
      </c>
      <c r="BD723" s="20" t="s">
        <v>119</v>
      </c>
      <c r="BE723" s="20" t="s">
        <v>1410</v>
      </c>
      <c r="BF723" s="20"/>
      <c r="BG723" s="20"/>
      <c r="BH723" s="20"/>
      <c r="BI723" s="20"/>
      <c r="BJ723" s="20"/>
      <c r="BK723" s="20"/>
      <c r="BL723" s="20"/>
      <c r="BM723" s="20"/>
      <c r="BN723" s="20"/>
      <c r="BO723" s="20"/>
      <c r="BP723" s="20"/>
      <c r="BQ723" s="20"/>
      <c r="BR723" s="20"/>
      <c r="BS723" s="20"/>
      <c r="BT723" s="20"/>
      <c r="BU723" s="20"/>
      <c r="BV723" s="20"/>
      <c r="BW723" s="47" t="s">
        <v>134</v>
      </c>
      <c r="BX723" s="22" t="str">
        <f>_xlfn.XLOOKUP(BW723,dimensions_items!$B$4:$B$35,dimensions_items!$C$4:$C$35,"NULL",0)</f>
        <v>R5.2OECD</v>
      </c>
      <c r="BY723" s="20" t="s">
        <v>29</v>
      </c>
      <c r="BZ723" s="112" t="s">
        <v>1469</v>
      </c>
      <c r="CA723" s="112" t="s">
        <v>18</v>
      </c>
      <c r="CB723" s="112" t="s">
        <v>23</v>
      </c>
      <c r="CC723" s="20" t="str">
        <f t="shared" si="33"/>
        <v>RM</v>
      </c>
      <c r="CD723" s="20" t="str">
        <f t="shared" si="34"/>
        <v>C</v>
      </c>
      <c r="CE723" s="20" t="str">
        <f t="shared" si="35"/>
        <v>OECD_EU15</v>
      </c>
      <c r="CF723" s="20">
        <f>IF(ISNUMBER(Table1[[#This Row],[concrete]]),Table1[[#This Row],[concrete]],IF(AND(ISNUMBER(Table1[[#This Row],[cement]]),ISNUMBER(Table1[[#This Row],[aggregates]])),Table1[[#This Row],[cement]]+Table1[[#This Row],[aggregates]],""))</f>
        <v>828.39</v>
      </c>
      <c r="CG723" s="30">
        <f>COUNT(Table1[[#This Row],[steel]:[other_unspecified_material]])</f>
        <v>7</v>
      </c>
    </row>
    <row r="724" spans="1:85">
      <c r="A724" s="9">
        <v>722</v>
      </c>
      <c r="B724" s="20" t="s">
        <v>1377</v>
      </c>
      <c r="C724" s="20"/>
      <c r="D724" s="38">
        <v>2006</v>
      </c>
      <c r="F724" s="38">
        <v>36.766250000000007</v>
      </c>
      <c r="J724" s="117">
        <v>9.0169270833333339</v>
      </c>
      <c r="M724" s="117">
        <v>828.39</v>
      </c>
      <c r="Q724" s="117">
        <v>69.244791666666671</v>
      </c>
      <c r="S724" s="117">
        <v>30.625</v>
      </c>
      <c r="AJ724" s="117">
        <v>5.010416666666667</v>
      </c>
      <c r="AK724" s="117">
        <v>62.5</v>
      </c>
      <c r="AL724" s="20" t="s">
        <v>1422</v>
      </c>
      <c r="AM724" s="38">
        <v>4</v>
      </c>
      <c r="AN724" s="20" t="s">
        <v>117</v>
      </c>
      <c r="AO724" s="20" t="s">
        <v>24</v>
      </c>
      <c r="AP724" s="20" t="s">
        <v>760</v>
      </c>
      <c r="AQ724" s="20" t="s">
        <v>227</v>
      </c>
      <c r="AR724" s="20" t="s">
        <v>121</v>
      </c>
      <c r="AS724" s="20" t="s">
        <v>793</v>
      </c>
      <c r="AT724" s="38">
        <v>2008</v>
      </c>
      <c r="AU724" s="20" t="s">
        <v>794</v>
      </c>
      <c r="AV724" s="20" t="s">
        <v>795</v>
      </c>
      <c r="AW724" s="20" t="s">
        <v>125</v>
      </c>
      <c r="AX724" s="42" t="s">
        <v>1495</v>
      </c>
      <c r="AY724" s="20" t="str">
        <f>"https://doi.org/"&amp;Table1[[#This Row],[DOI]]</f>
        <v>https://doi.org/10.2791/38942</v>
      </c>
      <c r="AZ724" s="20" t="s">
        <v>1408</v>
      </c>
      <c r="BA724" s="20" t="s">
        <v>119</v>
      </c>
      <c r="BB724" s="20" t="s">
        <v>1409</v>
      </c>
      <c r="BC724" s="20" t="s">
        <v>119</v>
      </c>
      <c r="BD724" s="20" t="s">
        <v>119</v>
      </c>
      <c r="BE724" s="20" t="s">
        <v>1410</v>
      </c>
      <c r="BF724" s="20"/>
      <c r="BG724" s="20"/>
      <c r="BH724" s="20"/>
      <c r="BI724" s="20"/>
      <c r="BJ724" s="20"/>
      <c r="BK724" s="20"/>
      <c r="BL724" s="20"/>
      <c r="BM724" s="20"/>
      <c r="BN724" s="20"/>
      <c r="BO724" s="20"/>
      <c r="BP724" s="20"/>
      <c r="BQ724" s="20"/>
      <c r="BR724" s="20"/>
      <c r="BS724" s="20"/>
      <c r="BT724" s="20"/>
      <c r="BU724" s="20"/>
      <c r="BV724" s="20"/>
      <c r="BW724" s="47" t="s">
        <v>134</v>
      </c>
      <c r="BX724" s="22" t="str">
        <f>_xlfn.XLOOKUP(BW724,dimensions_items!$B$4:$B$35,dimensions_items!$C$4:$C$35,"NULL",0)</f>
        <v>R5.2OECD</v>
      </c>
      <c r="BY724" s="20" t="s">
        <v>29</v>
      </c>
      <c r="BZ724" s="20" t="s">
        <v>26</v>
      </c>
      <c r="CA724" s="112" t="s">
        <v>18</v>
      </c>
      <c r="CB724" s="112" t="s">
        <v>23</v>
      </c>
      <c r="CC724" s="20" t="str">
        <f t="shared" si="33"/>
        <v>RM</v>
      </c>
      <c r="CD724" s="20" t="str">
        <f t="shared" si="34"/>
        <v>C</v>
      </c>
      <c r="CE724" s="20" t="str">
        <f t="shared" si="35"/>
        <v>OECD_EU15</v>
      </c>
      <c r="CF724" s="20">
        <f>IF(ISNUMBER(Table1[[#This Row],[concrete]]),Table1[[#This Row],[concrete]],IF(AND(ISNUMBER(Table1[[#This Row],[cement]]),ISNUMBER(Table1[[#This Row],[aggregates]])),Table1[[#This Row],[cement]]+Table1[[#This Row],[aggregates]],""))</f>
        <v>828.39</v>
      </c>
      <c r="CG724" s="30">
        <f>COUNT(Table1[[#This Row],[steel]:[other_unspecified_material]])</f>
        <v>7</v>
      </c>
    </row>
    <row r="725" spans="1:85">
      <c r="A725" s="9">
        <v>723</v>
      </c>
      <c r="B725" s="20" t="s">
        <v>1377</v>
      </c>
      <c r="C725" s="20"/>
      <c r="D725" s="38">
        <v>1965</v>
      </c>
      <c r="F725" s="38">
        <v>43.131250000000001</v>
      </c>
      <c r="J725" s="117">
        <v>3.6458333333333335</v>
      </c>
      <c r="M725" s="117">
        <v>1324.0562499999999</v>
      </c>
      <c r="Q725" s="117">
        <v>19.791666666666668</v>
      </c>
      <c r="S725" s="117">
        <v>30.625</v>
      </c>
      <c r="V725" s="117">
        <v>0.59375</v>
      </c>
      <c r="AJ725" s="117">
        <v>8.21875</v>
      </c>
      <c r="AK725" s="117">
        <v>49.479166666666664</v>
      </c>
      <c r="AL725" s="20" t="s">
        <v>1364</v>
      </c>
      <c r="AM725" s="38">
        <v>4</v>
      </c>
      <c r="AN725" s="20" t="s">
        <v>117</v>
      </c>
      <c r="AO725" s="20" t="s">
        <v>24</v>
      </c>
      <c r="AP725" s="20" t="s">
        <v>760</v>
      </c>
      <c r="AQ725" s="20" t="s">
        <v>227</v>
      </c>
      <c r="AR725" s="20" t="s">
        <v>121</v>
      </c>
      <c r="AS725" s="20" t="s">
        <v>793</v>
      </c>
      <c r="AT725" s="38">
        <v>2008</v>
      </c>
      <c r="AU725" s="20" t="s">
        <v>794</v>
      </c>
      <c r="AV725" s="20" t="s">
        <v>795</v>
      </c>
      <c r="AW725" s="20" t="s">
        <v>125</v>
      </c>
      <c r="AX725" s="42" t="s">
        <v>1495</v>
      </c>
      <c r="AY725" s="20" t="str">
        <f>"https://doi.org/"&amp;Table1[[#This Row],[DOI]]</f>
        <v>https://doi.org/10.2791/38942</v>
      </c>
      <c r="AZ725" s="20" t="s">
        <v>1408</v>
      </c>
      <c r="BA725" s="20" t="s">
        <v>119</v>
      </c>
      <c r="BB725" s="20" t="s">
        <v>1409</v>
      </c>
      <c r="BC725" s="20" t="s">
        <v>119</v>
      </c>
      <c r="BD725" s="20" t="s">
        <v>119</v>
      </c>
      <c r="BE725" s="20" t="s">
        <v>1410</v>
      </c>
      <c r="BF725" s="20"/>
      <c r="BG725" s="20"/>
      <c r="BH725" s="20"/>
      <c r="BI725" s="20"/>
      <c r="BJ725" s="20"/>
      <c r="BK725" s="20"/>
      <c r="BL725" s="20"/>
      <c r="BM725" s="20"/>
      <c r="BN725" s="20"/>
      <c r="BO725" s="20"/>
      <c r="BP725" s="20"/>
      <c r="BQ725" s="20"/>
      <c r="BR725" s="20"/>
      <c r="BS725" s="20"/>
      <c r="BT725" s="20"/>
      <c r="BU725" s="20"/>
      <c r="BV725" s="20"/>
      <c r="BW725" s="47" t="s">
        <v>134</v>
      </c>
      <c r="BX725" s="22" t="str">
        <f>_xlfn.XLOOKUP(BW725,dimensions_items!$B$4:$B$35,dimensions_items!$C$4:$C$35,"NULL",0)</f>
        <v>R5.2OECD</v>
      </c>
      <c r="BY725" s="20" t="s">
        <v>29</v>
      </c>
      <c r="BZ725" s="20" t="s">
        <v>26</v>
      </c>
      <c r="CA725" s="112" t="s">
        <v>18</v>
      </c>
      <c r="CB725" s="112" t="s">
        <v>23</v>
      </c>
      <c r="CC725" s="20" t="str">
        <f t="shared" si="33"/>
        <v>RM</v>
      </c>
      <c r="CD725" s="20" t="str">
        <f t="shared" si="34"/>
        <v>C</v>
      </c>
      <c r="CE725" s="20" t="str">
        <f t="shared" si="35"/>
        <v>OECD_EU15</v>
      </c>
      <c r="CF725" s="20">
        <f>IF(ISNUMBER(Table1[[#This Row],[concrete]]),Table1[[#This Row],[concrete]],IF(AND(ISNUMBER(Table1[[#This Row],[cement]]),ISNUMBER(Table1[[#This Row],[aggregates]])),Table1[[#This Row],[cement]]+Table1[[#This Row],[aggregates]],""))</f>
        <v>1324.0562499999999</v>
      </c>
      <c r="CG725" s="30">
        <f>COUNT(Table1[[#This Row],[steel]:[other_unspecified_material]])</f>
        <v>8</v>
      </c>
    </row>
    <row r="726" spans="1:85">
      <c r="A726" s="9">
        <v>724</v>
      </c>
      <c r="B726" s="20" t="s">
        <v>1377</v>
      </c>
      <c r="C726" s="20"/>
      <c r="D726" s="38">
        <v>1945</v>
      </c>
      <c r="F726" s="38">
        <v>49.496250000000003</v>
      </c>
      <c r="J726" s="117">
        <v>3.6458333333333335</v>
      </c>
      <c r="M726" s="117">
        <v>818.94124999999997</v>
      </c>
      <c r="P726" s="117">
        <v>390.625</v>
      </c>
      <c r="Q726" s="117">
        <v>77.34375</v>
      </c>
      <c r="S726" s="117">
        <v>30.625</v>
      </c>
      <c r="V726" s="117">
        <v>0.59375</v>
      </c>
      <c r="AJ726" s="117">
        <v>6.135416666666667</v>
      </c>
      <c r="AK726" s="117">
        <v>61.848958333333336</v>
      </c>
      <c r="AL726" s="20" t="s">
        <v>1423</v>
      </c>
      <c r="AM726" s="38">
        <v>4</v>
      </c>
      <c r="AN726" s="20" t="s">
        <v>117</v>
      </c>
      <c r="AO726" s="20" t="s">
        <v>24</v>
      </c>
      <c r="AP726" s="20" t="s">
        <v>760</v>
      </c>
      <c r="AQ726" s="20" t="s">
        <v>227</v>
      </c>
      <c r="AR726" s="20" t="s">
        <v>121</v>
      </c>
      <c r="AS726" s="20" t="s">
        <v>793</v>
      </c>
      <c r="AT726" s="38">
        <v>2008</v>
      </c>
      <c r="AU726" s="20" t="s">
        <v>794</v>
      </c>
      <c r="AV726" s="20" t="s">
        <v>795</v>
      </c>
      <c r="AW726" s="20" t="s">
        <v>125</v>
      </c>
      <c r="AX726" s="42" t="s">
        <v>1495</v>
      </c>
      <c r="AY726" s="20" t="str">
        <f>"https://doi.org/"&amp;Table1[[#This Row],[DOI]]</f>
        <v>https://doi.org/10.2791/38942</v>
      </c>
      <c r="AZ726" s="20" t="s">
        <v>1408</v>
      </c>
      <c r="BA726" s="20" t="s">
        <v>119</v>
      </c>
      <c r="BB726" s="20" t="s">
        <v>1409</v>
      </c>
      <c r="BC726" s="20" t="s">
        <v>119</v>
      </c>
      <c r="BD726" s="20" t="s">
        <v>119</v>
      </c>
      <c r="BE726" s="20" t="s">
        <v>1410</v>
      </c>
      <c r="BF726" s="20"/>
      <c r="BG726" s="20"/>
      <c r="BH726" s="20"/>
      <c r="BI726" s="20"/>
      <c r="BJ726" s="20"/>
      <c r="BK726" s="20"/>
      <c r="BL726" s="20"/>
      <c r="BM726" s="20"/>
      <c r="BN726" s="20"/>
      <c r="BO726" s="20"/>
      <c r="BP726" s="20"/>
      <c r="BQ726" s="20"/>
      <c r="BR726" s="20"/>
      <c r="BS726" s="20"/>
      <c r="BT726" s="20"/>
      <c r="BU726" s="20"/>
      <c r="BV726" s="20"/>
      <c r="BW726" s="47" t="s">
        <v>134</v>
      </c>
      <c r="BX726" s="22" t="str">
        <f>_xlfn.XLOOKUP(BW726,dimensions_items!$B$4:$B$35,dimensions_items!$C$4:$C$35,"NULL",0)</f>
        <v>R5.2OECD</v>
      </c>
      <c r="BY726" s="20" t="s">
        <v>29</v>
      </c>
      <c r="BZ726" s="20" t="s">
        <v>1470</v>
      </c>
      <c r="CA726" s="112" t="s">
        <v>18</v>
      </c>
      <c r="CB726" s="112" t="s">
        <v>23</v>
      </c>
      <c r="CC726" s="20" t="str">
        <f t="shared" si="33"/>
        <v>RM</v>
      </c>
      <c r="CD726" s="20" t="str">
        <f t="shared" si="34"/>
        <v>M</v>
      </c>
      <c r="CE726" s="20" t="str">
        <f t="shared" si="35"/>
        <v>OECD_EU15</v>
      </c>
      <c r="CF726" s="20">
        <f>IF(ISNUMBER(Table1[[#This Row],[concrete]]),Table1[[#This Row],[concrete]],IF(AND(ISNUMBER(Table1[[#This Row],[cement]]),ISNUMBER(Table1[[#This Row],[aggregates]])),Table1[[#This Row],[cement]]+Table1[[#This Row],[aggregates]],""))</f>
        <v>818.94124999999997</v>
      </c>
      <c r="CG726" s="30">
        <f>COUNT(Table1[[#This Row],[steel]:[other_unspecified_material]])</f>
        <v>9</v>
      </c>
    </row>
    <row r="727" spans="1:85">
      <c r="A727" s="9">
        <v>725</v>
      </c>
      <c r="B727" s="8" t="s">
        <v>1377</v>
      </c>
      <c r="D727" s="38">
        <v>2006</v>
      </c>
      <c r="F727" s="38">
        <v>49.496250000000003</v>
      </c>
      <c r="J727" s="117">
        <v>3.6458333333333335</v>
      </c>
      <c r="M727" s="117">
        <v>818.94124999999997</v>
      </c>
      <c r="P727" s="117">
        <v>390.625</v>
      </c>
      <c r="Q727" s="117">
        <v>77.34375</v>
      </c>
      <c r="S727" s="117">
        <v>30.625</v>
      </c>
      <c r="V727" s="117">
        <v>0.59375</v>
      </c>
      <c r="AJ727" s="117">
        <v>7.583333333333333</v>
      </c>
      <c r="AK727" s="117">
        <v>61.848958333333336</v>
      </c>
      <c r="AL727" s="8" t="s">
        <v>1424</v>
      </c>
      <c r="AM727" s="38">
        <v>4</v>
      </c>
      <c r="AN727" s="8" t="s">
        <v>117</v>
      </c>
      <c r="AO727" s="8" t="s">
        <v>24</v>
      </c>
      <c r="AP727" s="8" t="s">
        <v>760</v>
      </c>
      <c r="AQ727" s="8" t="s">
        <v>227</v>
      </c>
      <c r="AR727" s="8" t="s">
        <v>121</v>
      </c>
      <c r="AS727" s="8" t="s">
        <v>793</v>
      </c>
      <c r="AT727" s="38">
        <v>2008</v>
      </c>
      <c r="AU727" s="8" t="s">
        <v>794</v>
      </c>
      <c r="AV727" s="8" t="s">
        <v>795</v>
      </c>
      <c r="AW727" s="8" t="s">
        <v>125</v>
      </c>
      <c r="AX727" s="42" t="s">
        <v>1495</v>
      </c>
      <c r="AY727" s="20" t="str">
        <f>"https://doi.org/"&amp;Table1[[#This Row],[DOI]]</f>
        <v>https://doi.org/10.2791/38942</v>
      </c>
      <c r="AZ727" s="8" t="s">
        <v>1408</v>
      </c>
      <c r="BA727" s="8" t="s">
        <v>119</v>
      </c>
      <c r="BB727" s="8" t="s">
        <v>1409</v>
      </c>
      <c r="BC727" s="8" t="s">
        <v>119</v>
      </c>
      <c r="BD727" s="8" t="s">
        <v>119</v>
      </c>
      <c r="BE727" s="8" t="s">
        <v>1410</v>
      </c>
      <c r="BW727" s="47" t="s">
        <v>134</v>
      </c>
      <c r="BX727" s="22" t="str">
        <f>_xlfn.XLOOKUP(BW727,dimensions_items!$B$4:$B$35,dimensions_items!$C$4:$C$35,"NULL",0)</f>
        <v>R5.2OECD</v>
      </c>
      <c r="BY727" s="20" t="s">
        <v>29</v>
      </c>
      <c r="BZ727" s="8" t="s">
        <v>1470</v>
      </c>
      <c r="CA727" s="112" t="s">
        <v>18</v>
      </c>
      <c r="CB727" s="112" t="s">
        <v>23</v>
      </c>
      <c r="CC727" s="20" t="str">
        <f t="shared" si="33"/>
        <v>RM</v>
      </c>
      <c r="CD727" s="20" t="str">
        <f t="shared" si="34"/>
        <v>M</v>
      </c>
      <c r="CE727" s="20" t="str">
        <f t="shared" si="35"/>
        <v>OECD_EU15</v>
      </c>
      <c r="CF727" s="20">
        <f>IF(ISNUMBER(Table1[[#This Row],[concrete]]),Table1[[#This Row],[concrete]],IF(AND(ISNUMBER(Table1[[#This Row],[cement]]),ISNUMBER(Table1[[#This Row],[aggregates]])),Table1[[#This Row],[cement]]+Table1[[#This Row],[aggregates]],""))</f>
        <v>818.94124999999997</v>
      </c>
      <c r="CG727" s="30">
        <f>COUNT(Table1[[#This Row],[steel]:[other_unspecified_material]])</f>
        <v>9</v>
      </c>
    </row>
    <row r="728" spans="1:85">
      <c r="A728" s="9">
        <v>726</v>
      </c>
      <c r="B728" s="8" t="s">
        <v>1377</v>
      </c>
      <c r="D728" s="38">
        <v>1950</v>
      </c>
      <c r="E728" s="9">
        <v>1980</v>
      </c>
      <c r="F728" s="38">
        <v>35.557857142857145</v>
      </c>
      <c r="J728" s="117">
        <v>3.2440476190476191</v>
      </c>
      <c r="M728" s="117">
        <v>1326.4064285714285</v>
      </c>
      <c r="Q728" s="117">
        <v>19.791666666666668</v>
      </c>
      <c r="S728" s="117">
        <v>27.25</v>
      </c>
      <c r="V728" s="117">
        <v>0.3392857142857143</v>
      </c>
      <c r="AJ728" s="117">
        <v>4.1845238095238093</v>
      </c>
      <c r="AK728" s="117">
        <v>49.479166666666664</v>
      </c>
      <c r="AL728" s="8" t="s">
        <v>1365</v>
      </c>
      <c r="AM728" s="38">
        <v>7</v>
      </c>
      <c r="AN728" s="8" t="s">
        <v>117</v>
      </c>
      <c r="AO728" s="8" t="s">
        <v>24</v>
      </c>
      <c r="AP728" s="8" t="s">
        <v>760</v>
      </c>
      <c r="AQ728" s="8" t="s">
        <v>227</v>
      </c>
      <c r="AR728" s="8" t="s">
        <v>121</v>
      </c>
      <c r="AS728" s="8" t="s">
        <v>793</v>
      </c>
      <c r="AT728" s="38">
        <v>2008</v>
      </c>
      <c r="AU728" s="8" t="s">
        <v>794</v>
      </c>
      <c r="AV728" s="8" t="s">
        <v>795</v>
      </c>
      <c r="AW728" s="8" t="s">
        <v>125</v>
      </c>
      <c r="AX728" s="42" t="s">
        <v>1495</v>
      </c>
      <c r="AY728" s="20" t="str">
        <f>"https://doi.org/"&amp;Table1[[#This Row],[DOI]]</f>
        <v>https://doi.org/10.2791/38942</v>
      </c>
      <c r="AZ728" s="8" t="s">
        <v>1408</v>
      </c>
      <c r="BA728" s="8" t="s">
        <v>119</v>
      </c>
      <c r="BB728" s="8" t="s">
        <v>1409</v>
      </c>
      <c r="BC728" s="8" t="s">
        <v>119</v>
      </c>
      <c r="BD728" s="8" t="s">
        <v>119</v>
      </c>
      <c r="BE728" s="8" t="s">
        <v>1410</v>
      </c>
      <c r="BW728" s="47" t="s">
        <v>134</v>
      </c>
      <c r="BX728" s="22" t="str">
        <f>_xlfn.XLOOKUP(BW728,dimensions_items!$B$4:$B$35,dimensions_items!$C$4:$C$35,"NULL",0)</f>
        <v>R5.2OECD</v>
      </c>
      <c r="BY728" s="20" t="s">
        <v>33</v>
      </c>
      <c r="BZ728" s="8" t="s">
        <v>26</v>
      </c>
      <c r="CA728" s="112" t="s">
        <v>18</v>
      </c>
      <c r="CB728" s="112" t="s">
        <v>23</v>
      </c>
      <c r="CC728" s="20" t="str">
        <f t="shared" si="33"/>
        <v>RM</v>
      </c>
      <c r="CD728" s="20" t="str">
        <f t="shared" si="34"/>
        <v>C</v>
      </c>
      <c r="CE728" s="20" t="str">
        <f t="shared" si="35"/>
        <v>OECD_EU15</v>
      </c>
      <c r="CF728" s="20">
        <f>IF(ISNUMBER(Table1[[#This Row],[concrete]]),Table1[[#This Row],[concrete]],IF(AND(ISNUMBER(Table1[[#This Row],[cement]]),ISNUMBER(Table1[[#This Row],[aggregates]])),Table1[[#This Row],[cement]]+Table1[[#This Row],[aggregates]],""))</f>
        <v>1326.4064285714285</v>
      </c>
      <c r="CG728" s="30">
        <f>COUNT(Table1[[#This Row],[steel]:[other_unspecified_material]])</f>
        <v>8</v>
      </c>
    </row>
    <row r="729" spans="1:85">
      <c r="A729" s="9">
        <v>727</v>
      </c>
      <c r="B729" s="8" t="s">
        <v>1377</v>
      </c>
      <c r="D729" s="38">
        <v>1970</v>
      </c>
      <c r="F729" s="38">
        <v>35.557857142857145</v>
      </c>
      <c r="J729" s="117">
        <v>3.2440476190476191</v>
      </c>
      <c r="M729" s="117">
        <v>938.01357142857137</v>
      </c>
      <c r="P729" s="117">
        <v>129.46428571428572</v>
      </c>
      <c r="Q729" s="117">
        <v>73.325892857142861</v>
      </c>
      <c r="S729" s="117">
        <v>27.25</v>
      </c>
      <c r="V729" s="117">
        <v>0.3392857142857143</v>
      </c>
      <c r="AJ729" s="117">
        <v>6.9077380952380949</v>
      </c>
      <c r="AK729" s="117">
        <v>49.479166666666664</v>
      </c>
      <c r="AL729" s="8" t="s">
        <v>1425</v>
      </c>
      <c r="AM729" s="38">
        <v>7</v>
      </c>
      <c r="AN729" s="8" t="s">
        <v>117</v>
      </c>
      <c r="AO729" s="8" t="s">
        <v>24</v>
      </c>
      <c r="AP729" s="8" t="s">
        <v>760</v>
      </c>
      <c r="AQ729" s="8" t="s">
        <v>227</v>
      </c>
      <c r="AR729" s="8" t="s">
        <v>121</v>
      </c>
      <c r="AS729" s="8" t="s">
        <v>793</v>
      </c>
      <c r="AT729" s="38">
        <v>2008</v>
      </c>
      <c r="AU729" s="8" t="s">
        <v>794</v>
      </c>
      <c r="AV729" s="8" t="s">
        <v>795</v>
      </c>
      <c r="AW729" s="8" t="s">
        <v>125</v>
      </c>
      <c r="AX729" s="42" t="s">
        <v>1495</v>
      </c>
      <c r="AY729" s="20" t="str">
        <f>"https://doi.org/"&amp;Table1[[#This Row],[DOI]]</f>
        <v>https://doi.org/10.2791/38942</v>
      </c>
      <c r="AZ729" s="8" t="s">
        <v>1408</v>
      </c>
      <c r="BA729" s="8" t="s">
        <v>119</v>
      </c>
      <c r="BB729" s="8" t="s">
        <v>1409</v>
      </c>
      <c r="BC729" s="8" t="s">
        <v>119</v>
      </c>
      <c r="BD729" s="8" t="s">
        <v>119</v>
      </c>
      <c r="BE729" s="8" t="s">
        <v>1410</v>
      </c>
      <c r="BW729" s="47" t="s">
        <v>134</v>
      </c>
      <c r="BX729" s="22" t="str">
        <f>_xlfn.XLOOKUP(BW729,dimensions_items!$B$4:$B$35,dimensions_items!$C$4:$C$35,"NULL",0)</f>
        <v>R5.2OECD</v>
      </c>
      <c r="BY729" s="20" t="s">
        <v>33</v>
      </c>
      <c r="BZ729" s="8" t="s">
        <v>26</v>
      </c>
      <c r="CA729" s="112" t="s">
        <v>18</v>
      </c>
      <c r="CB729" s="112" t="s">
        <v>23</v>
      </c>
      <c r="CC729" s="20" t="str">
        <f t="shared" si="33"/>
        <v>RM</v>
      </c>
      <c r="CD729" s="20" t="str">
        <f t="shared" si="34"/>
        <v>C</v>
      </c>
      <c r="CE729" s="20" t="str">
        <f t="shared" si="35"/>
        <v>OECD_EU15</v>
      </c>
      <c r="CF729" s="20">
        <f>IF(ISNUMBER(Table1[[#This Row],[concrete]]),Table1[[#This Row],[concrete]],IF(AND(ISNUMBER(Table1[[#This Row],[cement]]),ISNUMBER(Table1[[#This Row],[aggregates]])),Table1[[#This Row],[cement]]+Table1[[#This Row],[aggregates]],""))</f>
        <v>938.01357142857137</v>
      </c>
      <c r="CG729" s="30">
        <f>COUNT(Table1[[#This Row],[steel]:[other_unspecified_material]])</f>
        <v>9</v>
      </c>
    </row>
    <row r="730" spans="1:85">
      <c r="A730" s="9">
        <v>728</v>
      </c>
      <c r="B730" s="8" t="s">
        <v>1377</v>
      </c>
      <c r="D730" s="38">
        <v>2006</v>
      </c>
      <c r="F730" s="38">
        <v>35.557857142857145</v>
      </c>
      <c r="J730" s="117">
        <v>3.2440476190476191</v>
      </c>
      <c r="M730" s="117">
        <v>938.01357142857137</v>
      </c>
      <c r="P730" s="117">
        <v>129.46428571428572</v>
      </c>
      <c r="Q730" s="117">
        <v>73.325892857142861</v>
      </c>
      <c r="S730" s="117">
        <v>27.25</v>
      </c>
      <c r="V730" s="117">
        <v>0.3392857142857143</v>
      </c>
      <c r="AJ730" s="117">
        <v>8.0476190476190474</v>
      </c>
      <c r="AK730" s="117">
        <v>49.479166666666664</v>
      </c>
      <c r="AL730" s="8" t="s">
        <v>1426</v>
      </c>
      <c r="AM730" s="38">
        <v>7</v>
      </c>
      <c r="AN730" s="8" t="s">
        <v>117</v>
      </c>
      <c r="AO730" s="8" t="s">
        <v>24</v>
      </c>
      <c r="AP730" s="8" t="s">
        <v>760</v>
      </c>
      <c r="AQ730" s="8" t="s">
        <v>227</v>
      </c>
      <c r="AR730" s="8" t="s">
        <v>121</v>
      </c>
      <c r="AS730" s="8" t="s">
        <v>793</v>
      </c>
      <c r="AT730" s="38">
        <v>2008</v>
      </c>
      <c r="AU730" s="8" t="s">
        <v>794</v>
      </c>
      <c r="AV730" s="8" t="s">
        <v>795</v>
      </c>
      <c r="AW730" s="8" t="s">
        <v>125</v>
      </c>
      <c r="AX730" s="42" t="s">
        <v>1495</v>
      </c>
      <c r="AY730" s="20" t="str">
        <f>"https://doi.org/"&amp;Table1[[#This Row],[DOI]]</f>
        <v>https://doi.org/10.2791/38942</v>
      </c>
      <c r="AZ730" s="8" t="s">
        <v>1408</v>
      </c>
      <c r="BA730" s="8" t="s">
        <v>119</v>
      </c>
      <c r="BB730" s="8" t="s">
        <v>1409</v>
      </c>
      <c r="BC730" s="8" t="s">
        <v>119</v>
      </c>
      <c r="BD730" s="8" t="s">
        <v>119</v>
      </c>
      <c r="BE730" s="8" t="s">
        <v>1410</v>
      </c>
      <c r="BW730" s="47" t="s">
        <v>134</v>
      </c>
      <c r="BX730" s="22" t="str">
        <f>_xlfn.XLOOKUP(BW730,dimensions_items!$B$4:$B$35,dimensions_items!$C$4:$C$35,"NULL",0)</f>
        <v>R5.2OECD</v>
      </c>
      <c r="BY730" s="20" t="s">
        <v>33</v>
      </c>
      <c r="BZ730" s="8" t="s">
        <v>26</v>
      </c>
      <c r="CA730" s="112" t="s">
        <v>18</v>
      </c>
      <c r="CB730" s="112" t="s">
        <v>23</v>
      </c>
      <c r="CC730" s="20" t="str">
        <f t="shared" si="33"/>
        <v>RM</v>
      </c>
      <c r="CD730" s="20" t="str">
        <f t="shared" si="34"/>
        <v>C</v>
      </c>
      <c r="CE730" s="20" t="str">
        <f t="shared" si="35"/>
        <v>OECD_EU15</v>
      </c>
      <c r="CF730" s="20">
        <f>IF(ISNUMBER(Table1[[#This Row],[concrete]]),Table1[[#This Row],[concrete]],IF(AND(ISNUMBER(Table1[[#This Row],[cement]]),ISNUMBER(Table1[[#This Row],[aggregates]])),Table1[[#This Row],[cement]]+Table1[[#This Row],[aggregates]],""))</f>
        <v>938.01357142857137</v>
      </c>
      <c r="CG730" s="30">
        <f>COUNT(Table1[[#This Row],[steel]:[other_unspecified_material]])</f>
        <v>9</v>
      </c>
    </row>
    <row r="731" spans="1:85">
      <c r="A731" s="9">
        <v>729</v>
      </c>
      <c r="B731" s="20" t="s">
        <v>1377</v>
      </c>
      <c r="C731" s="20"/>
      <c r="D731" s="38">
        <v>1975</v>
      </c>
      <c r="F731" s="38">
        <v>31.759786666666667</v>
      </c>
      <c r="J731" s="117">
        <v>2.4</v>
      </c>
      <c r="M731" s="117">
        <v>705.73354666666671</v>
      </c>
      <c r="P731" s="117">
        <v>186.66666666666666</v>
      </c>
      <c r="Q731" s="117">
        <v>44.888888888888886</v>
      </c>
      <c r="S731" s="117">
        <v>20.16</v>
      </c>
      <c r="V731" s="117">
        <v>0.24</v>
      </c>
      <c r="AJ731" s="117">
        <v>3.6426666666666665</v>
      </c>
      <c r="AK731" s="117">
        <v>49.222222222222221</v>
      </c>
      <c r="AL731" s="20" t="s">
        <v>1427</v>
      </c>
      <c r="AM731" s="38">
        <v>10</v>
      </c>
      <c r="AN731" s="20" t="s">
        <v>117</v>
      </c>
      <c r="AO731" s="20" t="s">
        <v>24</v>
      </c>
      <c r="AP731" s="20" t="s">
        <v>760</v>
      </c>
      <c r="AQ731" s="20" t="s">
        <v>227</v>
      </c>
      <c r="AR731" s="20" t="s">
        <v>121</v>
      </c>
      <c r="AS731" s="20" t="s">
        <v>793</v>
      </c>
      <c r="AT731" s="38">
        <v>2008</v>
      </c>
      <c r="AU731" s="20" t="s">
        <v>794</v>
      </c>
      <c r="AV731" s="20" t="s">
        <v>795</v>
      </c>
      <c r="AW731" s="20" t="s">
        <v>125</v>
      </c>
      <c r="AX731" s="42" t="s">
        <v>1495</v>
      </c>
      <c r="AY731" s="20" t="str">
        <f>"https://doi.org/"&amp;Table1[[#This Row],[DOI]]</f>
        <v>https://doi.org/10.2791/38942</v>
      </c>
      <c r="AZ731" s="20" t="s">
        <v>1408</v>
      </c>
      <c r="BA731" s="20" t="s">
        <v>119</v>
      </c>
      <c r="BB731" s="20" t="s">
        <v>1409</v>
      </c>
      <c r="BC731" s="20" t="s">
        <v>119</v>
      </c>
      <c r="BD731" s="20" t="s">
        <v>119</v>
      </c>
      <c r="BE731" s="20" t="s">
        <v>1410</v>
      </c>
      <c r="BF731" s="20"/>
      <c r="BG731" s="20"/>
      <c r="BH731" s="20"/>
      <c r="BI731" s="20"/>
      <c r="BJ731" s="20"/>
      <c r="BK731" s="20"/>
      <c r="BL731" s="20"/>
      <c r="BM731" s="20"/>
      <c r="BN731" s="20"/>
      <c r="BO731" s="20"/>
      <c r="BP731" s="20"/>
      <c r="BQ731" s="20"/>
      <c r="BR731" s="20"/>
      <c r="BS731" s="20"/>
      <c r="BT731" s="20"/>
      <c r="BU731" s="20"/>
      <c r="BV731" s="20"/>
      <c r="BW731" s="47" t="s">
        <v>134</v>
      </c>
      <c r="BX731" s="22" t="str">
        <f>_xlfn.XLOOKUP(BW731,dimensions_items!$B$4:$B$35,dimensions_items!$C$4:$C$35,"NULL",0)</f>
        <v>R5.2OECD</v>
      </c>
      <c r="BY731" s="20" t="s">
        <v>33</v>
      </c>
      <c r="BZ731" s="20" t="s">
        <v>26</v>
      </c>
      <c r="CA731" s="112" t="s">
        <v>18</v>
      </c>
      <c r="CB731" s="112" t="s">
        <v>23</v>
      </c>
      <c r="CC731" s="20" t="str">
        <f t="shared" si="33"/>
        <v>RM</v>
      </c>
      <c r="CD731" s="20" t="str">
        <f t="shared" si="34"/>
        <v>C</v>
      </c>
      <c r="CE731" s="20" t="str">
        <f t="shared" si="35"/>
        <v>OECD_EU15</v>
      </c>
      <c r="CF731" s="20">
        <f>IF(ISNUMBER(Table1[[#This Row],[concrete]]),Table1[[#This Row],[concrete]],IF(AND(ISNUMBER(Table1[[#This Row],[cement]]),ISNUMBER(Table1[[#This Row],[aggregates]])),Table1[[#This Row],[cement]]+Table1[[#This Row],[aggregates]],""))</f>
        <v>705.73354666666671</v>
      </c>
      <c r="CG731" s="30">
        <f>COUNT(Table1[[#This Row],[steel]:[other_unspecified_material]])</f>
        <v>9</v>
      </c>
    </row>
    <row r="732" spans="1:85">
      <c r="A732" s="9">
        <v>730</v>
      </c>
      <c r="B732" s="20" t="s">
        <v>1377</v>
      </c>
      <c r="C732" s="20"/>
      <c r="D732" s="38">
        <v>2006</v>
      </c>
      <c r="F732" s="38">
        <v>31.759786666666667</v>
      </c>
      <c r="J732" s="117">
        <v>2.4</v>
      </c>
      <c r="M732" s="117">
        <v>705.73354666666671</v>
      </c>
      <c r="P732" s="117">
        <v>186.66666666666666</v>
      </c>
      <c r="Q732" s="117">
        <v>53.777777777777779</v>
      </c>
      <c r="S732" s="117">
        <v>20.16</v>
      </c>
      <c r="V732" s="117">
        <v>0.24</v>
      </c>
      <c r="AJ732" s="117">
        <v>3.9733333333333332</v>
      </c>
      <c r="AK732" s="117">
        <v>49.222222222222221</v>
      </c>
      <c r="AL732" s="20" t="s">
        <v>1428</v>
      </c>
      <c r="AM732" s="38">
        <v>10</v>
      </c>
      <c r="AN732" s="20" t="s">
        <v>117</v>
      </c>
      <c r="AO732" s="20" t="s">
        <v>24</v>
      </c>
      <c r="AP732" s="20" t="s">
        <v>760</v>
      </c>
      <c r="AQ732" s="20" t="s">
        <v>227</v>
      </c>
      <c r="AR732" s="20" t="s">
        <v>121</v>
      </c>
      <c r="AS732" s="20" t="s">
        <v>793</v>
      </c>
      <c r="AT732" s="38">
        <v>2008</v>
      </c>
      <c r="AU732" s="20" t="s">
        <v>794</v>
      </c>
      <c r="AV732" s="20" t="s">
        <v>795</v>
      </c>
      <c r="AW732" s="20" t="s">
        <v>125</v>
      </c>
      <c r="AX732" s="42" t="s">
        <v>1495</v>
      </c>
      <c r="AY732" s="20" t="str">
        <f>"https://doi.org/"&amp;Table1[[#This Row],[DOI]]</f>
        <v>https://doi.org/10.2791/38942</v>
      </c>
      <c r="AZ732" s="20" t="s">
        <v>1408</v>
      </c>
      <c r="BA732" s="20" t="s">
        <v>119</v>
      </c>
      <c r="BB732" s="20" t="s">
        <v>1409</v>
      </c>
      <c r="BC732" s="20" t="s">
        <v>119</v>
      </c>
      <c r="BD732" s="20" t="s">
        <v>119</v>
      </c>
      <c r="BE732" s="20" t="s">
        <v>1410</v>
      </c>
      <c r="BF732" s="20"/>
      <c r="BG732" s="20"/>
      <c r="BH732" s="20"/>
      <c r="BI732" s="20"/>
      <c r="BJ732" s="20"/>
      <c r="BK732" s="20"/>
      <c r="BL732" s="20"/>
      <c r="BM732" s="20"/>
      <c r="BN732" s="20"/>
      <c r="BO732" s="20"/>
      <c r="BP732" s="20"/>
      <c r="BQ732" s="20"/>
      <c r="BR732" s="20"/>
      <c r="BS732" s="20"/>
      <c r="BT732" s="20"/>
      <c r="BU732" s="20"/>
      <c r="BV732" s="20"/>
      <c r="BW732" s="47" t="s">
        <v>134</v>
      </c>
      <c r="BX732" s="22" t="str">
        <f>_xlfn.XLOOKUP(BW732,dimensions_items!$B$4:$B$35,dimensions_items!$C$4:$C$35,"NULL",0)</f>
        <v>R5.2OECD</v>
      </c>
      <c r="BY732" s="20" t="s">
        <v>33</v>
      </c>
      <c r="BZ732" s="20" t="s">
        <v>26</v>
      </c>
      <c r="CA732" s="112" t="s">
        <v>18</v>
      </c>
      <c r="CB732" s="112" t="s">
        <v>23</v>
      </c>
      <c r="CC732" s="20" t="str">
        <f t="shared" si="33"/>
        <v>RM</v>
      </c>
      <c r="CD732" s="20" t="str">
        <f t="shared" si="34"/>
        <v>C</v>
      </c>
      <c r="CE732" s="20" t="str">
        <f t="shared" si="35"/>
        <v>OECD_EU15</v>
      </c>
      <c r="CF732" s="20">
        <f>IF(ISNUMBER(Table1[[#This Row],[concrete]]),Table1[[#This Row],[concrete]],IF(AND(ISNUMBER(Table1[[#This Row],[cement]]),ISNUMBER(Table1[[#This Row],[aggregates]])),Table1[[#This Row],[cement]]+Table1[[#This Row],[aggregates]],""))</f>
        <v>705.73354666666671</v>
      </c>
      <c r="CG732" s="30">
        <f>COUNT(Table1[[#This Row],[steel]:[other_unspecified_material]])</f>
        <v>9</v>
      </c>
    </row>
    <row r="733" spans="1:85">
      <c r="A733" s="9">
        <v>731</v>
      </c>
      <c r="B733" s="20" t="s">
        <v>1377</v>
      </c>
      <c r="C733" s="20"/>
      <c r="D733" s="38">
        <v>1970</v>
      </c>
      <c r="F733" s="38">
        <v>66.892800000000008</v>
      </c>
      <c r="M733" s="117">
        <v>1006.7072000000001</v>
      </c>
      <c r="Q733" s="117">
        <v>38.888888888888886</v>
      </c>
      <c r="S733" s="117">
        <v>20.16</v>
      </c>
      <c r="V733" s="117">
        <v>0.24</v>
      </c>
      <c r="AJ733" s="117">
        <v>2.96</v>
      </c>
      <c r="AK733" s="117">
        <v>35</v>
      </c>
      <c r="AL733" s="20" t="s">
        <v>1362</v>
      </c>
      <c r="AM733" s="38">
        <v>10</v>
      </c>
      <c r="AN733" s="20" t="s">
        <v>117</v>
      </c>
      <c r="AO733" s="20" t="s">
        <v>24</v>
      </c>
      <c r="AP733" s="20" t="s">
        <v>760</v>
      </c>
      <c r="AQ733" s="20" t="s">
        <v>227</v>
      </c>
      <c r="AR733" s="20" t="s">
        <v>121</v>
      </c>
      <c r="AS733" s="20" t="s">
        <v>793</v>
      </c>
      <c r="AT733" s="38">
        <v>2008</v>
      </c>
      <c r="AU733" s="20" t="s">
        <v>794</v>
      </c>
      <c r="AV733" s="20" t="s">
        <v>795</v>
      </c>
      <c r="AW733" s="20" t="s">
        <v>125</v>
      </c>
      <c r="AX733" s="42" t="s">
        <v>1495</v>
      </c>
      <c r="AY733" s="20" t="str">
        <f>"https://doi.org/"&amp;Table1[[#This Row],[DOI]]</f>
        <v>https://doi.org/10.2791/38942</v>
      </c>
      <c r="AZ733" s="20" t="s">
        <v>1408</v>
      </c>
      <c r="BA733" s="20" t="s">
        <v>119</v>
      </c>
      <c r="BB733" s="20" t="s">
        <v>1409</v>
      </c>
      <c r="BC733" s="20" t="s">
        <v>119</v>
      </c>
      <c r="BD733" s="20" t="s">
        <v>119</v>
      </c>
      <c r="BE733" s="20" t="s">
        <v>1410</v>
      </c>
      <c r="BF733" s="20"/>
      <c r="BG733" s="20"/>
      <c r="BH733" s="20"/>
      <c r="BI733" s="20"/>
      <c r="BJ733" s="20"/>
      <c r="BK733" s="20"/>
      <c r="BL733" s="20"/>
      <c r="BM733" s="20"/>
      <c r="BN733" s="20"/>
      <c r="BO733" s="20"/>
      <c r="BP733" s="20"/>
      <c r="BQ733" s="20"/>
      <c r="BR733" s="20"/>
      <c r="BS733" s="20"/>
      <c r="BT733" s="20"/>
      <c r="BU733" s="20"/>
      <c r="BV733" s="20"/>
      <c r="BW733" s="47" t="s">
        <v>134</v>
      </c>
      <c r="BX733" s="22" t="str">
        <f>_xlfn.XLOOKUP(BW733,dimensions_items!$B$4:$B$35,dimensions_items!$C$4:$C$35,"NULL",0)</f>
        <v>R5.2OECD</v>
      </c>
      <c r="BY733" s="20" t="s">
        <v>33</v>
      </c>
      <c r="BZ733" s="20" t="s">
        <v>26</v>
      </c>
      <c r="CA733" s="112" t="s">
        <v>18</v>
      </c>
      <c r="CB733" s="112" t="s">
        <v>23</v>
      </c>
      <c r="CC733" s="20" t="str">
        <f t="shared" si="33"/>
        <v>RM</v>
      </c>
      <c r="CD733" s="20" t="str">
        <f t="shared" si="34"/>
        <v>C</v>
      </c>
      <c r="CE733" s="20" t="str">
        <f t="shared" si="35"/>
        <v>OECD_EU15</v>
      </c>
      <c r="CF733" s="20">
        <f>IF(ISNUMBER(Table1[[#This Row],[concrete]]),Table1[[#This Row],[concrete]],IF(AND(ISNUMBER(Table1[[#This Row],[cement]]),ISNUMBER(Table1[[#This Row],[aggregates]])),Table1[[#This Row],[cement]]+Table1[[#This Row],[aggregates]],""))</f>
        <v>1006.7072000000001</v>
      </c>
      <c r="CG733" s="30">
        <f>COUNT(Table1[[#This Row],[steel]:[other_unspecified_material]])</f>
        <v>7</v>
      </c>
    </row>
    <row r="734" spans="1:85">
      <c r="A734" s="9">
        <v>732</v>
      </c>
      <c r="B734" s="20" t="s">
        <v>1376</v>
      </c>
      <c r="C734" s="20"/>
      <c r="E734" s="9">
        <v>1945</v>
      </c>
      <c r="J734" s="117">
        <v>69.86666666666666</v>
      </c>
      <c r="O734" s="117">
        <v>80</v>
      </c>
      <c r="P734" s="117">
        <v>2219</v>
      </c>
      <c r="Q734" s="117">
        <v>111.77777777777777</v>
      </c>
      <c r="AJ734" s="117">
        <v>7.5093333333333341</v>
      </c>
      <c r="AK734" s="117">
        <v>26.666666666666668</v>
      </c>
      <c r="AL734" s="20" t="s">
        <v>1429</v>
      </c>
      <c r="AM734" s="38">
        <v>2</v>
      </c>
      <c r="AN734" s="20" t="s">
        <v>117</v>
      </c>
      <c r="AO734" s="20" t="s">
        <v>20</v>
      </c>
      <c r="AP734" s="20" t="s">
        <v>760</v>
      </c>
      <c r="AQ734" s="20" t="s">
        <v>227</v>
      </c>
      <c r="AR734" s="20" t="s">
        <v>121</v>
      </c>
      <c r="AS734" s="20" t="s">
        <v>793</v>
      </c>
      <c r="AT734" s="38">
        <v>2008</v>
      </c>
      <c r="AU734" s="20" t="s">
        <v>794</v>
      </c>
      <c r="AV734" s="20" t="s">
        <v>795</v>
      </c>
      <c r="AW734" s="20" t="s">
        <v>125</v>
      </c>
      <c r="AX734" s="42" t="s">
        <v>1495</v>
      </c>
      <c r="AY734" s="20" t="str">
        <f>"https://doi.org/"&amp;Table1[[#This Row],[DOI]]</f>
        <v>https://doi.org/10.2791/38942</v>
      </c>
      <c r="AZ734" s="20" t="s">
        <v>1408</v>
      </c>
      <c r="BA734" s="20" t="s">
        <v>119</v>
      </c>
      <c r="BB734" s="20" t="s">
        <v>1409</v>
      </c>
      <c r="BC734" s="20" t="s">
        <v>119</v>
      </c>
      <c r="BD734" s="20" t="s">
        <v>119</v>
      </c>
      <c r="BE734" s="20" t="s">
        <v>1410</v>
      </c>
      <c r="BF734" s="20"/>
      <c r="BG734" s="20"/>
      <c r="BH734" s="20"/>
      <c r="BI734" s="20"/>
      <c r="BJ734" s="20"/>
      <c r="BK734" s="20"/>
      <c r="BL734" s="20"/>
      <c r="BM734" s="20"/>
      <c r="BN734" s="20"/>
      <c r="BO734" s="20"/>
      <c r="BP734" s="20"/>
      <c r="BQ734" s="20"/>
      <c r="BR734" s="20"/>
      <c r="BS734" s="20"/>
      <c r="BT734" s="20"/>
      <c r="BU734" s="20"/>
      <c r="BV734" s="20"/>
      <c r="BW734" s="47" t="s">
        <v>134</v>
      </c>
      <c r="BX734" s="22" t="str">
        <f>_xlfn.XLOOKUP(BW734,dimensions_items!$B$4:$B$35,dimensions_items!$C$4:$C$35,"NULL",0)</f>
        <v>R5.2OECD</v>
      </c>
      <c r="BY734" s="112" t="s">
        <v>25</v>
      </c>
      <c r="BZ734" s="20" t="s">
        <v>1470</v>
      </c>
      <c r="CA734" s="112" t="s">
        <v>18</v>
      </c>
      <c r="CB734" s="112" t="s">
        <v>23</v>
      </c>
      <c r="CC734" s="20" t="str">
        <f t="shared" si="33"/>
        <v>RS</v>
      </c>
      <c r="CD734" s="20" t="str">
        <f t="shared" si="34"/>
        <v>M</v>
      </c>
      <c r="CE734" s="20" t="str">
        <f t="shared" si="35"/>
        <v>OECD_EU15</v>
      </c>
      <c r="CF734" s="20" t="str">
        <f>IF(ISNUMBER(Table1[[#This Row],[concrete]]),Table1[[#This Row],[concrete]],IF(AND(ISNUMBER(Table1[[#This Row],[cement]]),ISNUMBER(Table1[[#This Row],[aggregates]])),Table1[[#This Row],[cement]]+Table1[[#This Row],[aggregates]],""))</f>
        <v/>
      </c>
      <c r="CG734" s="30">
        <f>COUNT(Table1[[#This Row],[steel]:[other_unspecified_material]])</f>
        <v>6</v>
      </c>
    </row>
    <row r="735" spans="1:85">
      <c r="A735" s="9">
        <v>733</v>
      </c>
      <c r="B735" s="20" t="s">
        <v>1376</v>
      </c>
      <c r="C735" s="20"/>
      <c r="E735" s="9">
        <v>1900</v>
      </c>
      <c r="J735" s="117">
        <v>69.86666666666666</v>
      </c>
      <c r="O735" s="117">
        <v>170</v>
      </c>
      <c r="P735" s="117">
        <v>84</v>
      </c>
      <c r="Q735" s="117">
        <v>111.77777777777777</v>
      </c>
      <c r="W735" s="117">
        <v>1817.7777777777778</v>
      </c>
      <c r="AJ735" s="117">
        <v>7.5093333333333341</v>
      </c>
      <c r="AK735" s="117">
        <v>26.666666666666668</v>
      </c>
      <c r="AL735" s="20" t="s">
        <v>1430</v>
      </c>
      <c r="AM735" s="38">
        <v>2</v>
      </c>
      <c r="AN735" s="20" t="s">
        <v>117</v>
      </c>
      <c r="AO735" s="20" t="s">
        <v>20</v>
      </c>
      <c r="AP735" s="20" t="s">
        <v>760</v>
      </c>
      <c r="AQ735" s="20" t="s">
        <v>227</v>
      </c>
      <c r="AR735" s="20" t="s">
        <v>121</v>
      </c>
      <c r="AS735" s="20" t="s">
        <v>793</v>
      </c>
      <c r="AT735" s="38">
        <v>2008</v>
      </c>
      <c r="AU735" s="20" t="s">
        <v>794</v>
      </c>
      <c r="AV735" s="20" t="s">
        <v>795</v>
      </c>
      <c r="AW735" s="20" t="s">
        <v>125</v>
      </c>
      <c r="AX735" s="42" t="s">
        <v>1495</v>
      </c>
      <c r="AY735" s="20" t="str">
        <f>"https://doi.org/"&amp;Table1[[#This Row],[DOI]]</f>
        <v>https://doi.org/10.2791/38942</v>
      </c>
      <c r="AZ735" s="20" t="s">
        <v>1408</v>
      </c>
      <c r="BA735" s="20" t="s">
        <v>119</v>
      </c>
      <c r="BB735" s="20" t="s">
        <v>1409</v>
      </c>
      <c r="BC735" s="20" t="s">
        <v>119</v>
      </c>
      <c r="BD735" s="20" t="s">
        <v>119</v>
      </c>
      <c r="BE735" s="20" t="s">
        <v>1410</v>
      </c>
      <c r="BF735" s="20"/>
      <c r="BG735" s="20"/>
      <c r="BH735" s="20"/>
      <c r="BI735" s="20"/>
      <c r="BJ735" s="20"/>
      <c r="BK735" s="20"/>
      <c r="BL735" s="20"/>
      <c r="BM735" s="20"/>
      <c r="BN735" s="20"/>
      <c r="BO735" s="20"/>
      <c r="BP735" s="20"/>
      <c r="BQ735" s="20"/>
      <c r="BR735" s="20"/>
      <c r="BS735" s="20"/>
      <c r="BT735" s="20"/>
      <c r="BU735" s="20"/>
      <c r="BV735" s="20"/>
      <c r="BW735" s="47" t="s">
        <v>134</v>
      </c>
      <c r="BX735" s="22" t="str">
        <f>_xlfn.XLOOKUP(BW735,dimensions_items!$B$4:$B$35,dimensions_items!$C$4:$C$35,"NULL",0)</f>
        <v>R5.2OECD</v>
      </c>
      <c r="BY735" s="112" t="s">
        <v>25</v>
      </c>
      <c r="BZ735" s="20" t="s">
        <v>1468</v>
      </c>
      <c r="CA735" s="112" t="s">
        <v>18</v>
      </c>
      <c r="CB735" s="112" t="s">
        <v>23</v>
      </c>
      <c r="CC735" s="20" t="str">
        <f t="shared" si="33"/>
        <v>RS</v>
      </c>
      <c r="CD735" s="20" t="str">
        <f t="shared" si="34"/>
        <v>M</v>
      </c>
      <c r="CE735" s="20" t="str">
        <f t="shared" si="35"/>
        <v>OECD_EU15</v>
      </c>
      <c r="CF735" s="20" t="str">
        <f>IF(ISNUMBER(Table1[[#This Row],[concrete]]),Table1[[#This Row],[concrete]],IF(AND(ISNUMBER(Table1[[#This Row],[cement]]),ISNUMBER(Table1[[#This Row],[aggregates]])),Table1[[#This Row],[cement]]+Table1[[#This Row],[aggregates]],""))</f>
        <v/>
      </c>
      <c r="CG735" s="30">
        <f>COUNT(Table1[[#This Row],[steel]:[other_unspecified_material]])</f>
        <v>7</v>
      </c>
    </row>
    <row r="736" spans="1:85">
      <c r="A736" s="9">
        <v>734</v>
      </c>
      <c r="B736" s="20" t="s">
        <v>1376</v>
      </c>
      <c r="C736" s="20"/>
      <c r="E736" s="9">
        <v>1900</v>
      </c>
      <c r="J736" s="117">
        <v>193.06666666666666</v>
      </c>
      <c r="O736" s="117">
        <v>160</v>
      </c>
      <c r="P736" s="117">
        <v>2390</v>
      </c>
      <c r="Q736" s="117">
        <v>223.55555555555554</v>
      </c>
      <c r="AJ736" s="117">
        <v>15.018666666666668</v>
      </c>
      <c r="AK736" s="117">
        <v>53.333333333333336</v>
      </c>
      <c r="AL736" s="20" t="s">
        <v>1431</v>
      </c>
      <c r="AM736" s="38">
        <v>1</v>
      </c>
      <c r="AN736" s="20" t="s">
        <v>117</v>
      </c>
      <c r="AO736" s="20" t="s">
        <v>20</v>
      </c>
      <c r="AP736" s="20" t="s">
        <v>760</v>
      </c>
      <c r="AQ736" s="20" t="s">
        <v>227</v>
      </c>
      <c r="AR736" s="20" t="s">
        <v>121</v>
      </c>
      <c r="AS736" s="20" t="s">
        <v>793</v>
      </c>
      <c r="AT736" s="38">
        <v>2008</v>
      </c>
      <c r="AU736" s="20" t="s">
        <v>794</v>
      </c>
      <c r="AV736" s="20" t="s">
        <v>795</v>
      </c>
      <c r="AW736" s="20" t="s">
        <v>125</v>
      </c>
      <c r="AX736" s="42" t="s">
        <v>1495</v>
      </c>
      <c r="AY736" s="20" t="str">
        <f>"https://doi.org/"&amp;Table1[[#This Row],[DOI]]</f>
        <v>https://doi.org/10.2791/38942</v>
      </c>
      <c r="AZ736" s="20" t="s">
        <v>1408</v>
      </c>
      <c r="BA736" s="20" t="s">
        <v>119</v>
      </c>
      <c r="BB736" s="20" t="s">
        <v>1409</v>
      </c>
      <c r="BC736" s="20" t="s">
        <v>119</v>
      </c>
      <c r="BD736" s="20" t="s">
        <v>119</v>
      </c>
      <c r="BE736" s="20" t="s">
        <v>1410</v>
      </c>
      <c r="BF736" s="20"/>
      <c r="BG736" s="20"/>
      <c r="BH736" s="20"/>
      <c r="BI736" s="20"/>
      <c r="BJ736" s="20"/>
      <c r="BK736" s="20"/>
      <c r="BL736" s="20"/>
      <c r="BM736" s="20"/>
      <c r="BN736" s="20"/>
      <c r="BO736" s="20"/>
      <c r="BP736" s="20"/>
      <c r="BQ736" s="20"/>
      <c r="BR736" s="20"/>
      <c r="BS736" s="20"/>
      <c r="BT736" s="20"/>
      <c r="BU736" s="20"/>
      <c r="BV736" s="20"/>
      <c r="BW736" s="47" t="s">
        <v>134</v>
      </c>
      <c r="BX736" s="22" t="str">
        <f>_xlfn.XLOOKUP(BW736,dimensions_items!$B$4:$B$35,dimensions_items!$C$4:$C$35,"NULL",0)</f>
        <v>R5.2OECD</v>
      </c>
      <c r="BY736" s="112" t="s">
        <v>25</v>
      </c>
      <c r="BZ736" s="20" t="s">
        <v>1576</v>
      </c>
      <c r="CA736" s="112" t="s">
        <v>18</v>
      </c>
      <c r="CB736" s="112" t="s">
        <v>23</v>
      </c>
      <c r="CC736" s="20" t="str">
        <f t="shared" si="33"/>
        <v>RS</v>
      </c>
      <c r="CD736" s="20" t="str">
        <f t="shared" si="34"/>
        <v>T</v>
      </c>
      <c r="CE736" s="20" t="str">
        <f t="shared" si="35"/>
        <v>OECD_EU15</v>
      </c>
      <c r="CF736" s="20" t="str">
        <f>IF(ISNUMBER(Table1[[#This Row],[concrete]]),Table1[[#This Row],[concrete]],IF(AND(ISNUMBER(Table1[[#This Row],[cement]]),ISNUMBER(Table1[[#This Row],[aggregates]])),Table1[[#This Row],[cement]]+Table1[[#This Row],[aggregates]],""))</f>
        <v/>
      </c>
      <c r="CG736" s="30">
        <f>COUNT(Table1[[#This Row],[steel]:[other_unspecified_material]])</f>
        <v>6</v>
      </c>
    </row>
    <row r="737" spans="1:85">
      <c r="A737" s="9">
        <v>735</v>
      </c>
      <c r="B737" s="20" t="s">
        <v>1376</v>
      </c>
      <c r="C737" s="20"/>
      <c r="D737" s="38">
        <v>1945</v>
      </c>
      <c r="E737" s="9">
        <v>1970</v>
      </c>
      <c r="F737" s="38">
        <v>36.209777777777781</v>
      </c>
      <c r="J737" s="117">
        <v>17.777777777777779</v>
      </c>
      <c r="M737" s="117">
        <v>1014.4568888888888</v>
      </c>
      <c r="N737" s="117">
        <v>128</v>
      </c>
      <c r="P737" s="117">
        <v>746.66666666666663</v>
      </c>
      <c r="Q737" s="117">
        <v>149.03703703703704</v>
      </c>
      <c r="AA737" s="117">
        <v>170.66666666666666</v>
      </c>
      <c r="AJ737" s="117">
        <v>11.612444444444446</v>
      </c>
      <c r="AK737" s="117">
        <v>68.888888888888886</v>
      </c>
      <c r="AL737" s="20" t="s">
        <v>1370</v>
      </c>
      <c r="AM737" s="38">
        <v>1.5</v>
      </c>
      <c r="AN737" s="20" t="s">
        <v>117</v>
      </c>
      <c r="AO737" s="20" t="s">
        <v>20</v>
      </c>
      <c r="AP737" s="20" t="s">
        <v>760</v>
      </c>
      <c r="AQ737" s="20" t="s">
        <v>227</v>
      </c>
      <c r="AR737" s="20" t="s">
        <v>121</v>
      </c>
      <c r="AS737" s="20" t="s">
        <v>793</v>
      </c>
      <c r="AT737" s="38">
        <v>2008</v>
      </c>
      <c r="AU737" s="20" t="s">
        <v>794</v>
      </c>
      <c r="AV737" s="20" t="s">
        <v>795</v>
      </c>
      <c r="AW737" s="20" t="s">
        <v>125</v>
      </c>
      <c r="AX737" s="42" t="s">
        <v>1495</v>
      </c>
      <c r="AY737" s="20" t="str">
        <f>"https://doi.org/"&amp;Table1[[#This Row],[DOI]]</f>
        <v>https://doi.org/10.2791/38942</v>
      </c>
      <c r="AZ737" s="20" t="s">
        <v>1408</v>
      </c>
      <c r="BA737" s="20" t="s">
        <v>1412</v>
      </c>
      <c r="BB737" s="20" t="s">
        <v>1409</v>
      </c>
      <c r="BC737" s="20" t="s">
        <v>119</v>
      </c>
      <c r="BD737" s="20" t="s">
        <v>119</v>
      </c>
      <c r="BE737" s="20" t="s">
        <v>1410</v>
      </c>
      <c r="BF737" s="20"/>
      <c r="BG737" s="20"/>
      <c r="BH737" s="20"/>
      <c r="BI737" s="20"/>
      <c r="BJ737" s="20"/>
      <c r="BK737" s="20"/>
      <c r="BL737" s="20"/>
      <c r="BM737" s="20"/>
      <c r="BN737" s="20"/>
      <c r="BO737" s="20"/>
      <c r="BP737" s="20"/>
      <c r="BQ737" s="20"/>
      <c r="BR737" s="20"/>
      <c r="BS737" s="20"/>
      <c r="BT737" s="20"/>
      <c r="BU737" s="20"/>
      <c r="BV737" s="20"/>
      <c r="BW737" s="47" t="s">
        <v>134</v>
      </c>
      <c r="BX737" s="22" t="str">
        <f>_xlfn.XLOOKUP(BW737,dimensions_items!$B$4:$B$35,dimensions_items!$C$4:$C$35,"NULL",0)</f>
        <v>R5.2OECD</v>
      </c>
      <c r="BY737" s="112" t="s">
        <v>25</v>
      </c>
      <c r="BZ737" s="20" t="s">
        <v>1470</v>
      </c>
      <c r="CA737" s="112" t="s">
        <v>18</v>
      </c>
      <c r="CB737" s="112" t="s">
        <v>23</v>
      </c>
      <c r="CC737" s="20" t="str">
        <f t="shared" si="33"/>
        <v>RS</v>
      </c>
      <c r="CD737" s="20" t="str">
        <f t="shared" si="34"/>
        <v>M</v>
      </c>
      <c r="CE737" s="20" t="str">
        <f t="shared" si="35"/>
        <v>OECD_EU15</v>
      </c>
      <c r="CF737" s="20">
        <f>IF(ISNUMBER(Table1[[#This Row],[concrete]]),Table1[[#This Row],[concrete]],IF(AND(ISNUMBER(Table1[[#This Row],[cement]]),ISNUMBER(Table1[[#This Row],[aggregates]])),Table1[[#This Row],[cement]]+Table1[[#This Row],[aggregates]],""))</f>
        <v>1014.4568888888888</v>
      </c>
      <c r="CG737" s="30">
        <f>COUNT(Table1[[#This Row],[steel]:[other_unspecified_material]])</f>
        <v>9</v>
      </c>
    </row>
    <row r="738" spans="1:85">
      <c r="A738" s="9">
        <v>736</v>
      </c>
      <c r="B738" s="8" t="s">
        <v>1376</v>
      </c>
      <c r="D738" s="38">
        <v>1945</v>
      </c>
      <c r="E738" s="9">
        <v>1980</v>
      </c>
      <c r="F738" s="38">
        <v>70.513777777777776</v>
      </c>
      <c r="J738" s="117">
        <v>17.777777777777779</v>
      </c>
      <c r="M738" s="117">
        <v>1364.152888888889</v>
      </c>
      <c r="P738" s="117">
        <v>844.44444444444446</v>
      </c>
      <c r="Q738" s="117">
        <v>119.4074074074074</v>
      </c>
      <c r="S738" s="117">
        <v>24.888888888888889</v>
      </c>
      <c r="AJ738" s="117">
        <v>14.812444444444445</v>
      </c>
      <c r="AK738" s="117">
        <v>135.55555555555554</v>
      </c>
      <c r="AL738" s="8" t="s">
        <v>1371</v>
      </c>
      <c r="AM738" s="38">
        <v>1.5</v>
      </c>
      <c r="AN738" s="8" t="s">
        <v>117</v>
      </c>
      <c r="AO738" s="8" t="s">
        <v>20</v>
      </c>
      <c r="AP738" s="8" t="s">
        <v>760</v>
      </c>
      <c r="AQ738" s="8" t="s">
        <v>227</v>
      </c>
      <c r="AR738" s="8" t="s">
        <v>121</v>
      </c>
      <c r="AS738" s="8" t="s">
        <v>793</v>
      </c>
      <c r="AT738" s="38">
        <v>2008</v>
      </c>
      <c r="AU738" s="8" t="s">
        <v>794</v>
      </c>
      <c r="AV738" s="8" t="s">
        <v>795</v>
      </c>
      <c r="AW738" s="8" t="s">
        <v>125</v>
      </c>
      <c r="AX738" s="42" t="s">
        <v>1495</v>
      </c>
      <c r="AY738" s="20" t="str">
        <f>"https://doi.org/"&amp;Table1[[#This Row],[DOI]]</f>
        <v>https://doi.org/10.2791/38942</v>
      </c>
      <c r="AZ738" s="8" t="s">
        <v>1408</v>
      </c>
      <c r="BA738" s="8" t="s">
        <v>1412</v>
      </c>
      <c r="BB738" s="8" t="s">
        <v>1409</v>
      </c>
      <c r="BC738" s="8" t="s">
        <v>119</v>
      </c>
      <c r="BD738" s="8" t="s">
        <v>119</v>
      </c>
      <c r="BE738" s="8" t="s">
        <v>1410</v>
      </c>
      <c r="BW738" s="47" t="s">
        <v>134</v>
      </c>
      <c r="BX738" s="22" t="str">
        <f>_xlfn.XLOOKUP(BW738,dimensions_items!$B$4:$B$35,dimensions_items!$C$4:$C$35,"NULL",0)</f>
        <v>R5.2OECD</v>
      </c>
      <c r="BY738" s="112" t="s">
        <v>25</v>
      </c>
      <c r="BZ738" s="8" t="s">
        <v>1470</v>
      </c>
      <c r="CA738" s="112" t="s">
        <v>18</v>
      </c>
      <c r="CB738" s="112" t="s">
        <v>23</v>
      </c>
      <c r="CC738" s="20" t="str">
        <f t="shared" si="33"/>
        <v>RS</v>
      </c>
      <c r="CD738" s="20" t="str">
        <f t="shared" si="34"/>
        <v>M</v>
      </c>
      <c r="CE738" s="20" t="str">
        <f t="shared" si="35"/>
        <v>OECD_EU15</v>
      </c>
      <c r="CF738" s="20">
        <f>IF(ISNUMBER(Table1[[#This Row],[concrete]]),Table1[[#This Row],[concrete]],IF(AND(ISNUMBER(Table1[[#This Row],[cement]]),ISNUMBER(Table1[[#This Row],[aggregates]])),Table1[[#This Row],[cement]]+Table1[[#This Row],[aggregates]],""))</f>
        <v>1364.152888888889</v>
      </c>
      <c r="CG738" s="30">
        <f>COUNT(Table1[[#This Row],[steel]:[other_unspecified_material]])</f>
        <v>8</v>
      </c>
    </row>
    <row r="739" spans="1:85">
      <c r="A739" s="9">
        <v>737</v>
      </c>
      <c r="B739" s="106" t="s">
        <v>1376</v>
      </c>
      <c r="C739" s="20"/>
      <c r="D739" s="38">
        <v>1980</v>
      </c>
      <c r="F739" s="38">
        <v>70.513777777777776</v>
      </c>
      <c r="J739" s="117">
        <v>17.777777777777779</v>
      </c>
      <c r="M739" s="117">
        <v>1364.152888888889</v>
      </c>
      <c r="P739" s="117">
        <v>844.44444444444446</v>
      </c>
      <c r="Q739" s="117">
        <v>119.4074074074074</v>
      </c>
      <c r="S739" s="117">
        <v>24.888888888888889</v>
      </c>
      <c r="AJ739" s="117">
        <v>29.214814814814815</v>
      </c>
      <c r="AK739" s="117">
        <v>135.55555555555554</v>
      </c>
      <c r="AL739" s="20" t="s">
        <v>1372</v>
      </c>
      <c r="AM739" s="38">
        <v>1.5</v>
      </c>
      <c r="AN739" s="20" t="s">
        <v>117</v>
      </c>
      <c r="AO739" s="20" t="s">
        <v>20</v>
      </c>
      <c r="AP739" s="20" t="s">
        <v>760</v>
      </c>
      <c r="AQ739" s="20" t="s">
        <v>227</v>
      </c>
      <c r="AR739" s="20" t="s">
        <v>121</v>
      </c>
      <c r="AS739" s="20" t="s">
        <v>793</v>
      </c>
      <c r="AT739" s="38">
        <v>2008</v>
      </c>
      <c r="AU739" s="20" t="s">
        <v>794</v>
      </c>
      <c r="AV739" s="20" t="s">
        <v>795</v>
      </c>
      <c r="AW739" s="20" t="s">
        <v>125</v>
      </c>
      <c r="AX739" s="42" t="s">
        <v>1495</v>
      </c>
      <c r="AY739" s="20" t="str">
        <f>"https://doi.org/"&amp;Table1[[#This Row],[DOI]]</f>
        <v>https://doi.org/10.2791/38942</v>
      </c>
      <c r="AZ739" s="20" t="s">
        <v>1408</v>
      </c>
      <c r="BA739" s="20" t="s">
        <v>1412</v>
      </c>
      <c r="BB739" s="20" t="s">
        <v>1409</v>
      </c>
      <c r="BC739" s="20" t="s">
        <v>119</v>
      </c>
      <c r="BD739" s="20" t="s">
        <v>119</v>
      </c>
      <c r="BE739" s="20" t="s">
        <v>1410</v>
      </c>
      <c r="BF739" s="20"/>
      <c r="BG739" s="20"/>
      <c r="BH739" s="20"/>
      <c r="BI739" s="20"/>
      <c r="BJ739" s="20"/>
      <c r="BK739" s="20"/>
      <c r="BL739" s="20"/>
      <c r="BM739" s="20"/>
      <c r="BN739" s="20"/>
      <c r="BO739" s="20"/>
      <c r="BP739" s="20"/>
      <c r="BQ739" s="20"/>
      <c r="BR739" s="20"/>
      <c r="BS739" s="20"/>
      <c r="BT739" s="20"/>
      <c r="BU739" s="20"/>
      <c r="BV739" s="20"/>
      <c r="BW739" s="47" t="s">
        <v>134</v>
      </c>
      <c r="BX739" s="22" t="str">
        <f>_xlfn.XLOOKUP(BW739,dimensions_items!$B$4:$B$35,dimensions_items!$C$4:$C$35,"NULL",0)</f>
        <v>R5.2OECD</v>
      </c>
      <c r="BY739" s="112" t="s">
        <v>25</v>
      </c>
      <c r="BZ739" s="20" t="s">
        <v>1470</v>
      </c>
      <c r="CA739" s="112" t="s">
        <v>18</v>
      </c>
      <c r="CB739" s="112" t="s">
        <v>23</v>
      </c>
      <c r="CC739" s="20" t="str">
        <f t="shared" si="33"/>
        <v>RS</v>
      </c>
      <c r="CD739" s="20" t="str">
        <f t="shared" si="34"/>
        <v>M</v>
      </c>
      <c r="CE739" s="20" t="str">
        <f t="shared" si="35"/>
        <v>OECD_EU15</v>
      </c>
      <c r="CF739" s="20">
        <f>IF(ISNUMBER(Table1[[#This Row],[concrete]]),Table1[[#This Row],[concrete]],IF(AND(ISNUMBER(Table1[[#This Row],[cement]]),ISNUMBER(Table1[[#This Row],[aggregates]])),Table1[[#This Row],[cement]]+Table1[[#This Row],[aggregates]],""))</f>
        <v>1364.152888888889</v>
      </c>
      <c r="CG739" s="30">
        <f>COUNT(Table1[[#This Row],[steel]:[other_unspecified_material]])</f>
        <v>8</v>
      </c>
    </row>
    <row r="740" spans="1:85">
      <c r="A740" s="9">
        <v>738</v>
      </c>
      <c r="B740" s="106" t="s">
        <v>1376</v>
      </c>
      <c r="C740" s="20"/>
      <c r="D740" s="38">
        <v>2006</v>
      </c>
      <c r="F740" s="38">
        <v>70.513777777777776</v>
      </c>
      <c r="J740" s="117">
        <v>17.777777777777779</v>
      </c>
      <c r="M740" s="117">
        <v>1364.152888888889</v>
      </c>
      <c r="P740" s="117">
        <v>844.44444444444446</v>
      </c>
      <c r="Q740" s="117">
        <v>119.4074074074074</v>
      </c>
      <c r="S740" s="117">
        <v>24.888888888888889</v>
      </c>
      <c r="AJ740" s="117">
        <v>36.799999999999997</v>
      </c>
      <c r="AK740" s="117">
        <v>135.55555555555554</v>
      </c>
      <c r="AL740" s="20" t="s">
        <v>1432</v>
      </c>
      <c r="AM740" s="38">
        <v>1.5</v>
      </c>
      <c r="AN740" s="20" t="s">
        <v>117</v>
      </c>
      <c r="AO740" s="20" t="s">
        <v>20</v>
      </c>
      <c r="AP740" s="20" t="s">
        <v>760</v>
      </c>
      <c r="AQ740" s="20" t="s">
        <v>227</v>
      </c>
      <c r="AR740" s="20" t="s">
        <v>121</v>
      </c>
      <c r="AS740" s="20" t="s">
        <v>793</v>
      </c>
      <c r="AT740" s="38">
        <v>2008</v>
      </c>
      <c r="AU740" s="20" t="s">
        <v>794</v>
      </c>
      <c r="AV740" s="20" t="s">
        <v>795</v>
      </c>
      <c r="AW740" s="20" t="s">
        <v>125</v>
      </c>
      <c r="AX740" s="42" t="s">
        <v>1495</v>
      </c>
      <c r="AY740" s="20" t="str">
        <f>"https://doi.org/"&amp;Table1[[#This Row],[DOI]]</f>
        <v>https://doi.org/10.2791/38942</v>
      </c>
      <c r="AZ740" s="20" t="s">
        <v>1408</v>
      </c>
      <c r="BA740" s="20" t="s">
        <v>1412</v>
      </c>
      <c r="BB740" s="20" t="s">
        <v>1409</v>
      </c>
      <c r="BC740" s="20" t="s">
        <v>119</v>
      </c>
      <c r="BD740" s="20" t="s">
        <v>119</v>
      </c>
      <c r="BE740" s="20" t="s">
        <v>1410</v>
      </c>
      <c r="BF740" s="20"/>
      <c r="BG740" s="20"/>
      <c r="BH740" s="20"/>
      <c r="BI740" s="20"/>
      <c r="BJ740" s="20"/>
      <c r="BK740" s="20"/>
      <c r="BL740" s="20"/>
      <c r="BM740" s="20"/>
      <c r="BN740" s="20"/>
      <c r="BO740" s="20"/>
      <c r="BP740" s="20"/>
      <c r="BQ740" s="20"/>
      <c r="BR740" s="20"/>
      <c r="BS740" s="20"/>
      <c r="BT740" s="20"/>
      <c r="BU740" s="20"/>
      <c r="BV740" s="20"/>
      <c r="BW740" s="47" t="s">
        <v>134</v>
      </c>
      <c r="BX740" s="22" t="str">
        <f>_xlfn.XLOOKUP(BW740,dimensions_items!$B$4:$B$35,dimensions_items!$C$4:$C$35,"NULL",0)</f>
        <v>R5.2OECD</v>
      </c>
      <c r="BY740" s="112" t="s">
        <v>25</v>
      </c>
      <c r="BZ740" s="20" t="s">
        <v>1470</v>
      </c>
      <c r="CA740" s="112" t="s">
        <v>18</v>
      </c>
      <c r="CB740" s="112" t="s">
        <v>23</v>
      </c>
      <c r="CC740" s="20" t="str">
        <f t="shared" si="33"/>
        <v>RS</v>
      </c>
      <c r="CD740" s="20" t="str">
        <f t="shared" si="34"/>
        <v>M</v>
      </c>
      <c r="CE740" s="20" t="str">
        <f t="shared" si="35"/>
        <v>OECD_EU15</v>
      </c>
      <c r="CF740" s="20">
        <f>IF(ISNUMBER(Table1[[#This Row],[concrete]]),Table1[[#This Row],[concrete]],IF(AND(ISNUMBER(Table1[[#This Row],[cement]]),ISNUMBER(Table1[[#This Row],[aggregates]])),Table1[[#This Row],[cement]]+Table1[[#This Row],[aggregates]],""))</f>
        <v>1364.152888888889</v>
      </c>
      <c r="CG740" s="30">
        <f>COUNT(Table1[[#This Row],[steel]:[other_unspecified_material]])</f>
        <v>8</v>
      </c>
    </row>
    <row r="741" spans="1:85">
      <c r="A741" s="9">
        <v>739</v>
      </c>
      <c r="B741" s="106" t="s">
        <v>1376</v>
      </c>
      <c r="C741" s="20"/>
      <c r="D741" s="38">
        <v>1970</v>
      </c>
      <c r="F741" s="38">
        <v>70.513777777777776</v>
      </c>
      <c r="J741" s="117">
        <v>17.777777777777779</v>
      </c>
      <c r="M741" s="117">
        <v>1364.152888888889</v>
      </c>
      <c r="P741" s="117">
        <v>746.66666666666663</v>
      </c>
      <c r="Q741" s="117">
        <v>119.4074074074074</v>
      </c>
      <c r="S741" s="117">
        <v>24.888888888888889</v>
      </c>
      <c r="AJ741" s="117">
        <v>29.214814814814815</v>
      </c>
      <c r="AK741" s="117">
        <v>135.55555555555554</v>
      </c>
      <c r="AL741" s="20" t="s">
        <v>1433</v>
      </c>
      <c r="AM741" s="38">
        <v>1.5</v>
      </c>
      <c r="AN741" s="20" t="s">
        <v>117</v>
      </c>
      <c r="AO741" s="20" t="s">
        <v>20</v>
      </c>
      <c r="AP741" s="20" t="s">
        <v>760</v>
      </c>
      <c r="AQ741" s="20" t="s">
        <v>227</v>
      </c>
      <c r="AR741" s="20" t="s">
        <v>121</v>
      </c>
      <c r="AS741" s="20" t="s">
        <v>793</v>
      </c>
      <c r="AT741" s="38">
        <v>2008</v>
      </c>
      <c r="AU741" s="20" t="s">
        <v>794</v>
      </c>
      <c r="AV741" s="20" t="s">
        <v>795</v>
      </c>
      <c r="AW741" s="20" t="s">
        <v>125</v>
      </c>
      <c r="AX741" s="42" t="s">
        <v>1495</v>
      </c>
      <c r="AY741" s="20" t="str">
        <f>"https://doi.org/"&amp;Table1[[#This Row],[DOI]]</f>
        <v>https://doi.org/10.2791/38942</v>
      </c>
      <c r="AZ741" s="20" t="s">
        <v>1408</v>
      </c>
      <c r="BA741" s="20" t="s">
        <v>1412</v>
      </c>
      <c r="BB741" s="20" t="s">
        <v>1409</v>
      </c>
      <c r="BC741" s="20" t="s">
        <v>119</v>
      </c>
      <c r="BD741" s="20" t="s">
        <v>119</v>
      </c>
      <c r="BE741" s="20" t="s">
        <v>1410</v>
      </c>
      <c r="BF741" s="20"/>
      <c r="BG741" s="20"/>
      <c r="BH741" s="20"/>
      <c r="BI741" s="20"/>
      <c r="BJ741" s="20"/>
      <c r="BK741" s="20"/>
      <c r="BL741" s="20"/>
      <c r="BM741" s="20"/>
      <c r="BN741" s="20"/>
      <c r="BO741" s="20"/>
      <c r="BP741" s="20"/>
      <c r="BQ741" s="20"/>
      <c r="BR741" s="20"/>
      <c r="BS741" s="20"/>
      <c r="BT741" s="20"/>
      <c r="BU741" s="20"/>
      <c r="BV741" s="20"/>
      <c r="BW741" s="47" t="s">
        <v>134</v>
      </c>
      <c r="BX741" s="22" t="str">
        <f>_xlfn.XLOOKUP(BW741,dimensions_items!$B$4:$B$35,dimensions_items!$C$4:$C$35,"NULL",0)</f>
        <v>R5.2OECD</v>
      </c>
      <c r="BY741" s="112" t="s">
        <v>25</v>
      </c>
      <c r="BZ741" s="20" t="s">
        <v>1470</v>
      </c>
      <c r="CA741" s="112" t="s">
        <v>18</v>
      </c>
      <c r="CB741" s="112" t="s">
        <v>23</v>
      </c>
      <c r="CC741" s="20" t="str">
        <f t="shared" si="33"/>
        <v>RS</v>
      </c>
      <c r="CD741" s="20" t="str">
        <f t="shared" si="34"/>
        <v>M</v>
      </c>
      <c r="CE741" s="20" t="str">
        <f t="shared" si="35"/>
        <v>OECD_EU15</v>
      </c>
      <c r="CF741" s="20">
        <f>IF(ISNUMBER(Table1[[#This Row],[concrete]]),Table1[[#This Row],[concrete]],IF(AND(ISNUMBER(Table1[[#This Row],[cement]]),ISNUMBER(Table1[[#This Row],[aggregates]])),Table1[[#This Row],[cement]]+Table1[[#This Row],[aggregates]],""))</f>
        <v>1364.152888888889</v>
      </c>
      <c r="CG741" s="30">
        <f>COUNT(Table1[[#This Row],[steel]:[other_unspecified_material]])</f>
        <v>8</v>
      </c>
    </row>
    <row r="742" spans="1:85">
      <c r="A742" s="9">
        <v>740</v>
      </c>
      <c r="B742" s="106" t="s">
        <v>1376</v>
      </c>
      <c r="C742" s="20"/>
      <c r="D742" s="38">
        <v>2006</v>
      </c>
      <c r="F742" s="38">
        <v>70.513777777777776</v>
      </c>
      <c r="J742" s="117">
        <v>17.777777777777779</v>
      </c>
      <c r="M742" s="117">
        <v>1364.152888888889</v>
      </c>
      <c r="P742" s="117">
        <v>746.66666666666663</v>
      </c>
      <c r="Q742" s="117">
        <v>119.4074074074074</v>
      </c>
      <c r="S742" s="117">
        <v>24.888888888888889</v>
      </c>
      <c r="AJ742" s="117">
        <v>36.799999999999997</v>
      </c>
      <c r="AK742" s="117">
        <v>135.55555555555554</v>
      </c>
      <c r="AL742" s="20" t="s">
        <v>1434</v>
      </c>
      <c r="AM742" s="38">
        <v>1.5</v>
      </c>
      <c r="AN742" s="20" t="s">
        <v>117</v>
      </c>
      <c r="AO742" s="20" t="s">
        <v>20</v>
      </c>
      <c r="AP742" s="20" t="s">
        <v>760</v>
      </c>
      <c r="AQ742" s="20" t="s">
        <v>227</v>
      </c>
      <c r="AR742" s="20" t="s">
        <v>121</v>
      </c>
      <c r="AS742" s="20" t="s">
        <v>793</v>
      </c>
      <c r="AT742" s="38">
        <v>2008</v>
      </c>
      <c r="AU742" s="20" t="s">
        <v>794</v>
      </c>
      <c r="AV742" s="20" t="s">
        <v>795</v>
      </c>
      <c r="AW742" s="20" t="s">
        <v>125</v>
      </c>
      <c r="AX742" s="42" t="s">
        <v>1495</v>
      </c>
      <c r="AY742" s="20" t="str">
        <f>"https://doi.org/"&amp;Table1[[#This Row],[DOI]]</f>
        <v>https://doi.org/10.2791/38942</v>
      </c>
      <c r="AZ742" s="20" t="s">
        <v>1408</v>
      </c>
      <c r="BA742" s="20" t="s">
        <v>1412</v>
      </c>
      <c r="BB742" s="20" t="s">
        <v>1409</v>
      </c>
      <c r="BC742" s="20" t="s">
        <v>119</v>
      </c>
      <c r="BD742" s="20" t="s">
        <v>119</v>
      </c>
      <c r="BE742" s="20" t="s">
        <v>1410</v>
      </c>
      <c r="BF742" s="20"/>
      <c r="BG742" s="20"/>
      <c r="BH742" s="20"/>
      <c r="BI742" s="20"/>
      <c r="BJ742" s="20"/>
      <c r="BK742" s="20"/>
      <c r="BL742" s="20"/>
      <c r="BM742" s="20"/>
      <c r="BN742" s="20"/>
      <c r="BO742" s="20"/>
      <c r="BP742" s="20"/>
      <c r="BQ742" s="20"/>
      <c r="BR742" s="20"/>
      <c r="BS742" s="20"/>
      <c r="BT742" s="20"/>
      <c r="BU742" s="20"/>
      <c r="BV742" s="20"/>
      <c r="BW742" s="47" t="s">
        <v>134</v>
      </c>
      <c r="BX742" s="22" t="str">
        <f>_xlfn.XLOOKUP(BW742,dimensions_items!$B$4:$B$35,dimensions_items!$C$4:$C$35,"NULL",0)</f>
        <v>R5.2OECD</v>
      </c>
      <c r="BY742" s="112" t="s">
        <v>25</v>
      </c>
      <c r="BZ742" s="20" t="s">
        <v>1470</v>
      </c>
      <c r="CA742" s="112" t="s">
        <v>18</v>
      </c>
      <c r="CB742" s="112" t="s">
        <v>23</v>
      </c>
      <c r="CC742" s="20" t="str">
        <f t="shared" si="33"/>
        <v>RS</v>
      </c>
      <c r="CD742" s="20" t="str">
        <f t="shared" si="34"/>
        <v>M</v>
      </c>
      <c r="CE742" s="20" t="str">
        <f t="shared" si="35"/>
        <v>OECD_EU15</v>
      </c>
      <c r="CF742" s="20">
        <f>IF(ISNUMBER(Table1[[#This Row],[concrete]]),Table1[[#This Row],[concrete]],IF(AND(ISNUMBER(Table1[[#This Row],[cement]]),ISNUMBER(Table1[[#This Row],[aggregates]])),Table1[[#This Row],[cement]]+Table1[[#This Row],[aggregates]],""))</f>
        <v>1364.152888888889</v>
      </c>
      <c r="CG742" s="30">
        <f>COUNT(Table1[[#This Row],[steel]:[other_unspecified_material]])</f>
        <v>8</v>
      </c>
    </row>
    <row r="743" spans="1:85">
      <c r="A743" s="9">
        <v>741</v>
      </c>
      <c r="B743" s="106" t="s">
        <v>1376</v>
      </c>
      <c r="C743" s="20"/>
      <c r="D743" s="38">
        <v>1980</v>
      </c>
      <c r="F743" s="38">
        <v>36.209777777777781</v>
      </c>
      <c r="J743" s="117">
        <v>110.25185185185185</v>
      </c>
      <c r="M743" s="117">
        <v>886.45688888888878</v>
      </c>
      <c r="Q743" s="117">
        <v>101.62962962962963</v>
      </c>
      <c r="S743" s="117">
        <v>39.822222222222223</v>
      </c>
      <c r="AJ743" s="117">
        <v>40.056888888888892</v>
      </c>
      <c r="AK743" s="117">
        <v>68.888888888888886</v>
      </c>
      <c r="AL743" s="20" t="s">
        <v>1435</v>
      </c>
      <c r="AM743" s="38">
        <v>1.5</v>
      </c>
      <c r="AN743" s="20" t="s">
        <v>117</v>
      </c>
      <c r="AO743" s="20" t="s">
        <v>20</v>
      </c>
      <c r="AP743" s="20" t="s">
        <v>760</v>
      </c>
      <c r="AQ743" s="20" t="s">
        <v>227</v>
      </c>
      <c r="AR743" s="20" t="s">
        <v>121</v>
      </c>
      <c r="AS743" s="20" t="s">
        <v>793</v>
      </c>
      <c r="AT743" s="38">
        <v>2008</v>
      </c>
      <c r="AU743" s="20" t="s">
        <v>794</v>
      </c>
      <c r="AV743" s="20" t="s">
        <v>795</v>
      </c>
      <c r="AW743" s="20" t="s">
        <v>125</v>
      </c>
      <c r="AX743" s="42" t="s">
        <v>1495</v>
      </c>
      <c r="AY743" s="20" t="str">
        <f>"https://doi.org/"&amp;Table1[[#This Row],[DOI]]</f>
        <v>https://doi.org/10.2791/38942</v>
      </c>
      <c r="AZ743" s="20" t="s">
        <v>1408</v>
      </c>
      <c r="BA743" s="20" t="s">
        <v>1412</v>
      </c>
      <c r="BB743" s="20" t="s">
        <v>1409</v>
      </c>
      <c r="BC743" s="20" t="s">
        <v>119</v>
      </c>
      <c r="BD743" s="20" t="s">
        <v>119</v>
      </c>
      <c r="BE743" s="20" t="s">
        <v>1410</v>
      </c>
      <c r="BF743" s="20"/>
      <c r="BG743" s="20"/>
      <c r="BH743" s="20"/>
      <c r="BI743" s="20"/>
      <c r="BJ743" s="20"/>
      <c r="BK743" s="20"/>
      <c r="BL743" s="20"/>
      <c r="BM743" s="20"/>
      <c r="BN743" s="20"/>
      <c r="BO743" s="20"/>
      <c r="BP743" s="20"/>
      <c r="BQ743" s="20"/>
      <c r="BR743" s="20"/>
      <c r="BS743" s="20"/>
      <c r="BT743" s="20"/>
      <c r="BU743" s="20"/>
      <c r="BV743" s="20"/>
      <c r="BW743" s="47" t="s">
        <v>134</v>
      </c>
      <c r="BX743" s="22" t="str">
        <f>_xlfn.XLOOKUP(BW743,dimensions_items!$B$4:$B$35,dimensions_items!$C$4:$C$35,"NULL",0)</f>
        <v>R5.2OECD</v>
      </c>
      <c r="BY743" s="112" t="s">
        <v>25</v>
      </c>
      <c r="BZ743" s="20" t="s">
        <v>1576</v>
      </c>
      <c r="CA743" s="112" t="s">
        <v>18</v>
      </c>
      <c r="CB743" s="112" t="s">
        <v>23</v>
      </c>
      <c r="CC743" s="20" t="str">
        <f t="shared" si="33"/>
        <v>RS</v>
      </c>
      <c r="CD743" s="20" t="str">
        <f t="shared" si="34"/>
        <v>T</v>
      </c>
      <c r="CE743" s="20" t="str">
        <f t="shared" si="35"/>
        <v>OECD_EU15</v>
      </c>
      <c r="CF743" s="20">
        <f>IF(ISNUMBER(Table1[[#This Row],[concrete]]),Table1[[#This Row],[concrete]],IF(AND(ISNUMBER(Table1[[#This Row],[cement]]),ISNUMBER(Table1[[#This Row],[aggregates]])),Table1[[#This Row],[cement]]+Table1[[#This Row],[aggregates]],""))</f>
        <v>886.45688888888878</v>
      </c>
      <c r="CG743" s="30">
        <f>COUNT(Table1[[#This Row],[steel]:[other_unspecified_material]])</f>
        <v>7</v>
      </c>
    </row>
    <row r="744" spans="1:85">
      <c r="A744" s="9">
        <v>742</v>
      </c>
      <c r="B744" s="106" t="s">
        <v>1376</v>
      </c>
      <c r="C744" s="20"/>
      <c r="D744" s="38">
        <v>2006</v>
      </c>
      <c r="F744" s="38">
        <v>36.209777777777781</v>
      </c>
      <c r="J744" s="117">
        <v>110.25185185185185</v>
      </c>
      <c r="M744" s="117">
        <v>886.45688888888878</v>
      </c>
      <c r="Q744" s="117">
        <v>101.62962962962963</v>
      </c>
      <c r="S744" s="117">
        <v>39.822222222222223</v>
      </c>
      <c r="AJ744" s="117">
        <v>37.629629629629626</v>
      </c>
      <c r="AK744" s="117">
        <v>68.888888888888886</v>
      </c>
      <c r="AL744" s="20" t="s">
        <v>1436</v>
      </c>
      <c r="AM744" s="38">
        <v>1.5</v>
      </c>
      <c r="AN744" s="20" t="s">
        <v>117</v>
      </c>
      <c r="AO744" s="20" t="s">
        <v>20</v>
      </c>
      <c r="AP744" s="20" t="s">
        <v>760</v>
      </c>
      <c r="AQ744" s="20" t="s">
        <v>227</v>
      </c>
      <c r="AR744" s="20" t="s">
        <v>121</v>
      </c>
      <c r="AS744" s="20" t="s">
        <v>793</v>
      </c>
      <c r="AT744" s="38">
        <v>2008</v>
      </c>
      <c r="AU744" s="20" t="s">
        <v>794</v>
      </c>
      <c r="AV744" s="20" t="s">
        <v>795</v>
      </c>
      <c r="AW744" s="20" t="s">
        <v>125</v>
      </c>
      <c r="AX744" s="42" t="s">
        <v>1495</v>
      </c>
      <c r="AY744" s="20" t="str">
        <f>"https://doi.org/"&amp;Table1[[#This Row],[DOI]]</f>
        <v>https://doi.org/10.2791/38942</v>
      </c>
      <c r="AZ744" s="20" t="s">
        <v>1408</v>
      </c>
      <c r="BA744" s="20" t="s">
        <v>1412</v>
      </c>
      <c r="BB744" s="20" t="s">
        <v>1409</v>
      </c>
      <c r="BC744" s="20" t="s">
        <v>119</v>
      </c>
      <c r="BD744" s="20" t="s">
        <v>119</v>
      </c>
      <c r="BE744" s="20" t="s">
        <v>1410</v>
      </c>
      <c r="BF744" s="20"/>
      <c r="BG744" s="20"/>
      <c r="BH744" s="20"/>
      <c r="BI744" s="20"/>
      <c r="BJ744" s="20"/>
      <c r="BK744" s="20"/>
      <c r="BL744" s="20"/>
      <c r="BM744" s="20"/>
      <c r="BN744" s="20"/>
      <c r="BO744" s="20"/>
      <c r="BP744" s="20"/>
      <c r="BQ744" s="20"/>
      <c r="BR744" s="20"/>
      <c r="BS744" s="20"/>
      <c r="BT744" s="20"/>
      <c r="BU744" s="20"/>
      <c r="BV744" s="20"/>
      <c r="BW744" s="47" t="s">
        <v>134</v>
      </c>
      <c r="BX744" s="22" t="str">
        <f>_xlfn.XLOOKUP(BW744,dimensions_items!$B$4:$B$35,dimensions_items!$C$4:$C$35,"NULL",0)</f>
        <v>R5.2OECD</v>
      </c>
      <c r="BY744" s="112" t="s">
        <v>25</v>
      </c>
      <c r="BZ744" s="20" t="s">
        <v>1576</v>
      </c>
      <c r="CA744" s="112" t="s">
        <v>18</v>
      </c>
      <c r="CB744" s="112" t="s">
        <v>23</v>
      </c>
      <c r="CC744" s="20" t="str">
        <f t="shared" si="33"/>
        <v>RS</v>
      </c>
      <c r="CD744" s="20" t="str">
        <f t="shared" si="34"/>
        <v>T</v>
      </c>
      <c r="CE744" s="20" t="str">
        <f t="shared" si="35"/>
        <v>OECD_EU15</v>
      </c>
      <c r="CF744" s="20">
        <f>IF(ISNUMBER(Table1[[#This Row],[concrete]]),Table1[[#This Row],[concrete]],IF(AND(ISNUMBER(Table1[[#This Row],[cement]]),ISNUMBER(Table1[[#This Row],[aggregates]])),Table1[[#This Row],[cement]]+Table1[[#This Row],[aggregates]],""))</f>
        <v>886.45688888888878</v>
      </c>
      <c r="CG744" s="30">
        <f>COUNT(Table1[[#This Row],[steel]:[other_unspecified_material]])</f>
        <v>7</v>
      </c>
    </row>
    <row r="745" spans="1:85">
      <c r="A745" s="9">
        <v>743</v>
      </c>
      <c r="B745" s="106" t="s">
        <v>1376</v>
      </c>
      <c r="C745" s="20"/>
      <c r="E745" s="9">
        <v>1945</v>
      </c>
      <c r="J745" s="117">
        <v>53.235677083333336</v>
      </c>
      <c r="O745" s="117">
        <v>39.583333333333336</v>
      </c>
      <c r="P745" s="117">
        <v>1707.421875</v>
      </c>
      <c r="Q745" s="117">
        <v>110.65104166666667</v>
      </c>
      <c r="AJ745" s="117">
        <v>3.6666666666666665</v>
      </c>
      <c r="AK745" s="117">
        <v>13.020833333333334</v>
      </c>
      <c r="AL745" s="20" t="s">
        <v>1437</v>
      </c>
      <c r="AM745" s="38">
        <v>4</v>
      </c>
      <c r="AN745" s="20" t="s">
        <v>117</v>
      </c>
      <c r="AO745" s="20" t="s">
        <v>24</v>
      </c>
      <c r="AP745" s="20" t="s">
        <v>760</v>
      </c>
      <c r="AQ745" s="20" t="s">
        <v>227</v>
      </c>
      <c r="AR745" s="20" t="s">
        <v>121</v>
      </c>
      <c r="AS745" s="20" t="s">
        <v>793</v>
      </c>
      <c r="AT745" s="38">
        <v>2008</v>
      </c>
      <c r="AU745" s="20" t="s">
        <v>794</v>
      </c>
      <c r="AV745" s="20" t="s">
        <v>795</v>
      </c>
      <c r="AW745" s="20" t="s">
        <v>125</v>
      </c>
      <c r="AX745" s="42" t="s">
        <v>1495</v>
      </c>
      <c r="AY745" s="20" t="str">
        <f>"https://doi.org/"&amp;Table1[[#This Row],[DOI]]</f>
        <v>https://doi.org/10.2791/38942</v>
      </c>
      <c r="AZ745" s="20" t="s">
        <v>1408</v>
      </c>
      <c r="BA745" s="20" t="s">
        <v>119</v>
      </c>
      <c r="BB745" s="20" t="s">
        <v>1409</v>
      </c>
      <c r="BC745" s="20" t="s">
        <v>119</v>
      </c>
      <c r="BD745" s="20" t="s">
        <v>119</v>
      </c>
      <c r="BE745" s="20" t="s">
        <v>1410</v>
      </c>
      <c r="BF745" s="20"/>
      <c r="BG745" s="20"/>
      <c r="BH745" s="20"/>
      <c r="BI745" s="20"/>
      <c r="BJ745" s="20"/>
      <c r="BK745" s="20"/>
      <c r="BL745" s="20"/>
      <c r="BM745" s="20"/>
      <c r="BN745" s="20"/>
      <c r="BO745" s="20"/>
      <c r="BP745" s="20"/>
      <c r="BQ745" s="20"/>
      <c r="BR745" s="20"/>
      <c r="BS745" s="20"/>
      <c r="BT745" s="20"/>
      <c r="BU745" s="20"/>
      <c r="BV745" s="20"/>
      <c r="BW745" s="47" t="s">
        <v>134</v>
      </c>
      <c r="BX745" s="22" t="str">
        <f>_xlfn.XLOOKUP(BW745,dimensions_items!$B$4:$B$35,dimensions_items!$C$4:$C$35,"NULL",0)</f>
        <v>R5.2OECD</v>
      </c>
      <c r="BY745" s="110" t="s">
        <v>29</v>
      </c>
      <c r="BZ745" s="20" t="s">
        <v>1470</v>
      </c>
      <c r="CA745" s="112" t="s">
        <v>18</v>
      </c>
      <c r="CB745" s="112" t="s">
        <v>23</v>
      </c>
      <c r="CC745" s="20" t="str">
        <f t="shared" si="33"/>
        <v>RM</v>
      </c>
      <c r="CD745" s="20" t="str">
        <f t="shared" si="34"/>
        <v>M</v>
      </c>
      <c r="CE745" s="20" t="str">
        <f t="shared" si="35"/>
        <v>OECD_EU15</v>
      </c>
      <c r="CF745" s="20" t="str">
        <f>IF(ISNUMBER(Table1[[#This Row],[concrete]]),Table1[[#This Row],[concrete]],IF(AND(ISNUMBER(Table1[[#This Row],[cement]]),ISNUMBER(Table1[[#This Row],[aggregates]])),Table1[[#This Row],[cement]]+Table1[[#This Row],[aggregates]],""))</f>
        <v/>
      </c>
      <c r="CG745" s="30">
        <f>COUNT(Table1[[#This Row],[steel]:[other_unspecified_material]])</f>
        <v>6</v>
      </c>
    </row>
    <row r="746" spans="1:85">
      <c r="A746" s="9">
        <v>744</v>
      </c>
      <c r="B746" s="106" t="s">
        <v>1376</v>
      </c>
      <c r="C746" s="20"/>
      <c r="E746" s="9">
        <v>1900</v>
      </c>
      <c r="J746" s="117">
        <v>56.881510416666664</v>
      </c>
      <c r="O746" s="117">
        <v>84.114583333333329</v>
      </c>
      <c r="P746" s="117">
        <v>49.21875</v>
      </c>
      <c r="Q746" s="117">
        <v>110.65104166666667</v>
      </c>
      <c r="W746" s="117">
        <v>1401.0416666666667</v>
      </c>
      <c r="AJ746" s="117">
        <v>3.6666666666666665</v>
      </c>
      <c r="AK746" s="117">
        <v>13.020833333333334</v>
      </c>
      <c r="AL746" s="20" t="s">
        <v>1438</v>
      </c>
      <c r="AM746" s="38">
        <v>4</v>
      </c>
      <c r="AN746" s="20" t="s">
        <v>117</v>
      </c>
      <c r="AO746" s="20" t="s">
        <v>24</v>
      </c>
      <c r="AP746" s="20" t="s">
        <v>760</v>
      </c>
      <c r="AQ746" s="20" t="s">
        <v>227</v>
      </c>
      <c r="AR746" s="20" t="s">
        <v>121</v>
      </c>
      <c r="AS746" s="20" t="s">
        <v>793</v>
      </c>
      <c r="AT746" s="38">
        <v>2008</v>
      </c>
      <c r="AU746" s="20" t="s">
        <v>794</v>
      </c>
      <c r="AV746" s="20" t="s">
        <v>795</v>
      </c>
      <c r="AW746" s="20" t="s">
        <v>125</v>
      </c>
      <c r="AX746" s="42" t="s">
        <v>1495</v>
      </c>
      <c r="AY746" s="20" t="str">
        <f>"https://doi.org/"&amp;Table1[[#This Row],[DOI]]</f>
        <v>https://doi.org/10.2791/38942</v>
      </c>
      <c r="AZ746" s="20" t="s">
        <v>1408</v>
      </c>
      <c r="BA746" s="20" t="s">
        <v>119</v>
      </c>
      <c r="BB746" s="20" t="s">
        <v>1409</v>
      </c>
      <c r="BC746" s="20" t="s">
        <v>119</v>
      </c>
      <c r="BD746" s="20" t="s">
        <v>119</v>
      </c>
      <c r="BE746" s="20" t="s">
        <v>1410</v>
      </c>
      <c r="BF746" s="20"/>
      <c r="BG746" s="20"/>
      <c r="BH746" s="20"/>
      <c r="BI746" s="20"/>
      <c r="BJ746" s="20"/>
      <c r="BK746" s="20"/>
      <c r="BL746" s="20"/>
      <c r="BM746" s="20"/>
      <c r="BN746" s="20"/>
      <c r="BO746" s="20"/>
      <c r="BP746" s="20"/>
      <c r="BQ746" s="20"/>
      <c r="BR746" s="20"/>
      <c r="BS746" s="20"/>
      <c r="BT746" s="20"/>
      <c r="BU746" s="20"/>
      <c r="BV746" s="20"/>
      <c r="BW746" s="47" t="s">
        <v>134</v>
      </c>
      <c r="BX746" s="22" t="str">
        <f>_xlfn.XLOOKUP(BW746,dimensions_items!$B$4:$B$35,dimensions_items!$C$4:$C$35,"NULL",0)</f>
        <v>R5.2OECD</v>
      </c>
      <c r="BY746" s="110" t="s">
        <v>29</v>
      </c>
      <c r="BZ746" s="20" t="s">
        <v>1468</v>
      </c>
      <c r="CA746" s="112" t="s">
        <v>18</v>
      </c>
      <c r="CB746" s="112" t="s">
        <v>23</v>
      </c>
      <c r="CC746" s="20" t="str">
        <f t="shared" si="33"/>
        <v>RM</v>
      </c>
      <c r="CD746" s="20" t="str">
        <f t="shared" si="34"/>
        <v>M</v>
      </c>
      <c r="CE746" s="20" t="str">
        <f t="shared" si="35"/>
        <v>OECD_EU15</v>
      </c>
      <c r="CF746" s="20" t="str">
        <f>IF(ISNUMBER(Table1[[#This Row],[concrete]]),Table1[[#This Row],[concrete]],IF(AND(ISNUMBER(Table1[[#This Row],[cement]]),ISNUMBER(Table1[[#This Row],[aggregates]])),Table1[[#This Row],[cement]]+Table1[[#This Row],[aggregates]],""))</f>
        <v/>
      </c>
      <c r="CG746" s="30">
        <f>COUNT(Table1[[#This Row],[steel]:[other_unspecified_material]])</f>
        <v>7</v>
      </c>
    </row>
    <row r="747" spans="1:85">
      <c r="A747" s="9">
        <v>745</v>
      </c>
      <c r="B747" s="106" t="s">
        <v>1376</v>
      </c>
      <c r="C747" s="20"/>
      <c r="D747" s="38">
        <v>1945</v>
      </c>
      <c r="E747" s="9">
        <v>1980</v>
      </c>
      <c r="F747" s="38">
        <v>36.766250000000007</v>
      </c>
      <c r="J747" s="117">
        <v>9.0169270833333339</v>
      </c>
      <c r="M747" s="117">
        <v>641.67124999999999</v>
      </c>
      <c r="P747" s="117">
        <v>407.03125</v>
      </c>
      <c r="Q747" s="117">
        <v>69.244791666666671</v>
      </c>
      <c r="S747" s="117">
        <v>30.625</v>
      </c>
      <c r="AJ747" s="117">
        <v>6.041666666666667</v>
      </c>
      <c r="AK747" s="117">
        <v>62.5</v>
      </c>
      <c r="AL747" s="20" t="s">
        <v>1378</v>
      </c>
      <c r="AM747" s="38">
        <v>4</v>
      </c>
      <c r="AN747" s="20" t="s">
        <v>117</v>
      </c>
      <c r="AO747" s="20" t="s">
        <v>24</v>
      </c>
      <c r="AP747" s="20" t="s">
        <v>760</v>
      </c>
      <c r="AQ747" s="20" t="s">
        <v>227</v>
      </c>
      <c r="AR747" s="20" t="s">
        <v>121</v>
      </c>
      <c r="AS747" s="20" t="s">
        <v>793</v>
      </c>
      <c r="AT747" s="38">
        <v>2008</v>
      </c>
      <c r="AU747" s="20" t="s">
        <v>794</v>
      </c>
      <c r="AV747" s="20" t="s">
        <v>795</v>
      </c>
      <c r="AW747" s="20" t="s">
        <v>125</v>
      </c>
      <c r="AX747" s="42" t="s">
        <v>1495</v>
      </c>
      <c r="AY747" s="20" t="str">
        <f>"https://doi.org/"&amp;Table1[[#This Row],[DOI]]</f>
        <v>https://doi.org/10.2791/38942</v>
      </c>
      <c r="AZ747" s="20" t="s">
        <v>1408</v>
      </c>
      <c r="BA747" s="20" t="s">
        <v>119</v>
      </c>
      <c r="BB747" s="20" t="s">
        <v>1409</v>
      </c>
      <c r="BC747" s="20" t="s">
        <v>119</v>
      </c>
      <c r="BD747" s="20" t="s">
        <v>119</v>
      </c>
      <c r="BE747" s="20" t="s">
        <v>1410</v>
      </c>
      <c r="BF747" s="20"/>
      <c r="BG747" s="20"/>
      <c r="BH747" s="20"/>
      <c r="BI747" s="20"/>
      <c r="BJ747" s="20"/>
      <c r="BK747" s="20"/>
      <c r="BL747" s="20"/>
      <c r="BM747" s="20"/>
      <c r="BN747" s="20"/>
      <c r="BO747" s="20"/>
      <c r="BP747" s="20"/>
      <c r="BQ747" s="20"/>
      <c r="BR747" s="20"/>
      <c r="BS747" s="20"/>
      <c r="BT747" s="20"/>
      <c r="BU747" s="20"/>
      <c r="BV747" s="20"/>
      <c r="BW747" s="47" t="s">
        <v>134</v>
      </c>
      <c r="BX747" s="22" t="str">
        <f>_xlfn.XLOOKUP(BW747,dimensions_items!$B$4:$B$35,dimensions_items!$C$4:$C$35,"NULL",0)</f>
        <v>R5.2OECD</v>
      </c>
      <c r="BY747" s="110" t="s">
        <v>29</v>
      </c>
      <c r="BZ747" s="20" t="s">
        <v>26</v>
      </c>
      <c r="CA747" s="112" t="s">
        <v>18</v>
      </c>
      <c r="CB747" s="112" t="s">
        <v>23</v>
      </c>
      <c r="CC747" s="20" t="str">
        <f t="shared" si="33"/>
        <v>RM</v>
      </c>
      <c r="CD747" s="20" t="str">
        <f t="shared" si="34"/>
        <v>C</v>
      </c>
      <c r="CE747" s="20" t="str">
        <f t="shared" si="35"/>
        <v>OECD_EU15</v>
      </c>
      <c r="CF747" s="20">
        <f>IF(ISNUMBER(Table1[[#This Row],[concrete]]),Table1[[#This Row],[concrete]],IF(AND(ISNUMBER(Table1[[#This Row],[cement]]),ISNUMBER(Table1[[#This Row],[aggregates]])),Table1[[#This Row],[cement]]+Table1[[#This Row],[aggregates]],""))</f>
        <v>641.67124999999999</v>
      </c>
      <c r="CG747" s="30">
        <f>COUNT(Table1[[#This Row],[steel]:[other_unspecified_material]])</f>
        <v>8</v>
      </c>
    </row>
    <row r="748" spans="1:85">
      <c r="A748" s="9">
        <v>746</v>
      </c>
      <c r="B748" s="106" t="s">
        <v>1376</v>
      </c>
      <c r="C748" s="20"/>
      <c r="D748" s="38">
        <v>1945</v>
      </c>
      <c r="E748" s="9">
        <v>1965</v>
      </c>
      <c r="F748" s="38">
        <v>59.797500000000007</v>
      </c>
      <c r="J748" s="117">
        <v>9.0169270833333339</v>
      </c>
      <c r="M748" s="117">
        <v>1056.1400000000001</v>
      </c>
      <c r="Q748" s="117">
        <v>67.447916666666671</v>
      </c>
      <c r="S748" s="117">
        <v>30.625</v>
      </c>
      <c r="AJ748" s="117">
        <v>5.1616666666666662</v>
      </c>
      <c r="AK748" s="117">
        <v>59.375</v>
      </c>
      <c r="AL748" s="20" t="s">
        <v>1379</v>
      </c>
      <c r="AM748" s="38">
        <v>4</v>
      </c>
      <c r="AN748" s="20" t="s">
        <v>117</v>
      </c>
      <c r="AO748" s="20" t="s">
        <v>24</v>
      </c>
      <c r="AP748" s="20" t="s">
        <v>760</v>
      </c>
      <c r="AQ748" s="20" t="s">
        <v>227</v>
      </c>
      <c r="AR748" s="20" t="s">
        <v>121</v>
      </c>
      <c r="AS748" s="20" t="s">
        <v>793</v>
      </c>
      <c r="AT748" s="38">
        <v>2008</v>
      </c>
      <c r="AU748" s="20" t="s">
        <v>794</v>
      </c>
      <c r="AV748" s="20" t="s">
        <v>795</v>
      </c>
      <c r="AW748" s="20" t="s">
        <v>125</v>
      </c>
      <c r="AX748" s="42" t="s">
        <v>1495</v>
      </c>
      <c r="AY748" s="20" t="str">
        <f>"https://doi.org/"&amp;Table1[[#This Row],[DOI]]</f>
        <v>https://doi.org/10.2791/38942</v>
      </c>
      <c r="AZ748" s="20" t="s">
        <v>1408</v>
      </c>
      <c r="BA748" s="20" t="s">
        <v>119</v>
      </c>
      <c r="BB748" s="20" t="s">
        <v>1409</v>
      </c>
      <c r="BC748" s="20" t="s">
        <v>119</v>
      </c>
      <c r="BD748" s="20" t="s">
        <v>119</v>
      </c>
      <c r="BE748" s="20" t="s">
        <v>1410</v>
      </c>
      <c r="BF748" s="20"/>
      <c r="BG748" s="20"/>
      <c r="BH748" s="20"/>
      <c r="BI748" s="20"/>
      <c r="BJ748" s="20"/>
      <c r="BK748" s="20"/>
      <c r="BL748" s="20"/>
      <c r="BM748" s="20"/>
      <c r="BN748" s="20"/>
      <c r="BO748" s="20"/>
      <c r="BP748" s="20"/>
      <c r="BQ748" s="20"/>
      <c r="BR748" s="20"/>
      <c r="BS748" s="20"/>
      <c r="BT748" s="20"/>
      <c r="BU748" s="20"/>
      <c r="BV748" s="20"/>
      <c r="BW748" s="47" t="s">
        <v>134</v>
      </c>
      <c r="BX748" s="22" t="str">
        <f>_xlfn.XLOOKUP(BW748,dimensions_items!$B$4:$B$35,dimensions_items!$C$4:$C$35,"NULL",0)</f>
        <v>R5.2OECD</v>
      </c>
      <c r="BY748" s="110" t="s">
        <v>29</v>
      </c>
      <c r="BZ748" s="20" t="s">
        <v>26</v>
      </c>
      <c r="CA748" s="112" t="s">
        <v>18</v>
      </c>
      <c r="CB748" s="112" t="s">
        <v>23</v>
      </c>
      <c r="CC748" s="20" t="str">
        <f t="shared" si="33"/>
        <v>RM</v>
      </c>
      <c r="CD748" s="20" t="str">
        <f t="shared" si="34"/>
        <v>C</v>
      </c>
      <c r="CE748" s="20" t="str">
        <f t="shared" si="35"/>
        <v>OECD_EU15</v>
      </c>
      <c r="CF748" s="20">
        <f>IF(ISNUMBER(Table1[[#This Row],[concrete]]),Table1[[#This Row],[concrete]],IF(AND(ISNUMBER(Table1[[#This Row],[cement]]),ISNUMBER(Table1[[#This Row],[aggregates]])),Table1[[#This Row],[cement]]+Table1[[#This Row],[aggregates]],""))</f>
        <v>1056.1400000000001</v>
      </c>
      <c r="CG748" s="30">
        <f>COUNT(Table1[[#This Row],[steel]:[other_unspecified_material]])</f>
        <v>7</v>
      </c>
    </row>
    <row r="749" spans="1:85">
      <c r="A749" s="9">
        <v>747</v>
      </c>
      <c r="B749" s="106" t="s">
        <v>1376</v>
      </c>
      <c r="C749" s="20"/>
      <c r="D749" s="38">
        <v>1980</v>
      </c>
      <c r="F749" s="38">
        <v>36.766250000000007</v>
      </c>
      <c r="J749" s="117">
        <v>9.0169270833333339</v>
      </c>
      <c r="M749" s="117">
        <v>641.67124999999999</v>
      </c>
      <c r="P749" s="117">
        <v>407.03125</v>
      </c>
      <c r="Q749" s="117">
        <v>69.244791666666671</v>
      </c>
      <c r="S749" s="117">
        <v>30.625</v>
      </c>
      <c r="AJ749" s="117">
        <v>8.5625</v>
      </c>
      <c r="AK749" s="117">
        <v>62.5</v>
      </c>
      <c r="AL749" s="20" t="s">
        <v>1439</v>
      </c>
      <c r="AM749" s="38">
        <v>4</v>
      </c>
      <c r="AN749" s="20" t="s">
        <v>117</v>
      </c>
      <c r="AO749" s="20" t="s">
        <v>24</v>
      </c>
      <c r="AP749" s="20" t="s">
        <v>760</v>
      </c>
      <c r="AQ749" s="20" t="s">
        <v>227</v>
      </c>
      <c r="AR749" s="20" t="s">
        <v>121</v>
      </c>
      <c r="AS749" s="20" t="s">
        <v>793</v>
      </c>
      <c r="AT749" s="38">
        <v>2008</v>
      </c>
      <c r="AU749" s="20" t="s">
        <v>794</v>
      </c>
      <c r="AV749" s="20" t="s">
        <v>795</v>
      </c>
      <c r="AW749" s="20" t="s">
        <v>125</v>
      </c>
      <c r="AX749" s="42" t="s">
        <v>1495</v>
      </c>
      <c r="AY749" s="20" t="str">
        <f>"https://doi.org/"&amp;Table1[[#This Row],[DOI]]</f>
        <v>https://doi.org/10.2791/38942</v>
      </c>
      <c r="AZ749" s="20" t="s">
        <v>1408</v>
      </c>
      <c r="BA749" s="20" t="s">
        <v>119</v>
      </c>
      <c r="BB749" s="20" t="s">
        <v>1409</v>
      </c>
      <c r="BC749" s="20" t="s">
        <v>119</v>
      </c>
      <c r="BD749" s="20" t="s">
        <v>119</v>
      </c>
      <c r="BE749" s="20" t="s">
        <v>1410</v>
      </c>
      <c r="BF749" s="20"/>
      <c r="BG749" s="20"/>
      <c r="BH749" s="20"/>
      <c r="BI749" s="20"/>
      <c r="BJ749" s="20"/>
      <c r="BK749" s="20"/>
      <c r="BL749" s="20"/>
      <c r="BM749" s="20"/>
      <c r="BN749" s="20"/>
      <c r="BO749" s="20"/>
      <c r="BP749" s="20"/>
      <c r="BQ749" s="20"/>
      <c r="BR749" s="20"/>
      <c r="BS749" s="20"/>
      <c r="BT749" s="20"/>
      <c r="BU749" s="20"/>
      <c r="BV749" s="20"/>
      <c r="BW749" s="47" t="s">
        <v>134</v>
      </c>
      <c r="BX749" s="22" t="str">
        <f>_xlfn.XLOOKUP(BW749,dimensions_items!$B$4:$B$35,dimensions_items!$C$4:$C$35,"NULL",0)</f>
        <v>R5.2OECD</v>
      </c>
      <c r="BY749" s="110" t="s">
        <v>29</v>
      </c>
      <c r="BZ749" s="20" t="s">
        <v>26</v>
      </c>
      <c r="CA749" s="112" t="s">
        <v>18</v>
      </c>
      <c r="CB749" s="112" t="s">
        <v>23</v>
      </c>
      <c r="CC749" s="20" t="str">
        <f t="shared" si="33"/>
        <v>RM</v>
      </c>
      <c r="CD749" s="20" t="str">
        <f t="shared" si="34"/>
        <v>C</v>
      </c>
      <c r="CE749" s="20" t="str">
        <f t="shared" si="35"/>
        <v>OECD_EU15</v>
      </c>
      <c r="CF749" s="20">
        <f>IF(ISNUMBER(Table1[[#This Row],[concrete]]),Table1[[#This Row],[concrete]],IF(AND(ISNUMBER(Table1[[#This Row],[cement]]),ISNUMBER(Table1[[#This Row],[aggregates]])),Table1[[#This Row],[cement]]+Table1[[#This Row],[aggregates]],""))</f>
        <v>641.67124999999999</v>
      </c>
      <c r="CG749" s="30">
        <f>COUNT(Table1[[#This Row],[steel]:[other_unspecified_material]])</f>
        <v>8</v>
      </c>
    </row>
    <row r="750" spans="1:85">
      <c r="A750" s="9">
        <v>748</v>
      </c>
      <c r="B750" s="106" t="s">
        <v>1376</v>
      </c>
      <c r="C750" s="20"/>
      <c r="D750" s="38">
        <v>2006</v>
      </c>
      <c r="F750" s="38">
        <v>36.766250000000007</v>
      </c>
      <c r="J750" s="117">
        <v>9.0169270833333339</v>
      </c>
      <c r="M750" s="117">
        <v>641.67124999999999</v>
      </c>
      <c r="P750" s="117">
        <v>407.03125</v>
      </c>
      <c r="Q750" s="117">
        <v>69.244791666666671</v>
      </c>
      <c r="S750" s="117">
        <v>30.625</v>
      </c>
      <c r="AJ750" s="117">
        <v>13.395833333333334</v>
      </c>
      <c r="AK750" s="117">
        <v>62.5</v>
      </c>
      <c r="AL750" s="23" t="s">
        <v>1440</v>
      </c>
      <c r="AM750" s="38">
        <v>4</v>
      </c>
      <c r="AN750" s="20" t="s">
        <v>117</v>
      </c>
      <c r="AO750" s="20" t="s">
        <v>24</v>
      </c>
      <c r="AP750" s="20" t="s">
        <v>760</v>
      </c>
      <c r="AQ750" s="20" t="s">
        <v>227</v>
      </c>
      <c r="AR750" s="20" t="s">
        <v>121</v>
      </c>
      <c r="AS750" s="20" t="s">
        <v>793</v>
      </c>
      <c r="AT750" s="38">
        <v>2008</v>
      </c>
      <c r="AU750" s="20" t="s">
        <v>794</v>
      </c>
      <c r="AV750" s="20" t="s">
        <v>795</v>
      </c>
      <c r="AW750" s="20" t="s">
        <v>125</v>
      </c>
      <c r="AX750" s="42" t="s">
        <v>1495</v>
      </c>
      <c r="AY750" s="20" t="str">
        <f>"https://doi.org/"&amp;Table1[[#This Row],[DOI]]</f>
        <v>https://doi.org/10.2791/38942</v>
      </c>
      <c r="AZ750" s="20" t="s">
        <v>1408</v>
      </c>
      <c r="BA750" s="20" t="s">
        <v>119</v>
      </c>
      <c r="BB750" s="20" t="s">
        <v>1409</v>
      </c>
      <c r="BC750" s="20" t="s">
        <v>119</v>
      </c>
      <c r="BD750" s="20" t="s">
        <v>119</v>
      </c>
      <c r="BE750" s="20" t="s">
        <v>1410</v>
      </c>
      <c r="BF750" s="20"/>
      <c r="BG750" s="20"/>
      <c r="BH750" s="20"/>
      <c r="BI750" s="20"/>
      <c r="BJ750" s="20"/>
      <c r="BK750" s="20"/>
      <c r="BL750" s="20"/>
      <c r="BM750" s="20"/>
      <c r="BN750" s="20"/>
      <c r="BO750" s="20"/>
      <c r="BP750" s="20"/>
      <c r="BQ750" s="20"/>
      <c r="BR750" s="20"/>
      <c r="BS750" s="20"/>
      <c r="BT750" s="20"/>
      <c r="BU750" s="20"/>
      <c r="BV750" s="20"/>
      <c r="BW750" s="47" t="s">
        <v>134</v>
      </c>
      <c r="BX750" s="22" t="str">
        <f>_xlfn.XLOOKUP(BW750,dimensions_items!$B$4:$B$35,dimensions_items!$C$4:$C$35,"NULL",0)</f>
        <v>R5.2OECD</v>
      </c>
      <c r="BY750" s="110" t="s">
        <v>29</v>
      </c>
      <c r="BZ750" s="20" t="s">
        <v>26</v>
      </c>
      <c r="CA750" s="112" t="s">
        <v>18</v>
      </c>
      <c r="CB750" s="112" t="s">
        <v>23</v>
      </c>
      <c r="CC750" s="20" t="str">
        <f t="shared" si="33"/>
        <v>RM</v>
      </c>
      <c r="CD750" s="20" t="str">
        <f t="shared" si="34"/>
        <v>C</v>
      </c>
      <c r="CE750" s="20" t="str">
        <f t="shared" si="35"/>
        <v>OECD_EU15</v>
      </c>
      <c r="CF750" s="20">
        <f>IF(ISNUMBER(Table1[[#This Row],[concrete]]),Table1[[#This Row],[concrete]],IF(AND(ISNUMBER(Table1[[#This Row],[cement]]),ISNUMBER(Table1[[#This Row],[aggregates]])),Table1[[#This Row],[cement]]+Table1[[#This Row],[aggregates]],""))</f>
        <v>641.67124999999999</v>
      </c>
      <c r="CG750" s="30">
        <f>COUNT(Table1[[#This Row],[steel]:[other_unspecified_material]])</f>
        <v>8</v>
      </c>
    </row>
    <row r="751" spans="1:85">
      <c r="A751" s="9">
        <v>749</v>
      </c>
      <c r="B751" s="106" t="s">
        <v>1376</v>
      </c>
      <c r="C751" s="20"/>
      <c r="D751" s="38">
        <v>1980</v>
      </c>
      <c r="F751" s="38">
        <v>30.401250000000001</v>
      </c>
      <c r="J751" s="117">
        <v>9.0169270833333339</v>
      </c>
      <c r="M751" s="117">
        <v>553.03625</v>
      </c>
      <c r="P751" s="117">
        <v>459.375</v>
      </c>
      <c r="Q751" s="117">
        <v>64.296875</v>
      </c>
      <c r="S751" s="117">
        <v>30.625</v>
      </c>
      <c r="AJ751" s="117">
        <v>10.427083333333334</v>
      </c>
      <c r="AK751" s="117">
        <v>50.130208333333336</v>
      </c>
      <c r="AL751" s="20" t="s">
        <v>1441</v>
      </c>
      <c r="AM751" s="38">
        <v>4</v>
      </c>
      <c r="AN751" s="20" t="s">
        <v>117</v>
      </c>
      <c r="AO751" s="20" t="s">
        <v>24</v>
      </c>
      <c r="AP751" s="20" t="s">
        <v>760</v>
      </c>
      <c r="AQ751" s="20" t="s">
        <v>227</v>
      </c>
      <c r="AR751" s="20" t="s">
        <v>121</v>
      </c>
      <c r="AS751" s="20" t="s">
        <v>793</v>
      </c>
      <c r="AT751" s="38">
        <v>2008</v>
      </c>
      <c r="AU751" s="20" t="s">
        <v>794</v>
      </c>
      <c r="AV751" s="20" t="s">
        <v>795</v>
      </c>
      <c r="AW751" s="20" t="s">
        <v>125</v>
      </c>
      <c r="AX751" s="42" t="s">
        <v>1495</v>
      </c>
      <c r="AY751" s="20" t="str">
        <f>"https://doi.org/"&amp;Table1[[#This Row],[DOI]]</f>
        <v>https://doi.org/10.2791/38942</v>
      </c>
      <c r="AZ751" s="20" t="s">
        <v>1408</v>
      </c>
      <c r="BA751" s="20" t="s">
        <v>119</v>
      </c>
      <c r="BB751" s="20" t="s">
        <v>1409</v>
      </c>
      <c r="BC751" s="20" t="s">
        <v>119</v>
      </c>
      <c r="BD751" s="20" t="s">
        <v>119</v>
      </c>
      <c r="BE751" s="20" t="s">
        <v>1410</v>
      </c>
      <c r="BF751" s="20"/>
      <c r="BG751" s="20"/>
      <c r="BH751" s="20"/>
      <c r="BI751" s="20"/>
      <c r="BJ751" s="20"/>
      <c r="BK751" s="20"/>
      <c r="BL751" s="20"/>
      <c r="BM751" s="20"/>
      <c r="BN751" s="20"/>
      <c r="BO751" s="20"/>
      <c r="BP751" s="20"/>
      <c r="BQ751" s="20"/>
      <c r="BR751" s="20"/>
      <c r="BS751" s="20"/>
      <c r="BT751" s="20"/>
      <c r="BU751" s="20"/>
      <c r="BV751" s="20"/>
      <c r="BW751" s="47" t="s">
        <v>134</v>
      </c>
      <c r="BX751" s="22" t="str">
        <f>_xlfn.XLOOKUP(BW751,dimensions_items!$B$4:$B$35,dimensions_items!$C$4:$C$35,"NULL",0)</f>
        <v>R5.2OECD</v>
      </c>
      <c r="BY751" s="110" t="s">
        <v>29</v>
      </c>
      <c r="BZ751" s="20" t="s">
        <v>26</v>
      </c>
      <c r="CA751" s="112" t="s">
        <v>18</v>
      </c>
      <c r="CB751" s="112" t="s">
        <v>23</v>
      </c>
      <c r="CC751" s="20" t="str">
        <f t="shared" si="33"/>
        <v>RM</v>
      </c>
      <c r="CD751" s="20" t="str">
        <f t="shared" si="34"/>
        <v>C</v>
      </c>
      <c r="CE751" s="20" t="str">
        <f t="shared" si="35"/>
        <v>OECD_EU15</v>
      </c>
      <c r="CF751" s="20">
        <f>IF(ISNUMBER(Table1[[#This Row],[concrete]]),Table1[[#This Row],[concrete]],IF(AND(ISNUMBER(Table1[[#This Row],[cement]]),ISNUMBER(Table1[[#This Row],[aggregates]])),Table1[[#This Row],[cement]]+Table1[[#This Row],[aggregates]],""))</f>
        <v>553.03625</v>
      </c>
      <c r="CG751" s="30">
        <f>COUNT(Table1[[#This Row],[steel]:[other_unspecified_material]])</f>
        <v>8</v>
      </c>
    </row>
    <row r="752" spans="1:85">
      <c r="A752" s="9">
        <v>750</v>
      </c>
      <c r="B752" s="106" t="s">
        <v>1376</v>
      </c>
      <c r="C752" s="20"/>
      <c r="D752" s="38">
        <v>2006</v>
      </c>
      <c r="F752" s="38">
        <v>30.401250000000001</v>
      </c>
      <c r="J752" s="117">
        <v>9.0169270833333339</v>
      </c>
      <c r="M752" s="117">
        <v>553.03625</v>
      </c>
      <c r="P752" s="117">
        <v>459.375</v>
      </c>
      <c r="Q752" s="117">
        <v>64.296875</v>
      </c>
      <c r="S752" s="117">
        <v>30.625</v>
      </c>
      <c r="AJ752" s="117">
        <v>10.822916666666666</v>
      </c>
      <c r="AK752" s="117">
        <v>50.130208333333336</v>
      </c>
      <c r="AL752" s="20" t="s">
        <v>1442</v>
      </c>
      <c r="AM752" s="38">
        <v>4</v>
      </c>
      <c r="AN752" s="20" t="s">
        <v>117</v>
      </c>
      <c r="AO752" s="20" t="s">
        <v>24</v>
      </c>
      <c r="AP752" s="20" t="s">
        <v>760</v>
      </c>
      <c r="AQ752" s="20" t="s">
        <v>227</v>
      </c>
      <c r="AR752" s="20" t="s">
        <v>121</v>
      </c>
      <c r="AS752" s="20" t="s">
        <v>793</v>
      </c>
      <c r="AT752" s="38">
        <v>2008</v>
      </c>
      <c r="AU752" s="20" t="s">
        <v>794</v>
      </c>
      <c r="AV752" s="20" t="s">
        <v>795</v>
      </c>
      <c r="AW752" s="20" t="s">
        <v>125</v>
      </c>
      <c r="AX752" s="42" t="s">
        <v>1495</v>
      </c>
      <c r="AY752" s="20" t="str">
        <f>"https://doi.org/"&amp;Table1[[#This Row],[DOI]]</f>
        <v>https://doi.org/10.2791/38942</v>
      </c>
      <c r="AZ752" s="20" t="s">
        <v>1408</v>
      </c>
      <c r="BA752" s="20" t="s">
        <v>119</v>
      </c>
      <c r="BB752" s="20" t="s">
        <v>1409</v>
      </c>
      <c r="BC752" s="20" t="s">
        <v>119</v>
      </c>
      <c r="BD752" s="20" t="s">
        <v>119</v>
      </c>
      <c r="BE752" s="20" t="s">
        <v>1410</v>
      </c>
      <c r="BF752" s="20"/>
      <c r="BG752" s="20"/>
      <c r="BH752" s="20"/>
      <c r="BI752" s="20"/>
      <c r="BJ752" s="20"/>
      <c r="BK752" s="20"/>
      <c r="BL752" s="20"/>
      <c r="BM752" s="20"/>
      <c r="BN752" s="20"/>
      <c r="BO752" s="20"/>
      <c r="BP752" s="20"/>
      <c r="BQ752" s="20"/>
      <c r="BR752" s="20"/>
      <c r="BS752" s="20"/>
      <c r="BT752" s="20"/>
      <c r="BU752" s="20"/>
      <c r="BV752" s="20"/>
      <c r="BW752" s="47" t="s">
        <v>134</v>
      </c>
      <c r="BX752" s="22" t="str">
        <f>_xlfn.XLOOKUP(BW752,dimensions_items!$B$4:$B$35,dimensions_items!$C$4:$C$35,"NULL",0)</f>
        <v>R5.2OECD</v>
      </c>
      <c r="BY752" s="110" t="s">
        <v>29</v>
      </c>
      <c r="BZ752" s="20" t="s">
        <v>26</v>
      </c>
      <c r="CA752" s="112" t="s">
        <v>18</v>
      </c>
      <c r="CB752" s="112" t="s">
        <v>23</v>
      </c>
      <c r="CC752" s="20" t="str">
        <f t="shared" si="33"/>
        <v>RM</v>
      </c>
      <c r="CD752" s="20" t="str">
        <f t="shared" si="34"/>
        <v>C</v>
      </c>
      <c r="CE752" s="20" t="str">
        <f t="shared" si="35"/>
        <v>OECD_EU15</v>
      </c>
      <c r="CF752" s="20">
        <f>IF(ISNUMBER(Table1[[#This Row],[concrete]]),Table1[[#This Row],[concrete]],IF(AND(ISNUMBER(Table1[[#This Row],[cement]]),ISNUMBER(Table1[[#This Row],[aggregates]])),Table1[[#This Row],[cement]]+Table1[[#This Row],[aggregates]],""))</f>
        <v>553.03625</v>
      </c>
      <c r="CG752" s="30">
        <f>COUNT(Table1[[#This Row],[steel]:[other_unspecified_material]])</f>
        <v>8</v>
      </c>
    </row>
    <row r="753" spans="1:85">
      <c r="A753" s="9">
        <v>751</v>
      </c>
      <c r="B753" s="106" t="s">
        <v>1376</v>
      </c>
      <c r="C753" s="20"/>
      <c r="D753" s="38">
        <v>1950</v>
      </c>
      <c r="E753" s="9">
        <v>1965</v>
      </c>
      <c r="F753" s="38">
        <v>85.341250000000002</v>
      </c>
      <c r="J753" s="117">
        <v>3.4140625</v>
      </c>
      <c r="M753" s="117">
        <v>1349.8670833333333</v>
      </c>
      <c r="Q753" s="117">
        <v>67.447916666666671</v>
      </c>
      <c r="S753" s="117">
        <v>30.625</v>
      </c>
      <c r="AJ753" s="117">
        <v>7.2450000000000001</v>
      </c>
      <c r="AK753" s="117">
        <v>49.479166666666664</v>
      </c>
      <c r="AL753" s="20" t="s">
        <v>1443</v>
      </c>
      <c r="AM753" s="38">
        <v>4</v>
      </c>
      <c r="AN753" s="20" t="s">
        <v>117</v>
      </c>
      <c r="AO753" s="20" t="s">
        <v>24</v>
      </c>
      <c r="AP753" s="20" t="s">
        <v>760</v>
      </c>
      <c r="AQ753" s="20" t="s">
        <v>227</v>
      </c>
      <c r="AR753" s="20" t="s">
        <v>121</v>
      </c>
      <c r="AS753" s="20" t="s">
        <v>793</v>
      </c>
      <c r="AT753" s="38">
        <v>2008</v>
      </c>
      <c r="AU753" s="20" t="s">
        <v>794</v>
      </c>
      <c r="AV753" s="20" t="s">
        <v>795</v>
      </c>
      <c r="AW753" s="20" t="s">
        <v>125</v>
      </c>
      <c r="AX753" s="42" t="s">
        <v>1495</v>
      </c>
      <c r="AY753" s="20" t="str">
        <f>"https://doi.org/"&amp;Table1[[#This Row],[DOI]]</f>
        <v>https://doi.org/10.2791/38942</v>
      </c>
      <c r="AZ753" s="20" t="s">
        <v>1408</v>
      </c>
      <c r="BA753" s="20" t="s">
        <v>119</v>
      </c>
      <c r="BB753" s="20" t="s">
        <v>1409</v>
      </c>
      <c r="BC753" s="20" t="s">
        <v>119</v>
      </c>
      <c r="BD753" s="20" t="s">
        <v>119</v>
      </c>
      <c r="BE753" s="20" t="s">
        <v>1410</v>
      </c>
      <c r="BF753" s="20"/>
      <c r="BG753" s="20"/>
      <c r="BH753" s="20"/>
      <c r="BI753" s="20"/>
      <c r="BJ753" s="20"/>
      <c r="BK753" s="20"/>
      <c r="BL753" s="20"/>
      <c r="BM753" s="20"/>
      <c r="BN753" s="20"/>
      <c r="BO753" s="20"/>
      <c r="BP753" s="20"/>
      <c r="BQ753" s="20"/>
      <c r="BR753" s="20"/>
      <c r="BS753" s="20"/>
      <c r="BT753" s="20"/>
      <c r="BU753" s="20"/>
      <c r="BV753" s="20"/>
      <c r="BW753" s="47" t="s">
        <v>134</v>
      </c>
      <c r="BX753" s="22" t="str">
        <f>_xlfn.XLOOKUP(BW753,dimensions_items!$B$4:$B$35,dimensions_items!$C$4:$C$35,"NULL",0)</f>
        <v>R5.2OECD</v>
      </c>
      <c r="BY753" s="110" t="s">
        <v>29</v>
      </c>
      <c r="BZ753" s="20" t="s">
        <v>26</v>
      </c>
      <c r="CA753" s="112" t="s">
        <v>18</v>
      </c>
      <c r="CB753" s="112" t="s">
        <v>23</v>
      </c>
      <c r="CC753" s="20" t="str">
        <f t="shared" si="33"/>
        <v>RM</v>
      </c>
      <c r="CD753" s="20" t="str">
        <f t="shared" si="34"/>
        <v>C</v>
      </c>
      <c r="CE753" s="20" t="str">
        <f t="shared" si="35"/>
        <v>OECD_EU15</v>
      </c>
      <c r="CF753" s="20">
        <f>IF(ISNUMBER(Table1[[#This Row],[concrete]]),Table1[[#This Row],[concrete]],IF(AND(ISNUMBER(Table1[[#This Row],[cement]]),ISNUMBER(Table1[[#This Row],[aggregates]])),Table1[[#This Row],[cement]]+Table1[[#This Row],[aggregates]],""))</f>
        <v>1349.8670833333333</v>
      </c>
      <c r="CG753" s="30">
        <f>COUNT(Table1[[#This Row],[steel]:[other_unspecified_material]])</f>
        <v>7</v>
      </c>
    </row>
    <row r="754" spans="1:85">
      <c r="A754" s="9">
        <v>752</v>
      </c>
      <c r="B754" s="106" t="s">
        <v>1376</v>
      </c>
      <c r="C754" s="20"/>
      <c r="D754" s="38">
        <v>2006</v>
      </c>
      <c r="F754" s="38">
        <v>85.341250000000002</v>
      </c>
      <c r="J754" s="117">
        <v>3.4140625</v>
      </c>
      <c r="M754" s="117">
        <v>1349.8670833333333</v>
      </c>
      <c r="Q754" s="117">
        <v>67.447916666666671</v>
      </c>
      <c r="S754" s="117">
        <v>30.625</v>
      </c>
      <c r="AJ754" s="117">
        <v>10.541666666666666</v>
      </c>
      <c r="AK754" s="117">
        <v>49.479166666666664</v>
      </c>
      <c r="AL754" s="20" t="s">
        <v>1444</v>
      </c>
      <c r="AM754" s="38">
        <v>4</v>
      </c>
      <c r="AN754" s="20" t="s">
        <v>117</v>
      </c>
      <c r="AO754" s="20" t="s">
        <v>24</v>
      </c>
      <c r="AP754" s="20" t="s">
        <v>760</v>
      </c>
      <c r="AQ754" s="20" t="s">
        <v>227</v>
      </c>
      <c r="AR754" s="20" t="s">
        <v>121</v>
      </c>
      <c r="AS754" s="20" t="s">
        <v>793</v>
      </c>
      <c r="AT754" s="38">
        <v>2008</v>
      </c>
      <c r="AU754" s="20" t="s">
        <v>794</v>
      </c>
      <c r="AV754" s="20" t="s">
        <v>795</v>
      </c>
      <c r="AW754" s="20" t="s">
        <v>125</v>
      </c>
      <c r="AX754" s="42" t="s">
        <v>1495</v>
      </c>
      <c r="AY754" s="20" t="str">
        <f>"https://doi.org/"&amp;Table1[[#This Row],[DOI]]</f>
        <v>https://doi.org/10.2791/38942</v>
      </c>
      <c r="AZ754" s="20" t="s">
        <v>1408</v>
      </c>
      <c r="BA754" s="20" t="s">
        <v>119</v>
      </c>
      <c r="BB754" s="20" t="s">
        <v>1409</v>
      </c>
      <c r="BC754" s="20" t="s">
        <v>119</v>
      </c>
      <c r="BD754" s="20" t="s">
        <v>119</v>
      </c>
      <c r="BE754" s="20" t="s">
        <v>1410</v>
      </c>
      <c r="BF754" s="20"/>
      <c r="BG754" s="20"/>
      <c r="BH754" s="20"/>
      <c r="BI754" s="20"/>
      <c r="BJ754" s="20"/>
      <c r="BK754" s="20"/>
      <c r="BL754" s="20"/>
      <c r="BM754" s="20"/>
      <c r="BN754" s="20"/>
      <c r="BO754" s="20"/>
      <c r="BP754" s="20"/>
      <c r="BQ754" s="20"/>
      <c r="BR754" s="20"/>
      <c r="BS754" s="20"/>
      <c r="BT754" s="20"/>
      <c r="BU754" s="20"/>
      <c r="BV754" s="20"/>
      <c r="BW754" s="47" t="s">
        <v>134</v>
      </c>
      <c r="BX754" s="22" t="str">
        <f>_xlfn.XLOOKUP(BW754,dimensions_items!$B$4:$B$35,dimensions_items!$C$4:$C$35,"NULL",0)</f>
        <v>R5.2OECD</v>
      </c>
      <c r="BY754" s="110" t="s">
        <v>29</v>
      </c>
      <c r="BZ754" s="20" t="s">
        <v>26</v>
      </c>
      <c r="CA754" s="112" t="s">
        <v>18</v>
      </c>
      <c r="CB754" s="112" t="s">
        <v>23</v>
      </c>
      <c r="CC754" s="20" t="str">
        <f t="shared" si="33"/>
        <v>RM</v>
      </c>
      <c r="CD754" s="20" t="str">
        <f t="shared" si="34"/>
        <v>C</v>
      </c>
      <c r="CE754" s="20" t="str">
        <f t="shared" si="35"/>
        <v>OECD_EU15</v>
      </c>
      <c r="CF754" s="20">
        <f>IF(ISNUMBER(Table1[[#This Row],[concrete]]),Table1[[#This Row],[concrete]],IF(AND(ISNUMBER(Table1[[#This Row],[cement]]),ISNUMBER(Table1[[#This Row],[aggregates]])),Table1[[#This Row],[cement]]+Table1[[#This Row],[aggregates]],""))</f>
        <v>1349.8670833333333</v>
      </c>
      <c r="CG754" s="30">
        <f>COUNT(Table1[[#This Row],[steel]:[other_unspecified_material]])</f>
        <v>7</v>
      </c>
    </row>
    <row r="755" spans="1:85">
      <c r="A755" s="9">
        <v>753</v>
      </c>
      <c r="B755" s="106" t="s">
        <v>1376</v>
      </c>
      <c r="C755" s="20"/>
      <c r="D755" s="38">
        <v>1970</v>
      </c>
      <c r="E755" s="9">
        <v>1990</v>
      </c>
      <c r="F755" s="38">
        <v>83.821785714285724</v>
      </c>
      <c r="M755" s="117">
        <v>1265.4639285714286</v>
      </c>
      <c r="Q755" s="117">
        <v>73.325892857142861</v>
      </c>
      <c r="S755" s="117">
        <v>27.25</v>
      </c>
      <c r="V755" s="117">
        <v>0.3392857142857143</v>
      </c>
      <c r="AJ755" s="117">
        <v>13.946428571428571</v>
      </c>
      <c r="AK755" s="117">
        <v>49.479166666666664</v>
      </c>
      <c r="AL755" s="20" t="s">
        <v>1445</v>
      </c>
      <c r="AM755" s="38">
        <v>7</v>
      </c>
      <c r="AN755" s="20" t="s">
        <v>117</v>
      </c>
      <c r="AO755" s="20" t="s">
        <v>24</v>
      </c>
      <c r="AP755" s="20" t="s">
        <v>760</v>
      </c>
      <c r="AQ755" s="20" t="s">
        <v>227</v>
      </c>
      <c r="AR755" s="20" t="s">
        <v>121</v>
      </c>
      <c r="AS755" s="20" t="s">
        <v>793</v>
      </c>
      <c r="AT755" s="38">
        <v>2008</v>
      </c>
      <c r="AU755" s="20" t="s">
        <v>794</v>
      </c>
      <c r="AV755" s="20" t="s">
        <v>795</v>
      </c>
      <c r="AW755" s="20" t="s">
        <v>125</v>
      </c>
      <c r="AX755" s="42" t="s">
        <v>1495</v>
      </c>
      <c r="AY755" s="20" t="str">
        <f>"https://doi.org/"&amp;Table1[[#This Row],[DOI]]</f>
        <v>https://doi.org/10.2791/38942</v>
      </c>
      <c r="AZ755" s="20" t="s">
        <v>1408</v>
      </c>
      <c r="BA755" s="20" t="s">
        <v>119</v>
      </c>
      <c r="BB755" s="20" t="s">
        <v>1409</v>
      </c>
      <c r="BC755" s="20" t="s">
        <v>119</v>
      </c>
      <c r="BD755" s="20" t="s">
        <v>119</v>
      </c>
      <c r="BE755" s="20" t="s">
        <v>1410</v>
      </c>
      <c r="BF755" s="20"/>
      <c r="BG755" s="20"/>
      <c r="BH755" s="20"/>
      <c r="BI755" s="20"/>
      <c r="BJ755" s="20"/>
      <c r="BK755" s="20"/>
      <c r="BL755" s="20"/>
      <c r="BM755" s="20"/>
      <c r="BN755" s="20"/>
      <c r="BO755" s="20"/>
      <c r="BP755" s="20"/>
      <c r="BQ755" s="20"/>
      <c r="BR755" s="20"/>
      <c r="BS755" s="20"/>
      <c r="BT755" s="20"/>
      <c r="BU755" s="20"/>
      <c r="BV755" s="20"/>
      <c r="BW755" s="47" t="s">
        <v>134</v>
      </c>
      <c r="BX755" s="22" t="str">
        <f>_xlfn.XLOOKUP(BW755,dimensions_items!$B$4:$B$35,dimensions_items!$C$4:$C$35,"NULL",0)</f>
        <v>R5.2OECD</v>
      </c>
      <c r="BY755" s="110" t="s">
        <v>33</v>
      </c>
      <c r="BZ755" s="20" t="s">
        <v>26</v>
      </c>
      <c r="CA755" s="112" t="s">
        <v>18</v>
      </c>
      <c r="CB755" s="112" t="s">
        <v>23</v>
      </c>
      <c r="CC755" s="20" t="str">
        <f t="shared" si="33"/>
        <v>RM</v>
      </c>
      <c r="CD755" s="20" t="str">
        <f t="shared" si="34"/>
        <v>C</v>
      </c>
      <c r="CE755" s="20" t="str">
        <f t="shared" si="35"/>
        <v>OECD_EU15</v>
      </c>
      <c r="CF755" s="20">
        <f>IF(ISNUMBER(Table1[[#This Row],[concrete]]),Table1[[#This Row],[concrete]],IF(AND(ISNUMBER(Table1[[#This Row],[cement]]),ISNUMBER(Table1[[#This Row],[aggregates]])),Table1[[#This Row],[cement]]+Table1[[#This Row],[aggregates]],""))</f>
        <v>1265.4639285714286</v>
      </c>
      <c r="CG755" s="30">
        <f>COUNT(Table1[[#This Row],[steel]:[other_unspecified_material]])</f>
        <v>7</v>
      </c>
    </row>
    <row r="756" spans="1:85">
      <c r="A756" s="9">
        <v>754</v>
      </c>
      <c r="B756" s="106" t="s">
        <v>1376</v>
      </c>
      <c r="C756" s="20"/>
      <c r="D756" s="38">
        <v>1960</v>
      </c>
      <c r="E756" s="9">
        <v>1990</v>
      </c>
      <c r="F756" s="38">
        <v>61.38986666666667</v>
      </c>
      <c r="M756" s="117">
        <v>930.07680000000005</v>
      </c>
      <c r="Q756" s="117">
        <v>50.444444444444443</v>
      </c>
      <c r="S756" s="117">
        <v>20.16</v>
      </c>
      <c r="V756" s="117">
        <v>0.24</v>
      </c>
      <c r="AJ756" s="117">
        <v>10.871111111111111</v>
      </c>
      <c r="AK756" s="117">
        <v>35</v>
      </c>
      <c r="AL756" s="20" t="s">
        <v>1369</v>
      </c>
      <c r="AM756" s="38">
        <v>10</v>
      </c>
      <c r="AN756" s="20" t="s">
        <v>117</v>
      </c>
      <c r="AO756" s="20" t="s">
        <v>24</v>
      </c>
      <c r="AP756" s="20" t="s">
        <v>760</v>
      </c>
      <c r="AQ756" s="20" t="s">
        <v>227</v>
      </c>
      <c r="AR756" s="20" t="s">
        <v>121</v>
      </c>
      <c r="AS756" s="20" t="s">
        <v>793</v>
      </c>
      <c r="AT756" s="38">
        <v>2008</v>
      </c>
      <c r="AU756" s="20" t="s">
        <v>794</v>
      </c>
      <c r="AV756" s="20" t="s">
        <v>795</v>
      </c>
      <c r="AW756" s="20" t="s">
        <v>125</v>
      </c>
      <c r="AX756" s="42" t="s">
        <v>1495</v>
      </c>
      <c r="AY756" s="20" t="str">
        <f>"https://doi.org/"&amp;Table1[[#This Row],[DOI]]</f>
        <v>https://doi.org/10.2791/38942</v>
      </c>
      <c r="AZ756" s="20" t="s">
        <v>1408</v>
      </c>
      <c r="BA756" s="20" t="s">
        <v>119</v>
      </c>
      <c r="BB756" s="20" t="s">
        <v>1409</v>
      </c>
      <c r="BC756" s="20" t="s">
        <v>119</v>
      </c>
      <c r="BD756" s="20" t="s">
        <v>119</v>
      </c>
      <c r="BE756" s="20" t="s">
        <v>1410</v>
      </c>
      <c r="BF756" s="20"/>
      <c r="BG756" s="20"/>
      <c r="BH756" s="20"/>
      <c r="BI756" s="20"/>
      <c r="BJ756" s="20"/>
      <c r="BK756" s="20"/>
      <c r="BL756" s="20"/>
      <c r="BM756" s="20"/>
      <c r="BN756" s="20"/>
      <c r="BO756" s="20"/>
      <c r="BP756" s="20"/>
      <c r="BQ756" s="20"/>
      <c r="BR756" s="20"/>
      <c r="BS756" s="20"/>
      <c r="BT756" s="20"/>
      <c r="BU756" s="20"/>
      <c r="BV756" s="20"/>
      <c r="BW756" s="47" t="s">
        <v>134</v>
      </c>
      <c r="BX756" s="22" t="str">
        <f>_xlfn.XLOOKUP(BW756,dimensions_items!$B$4:$B$35,dimensions_items!$C$4:$C$35,"NULL",0)</f>
        <v>R5.2OECD</v>
      </c>
      <c r="BY756" s="20" t="s">
        <v>33</v>
      </c>
      <c r="BZ756" s="20" t="s">
        <v>26</v>
      </c>
      <c r="CA756" s="112" t="s">
        <v>18</v>
      </c>
      <c r="CB756" s="112" t="s">
        <v>23</v>
      </c>
      <c r="CC756" s="20" t="str">
        <f t="shared" si="33"/>
        <v>RM</v>
      </c>
      <c r="CD756" s="20" t="str">
        <f t="shared" si="34"/>
        <v>C</v>
      </c>
      <c r="CE756" s="20" t="str">
        <f t="shared" si="35"/>
        <v>OECD_EU15</v>
      </c>
      <c r="CF756" s="20">
        <f>IF(ISNUMBER(Table1[[#This Row],[concrete]]),Table1[[#This Row],[concrete]],IF(AND(ISNUMBER(Table1[[#This Row],[cement]]),ISNUMBER(Table1[[#This Row],[aggregates]])),Table1[[#This Row],[cement]]+Table1[[#This Row],[aggregates]],""))</f>
        <v>930.07680000000005</v>
      </c>
      <c r="CG756" s="30">
        <f>COUNT(Table1[[#This Row],[steel]:[other_unspecified_material]])</f>
        <v>7</v>
      </c>
    </row>
    <row r="757" spans="1:85">
      <c r="A757" s="9">
        <v>755</v>
      </c>
      <c r="B757" s="106" t="s">
        <v>1376</v>
      </c>
      <c r="C757" s="20"/>
      <c r="D757" s="38">
        <v>1970</v>
      </c>
      <c r="F757" s="38">
        <v>31.759786666666667</v>
      </c>
      <c r="J757" s="117">
        <v>2.4</v>
      </c>
      <c r="M757" s="117">
        <v>513.73354666666671</v>
      </c>
      <c r="P757" s="117">
        <v>304</v>
      </c>
      <c r="Q757" s="117">
        <v>56.444444444444443</v>
      </c>
      <c r="S757" s="117">
        <v>20.16</v>
      </c>
      <c r="V757" s="117">
        <v>0.24</v>
      </c>
      <c r="AJ757" s="117">
        <v>10.753777777777778</v>
      </c>
      <c r="AK757" s="117">
        <v>49.222222222222221</v>
      </c>
      <c r="AL757" s="20" t="s">
        <v>1446</v>
      </c>
      <c r="AM757" s="38">
        <v>10</v>
      </c>
      <c r="AN757" s="20" t="s">
        <v>117</v>
      </c>
      <c r="AO757" s="20" t="s">
        <v>24</v>
      </c>
      <c r="AP757" s="20" t="s">
        <v>760</v>
      </c>
      <c r="AQ757" s="20" t="s">
        <v>227</v>
      </c>
      <c r="AR757" s="20" t="s">
        <v>121</v>
      </c>
      <c r="AS757" s="20" t="s">
        <v>793</v>
      </c>
      <c r="AT757" s="38">
        <v>2008</v>
      </c>
      <c r="AU757" s="20" t="s">
        <v>794</v>
      </c>
      <c r="AV757" s="20" t="s">
        <v>795</v>
      </c>
      <c r="AW757" s="20" t="s">
        <v>125</v>
      </c>
      <c r="AX757" s="42" t="s">
        <v>1495</v>
      </c>
      <c r="AY757" s="20" t="str">
        <f>"https://doi.org/"&amp;Table1[[#This Row],[DOI]]</f>
        <v>https://doi.org/10.2791/38942</v>
      </c>
      <c r="AZ757" s="20" t="s">
        <v>1408</v>
      </c>
      <c r="BA757" s="20" t="s">
        <v>119</v>
      </c>
      <c r="BB757" s="20" t="s">
        <v>1409</v>
      </c>
      <c r="BC757" s="20" t="s">
        <v>119</v>
      </c>
      <c r="BD757" s="20" t="s">
        <v>119</v>
      </c>
      <c r="BE757" s="20" t="s">
        <v>1410</v>
      </c>
      <c r="BF757" s="20"/>
      <c r="BG757" s="20"/>
      <c r="BH757" s="20"/>
      <c r="BI757" s="20"/>
      <c r="BJ757" s="20"/>
      <c r="BK757" s="20"/>
      <c r="BL757" s="20"/>
      <c r="BM757" s="20"/>
      <c r="BN757" s="20"/>
      <c r="BO757" s="20"/>
      <c r="BP757" s="20"/>
      <c r="BQ757" s="20"/>
      <c r="BR757" s="20"/>
      <c r="BS757" s="20"/>
      <c r="BT757" s="20"/>
      <c r="BU757" s="20"/>
      <c r="BV757" s="20"/>
      <c r="BW757" s="47" t="s">
        <v>134</v>
      </c>
      <c r="BX757" s="22" t="str">
        <f>_xlfn.XLOOKUP(BW757,dimensions_items!$B$4:$B$35,dimensions_items!$C$4:$C$35,"NULL",0)</f>
        <v>R5.2OECD</v>
      </c>
      <c r="BY757" s="20" t="s">
        <v>33</v>
      </c>
      <c r="BZ757" s="20" t="s">
        <v>26</v>
      </c>
      <c r="CA757" s="112" t="s">
        <v>18</v>
      </c>
      <c r="CB757" s="112" t="s">
        <v>23</v>
      </c>
      <c r="CC757" s="20" t="str">
        <f t="shared" si="33"/>
        <v>RM</v>
      </c>
      <c r="CD757" s="20" t="str">
        <f t="shared" si="34"/>
        <v>C</v>
      </c>
      <c r="CE757" s="20" t="str">
        <f t="shared" si="35"/>
        <v>OECD_EU15</v>
      </c>
      <c r="CF757" s="20">
        <f>IF(ISNUMBER(Table1[[#This Row],[concrete]]),Table1[[#This Row],[concrete]],IF(AND(ISNUMBER(Table1[[#This Row],[cement]]),ISNUMBER(Table1[[#This Row],[aggregates]])),Table1[[#This Row],[cement]]+Table1[[#This Row],[aggregates]],""))</f>
        <v>513.73354666666671</v>
      </c>
      <c r="CG757" s="30">
        <f>COUNT(Table1[[#This Row],[steel]:[other_unspecified_material]])</f>
        <v>9</v>
      </c>
    </row>
    <row r="758" spans="1:85">
      <c r="A758" s="9">
        <v>756</v>
      </c>
      <c r="B758" s="106" t="s">
        <v>1376</v>
      </c>
      <c r="C758" s="20"/>
      <c r="D758" s="38">
        <v>2006</v>
      </c>
      <c r="F758" s="38">
        <v>31.759786666666667</v>
      </c>
      <c r="J758" s="117">
        <v>2.4</v>
      </c>
      <c r="M758" s="117">
        <v>513.73354666666671</v>
      </c>
      <c r="P758" s="117">
        <v>304</v>
      </c>
      <c r="Q758" s="117">
        <v>56.444444444444443</v>
      </c>
      <c r="S758" s="117">
        <v>20.16</v>
      </c>
      <c r="V758" s="117">
        <v>0.24</v>
      </c>
      <c r="AJ758" s="117">
        <v>7.9644444444444442</v>
      </c>
      <c r="AK758" s="117">
        <v>49.222222222222221</v>
      </c>
      <c r="AL758" s="20" t="s">
        <v>1447</v>
      </c>
      <c r="AM758" s="38">
        <v>10</v>
      </c>
      <c r="AN758" s="20" t="s">
        <v>117</v>
      </c>
      <c r="AO758" s="20" t="s">
        <v>24</v>
      </c>
      <c r="AP758" s="20" t="s">
        <v>760</v>
      </c>
      <c r="AQ758" s="20" t="s">
        <v>227</v>
      </c>
      <c r="AR758" s="20" t="s">
        <v>121</v>
      </c>
      <c r="AS758" s="20" t="s">
        <v>793</v>
      </c>
      <c r="AT758" s="38">
        <v>2008</v>
      </c>
      <c r="AU758" s="20" t="s">
        <v>794</v>
      </c>
      <c r="AV758" s="20" t="s">
        <v>795</v>
      </c>
      <c r="AW758" s="20" t="s">
        <v>125</v>
      </c>
      <c r="AX758" s="42" t="s">
        <v>1495</v>
      </c>
      <c r="AY758" s="20" t="str">
        <f>"https://doi.org/"&amp;Table1[[#This Row],[DOI]]</f>
        <v>https://doi.org/10.2791/38942</v>
      </c>
      <c r="AZ758" s="20" t="s">
        <v>1408</v>
      </c>
      <c r="BA758" s="20" t="s">
        <v>119</v>
      </c>
      <c r="BB758" s="20" t="s">
        <v>1409</v>
      </c>
      <c r="BC758" s="20" t="s">
        <v>119</v>
      </c>
      <c r="BD758" s="20" t="s">
        <v>119</v>
      </c>
      <c r="BE758" s="20" t="s">
        <v>1410</v>
      </c>
      <c r="BF758" s="20"/>
      <c r="BG758" s="20"/>
      <c r="BH758" s="20"/>
      <c r="BI758" s="20"/>
      <c r="BJ758" s="20"/>
      <c r="BK758" s="20"/>
      <c r="BL758" s="20"/>
      <c r="BM758" s="20"/>
      <c r="BN758" s="20"/>
      <c r="BO758" s="20"/>
      <c r="BP758" s="20"/>
      <c r="BQ758" s="20"/>
      <c r="BR758" s="20"/>
      <c r="BS758" s="20"/>
      <c r="BT758" s="20"/>
      <c r="BU758" s="20"/>
      <c r="BV758" s="20"/>
      <c r="BW758" s="47" t="s">
        <v>134</v>
      </c>
      <c r="BX758" s="22" t="str">
        <f>_xlfn.XLOOKUP(BW758,dimensions_items!$B$4:$B$35,dimensions_items!$C$4:$C$35,"NULL",0)</f>
        <v>R5.2OECD</v>
      </c>
      <c r="BY758" s="20" t="s">
        <v>33</v>
      </c>
      <c r="BZ758" s="20" t="s">
        <v>26</v>
      </c>
      <c r="CA758" s="112" t="s">
        <v>18</v>
      </c>
      <c r="CB758" s="112" t="s">
        <v>23</v>
      </c>
      <c r="CC758" s="20" t="str">
        <f t="shared" si="33"/>
        <v>RM</v>
      </c>
      <c r="CD758" s="20" t="str">
        <f t="shared" si="34"/>
        <v>C</v>
      </c>
      <c r="CE758" s="20" t="str">
        <f t="shared" si="35"/>
        <v>OECD_EU15</v>
      </c>
      <c r="CF758" s="20">
        <f>IF(ISNUMBER(Table1[[#This Row],[concrete]]),Table1[[#This Row],[concrete]],IF(AND(ISNUMBER(Table1[[#This Row],[cement]]),ISNUMBER(Table1[[#This Row],[aggregates]])),Table1[[#This Row],[cement]]+Table1[[#This Row],[aggregates]],""))</f>
        <v>513.73354666666671</v>
      </c>
      <c r="CG758" s="30">
        <f>COUNT(Table1[[#This Row],[steel]:[other_unspecified_material]])</f>
        <v>9</v>
      </c>
    </row>
    <row r="759" spans="1:85">
      <c r="A759" s="9">
        <v>757</v>
      </c>
      <c r="B759" s="106" t="s">
        <v>1375</v>
      </c>
      <c r="C759" s="20"/>
      <c r="E759" s="9">
        <v>1945</v>
      </c>
      <c r="J759" s="117">
        <v>69.86666666666666</v>
      </c>
      <c r="O759" s="117">
        <v>80</v>
      </c>
      <c r="P759" s="117">
        <v>2219</v>
      </c>
      <c r="Q759" s="117">
        <v>111.77777777777777</v>
      </c>
      <c r="AJ759" s="117">
        <v>9.3866666666666667</v>
      </c>
      <c r="AK759" s="117">
        <v>26.666666666666668</v>
      </c>
      <c r="AL759" s="20" t="s">
        <v>1448</v>
      </c>
      <c r="AM759" s="38">
        <v>2</v>
      </c>
      <c r="AN759" s="20" t="s">
        <v>117</v>
      </c>
      <c r="AO759" s="20" t="s">
        <v>20</v>
      </c>
      <c r="AP759" s="20" t="s">
        <v>760</v>
      </c>
      <c r="AQ759" s="20" t="s">
        <v>227</v>
      </c>
      <c r="AR759" s="20" t="s">
        <v>121</v>
      </c>
      <c r="AS759" s="20" t="s">
        <v>793</v>
      </c>
      <c r="AT759" s="38">
        <v>2008</v>
      </c>
      <c r="AU759" s="20" t="s">
        <v>794</v>
      </c>
      <c r="AV759" s="20" t="s">
        <v>795</v>
      </c>
      <c r="AW759" s="20" t="s">
        <v>125</v>
      </c>
      <c r="AX759" s="42" t="s">
        <v>1495</v>
      </c>
      <c r="AY759" s="20" t="str">
        <f>"https://doi.org/"&amp;Table1[[#This Row],[DOI]]</f>
        <v>https://doi.org/10.2791/38942</v>
      </c>
      <c r="AZ759" s="20" t="s">
        <v>1408</v>
      </c>
      <c r="BA759" s="20" t="s">
        <v>119</v>
      </c>
      <c r="BB759" s="20" t="s">
        <v>1409</v>
      </c>
      <c r="BC759" s="20" t="s">
        <v>119</v>
      </c>
      <c r="BD759" s="20" t="s">
        <v>119</v>
      </c>
      <c r="BE759" s="20" t="s">
        <v>1410</v>
      </c>
      <c r="BF759" s="20"/>
      <c r="BG759" s="20"/>
      <c r="BH759" s="20"/>
      <c r="BI759" s="20"/>
      <c r="BJ759" s="20"/>
      <c r="BK759" s="20"/>
      <c r="BL759" s="20"/>
      <c r="BM759" s="20"/>
      <c r="BN759" s="20"/>
      <c r="BO759" s="20"/>
      <c r="BP759" s="20"/>
      <c r="BQ759" s="20"/>
      <c r="BR759" s="20"/>
      <c r="BS759" s="20"/>
      <c r="BT759" s="20"/>
      <c r="BU759" s="20"/>
      <c r="BV759" s="20"/>
      <c r="BW759" s="47" t="s">
        <v>134</v>
      </c>
      <c r="BX759" s="22" t="str">
        <f>_xlfn.XLOOKUP(BW759,dimensions_items!$B$4:$B$35,dimensions_items!$C$4:$C$35,"NULL",0)</f>
        <v>R5.2OECD</v>
      </c>
      <c r="BY759" s="112" t="s">
        <v>25</v>
      </c>
      <c r="BZ759" s="20" t="s">
        <v>1470</v>
      </c>
      <c r="CA759" s="112" t="s">
        <v>18</v>
      </c>
      <c r="CB759" s="112" t="s">
        <v>23</v>
      </c>
      <c r="CC759" s="20" t="str">
        <f t="shared" si="33"/>
        <v>RS</v>
      </c>
      <c r="CD759" s="20" t="str">
        <f t="shared" si="34"/>
        <v>M</v>
      </c>
      <c r="CE759" s="20" t="str">
        <f t="shared" si="35"/>
        <v>OECD_EU15</v>
      </c>
      <c r="CF759" s="20" t="str">
        <f>IF(ISNUMBER(Table1[[#This Row],[concrete]]),Table1[[#This Row],[concrete]],IF(AND(ISNUMBER(Table1[[#This Row],[cement]]),ISNUMBER(Table1[[#This Row],[aggregates]])),Table1[[#This Row],[cement]]+Table1[[#This Row],[aggregates]],""))</f>
        <v/>
      </c>
      <c r="CG759" s="30">
        <f>COUNT(Table1[[#This Row],[steel]:[other_unspecified_material]])</f>
        <v>6</v>
      </c>
    </row>
    <row r="760" spans="1:85">
      <c r="A760" s="9">
        <v>758</v>
      </c>
      <c r="B760" s="106" t="s">
        <v>1375</v>
      </c>
      <c r="C760" s="20"/>
      <c r="D760" s="38">
        <v>1945</v>
      </c>
      <c r="E760" s="9">
        <v>1980</v>
      </c>
      <c r="F760" s="38">
        <v>84.807111111111112</v>
      </c>
      <c r="J760" s="117">
        <v>17.777777777777779</v>
      </c>
      <c r="M760" s="117">
        <v>1563.192888888889</v>
      </c>
      <c r="P760" s="117">
        <v>782.22222222222217</v>
      </c>
      <c r="Q760" s="117">
        <v>119.4074074074074</v>
      </c>
      <c r="S760" s="117">
        <v>24.888888888888889</v>
      </c>
      <c r="AJ760" s="117">
        <v>17.315555555555555</v>
      </c>
      <c r="AK760" s="117">
        <v>135.55555555555554</v>
      </c>
      <c r="AL760" s="20" t="s">
        <v>1449</v>
      </c>
      <c r="AM760" s="38">
        <v>1.5</v>
      </c>
      <c r="AN760" s="20" t="s">
        <v>117</v>
      </c>
      <c r="AO760" s="20" t="s">
        <v>20</v>
      </c>
      <c r="AP760" s="20" t="s">
        <v>760</v>
      </c>
      <c r="AQ760" s="20" t="s">
        <v>227</v>
      </c>
      <c r="AR760" s="20" t="s">
        <v>121</v>
      </c>
      <c r="AS760" s="20" t="s">
        <v>793</v>
      </c>
      <c r="AT760" s="38">
        <v>2008</v>
      </c>
      <c r="AU760" s="20" t="s">
        <v>794</v>
      </c>
      <c r="AV760" s="20" t="s">
        <v>795</v>
      </c>
      <c r="AW760" s="20" t="s">
        <v>125</v>
      </c>
      <c r="AX760" s="42" t="s">
        <v>1495</v>
      </c>
      <c r="AY760" s="20" t="str">
        <f>"https://doi.org/"&amp;Table1[[#This Row],[DOI]]</f>
        <v>https://doi.org/10.2791/38942</v>
      </c>
      <c r="AZ760" s="20" t="s">
        <v>1408</v>
      </c>
      <c r="BA760" s="20" t="s">
        <v>1412</v>
      </c>
      <c r="BB760" s="20" t="s">
        <v>1409</v>
      </c>
      <c r="BC760" s="20" t="s">
        <v>119</v>
      </c>
      <c r="BD760" s="20" t="s">
        <v>119</v>
      </c>
      <c r="BE760" s="20" t="s">
        <v>1410</v>
      </c>
      <c r="BF760" s="20"/>
      <c r="BG760" s="20"/>
      <c r="BH760" s="20"/>
      <c r="BI760" s="20"/>
      <c r="BJ760" s="20"/>
      <c r="BK760" s="20"/>
      <c r="BL760" s="20"/>
      <c r="BM760" s="20"/>
      <c r="BN760" s="20"/>
      <c r="BO760" s="20"/>
      <c r="BP760" s="20"/>
      <c r="BQ760" s="20"/>
      <c r="BR760" s="20"/>
      <c r="BS760" s="20"/>
      <c r="BT760" s="20"/>
      <c r="BU760" s="20"/>
      <c r="BV760" s="20"/>
      <c r="BW760" s="47" t="s">
        <v>134</v>
      </c>
      <c r="BX760" s="22" t="str">
        <f>_xlfn.XLOOKUP(BW760,dimensions_items!$B$4:$B$35,dimensions_items!$C$4:$C$35,"NULL",0)</f>
        <v>R5.2OECD</v>
      </c>
      <c r="BY760" s="112" t="s">
        <v>25</v>
      </c>
      <c r="BZ760" s="20" t="s">
        <v>26</v>
      </c>
      <c r="CA760" s="112" t="s">
        <v>18</v>
      </c>
      <c r="CB760" s="112" t="s">
        <v>23</v>
      </c>
      <c r="CC760" s="20" t="str">
        <f t="shared" si="33"/>
        <v>RS</v>
      </c>
      <c r="CD760" s="20" t="str">
        <f t="shared" si="34"/>
        <v>C</v>
      </c>
      <c r="CE760" s="20" t="str">
        <f t="shared" si="35"/>
        <v>OECD_EU15</v>
      </c>
      <c r="CF760" s="20">
        <f>IF(ISNUMBER(Table1[[#This Row],[concrete]]),Table1[[#This Row],[concrete]],IF(AND(ISNUMBER(Table1[[#This Row],[cement]]),ISNUMBER(Table1[[#This Row],[aggregates]])),Table1[[#This Row],[cement]]+Table1[[#This Row],[aggregates]],""))</f>
        <v>1563.192888888889</v>
      </c>
      <c r="CG760" s="30">
        <f>COUNT(Table1[[#This Row],[steel]:[other_unspecified_material]])</f>
        <v>8</v>
      </c>
    </row>
    <row r="761" spans="1:85">
      <c r="A761" s="9">
        <v>759</v>
      </c>
      <c r="B761" s="106" t="s">
        <v>1375</v>
      </c>
      <c r="C761" s="20"/>
      <c r="E761" s="9">
        <v>1945</v>
      </c>
      <c r="J761" s="117">
        <v>259.08148148148149</v>
      </c>
      <c r="O761" s="117">
        <v>106.66666666666667</v>
      </c>
      <c r="P761" s="117">
        <v>1252</v>
      </c>
      <c r="Q761" s="117">
        <v>56.296296296296298</v>
      </c>
      <c r="AJ761" s="117">
        <v>12.515555555555554</v>
      </c>
      <c r="AK761" s="117">
        <v>35.555555555555557</v>
      </c>
      <c r="AL761" s="20" t="s">
        <v>1374</v>
      </c>
      <c r="AM761" s="38">
        <v>1.5</v>
      </c>
      <c r="AN761" s="20" t="s">
        <v>117</v>
      </c>
      <c r="AO761" s="20" t="s">
        <v>20</v>
      </c>
      <c r="AP761" s="20" t="s">
        <v>760</v>
      </c>
      <c r="AQ761" s="20" t="s">
        <v>227</v>
      </c>
      <c r="AR761" s="20" t="s">
        <v>121</v>
      </c>
      <c r="AS761" s="20" t="s">
        <v>793</v>
      </c>
      <c r="AT761" s="38">
        <v>2008</v>
      </c>
      <c r="AU761" s="20" t="s">
        <v>794</v>
      </c>
      <c r="AV761" s="20" t="s">
        <v>795</v>
      </c>
      <c r="AW761" s="20" t="s">
        <v>125</v>
      </c>
      <c r="AX761" s="42" t="s">
        <v>1495</v>
      </c>
      <c r="AY761" s="20" t="str">
        <f>"https://doi.org/"&amp;Table1[[#This Row],[DOI]]</f>
        <v>https://doi.org/10.2791/38942</v>
      </c>
      <c r="AZ761" s="20" t="s">
        <v>1408</v>
      </c>
      <c r="BA761" s="20" t="s">
        <v>1412</v>
      </c>
      <c r="BB761" s="20" t="s">
        <v>1409</v>
      </c>
      <c r="BC761" s="20" t="s">
        <v>119</v>
      </c>
      <c r="BD761" s="20" t="s">
        <v>119</v>
      </c>
      <c r="BE761" s="20" t="s">
        <v>1410</v>
      </c>
      <c r="BF761" s="20"/>
      <c r="BG761" s="20"/>
      <c r="BH761" s="20"/>
      <c r="BI761" s="20"/>
      <c r="BJ761" s="20"/>
      <c r="BK761" s="20"/>
      <c r="BL761" s="20"/>
      <c r="BM761" s="20"/>
      <c r="BN761" s="20"/>
      <c r="BO761" s="20"/>
      <c r="BP761" s="20"/>
      <c r="BQ761" s="20"/>
      <c r="BR761" s="20"/>
      <c r="BS761" s="20"/>
      <c r="BT761" s="20"/>
      <c r="BU761" s="20"/>
      <c r="BV761" s="20"/>
      <c r="BW761" s="47" t="s">
        <v>134</v>
      </c>
      <c r="BX761" s="22" t="str">
        <f>_xlfn.XLOOKUP(BW761,dimensions_items!$B$4:$B$35,dimensions_items!$C$4:$C$35,"NULL",0)</f>
        <v>R5.2OECD</v>
      </c>
      <c r="BY761" s="112" t="s">
        <v>25</v>
      </c>
      <c r="BZ761" s="20" t="s">
        <v>1576</v>
      </c>
      <c r="CA761" s="112" t="s">
        <v>18</v>
      </c>
      <c r="CB761" s="112" t="s">
        <v>23</v>
      </c>
      <c r="CC761" s="20" t="str">
        <f t="shared" si="33"/>
        <v>RS</v>
      </c>
      <c r="CD761" s="20" t="str">
        <f t="shared" si="34"/>
        <v>T</v>
      </c>
      <c r="CE761" s="20" t="str">
        <f t="shared" si="35"/>
        <v>OECD_EU15</v>
      </c>
      <c r="CF761" s="20" t="str">
        <f>IF(ISNUMBER(Table1[[#This Row],[concrete]]),Table1[[#This Row],[concrete]],IF(AND(ISNUMBER(Table1[[#This Row],[cement]]),ISNUMBER(Table1[[#This Row],[aggregates]])),Table1[[#This Row],[cement]]+Table1[[#This Row],[aggregates]],""))</f>
        <v/>
      </c>
      <c r="CG761" s="30">
        <f>COUNT(Table1[[#This Row],[steel]:[other_unspecified_material]])</f>
        <v>6</v>
      </c>
    </row>
    <row r="762" spans="1:85">
      <c r="A762" s="9">
        <v>760</v>
      </c>
      <c r="B762" s="20" t="s">
        <v>1375</v>
      </c>
      <c r="C762" s="20"/>
      <c r="D762" s="38">
        <v>1940</v>
      </c>
      <c r="E762" s="9">
        <v>1970</v>
      </c>
      <c r="F762" s="38">
        <v>84.807111111111112</v>
      </c>
      <c r="J762" s="117">
        <v>47.407407407407405</v>
      </c>
      <c r="M762" s="117">
        <v>1563.192888888889</v>
      </c>
      <c r="P762" s="117">
        <v>195.55555555555554</v>
      </c>
      <c r="Q762" s="117">
        <v>119.4074074074074</v>
      </c>
      <c r="S762" s="117">
        <v>24.888888888888889</v>
      </c>
      <c r="AJ762" s="117">
        <v>37.463703703703708</v>
      </c>
      <c r="AK762" s="117">
        <v>135.55555555555554</v>
      </c>
      <c r="AL762" s="20" t="s">
        <v>1450</v>
      </c>
      <c r="AM762" s="38">
        <v>1.5</v>
      </c>
      <c r="AN762" s="20" t="s">
        <v>117</v>
      </c>
      <c r="AO762" s="20" t="s">
        <v>20</v>
      </c>
      <c r="AP762" s="20" t="s">
        <v>760</v>
      </c>
      <c r="AQ762" s="20" t="s">
        <v>227</v>
      </c>
      <c r="AR762" s="20" t="s">
        <v>121</v>
      </c>
      <c r="AS762" s="20" t="s">
        <v>793</v>
      </c>
      <c r="AT762" s="38">
        <v>2008</v>
      </c>
      <c r="AU762" s="20" t="s">
        <v>794</v>
      </c>
      <c r="AV762" s="20" t="s">
        <v>795</v>
      </c>
      <c r="AW762" s="20" t="s">
        <v>125</v>
      </c>
      <c r="AX762" s="42" t="s">
        <v>1495</v>
      </c>
      <c r="AY762" s="20" t="str">
        <f>"https://doi.org/"&amp;Table1[[#This Row],[DOI]]</f>
        <v>https://doi.org/10.2791/38942</v>
      </c>
      <c r="AZ762" s="20" t="s">
        <v>1408</v>
      </c>
      <c r="BA762" s="20" t="s">
        <v>1412</v>
      </c>
      <c r="BB762" s="20" t="s">
        <v>1409</v>
      </c>
      <c r="BC762" s="20" t="s">
        <v>119</v>
      </c>
      <c r="BD762" s="20" t="s">
        <v>119</v>
      </c>
      <c r="BE762" s="20" t="s">
        <v>1410</v>
      </c>
      <c r="BF762" s="20"/>
      <c r="BG762" s="20"/>
      <c r="BH762" s="20"/>
      <c r="BI762" s="20"/>
      <c r="BJ762" s="20"/>
      <c r="BK762" s="20"/>
      <c r="BL762" s="20"/>
      <c r="BM762" s="20"/>
      <c r="BN762" s="20"/>
      <c r="BO762" s="20"/>
      <c r="BP762" s="20"/>
      <c r="BQ762" s="20"/>
      <c r="BR762" s="20"/>
      <c r="BS762" s="20"/>
      <c r="BT762" s="20"/>
      <c r="BU762" s="20"/>
      <c r="BV762" s="20"/>
      <c r="BW762" s="47" t="s">
        <v>134</v>
      </c>
      <c r="BX762" s="22" t="str">
        <f>_xlfn.XLOOKUP(BW762,dimensions_items!$B$4:$B$35,dimensions_items!$C$4:$C$35,"NULL",0)</f>
        <v>R5.2OECD</v>
      </c>
      <c r="BY762" s="112" t="s">
        <v>25</v>
      </c>
      <c r="BZ762" s="20" t="s">
        <v>1576</v>
      </c>
      <c r="CA762" s="112" t="s">
        <v>18</v>
      </c>
      <c r="CB762" s="112" t="s">
        <v>23</v>
      </c>
      <c r="CC762" s="20" t="str">
        <f t="shared" si="33"/>
        <v>RS</v>
      </c>
      <c r="CD762" s="20" t="str">
        <f t="shared" si="34"/>
        <v>T</v>
      </c>
      <c r="CE762" s="20" t="str">
        <f t="shared" si="35"/>
        <v>OECD_EU15</v>
      </c>
      <c r="CF762" s="20">
        <f>IF(ISNUMBER(Table1[[#This Row],[concrete]]),Table1[[#This Row],[concrete]],IF(AND(ISNUMBER(Table1[[#This Row],[cement]]),ISNUMBER(Table1[[#This Row],[aggregates]])),Table1[[#This Row],[cement]]+Table1[[#This Row],[aggregates]],""))</f>
        <v>1563.192888888889</v>
      </c>
      <c r="CG762" s="30">
        <f>COUNT(Table1[[#This Row],[steel]:[other_unspecified_material]])</f>
        <v>8</v>
      </c>
    </row>
    <row r="763" spans="1:85">
      <c r="A763" s="9">
        <v>761</v>
      </c>
      <c r="B763" s="20" t="s">
        <v>1375</v>
      </c>
      <c r="C763" s="20"/>
      <c r="D763" s="38">
        <v>1945</v>
      </c>
      <c r="E763" s="9">
        <v>1970</v>
      </c>
      <c r="F763" s="38">
        <v>36.209777777777781</v>
      </c>
      <c r="J763" s="117">
        <v>17.777777777777779</v>
      </c>
      <c r="M763" s="117">
        <v>1451.7902222222222</v>
      </c>
      <c r="N763" s="117">
        <v>128</v>
      </c>
      <c r="Q763" s="117">
        <v>119.4074074074074</v>
      </c>
      <c r="S763" s="117">
        <v>24.888888888888889</v>
      </c>
      <c r="AJ763" s="117">
        <v>21.226666666666667</v>
      </c>
      <c r="AK763" s="117">
        <v>68.888888888888886</v>
      </c>
      <c r="AL763" s="20" t="s">
        <v>1451</v>
      </c>
      <c r="AM763" s="38">
        <v>1.5</v>
      </c>
      <c r="AN763" s="20" t="s">
        <v>117</v>
      </c>
      <c r="AO763" s="20" t="s">
        <v>20</v>
      </c>
      <c r="AP763" s="20" t="s">
        <v>760</v>
      </c>
      <c r="AQ763" s="20" t="s">
        <v>227</v>
      </c>
      <c r="AR763" s="20" t="s">
        <v>121</v>
      </c>
      <c r="AS763" s="20" t="s">
        <v>793</v>
      </c>
      <c r="AT763" s="38">
        <v>2008</v>
      </c>
      <c r="AU763" s="20" t="s">
        <v>794</v>
      </c>
      <c r="AV763" s="20" t="s">
        <v>795</v>
      </c>
      <c r="AW763" s="20" t="s">
        <v>125</v>
      </c>
      <c r="AX763" s="42" t="s">
        <v>1495</v>
      </c>
      <c r="AY763" s="20" t="str">
        <f>"https://doi.org/"&amp;Table1[[#This Row],[DOI]]</f>
        <v>https://doi.org/10.2791/38942</v>
      </c>
      <c r="AZ763" s="20" t="s">
        <v>1408</v>
      </c>
      <c r="BA763" s="20" t="s">
        <v>1412</v>
      </c>
      <c r="BB763" s="20" t="s">
        <v>1409</v>
      </c>
      <c r="BC763" s="20" t="s">
        <v>119</v>
      </c>
      <c r="BD763" s="20" t="s">
        <v>119</v>
      </c>
      <c r="BE763" s="20" t="s">
        <v>1410</v>
      </c>
      <c r="BF763" s="20"/>
      <c r="BG763" s="20"/>
      <c r="BH763" s="20"/>
      <c r="BI763" s="20"/>
      <c r="BJ763" s="20"/>
      <c r="BK763" s="20"/>
      <c r="BL763" s="20"/>
      <c r="BM763" s="20"/>
      <c r="BN763" s="20"/>
      <c r="BO763" s="20"/>
      <c r="BP763" s="20"/>
      <c r="BQ763" s="20"/>
      <c r="BR763" s="20"/>
      <c r="BS763" s="20"/>
      <c r="BT763" s="20"/>
      <c r="BU763" s="20"/>
      <c r="BV763" s="20"/>
      <c r="BW763" s="47" t="s">
        <v>134</v>
      </c>
      <c r="BX763" s="22" t="str">
        <f>_xlfn.XLOOKUP(BW763,dimensions_items!$B$4:$B$35,dimensions_items!$C$4:$C$35,"NULL",0)</f>
        <v>R5.2OECD</v>
      </c>
      <c r="BY763" s="112" t="s">
        <v>25</v>
      </c>
      <c r="BZ763" s="20" t="s">
        <v>26</v>
      </c>
      <c r="CA763" s="112" t="s">
        <v>18</v>
      </c>
      <c r="CB763" s="112" t="s">
        <v>23</v>
      </c>
      <c r="CC763" s="20" t="str">
        <f t="shared" si="33"/>
        <v>RS</v>
      </c>
      <c r="CD763" s="20" t="str">
        <f t="shared" si="34"/>
        <v>C</v>
      </c>
      <c r="CE763" s="20" t="str">
        <f t="shared" si="35"/>
        <v>OECD_EU15</v>
      </c>
      <c r="CF763" s="20">
        <f>IF(ISNUMBER(Table1[[#This Row],[concrete]]),Table1[[#This Row],[concrete]],IF(AND(ISNUMBER(Table1[[#This Row],[cement]]),ISNUMBER(Table1[[#This Row],[aggregates]])),Table1[[#This Row],[cement]]+Table1[[#This Row],[aggregates]],""))</f>
        <v>1451.7902222222222</v>
      </c>
      <c r="CG763" s="30">
        <f>COUNT(Table1[[#This Row],[steel]:[other_unspecified_material]])</f>
        <v>8</v>
      </c>
    </row>
    <row r="764" spans="1:85">
      <c r="A764" s="9">
        <v>762</v>
      </c>
      <c r="B764" s="20" t="s">
        <v>1375</v>
      </c>
      <c r="C764" s="20"/>
      <c r="D764" s="38">
        <v>980</v>
      </c>
      <c r="F764" s="38">
        <v>84.807111111111112</v>
      </c>
      <c r="J764" s="117">
        <v>17.777777777777779</v>
      </c>
      <c r="M764" s="117">
        <v>1563.192888888889</v>
      </c>
      <c r="P764" s="117">
        <v>488.88888888888891</v>
      </c>
      <c r="Q764" s="117">
        <v>119.4074074074074</v>
      </c>
      <c r="S764" s="117">
        <v>24.888888888888889</v>
      </c>
      <c r="AJ764" s="117">
        <v>31.822222222222223</v>
      </c>
      <c r="AK764" s="117">
        <v>135.55555555555554</v>
      </c>
      <c r="AL764" s="20" t="s">
        <v>1452</v>
      </c>
      <c r="AM764" s="38">
        <v>1.5</v>
      </c>
      <c r="AN764" s="20" t="s">
        <v>117</v>
      </c>
      <c r="AO764" s="20" t="s">
        <v>20</v>
      </c>
      <c r="AP764" s="20" t="s">
        <v>760</v>
      </c>
      <c r="AQ764" s="20" t="s">
        <v>227</v>
      </c>
      <c r="AR764" s="20" t="s">
        <v>121</v>
      </c>
      <c r="AS764" s="20" t="s">
        <v>793</v>
      </c>
      <c r="AT764" s="38">
        <v>2008</v>
      </c>
      <c r="AU764" s="20" t="s">
        <v>794</v>
      </c>
      <c r="AV764" s="20" t="s">
        <v>795</v>
      </c>
      <c r="AW764" s="20" t="s">
        <v>125</v>
      </c>
      <c r="AX764" s="42" t="s">
        <v>1495</v>
      </c>
      <c r="AY764" s="20" t="str">
        <f>"https://doi.org/"&amp;Table1[[#This Row],[DOI]]</f>
        <v>https://doi.org/10.2791/38942</v>
      </c>
      <c r="AZ764" s="20" t="s">
        <v>1408</v>
      </c>
      <c r="BA764" s="20" t="s">
        <v>1412</v>
      </c>
      <c r="BB764" s="20" t="s">
        <v>1409</v>
      </c>
      <c r="BC764" s="20" t="s">
        <v>119</v>
      </c>
      <c r="BD764" s="20" t="s">
        <v>119</v>
      </c>
      <c r="BE764" s="20" t="s">
        <v>1410</v>
      </c>
      <c r="BF764" s="20"/>
      <c r="BG764" s="20"/>
      <c r="BH764" s="20"/>
      <c r="BI764" s="20"/>
      <c r="BJ764" s="20"/>
      <c r="BK764" s="20"/>
      <c r="BL764" s="20"/>
      <c r="BM764" s="20"/>
      <c r="BN764" s="20"/>
      <c r="BO764" s="20"/>
      <c r="BP764" s="20"/>
      <c r="BQ764" s="20"/>
      <c r="BR764" s="20"/>
      <c r="BS764" s="20"/>
      <c r="BT764" s="20"/>
      <c r="BU764" s="20"/>
      <c r="BV764" s="20"/>
      <c r="BW764" s="47" t="s">
        <v>134</v>
      </c>
      <c r="BX764" s="22" t="str">
        <f>_xlfn.XLOOKUP(BW764,dimensions_items!$B$4:$B$35,dimensions_items!$C$4:$C$35,"NULL",0)</f>
        <v>R5.2OECD</v>
      </c>
      <c r="BY764" s="112" t="s">
        <v>25</v>
      </c>
      <c r="BZ764" s="20" t="s">
        <v>26</v>
      </c>
      <c r="CA764" s="112" t="s">
        <v>18</v>
      </c>
      <c r="CB764" s="112" t="s">
        <v>23</v>
      </c>
      <c r="CC764" s="20" t="str">
        <f t="shared" si="33"/>
        <v>RS</v>
      </c>
      <c r="CD764" s="20" t="str">
        <f t="shared" si="34"/>
        <v>C</v>
      </c>
      <c r="CE764" s="20" t="str">
        <f t="shared" si="35"/>
        <v>OECD_EU15</v>
      </c>
      <c r="CF764" s="20">
        <f>IF(ISNUMBER(Table1[[#This Row],[concrete]]),Table1[[#This Row],[concrete]],IF(AND(ISNUMBER(Table1[[#This Row],[cement]]),ISNUMBER(Table1[[#This Row],[aggregates]])),Table1[[#This Row],[cement]]+Table1[[#This Row],[aggregates]],""))</f>
        <v>1563.192888888889</v>
      </c>
      <c r="CG764" s="30">
        <f>COUNT(Table1[[#This Row],[steel]:[other_unspecified_material]])</f>
        <v>8</v>
      </c>
    </row>
    <row r="765" spans="1:85">
      <c r="A765" s="9">
        <v>763</v>
      </c>
      <c r="B765" s="20" t="s">
        <v>1375</v>
      </c>
      <c r="C765" s="20"/>
      <c r="D765" s="38">
        <v>2006</v>
      </c>
      <c r="F765" s="38">
        <v>84.807111111111112</v>
      </c>
      <c r="J765" s="117">
        <v>17.777777777777779</v>
      </c>
      <c r="M765" s="117">
        <v>1563.192888888889</v>
      </c>
      <c r="P765" s="117">
        <v>488.88888888888891</v>
      </c>
      <c r="Q765" s="117">
        <v>119.4074074074074</v>
      </c>
      <c r="S765" s="117">
        <v>24.888888888888889</v>
      </c>
      <c r="AJ765" s="117">
        <v>36.799999999999997</v>
      </c>
      <c r="AK765" s="117">
        <v>135.55555555555554</v>
      </c>
      <c r="AL765" s="20" t="s">
        <v>1453</v>
      </c>
      <c r="AM765" s="38">
        <v>1.5</v>
      </c>
      <c r="AN765" s="20" t="s">
        <v>117</v>
      </c>
      <c r="AO765" s="20" t="s">
        <v>20</v>
      </c>
      <c r="AP765" s="20" t="s">
        <v>760</v>
      </c>
      <c r="AQ765" s="20" t="s">
        <v>227</v>
      </c>
      <c r="AR765" s="20" t="s">
        <v>121</v>
      </c>
      <c r="AS765" s="20" t="s">
        <v>793</v>
      </c>
      <c r="AT765" s="38">
        <v>2008</v>
      </c>
      <c r="AU765" s="20" t="s">
        <v>794</v>
      </c>
      <c r="AV765" s="20" t="s">
        <v>795</v>
      </c>
      <c r="AW765" s="20" t="s">
        <v>125</v>
      </c>
      <c r="AX765" s="42" t="s">
        <v>1495</v>
      </c>
      <c r="AY765" s="20" t="str">
        <f>"https://doi.org/"&amp;Table1[[#This Row],[DOI]]</f>
        <v>https://doi.org/10.2791/38942</v>
      </c>
      <c r="AZ765" s="20" t="s">
        <v>1408</v>
      </c>
      <c r="BA765" s="20" t="s">
        <v>1412</v>
      </c>
      <c r="BB765" s="20" t="s">
        <v>1409</v>
      </c>
      <c r="BC765" s="20" t="s">
        <v>119</v>
      </c>
      <c r="BD765" s="20" t="s">
        <v>119</v>
      </c>
      <c r="BE765" s="20" t="s">
        <v>1410</v>
      </c>
      <c r="BF765" s="20"/>
      <c r="BG765" s="20"/>
      <c r="BH765" s="20"/>
      <c r="BI765" s="20"/>
      <c r="BJ765" s="20"/>
      <c r="BK765" s="20"/>
      <c r="BL765" s="20"/>
      <c r="BM765" s="20"/>
      <c r="BN765" s="20"/>
      <c r="BO765" s="20"/>
      <c r="BP765" s="20"/>
      <c r="BQ765" s="20"/>
      <c r="BR765" s="20"/>
      <c r="BS765" s="20"/>
      <c r="BT765" s="20"/>
      <c r="BU765" s="20"/>
      <c r="BV765" s="20"/>
      <c r="BW765" s="47" t="s">
        <v>134</v>
      </c>
      <c r="BX765" s="22" t="str">
        <f>_xlfn.XLOOKUP(BW765,dimensions_items!$B$4:$B$35,dimensions_items!$C$4:$C$35,"NULL",0)</f>
        <v>R5.2OECD</v>
      </c>
      <c r="BY765" s="112" t="s">
        <v>25</v>
      </c>
      <c r="BZ765" s="20" t="s">
        <v>26</v>
      </c>
      <c r="CA765" s="112" t="s">
        <v>18</v>
      </c>
      <c r="CB765" s="112" t="s">
        <v>23</v>
      </c>
      <c r="CC765" s="20" t="str">
        <f t="shared" si="33"/>
        <v>RS</v>
      </c>
      <c r="CD765" s="20" t="str">
        <f t="shared" si="34"/>
        <v>C</v>
      </c>
      <c r="CE765" s="20" t="str">
        <f t="shared" si="35"/>
        <v>OECD_EU15</v>
      </c>
      <c r="CF765" s="20">
        <f>IF(ISNUMBER(Table1[[#This Row],[concrete]]),Table1[[#This Row],[concrete]],IF(AND(ISNUMBER(Table1[[#This Row],[cement]]),ISNUMBER(Table1[[#This Row],[aggregates]])),Table1[[#This Row],[cement]]+Table1[[#This Row],[aggregates]],""))</f>
        <v>1563.192888888889</v>
      </c>
      <c r="CG765" s="30">
        <f>COUNT(Table1[[#This Row],[steel]:[other_unspecified_material]])</f>
        <v>8</v>
      </c>
    </row>
    <row r="766" spans="1:85">
      <c r="A766" s="9">
        <v>764</v>
      </c>
      <c r="B766" s="20" t="s">
        <v>1375</v>
      </c>
      <c r="C766" s="20"/>
      <c r="D766" s="38">
        <v>1960</v>
      </c>
      <c r="F766" s="38">
        <v>36.209777777777781</v>
      </c>
      <c r="J766" s="117">
        <v>110.25185185185185</v>
      </c>
      <c r="M766" s="117">
        <v>886.45688888888878</v>
      </c>
      <c r="Q766" s="117">
        <v>101.62962962962963</v>
      </c>
      <c r="S766" s="117">
        <v>39.822222222222223</v>
      </c>
      <c r="AJ766" s="117">
        <v>30.044444444444444</v>
      </c>
      <c r="AK766" s="117">
        <v>68.888888888888886</v>
      </c>
      <c r="AL766" s="20" t="s">
        <v>1454</v>
      </c>
      <c r="AM766" s="38">
        <v>1.5</v>
      </c>
      <c r="AN766" s="20" t="s">
        <v>117</v>
      </c>
      <c r="AO766" s="20" t="s">
        <v>20</v>
      </c>
      <c r="AP766" s="20" t="s">
        <v>760</v>
      </c>
      <c r="AQ766" s="20" t="s">
        <v>227</v>
      </c>
      <c r="AR766" s="20" t="s">
        <v>121</v>
      </c>
      <c r="AS766" s="20" t="s">
        <v>793</v>
      </c>
      <c r="AT766" s="38">
        <v>2008</v>
      </c>
      <c r="AU766" s="20" t="s">
        <v>794</v>
      </c>
      <c r="AV766" s="20" t="s">
        <v>795</v>
      </c>
      <c r="AW766" s="20" t="s">
        <v>125</v>
      </c>
      <c r="AX766" s="42" t="s">
        <v>1495</v>
      </c>
      <c r="AY766" s="20" t="str">
        <f>"https://doi.org/"&amp;Table1[[#This Row],[DOI]]</f>
        <v>https://doi.org/10.2791/38942</v>
      </c>
      <c r="AZ766" s="20" t="s">
        <v>1408</v>
      </c>
      <c r="BA766" s="20" t="s">
        <v>1412</v>
      </c>
      <c r="BB766" s="20" t="s">
        <v>1409</v>
      </c>
      <c r="BC766" s="20" t="s">
        <v>119</v>
      </c>
      <c r="BD766" s="20" t="s">
        <v>119</v>
      </c>
      <c r="BE766" s="20" t="s">
        <v>1410</v>
      </c>
      <c r="BF766" s="20"/>
      <c r="BG766" s="20"/>
      <c r="BH766" s="20"/>
      <c r="BI766" s="20"/>
      <c r="BJ766" s="20"/>
      <c r="BK766" s="20"/>
      <c r="BL766" s="20"/>
      <c r="BM766" s="20"/>
      <c r="BN766" s="20"/>
      <c r="BO766" s="20"/>
      <c r="BP766" s="20"/>
      <c r="BQ766" s="20"/>
      <c r="BR766" s="20"/>
      <c r="BS766" s="20"/>
      <c r="BT766" s="20"/>
      <c r="BU766" s="20"/>
      <c r="BV766" s="20"/>
      <c r="BW766" s="47" t="s">
        <v>134</v>
      </c>
      <c r="BX766" s="22" t="str">
        <f>_xlfn.XLOOKUP(BW766,dimensions_items!$B$4:$B$35,dimensions_items!$C$4:$C$35,"NULL",0)</f>
        <v>R5.2OECD</v>
      </c>
      <c r="BY766" s="112" t="s">
        <v>25</v>
      </c>
      <c r="BZ766" s="20" t="s">
        <v>1576</v>
      </c>
      <c r="CA766" s="112" t="s">
        <v>18</v>
      </c>
      <c r="CB766" s="112" t="s">
        <v>23</v>
      </c>
      <c r="CC766" s="20" t="str">
        <f t="shared" si="33"/>
        <v>RS</v>
      </c>
      <c r="CD766" s="20" t="str">
        <f t="shared" si="34"/>
        <v>T</v>
      </c>
      <c r="CE766" s="20" t="str">
        <f t="shared" si="35"/>
        <v>OECD_EU15</v>
      </c>
      <c r="CF766" s="20">
        <f>IF(ISNUMBER(Table1[[#This Row],[concrete]]),Table1[[#This Row],[concrete]],IF(AND(ISNUMBER(Table1[[#This Row],[cement]]),ISNUMBER(Table1[[#This Row],[aggregates]])),Table1[[#This Row],[cement]]+Table1[[#This Row],[aggregates]],""))</f>
        <v>886.45688888888878</v>
      </c>
      <c r="CG766" s="30">
        <f>COUNT(Table1[[#This Row],[steel]:[other_unspecified_material]])</f>
        <v>7</v>
      </c>
    </row>
    <row r="767" spans="1:85">
      <c r="A767" s="9">
        <v>765</v>
      </c>
      <c r="B767" s="20" t="s">
        <v>1375</v>
      </c>
      <c r="C767" s="20"/>
      <c r="D767" s="38">
        <v>2006</v>
      </c>
      <c r="F767" s="38">
        <v>36.209777777777781</v>
      </c>
      <c r="J767" s="117">
        <v>110.25185185185185</v>
      </c>
      <c r="M767" s="117">
        <v>886.45688888888878</v>
      </c>
      <c r="Q767" s="117">
        <v>101.62962962962963</v>
      </c>
      <c r="S767" s="117">
        <v>39.822222222222223</v>
      </c>
      <c r="AJ767" s="117">
        <v>37.629629629629626</v>
      </c>
      <c r="AK767" s="117">
        <v>68.888888888888886</v>
      </c>
      <c r="AL767" s="23" t="s">
        <v>1455</v>
      </c>
      <c r="AM767" s="38">
        <v>1.5</v>
      </c>
      <c r="AN767" s="20" t="s">
        <v>117</v>
      </c>
      <c r="AO767" s="20" t="s">
        <v>20</v>
      </c>
      <c r="AP767" s="20" t="s">
        <v>760</v>
      </c>
      <c r="AQ767" s="20" t="s">
        <v>227</v>
      </c>
      <c r="AR767" s="20" t="s">
        <v>121</v>
      </c>
      <c r="AS767" s="20" t="s">
        <v>793</v>
      </c>
      <c r="AT767" s="38">
        <v>2008</v>
      </c>
      <c r="AU767" s="20" t="s">
        <v>794</v>
      </c>
      <c r="AV767" s="20" t="s">
        <v>795</v>
      </c>
      <c r="AW767" s="20" t="s">
        <v>125</v>
      </c>
      <c r="AX767" s="42" t="s">
        <v>1495</v>
      </c>
      <c r="AY767" s="20" t="str">
        <f>"https://doi.org/"&amp;Table1[[#This Row],[DOI]]</f>
        <v>https://doi.org/10.2791/38942</v>
      </c>
      <c r="AZ767" s="20" t="s">
        <v>1408</v>
      </c>
      <c r="BA767" s="20" t="s">
        <v>1412</v>
      </c>
      <c r="BB767" s="20" t="s">
        <v>1409</v>
      </c>
      <c r="BC767" s="20" t="s">
        <v>119</v>
      </c>
      <c r="BD767" s="20" t="s">
        <v>119</v>
      </c>
      <c r="BE767" s="20" t="s">
        <v>1410</v>
      </c>
      <c r="BF767" s="20"/>
      <c r="BG767" s="20"/>
      <c r="BH767" s="20"/>
      <c r="BI767" s="20"/>
      <c r="BJ767" s="20"/>
      <c r="BK767" s="20"/>
      <c r="BL767" s="20"/>
      <c r="BM767" s="20"/>
      <c r="BN767" s="20"/>
      <c r="BO767" s="20"/>
      <c r="BP767" s="20"/>
      <c r="BQ767" s="20"/>
      <c r="BR767" s="20"/>
      <c r="BS767" s="20"/>
      <c r="BT767" s="20"/>
      <c r="BU767" s="20"/>
      <c r="BV767" s="20"/>
      <c r="BW767" s="47" t="s">
        <v>134</v>
      </c>
      <c r="BX767" s="22" t="str">
        <f>_xlfn.XLOOKUP(BW767,dimensions_items!$B$4:$B$35,dimensions_items!$C$4:$C$35,"NULL",0)</f>
        <v>R5.2OECD</v>
      </c>
      <c r="BY767" s="112" t="s">
        <v>25</v>
      </c>
      <c r="BZ767" s="20" t="s">
        <v>1576</v>
      </c>
      <c r="CA767" s="112" t="s">
        <v>18</v>
      </c>
      <c r="CB767" s="112" t="s">
        <v>23</v>
      </c>
      <c r="CC767" s="20" t="str">
        <f t="shared" si="33"/>
        <v>RS</v>
      </c>
      <c r="CD767" s="20" t="str">
        <f t="shared" si="34"/>
        <v>T</v>
      </c>
      <c r="CE767" s="20" t="str">
        <f t="shared" si="35"/>
        <v>OECD_EU15</v>
      </c>
      <c r="CF767" s="20">
        <f>IF(ISNUMBER(Table1[[#This Row],[concrete]]),Table1[[#This Row],[concrete]],IF(AND(ISNUMBER(Table1[[#This Row],[cement]]),ISNUMBER(Table1[[#This Row],[aggregates]])),Table1[[#This Row],[cement]]+Table1[[#This Row],[aggregates]],""))</f>
        <v>886.45688888888878</v>
      </c>
      <c r="CG767" s="30">
        <f>COUNT(Table1[[#This Row],[steel]:[other_unspecified_material]])</f>
        <v>7</v>
      </c>
    </row>
    <row r="768" spans="1:85">
      <c r="A768" s="9">
        <v>766</v>
      </c>
      <c r="B768" s="20" t="s">
        <v>1375</v>
      </c>
      <c r="C768" s="20"/>
      <c r="E768" s="9">
        <v>1940</v>
      </c>
      <c r="J768" s="117">
        <v>53.235677083333336</v>
      </c>
      <c r="O768" s="117">
        <v>39.583333333333336</v>
      </c>
      <c r="P768" s="117">
        <v>1707.421875</v>
      </c>
      <c r="Q768" s="117">
        <v>110.65104166666667</v>
      </c>
      <c r="AJ768" s="117">
        <v>4.583333333333333</v>
      </c>
      <c r="AK768" s="117">
        <v>13.020833333333334</v>
      </c>
      <c r="AL768" s="23" t="s">
        <v>1456</v>
      </c>
      <c r="AM768" s="38">
        <v>4</v>
      </c>
      <c r="AN768" s="20" t="s">
        <v>117</v>
      </c>
      <c r="AO768" s="20" t="s">
        <v>24</v>
      </c>
      <c r="AP768" s="20" t="s">
        <v>760</v>
      </c>
      <c r="AQ768" s="20" t="s">
        <v>227</v>
      </c>
      <c r="AR768" s="20" t="s">
        <v>121</v>
      </c>
      <c r="AS768" s="20" t="s">
        <v>793</v>
      </c>
      <c r="AT768" s="38">
        <v>2008</v>
      </c>
      <c r="AU768" s="20" t="s">
        <v>794</v>
      </c>
      <c r="AV768" s="20" t="s">
        <v>795</v>
      </c>
      <c r="AW768" s="20" t="s">
        <v>125</v>
      </c>
      <c r="AX768" s="42" t="s">
        <v>1495</v>
      </c>
      <c r="AY768" s="20" t="str">
        <f>"https://doi.org/"&amp;Table1[[#This Row],[DOI]]</f>
        <v>https://doi.org/10.2791/38942</v>
      </c>
      <c r="AZ768" s="20" t="s">
        <v>1408</v>
      </c>
      <c r="BA768" s="20" t="s">
        <v>119</v>
      </c>
      <c r="BB768" s="20" t="s">
        <v>1409</v>
      </c>
      <c r="BC768" s="20" t="s">
        <v>119</v>
      </c>
      <c r="BD768" s="20" t="s">
        <v>119</v>
      </c>
      <c r="BE768" s="20" t="s">
        <v>1410</v>
      </c>
      <c r="BF768" s="20"/>
      <c r="BG768" s="20"/>
      <c r="BH768" s="20"/>
      <c r="BI768" s="20"/>
      <c r="BJ768" s="20"/>
      <c r="BK768" s="20"/>
      <c r="BL768" s="20"/>
      <c r="BM768" s="20"/>
      <c r="BN768" s="20"/>
      <c r="BO768" s="20"/>
      <c r="BP768" s="20"/>
      <c r="BQ768" s="20"/>
      <c r="BR768" s="20"/>
      <c r="BS768" s="20"/>
      <c r="BT768" s="20"/>
      <c r="BU768" s="20"/>
      <c r="BV768" s="20"/>
      <c r="BW768" s="47" t="s">
        <v>134</v>
      </c>
      <c r="BX768" s="22" t="str">
        <f>_xlfn.XLOOKUP(BW768,dimensions_items!$B$4:$B$35,dimensions_items!$C$4:$C$35,"NULL",0)</f>
        <v>R5.2OECD</v>
      </c>
      <c r="BY768" s="112" t="s">
        <v>29</v>
      </c>
      <c r="BZ768" s="20" t="s">
        <v>1470</v>
      </c>
      <c r="CA768" s="112" t="s">
        <v>18</v>
      </c>
      <c r="CB768" s="112" t="s">
        <v>23</v>
      </c>
      <c r="CC768" s="20" t="str">
        <f t="shared" si="33"/>
        <v>RM</v>
      </c>
      <c r="CD768" s="20" t="str">
        <f t="shared" si="34"/>
        <v>M</v>
      </c>
      <c r="CE768" s="20" t="str">
        <f t="shared" si="35"/>
        <v>OECD_EU15</v>
      </c>
      <c r="CF768" s="20" t="str">
        <f>IF(ISNUMBER(Table1[[#This Row],[concrete]]),Table1[[#This Row],[concrete]],IF(AND(ISNUMBER(Table1[[#This Row],[cement]]),ISNUMBER(Table1[[#This Row],[aggregates]])),Table1[[#This Row],[cement]]+Table1[[#This Row],[aggregates]],""))</f>
        <v/>
      </c>
      <c r="CG768" s="30">
        <f>COUNT(Table1[[#This Row],[steel]:[other_unspecified_material]])</f>
        <v>6</v>
      </c>
    </row>
    <row r="769" spans="1:85">
      <c r="A769" s="9">
        <v>767</v>
      </c>
      <c r="B769" s="20" t="s">
        <v>1375</v>
      </c>
      <c r="C769" s="20"/>
      <c r="D769" s="38">
        <v>1940</v>
      </c>
      <c r="E769" s="9">
        <v>1980</v>
      </c>
      <c r="F769" s="38">
        <v>59.797500000000007</v>
      </c>
      <c r="J769" s="117">
        <v>9.0169270833333339</v>
      </c>
      <c r="M769" s="117">
        <v>1063.1712500000001</v>
      </c>
      <c r="Q769" s="117">
        <v>69.244791666666671</v>
      </c>
      <c r="S769" s="117">
        <v>30.625</v>
      </c>
      <c r="AJ769" s="117">
        <v>3.2458333333333336</v>
      </c>
      <c r="AK769" s="117">
        <v>59.375</v>
      </c>
      <c r="AL769" s="23" t="s">
        <v>1457</v>
      </c>
      <c r="AM769" s="38">
        <v>4</v>
      </c>
      <c r="AN769" s="20" t="s">
        <v>117</v>
      </c>
      <c r="AO769" s="20" t="s">
        <v>24</v>
      </c>
      <c r="AP769" s="20" t="s">
        <v>760</v>
      </c>
      <c r="AQ769" s="20" t="s">
        <v>227</v>
      </c>
      <c r="AR769" s="20" t="s">
        <v>121</v>
      </c>
      <c r="AS769" s="20" t="s">
        <v>793</v>
      </c>
      <c r="AT769" s="38">
        <v>2008</v>
      </c>
      <c r="AU769" s="20" t="s">
        <v>794</v>
      </c>
      <c r="AV769" s="20" t="s">
        <v>795</v>
      </c>
      <c r="AW769" s="20" t="s">
        <v>125</v>
      </c>
      <c r="AX769" s="42" t="s">
        <v>1495</v>
      </c>
      <c r="AY769" s="20" t="str">
        <f>"https://doi.org/"&amp;Table1[[#This Row],[DOI]]</f>
        <v>https://doi.org/10.2791/38942</v>
      </c>
      <c r="AZ769" s="20" t="s">
        <v>1408</v>
      </c>
      <c r="BA769" s="20" t="s">
        <v>119</v>
      </c>
      <c r="BB769" s="20" t="s">
        <v>1409</v>
      </c>
      <c r="BC769" s="20" t="s">
        <v>119</v>
      </c>
      <c r="BD769" s="20" t="s">
        <v>119</v>
      </c>
      <c r="BE769" s="20" t="s">
        <v>1410</v>
      </c>
      <c r="BF769" s="20"/>
      <c r="BG769" s="20"/>
      <c r="BH769" s="20"/>
      <c r="BI769" s="20"/>
      <c r="BJ769" s="20"/>
      <c r="BK769" s="20"/>
      <c r="BL769" s="20"/>
      <c r="BM769" s="20"/>
      <c r="BN769" s="20"/>
      <c r="BO769" s="20"/>
      <c r="BP769" s="20"/>
      <c r="BQ769" s="20"/>
      <c r="BR769" s="20"/>
      <c r="BS769" s="20"/>
      <c r="BT769" s="20"/>
      <c r="BU769" s="20"/>
      <c r="BV769" s="20"/>
      <c r="BW769" s="47" t="s">
        <v>134</v>
      </c>
      <c r="BX769" s="22" t="str">
        <f>_xlfn.XLOOKUP(BW769,dimensions_items!$B$4:$B$35,dimensions_items!$C$4:$C$35,"NULL",0)</f>
        <v>R5.2OECD</v>
      </c>
      <c r="BY769" s="112" t="s">
        <v>29</v>
      </c>
      <c r="BZ769" s="20" t="s">
        <v>26</v>
      </c>
      <c r="CA769" s="112" t="s">
        <v>18</v>
      </c>
      <c r="CB769" s="112" t="s">
        <v>23</v>
      </c>
      <c r="CC769" s="20" t="str">
        <f t="shared" si="33"/>
        <v>RM</v>
      </c>
      <c r="CD769" s="20" t="str">
        <f t="shared" si="34"/>
        <v>C</v>
      </c>
      <c r="CE769" s="20" t="str">
        <f t="shared" si="35"/>
        <v>OECD_EU15</v>
      </c>
      <c r="CF769" s="20">
        <f>IF(ISNUMBER(Table1[[#This Row],[concrete]]),Table1[[#This Row],[concrete]],IF(AND(ISNUMBER(Table1[[#This Row],[cement]]),ISNUMBER(Table1[[#This Row],[aggregates]])),Table1[[#This Row],[cement]]+Table1[[#This Row],[aggregates]],""))</f>
        <v>1063.1712500000001</v>
      </c>
      <c r="CG769" s="30">
        <f>COUNT(Table1[[#This Row],[steel]:[other_unspecified_material]])</f>
        <v>7</v>
      </c>
    </row>
    <row r="770" spans="1:85">
      <c r="A770" s="9">
        <v>768</v>
      </c>
      <c r="B770" s="20" t="s">
        <v>1375</v>
      </c>
      <c r="C770" s="20"/>
      <c r="D770" s="38">
        <v>1940</v>
      </c>
      <c r="E770" s="9">
        <v>1970</v>
      </c>
      <c r="F770" s="38">
        <v>42.126250000000006</v>
      </c>
      <c r="J770" s="117">
        <v>19.43359375</v>
      </c>
      <c r="M770" s="117">
        <v>716.31125000000009</v>
      </c>
      <c r="P770" s="117">
        <v>67.1875</v>
      </c>
      <c r="Q770" s="117">
        <v>43.489583333333336</v>
      </c>
      <c r="S770" s="117">
        <v>46.302083333333336</v>
      </c>
      <c r="AJ770" s="117">
        <v>13.447916666666666</v>
      </c>
      <c r="AK770" s="117">
        <v>50.130208333333336</v>
      </c>
      <c r="AL770" s="23" t="s">
        <v>1458</v>
      </c>
      <c r="AM770" s="38">
        <v>4</v>
      </c>
      <c r="AN770" s="20" t="s">
        <v>117</v>
      </c>
      <c r="AO770" s="20" t="s">
        <v>24</v>
      </c>
      <c r="AP770" s="20" t="s">
        <v>760</v>
      </c>
      <c r="AQ770" s="20" t="s">
        <v>227</v>
      </c>
      <c r="AR770" s="20" t="s">
        <v>121</v>
      </c>
      <c r="AS770" s="20" t="s">
        <v>793</v>
      </c>
      <c r="AT770" s="38">
        <v>2008</v>
      </c>
      <c r="AU770" s="20" t="s">
        <v>794</v>
      </c>
      <c r="AV770" s="20" t="s">
        <v>795</v>
      </c>
      <c r="AW770" s="20" t="s">
        <v>125</v>
      </c>
      <c r="AX770" s="42" t="s">
        <v>1495</v>
      </c>
      <c r="AY770" s="20" t="str">
        <f>"https://doi.org/"&amp;Table1[[#This Row],[DOI]]</f>
        <v>https://doi.org/10.2791/38942</v>
      </c>
      <c r="AZ770" s="20" t="s">
        <v>1408</v>
      </c>
      <c r="BA770" s="20" t="s">
        <v>119</v>
      </c>
      <c r="BB770" s="20" t="s">
        <v>1409</v>
      </c>
      <c r="BC770" s="20" t="s">
        <v>119</v>
      </c>
      <c r="BD770" s="20" t="s">
        <v>119</v>
      </c>
      <c r="BE770" s="20" t="s">
        <v>1410</v>
      </c>
      <c r="BF770" s="20"/>
      <c r="BG770" s="20"/>
      <c r="BH770" s="20"/>
      <c r="BI770" s="20"/>
      <c r="BJ770" s="20"/>
      <c r="BK770" s="20"/>
      <c r="BL770" s="20"/>
      <c r="BM770" s="20"/>
      <c r="BN770" s="20"/>
      <c r="BO770" s="20"/>
      <c r="BP770" s="20"/>
      <c r="BQ770" s="20"/>
      <c r="BR770" s="20"/>
      <c r="BS770" s="20"/>
      <c r="BT770" s="20"/>
      <c r="BU770" s="20"/>
      <c r="BV770" s="20"/>
      <c r="BW770" s="47" t="s">
        <v>134</v>
      </c>
      <c r="BX770" s="22" t="str">
        <f>_xlfn.XLOOKUP(BW770,dimensions_items!$B$4:$B$35,dimensions_items!$C$4:$C$35,"NULL",0)</f>
        <v>R5.2OECD</v>
      </c>
      <c r="BY770" s="112" t="s">
        <v>29</v>
      </c>
      <c r="BZ770" s="20" t="s">
        <v>26</v>
      </c>
      <c r="CA770" s="112" t="s">
        <v>18</v>
      </c>
      <c r="CB770" s="112" t="s">
        <v>23</v>
      </c>
      <c r="CC770" s="20" t="str">
        <f t="shared" ref="CC770:CC833" si="36">IF(LEFT(BY770,1)="N","NR",IF(LEFT(BY770,1)="I","IN",IF(LEFT(BY770,1)="U","UN",IF(LEFT(BY770,3)="R_u","RU",IF(LEFT(BY770,3)="R_M","RM",IF(LEFT(BY770,3)="R_S","RS",""))))))</f>
        <v>RM</v>
      </c>
      <c r="CD770" s="20" t="str">
        <f t="shared" ref="CD770:CD833" si="37">IF(LEFT(BZ770,1)="R","C",(LEFT(BZ770,1)))</f>
        <v>C</v>
      </c>
      <c r="CE770" s="20" t="str">
        <f t="shared" ref="CE770:CE833" si="38">RIGHT(BX770,LEN(BX770)-4)&amp;"_"&amp;RIGHT(BW770,LEN(BW770)-3)</f>
        <v>OECD_EU15</v>
      </c>
      <c r="CF770" s="20">
        <f>IF(ISNUMBER(Table1[[#This Row],[concrete]]),Table1[[#This Row],[concrete]],IF(AND(ISNUMBER(Table1[[#This Row],[cement]]),ISNUMBER(Table1[[#This Row],[aggregates]])),Table1[[#This Row],[cement]]+Table1[[#This Row],[aggregates]],""))</f>
        <v>716.31125000000009</v>
      </c>
      <c r="CG770" s="30">
        <f>COUNT(Table1[[#This Row],[steel]:[other_unspecified_material]])</f>
        <v>8</v>
      </c>
    </row>
    <row r="771" spans="1:85">
      <c r="A771" s="9">
        <v>769</v>
      </c>
      <c r="B771" s="20" t="s">
        <v>1375</v>
      </c>
      <c r="C771" s="20"/>
      <c r="D771" s="38">
        <v>1945</v>
      </c>
      <c r="E771" s="9">
        <v>1980</v>
      </c>
      <c r="F771" s="38">
        <v>59.797500000000007</v>
      </c>
      <c r="J771" s="117">
        <v>9.0169270833333339</v>
      </c>
      <c r="M771" s="117">
        <v>962.39</v>
      </c>
      <c r="P771" s="117">
        <v>268.75</v>
      </c>
      <c r="Q771" s="117">
        <v>69.244791666666671</v>
      </c>
      <c r="S771" s="117">
        <v>30.625</v>
      </c>
      <c r="AJ771" s="117">
        <v>6.958333333333333</v>
      </c>
      <c r="AK771" s="117">
        <v>62.5</v>
      </c>
      <c r="AL771" s="23" t="s">
        <v>1459</v>
      </c>
      <c r="AM771" s="38">
        <v>4</v>
      </c>
      <c r="AN771" s="20" t="s">
        <v>117</v>
      </c>
      <c r="AO771" s="20" t="s">
        <v>24</v>
      </c>
      <c r="AP771" s="20" t="s">
        <v>760</v>
      </c>
      <c r="AQ771" s="20" t="s">
        <v>227</v>
      </c>
      <c r="AR771" s="20" t="s">
        <v>121</v>
      </c>
      <c r="AS771" s="20" t="s">
        <v>793</v>
      </c>
      <c r="AT771" s="38">
        <v>2008</v>
      </c>
      <c r="AU771" s="20" t="s">
        <v>794</v>
      </c>
      <c r="AV771" s="20" t="s">
        <v>795</v>
      </c>
      <c r="AW771" s="20" t="s">
        <v>125</v>
      </c>
      <c r="AX771" s="42" t="s">
        <v>1495</v>
      </c>
      <c r="AY771" s="20" t="str">
        <f>"https://doi.org/"&amp;Table1[[#This Row],[DOI]]</f>
        <v>https://doi.org/10.2791/38942</v>
      </c>
      <c r="AZ771" s="20" t="s">
        <v>1408</v>
      </c>
      <c r="BA771" s="20" t="s">
        <v>119</v>
      </c>
      <c r="BB771" s="20" t="s">
        <v>1409</v>
      </c>
      <c r="BC771" s="20" t="s">
        <v>119</v>
      </c>
      <c r="BD771" s="20" t="s">
        <v>119</v>
      </c>
      <c r="BE771" s="20" t="s">
        <v>1410</v>
      </c>
      <c r="BF771" s="20"/>
      <c r="BG771" s="20"/>
      <c r="BH771" s="20"/>
      <c r="BI771" s="20"/>
      <c r="BJ771" s="20"/>
      <c r="BK771" s="20"/>
      <c r="BL771" s="20"/>
      <c r="BM771" s="20"/>
      <c r="BN771" s="20"/>
      <c r="BO771" s="20"/>
      <c r="BP771" s="20"/>
      <c r="BQ771" s="20"/>
      <c r="BR771" s="20"/>
      <c r="BS771" s="20"/>
      <c r="BT771" s="20"/>
      <c r="BU771" s="20"/>
      <c r="BV771" s="20"/>
      <c r="BW771" s="47" t="s">
        <v>134</v>
      </c>
      <c r="BX771" s="22" t="str">
        <f>_xlfn.XLOOKUP(BW771,dimensions_items!$B$4:$B$35,dimensions_items!$C$4:$C$35,"NULL",0)</f>
        <v>R5.2OECD</v>
      </c>
      <c r="BY771" s="112" t="s">
        <v>29</v>
      </c>
      <c r="BZ771" s="20" t="s">
        <v>26</v>
      </c>
      <c r="CA771" s="112" t="s">
        <v>18</v>
      </c>
      <c r="CB771" s="112" t="s">
        <v>23</v>
      </c>
      <c r="CC771" s="20" t="str">
        <f t="shared" si="36"/>
        <v>RM</v>
      </c>
      <c r="CD771" s="20" t="str">
        <f t="shared" si="37"/>
        <v>C</v>
      </c>
      <c r="CE771" s="20" t="str">
        <f t="shared" si="38"/>
        <v>OECD_EU15</v>
      </c>
      <c r="CF771" s="20">
        <f>IF(ISNUMBER(Table1[[#This Row],[concrete]]),Table1[[#This Row],[concrete]],IF(AND(ISNUMBER(Table1[[#This Row],[cement]]),ISNUMBER(Table1[[#This Row],[aggregates]])),Table1[[#This Row],[cement]]+Table1[[#This Row],[aggregates]],""))</f>
        <v>962.39</v>
      </c>
      <c r="CG771" s="30">
        <f>COUNT(Table1[[#This Row],[steel]:[other_unspecified_material]])</f>
        <v>8</v>
      </c>
    </row>
    <row r="772" spans="1:85">
      <c r="A772" s="9">
        <v>770</v>
      </c>
      <c r="B772" s="20" t="s">
        <v>1375</v>
      </c>
      <c r="C772" s="20"/>
      <c r="D772" s="38">
        <v>1960</v>
      </c>
      <c r="E772" s="9">
        <v>1990</v>
      </c>
      <c r="F772" s="38">
        <v>79.269375000000011</v>
      </c>
      <c r="J772" s="117">
        <v>3.4140625</v>
      </c>
      <c r="M772" s="117">
        <v>1302.2931249999999</v>
      </c>
      <c r="Q772" s="117">
        <v>53.90625</v>
      </c>
      <c r="S772" s="117">
        <v>30.625</v>
      </c>
      <c r="AJ772" s="117">
        <v>5.8583333333333334</v>
      </c>
      <c r="AK772" s="117">
        <v>59.375</v>
      </c>
      <c r="AL772" s="23" t="s">
        <v>1460</v>
      </c>
      <c r="AM772" s="38">
        <v>4</v>
      </c>
      <c r="AN772" s="20" t="s">
        <v>117</v>
      </c>
      <c r="AO772" s="20" t="s">
        <v>24</v>
      </c>
      <c r="AP772" s="20" t="s">
        <v>760</v>
      </c>
      <c r="AQ772" s="20" t="s">
        <v>227</v>
      </c>
      <c r="AR772" s="20" t="s">
        <v>121</v>
      </c>
      <c r="AS772" s="20" t="s">
        <v>793</v>
      </c>
      <c r="AT772" s="38">
        <v>2008</v>
      </c>
      <c r="AU772" s="20" t="s">
        <v>794</v>
      </c>
      <c r="AV772" s="20" t="s">
        <v>795</v>
      </c>
      <c r="AW772" s="20" t="s">
        <v>125</v>
      </c>
      <c r="AX772" s="42" t="s">
        <v>1495</v>
      </c>
      <c r="AY772" s="20" t="str">
        <f>"https://doi.org/"&amp;Table1[[#This Row],[DOI]]</f>
        <v>https://doi.org/10.2791/38942</v>
      </c>
      <c r="AZ772" s="20" t="s">
        <v>1408</v>
      </c>
      <c r="BA772" s="20" t="s">
        <v>119</v>
      </c>
      <c r="BB772" s="20" t="s">
        <v>1409</v>
      </c>
      <c r="BC772" s="20" t="s">
        <v>119</v>
      </c>
      <c r="BD772" s="20" t="s">
        <v>119</v>
      </c>
      <c r="BE772" s="20" t="s">
        <v>1410</v>
      </c>
      <c r="BF772" s="20"/>
      <c r="BG772" s="20"/>
      <c r="BH772" s="20"/>
      <c r="BI772" s="20"/>
      <c r="BJ772" s="20"/>
      <c r="BK772" s="20"/>
      <c r="BL772" s="20"/>
      <c r="BM772" s="20"/>
      <c r="BN772" s="20"/>
      <c r="BO772" s="20"/>
      <c r="BP772" s="20"/>
      <c r="BQ772" s="20"/>
      <c r="BR772" s="20"/>
      <c r="BS772" s="20"/>
      <c r="BT772" s="20"/>
      <c r="BU772" s="20"/>
      <c r="BV772" s="20"/>
      <c r="BW772" s="47" t="s">
        <v>134</v>
      </c>
      <c r="BX772" s="22" t="str">
        <f>_xlfn.XLOOKUP(BW772,dimensions_items!$B$4:$B$35,dimensions_items!$C$4:$C$35,"NULL",0)</f>
        <v>R5.2OECD</v>
      </c>
      <c r="BY772" s="112" t="s">
        <v>29</v>
      </c>
      <c r="BZ772" s="20" t="s">
        <v>26</v>
      </c>
      <c r="CA772" s="112" t="s">
        <v>18</v>
      </c>
      <c r="CB772" s="112" t="s">
        <v>23</v>
      </c>
      <c r="CC772" s="20" t="str">
        <f t="shared" si="36"/>
        <v>RM</v>
      </c>
      <c r="CD772" s="20" t="str">
        <f t="shared" si="37"/>
        <v>C</v>
      </c>
      <c r="CE772" s="20" t="str">
        <f t="shared" si="38"/>
        <v>OECD_EU15</v>
      </c>
      <c r="CF772" s="20">
        <f>IF(ISNUMBER(Table1[[#This Row],[concrete]]),Table1[[#This Row],[concrete]],IF(AND(ISNUMBER(Table1[[#This Row],[cement]]),ISNUMBER(Table1[[#This Row],[aggregates]])),Table1[[#This Row],[cement]]+Table1[[#This Row],[aggregates]],""))</f>
        <v>1302.2931249999999</v>
      </c>
      <c r="CG772" s="30">
        <f>COUNT(Table1[[#This Row],[steel]:[other_unspecified_material]])</f>
        <v>7</v>
      </c>
    </row>
    <row r="773" spans="1:85">
      <c r="A773" s="9">
        <v>771</v>
      </c>
      <c r="B773" s="20" t="s">
        <v>1375</v>
      </c>
      <c r="C773" s="20"/>
      <c r="D773" s="38">
        <v>1970</v>
      </c>
      <c r="J773" s="117">
        <v>57.90234375</v>
      </c>
      <c r="M773" s="117">
        <v>129.6875</v>
      </c>
      <c r="Q773" s="117">
        <v>38.541666666666664</v>
      </c>
      <c r="S773" s="117">
        <v>46.302083333333336</v>
      </c>
      <c r="AJ773" s="117">
        <v>14.354166666666666</v>
      </c>
      <c r="AK773" s="117">
        <v>13.020833333333334</v>
      </c>
      <c r="AL773" s="20" t="s">
        <v>1461</v>
      </c>
      <c r="AM773" s="38">
        <v>4</v>
      </c>
      <c r="AN773" s="20" t="s">
        <v>117</v>
      </c>
      <c r="AO773" s="20" t="s">
        <v>24</v>
      </c>
      <c r="AP773" s="20" t="s">
        <v>760</v>
      </c>
      <c r="AQ773" s="20" t="s">
        <v>227</v>
      </c>
      <c r="AR773" s="20" t="s">
        <v>121</v>
      </c>
      <c r="AS773" s="20" t="s">
        <v>793</v>
      </c>
      <c r="AT773" s="38">
        <v>2008</v>
      </c>
      <c r="AU773" s="20" t="s">
        <v>794</v>
      </c>
      <c r="AV773" s="20" t="s">
        <v>795</v>
      </c>
      <c r="AW773" s="20" t="s">
        <v>125</v>
      </c>
      <c r="AX773" s="42" t="s">
        <v>1495</v>
      </c>
      <c r="AY773" s="20" t="str">
        <f>"https://doi.org/"&amp;Table1[[#This Row],[DOI]]</f>
        <v>https://doi.org/10.2791/38942</v>
      </c>
      <c r="AZ773" s="20" t="s">
        <v>1408</v>
      </c>
      <c r="BA773" s="20" t="s">
        <v>119</v>
      </c>
      <c r="BB773" s="20" t="s">
        <v>1409</v>
      </c>
      <c r="BC773" s="20" t="s">
        <v>119</v>
      </c>
      <c r="BD773" s="20" t="s">
        <v>119</v>
      </c>
      <c r="BE773" s="20" t="s">
        <v>1410</v>
      </c>
      <c r="BF773" s="20"/>
      <c r="BG773" s="20"/>
      <c r="BH773" s="20"/>
      <c r="BI773" s="20"/>
      <c r="BJ773" s="20"/>
      <c r="BK773" s="20"/>
      <c r="BL773" s="20"/>
      <c r="BM773" s="20"/>
      <c r="BN773" s="20"/>
      <c r="BO773" s="20"/>
      <c r="BP773" s="20"/>
      <c r="BQ773" s="20"/>
      <c r="BR773" s="20"/>
      <c r="BS773" s="20"/>
      <c r="BT773" s="20"/>
      <c r="BU773" s="20"/>
      <c r="BV773" s="20"/>
      <c r="BW773" s="47" t="s">
        <v>134</v>
      </c>
      <c r="BX773" s="22" t="str">
        <f>_xlfn.XLOOKUP(BW773,dimensions_items!$B$4:$B$35,dimensions_items!$C$4:$C$35,"NULL",0)</f>
        <v>R5.2OECD</v>
      </c>
      <c r="BY773" s="112" t="s">
        <v>29</v>
      </c>
      <c r="BZ773" s="20" t="s">
        <v>1576</v>
      </c>
      <c r="CA773" s="112" t="s">
        <v>18</v>
      </c>
      <c r="CB773" s="112" t="s">
        <v>23</v>
      </c>
      <c r="CC773" s="20" t="str">
        <f t="shared" si="36"/>
        <v>RM</v>
      </c>
      <c r="CD773" s="20" t="str">
        <f t="shared" si="37"/>
        <v>T</v>
      </c>
      <c r="CE773" s="20" t="str">
        <f t="shared" si="38"/>
        <v>OECD_EU15</v>
      </c>
      <c r="CF773" s="20">
        <f>IF(ISNUMBER(Table1[[#This Row],[concrete]]),Table1[[#This Row],[concrete]],IF(AND(ISNUMBER(Table1[[#This Row],[cement]]),ISNUMBER(Table1[[#This Row],[aggregates]])),Table1[[#This Row],[cement]]+Table1[[#This Row],[aggregates]],""))</f>
        <v>129.6875</v>
      </c>
      <c r="CG773" s="30">
        <f>COUNT(Table1[[#This Row],[steel]:[other_unspecified_material]])</f>
        <v>6</v>
      </c>
    </row>
    <row r="774" spans="1:85">
      <c r="A774" s="9">
        <v>772</v>
      </c>
      <c r="B774" s="20" t="s">
        <v>1375</v>
      </c>
      <c r="C774" s="20"/>
      <c r="D774" s="38">
        <v>2006</v>
      </c>
      <c r="J774" s="117">
        <v>57.90234375</v>
      </c>
      <c r="M774" s="117">
        <v>129.6875</v>
      </c>
      <c r="Q774" s="117">
        <v>38.541666666666664</v>
      </c>
      <c r="S774" s="117">
        <v>46.302083333333336</v>
      </c>
      <c r="AJ774" s="117">
        <v>13.671875</v>
      </c>
      <c r="AK774" s="117">
        <v>13.020833333333334</v>
      </c>
      <c r="AL774" s="20" t="s">
        <v>1462</v>
      </c>
      <c r="AM774" s="38">
        <v>4</v>
      </c>
      <c r="AN774" s="20" t="s">
        <v>117</v>
      </c>
      <c r="AO774" s="20" t="s">
        <v>24</v>
      </c>
      <c r="AP774" s="20" t="s">
        <v>760</v>
      </c>
      <c r="AQ774" s="20" t="s">
        <v>227</v>
      </c>
      <c r="AR774" s="20" t="s">
        <v>121</v>
      </c>
      <c r="AS774" s="20" t="s">
        <v>793</v>
      </c>
      <c r="AT774" s="38">
        <v>2008</v>
      </c>
      <c r="AU774" s="20" t="s">
        <v>794</v>
      </c>
      <c r="AV774" s="20" t="s">
        <v>795</v>
      </c>
      <c r="AW774" s="20" t="s">
        <v>125</v>
      </c>
      <c r="AX774" s="42" t="s">
        <v>1495</v>
      </c>
      <c r="AY774" s="20" t="str">
        <f>"https://doi.org/"&amp;Table1[[#This Row],[DOI]]</f>
        <v>https://doi.org/10.2791/38942</v>
      </c>
      <c r="AZ774" s="20" t="s">
        <v>1408</v>
      </c>
      <c r="BA774" s="20" t="s">
        <v>119</v>
      </c>
      <c r="BB774" s="20" t="s">
        <v>1409</v>
      </c>
      <c r="BC774" s="20" t="s">
        <v>119</v>
      </c>
      <c r="BD774" s="20" t="s">
        <v>119</v>
      </c>
      <c r="BE774" s="20" t="s">
        <v>1410</v>
      </c>
      <c r="BF774" s="20"/>
      <c r="BG774" s="20"/>
      <c r="BH774" s="20"/>
      <c r="BI774" s="20"/>
      <c r="BJ774" s="20"/>
      <c r="BK774" s="20"/>
      <c r="BL774" s="20"/>
      <c r="BM774" s="20"/>
      <c r="BN774" s="20"/>
      <c r="BO774" s="20"/>
      <c r="BP774" s="20"/>
      <c r="BQ774" s="20"/>
      <c r="BR774" s="20"/>
      <c r="BS774" s="20"/>
      <c r="BT774" s="20"/>
      <c r="BU774" s="20"/>
      <c r="BV774" s="20"/>
      <c r="BW774" s="47" t="s">
        <v>134</v>
      </c>
      <c r="BX774" s="22" t="str">
        <f>_xlfn.XLOOKUP(BW774,dimensions_items!$B$4:$B$35,dimensions_items!$C$4:$C$35,"NULL",0)</f>
        <v>R5.2OECD</v>
      </c>
      <c r="BY774" s="112" t="s">
        <v>29</v>
      </c>
      <c r="BZ774" s="20" t="s">
        <v>1576</v>
      </c>
      <c r="CA774" s="112" t="s">
        <v>18</v>
      </c>
      <c r="CB774" s="112" t="s">
        <v>23</v>
      </c>
      <c r="CC774" s="20" t="str">
        <f t="shared" si="36"/>
        <v>RM</v>
      </c>
      <c r="CD774" s="20" t="str">
        <f t="shared" si="37"/>
        <v>T</v>
      </c>
      <c r="CE774" s="20" t="str">
        <f t="shared" si="38"/>
        <v>OECD_EU15</v>
      </c>
      <c r="CF774" s="20">
        <f>IF(ISNUMBER(Table1[[#This Row],[concrete]]),Table1[[#This Row],[concrete]],IF(AND(ISNUMBER(Table1[[#This Row],[cement]]),ISNUMBER(Table1[[#This Row],[aggregates]])),Table1[[#This Row],[cement]]+Table1[[#This Row],[aggregates]],""))</f>
        <v>129.6875</v>
      </c>
      <c r="CG774" s="30">
        <f>COUNT(Table1[[#This Row],[steel]:[other_unspecified_material]])</f>
        <v>6</v>
      </c>
    </row>
    <row r="775" spans="1:85">
      <c r="A775" s="9">
        <v>773</v>
      </c>
      <c r="B775" s="20" t="s">
        <v>1375</v>
      </c>
      <c r="C775" s="20"/>
      <c r="D775" s="38">
        <v>1980</v>
      </c>
      <c r="F775" s="38">
        <v>36.766250000000007</v>
      </c>
      <c r="J775" s="117">
        <v>9.0169270833333339</v>
      </c>
      <c r="M775" s="117">
        <v>641.67124999999999</v>
      </c>
      <c r="P775" s="117">
        <v>339.84375</v>
      </c>
      <c r="Q775" s="117">
        <v>69.244791666666671</v>
      </c>
      <c r="S775" s="117">
        <v>30.625</v>
      </c>
      <c r="AJ775" s="117">
        <v>14.9375</v>
      </c>
      <c r="AK775" s="117">
        <v>62.5</v>
      </c>
      <c r="AL775" s="20" t="s">
        <v>1463</v>
      </c>
      <c r="AM775" s="38">
        <v>4</v>
      </c>
      <c r="AN775" s="20" t="s">
        <v>117</v>
      </c>
      <c r="AO775" s="20" t="s">
        <v>24</v>
      </c>
      <c r="AP775" s="20" t="s">
        <v>760</v>
      </c>
      <c r="AQ775" s="20" t="s">
        <v>227</v>
      </c>
      <c r="AR775" s="20" t="s">
        <v>121</v>
      </c>
      <c r="AS775" s="20" t="s">
        <v>793</v>
      </c>
      <c r="AT775" s="38">
        <v>2008</v>
      </c>
      <c r="AU775" s="20" t="s">
        <v>794</v>
      </c>
      <c r="AV775" s="20" t="s">
        <v>795</v>
      </c>
      <c r="AW775" s="20" t="s">
        <v>125</v>
      </c>
      <c r="AX775" s="42" t="s">
        <v>1495</v>
      </c>
      <c r="AY775" s="20" t="str">
        <f>"https://doi.org/"&amp;Table1[[#This Row],[DOI]]</f>
        <v>https://doi.org/10.2791/38942</v>
      </c>
      <c r="AZ775" s="20" t="s">
        <v>1408</v>
      </c>
      <c r="BA775" s="20" t="s">
        <v>119</v>
      </c>
      <c r="BB775" s="20" t="s">
        <v>1409</v>
      </c>
      <c r="BC775" s="150" t="s">
        <v>1818</v>
      </c>
      <c r="BD775" s="20" t="s">
        <v>119</v>
      </c>
      <c r="BE775" s="20" t="s">
        <v>1410</v>
      </c>
      <c r="BF775" s="20"/>
      <c r="BG775" s="20"/>
      <c r="BH775" s="20"/>
      <c r="BI775" s="20"/>
      <c r="BJ775" s="20"/>
      <c r="BK775" s="20"/>
      <c r="BL775" s="20"/>
      <c r="BM775" s="20"/>
      <c r="BN775" s="20"/>
      <c r="BO775" s="20"/>
      <c r="BP775" s="20"/>
      <c r="BQ775" s="20"/>
      <c r="BR775" s="20"/>
      <c r="BS775" s="20"/>
      <c r="BT775" s="20"/>
      <c r="BU775" s="20"/>
      <c r="BV775" s="20"/>
      <c r="BW775" s="47" t="s">
        <v>134</v>
      </c>
      <c r="BX775" s="22" t="str">
        <f>_xlfn.XLOOKUP(BW775,dimensions_items!$B$4:$B$35,dimensions_items!$C$4:$C$35,"NULL",0)</f>
        <v>R5.2OECD</v>
      </c>
      <c r="BY775" s="112" t="s">
        <v>29</v>
      </c>
      <c r="BZ775" s="20" t="s">
        <v>26</v>
      </c>
      <c r="CA775" s="112" t="s">
        <v>18</v>
      </c>
      <c r="CB775" s="112" t="s">
        <v>23</v>
      </c>
      <c r="CC775" s="20" t="str">
        <f t="shared" si="36"/>
        <v>RM</v>
      </c>
      <c r="CD775" s="20" t="str">
        <f t="shared" si="37"/>
        <v>C</v>
      </c>
      <c r="CE775" s="20" t="str">
        <f t="shared" si="38"/>
        <v>OECD_EU15</v>
      </c>
      <c r="CF775" s="20">
        <f>IF(ISNUMBER(Table1[[#This Row],[concrete]]),Table1[[#This Row],[concrete]],IF(AND(ISNUMBER(Table1[[#This Row],[cement]]),ISNUMBER(Table1[[#This Row],[aggregates]])),Table1[[#This Row],[cement]]+Table1[[#This Row],[aggregates]],""))</f>
        <v>641.67124999999999</v>
      </c>
      <c r="CG775" s="30">
        <f>COUNT(Table1[[#This Row],[steel]:[other_unspecified_material]])</f>
        <v>8</v>
      </c>
    </row>
    <row r="776" spans="1:85">
      <c r="A776" s="9">
        <v>774</v>
      </c>
      <c r="B776" s="20" t="s">
        <v>1375</v>
      </c>
      <c r="C776" s="20"/>
      <c r="D776" s="38">
        <v>2006</v>
      </c>
      <c r="F776" s="38">
        <v>36.766250000000007</v>
      </c>
      <c r="J776" s="117">
        <v>9.0169270833333339</v>
      </c>
      <c r="M776" s="117">
        <v>641.67124999999999</v>
      </c>
      <c r="P776" s="117">
        <v>339.84375</v>
      </c>
      <c r="Q776" s="117">
        <v>69.244791666666671</v>
      </c>
      <c r="S776" s="117">
        <v>30.625</v>
      </c>
      <c r="AJ776" s="117">
        <v>13.15625</v>
      </c>
      <c r="AK776" s="117">
        <v>62.5</v>
      </c>
      <c r="AL776" s="20" t="s">
        <v>1464</v>
      </c>
      <c r="AM776" s="38">
        <v>4</v>
      </c>
      <c r="AN776" s="20" t="s">
        <v>117</v>
      </c>
      <c r="AO776" s="20" t="s">
        <v>24</v>
      </c>
      <c r="AP776" s="20" t="s">
        <v>760</v>
      </c>
      <c r="AQ776" s="20" t="s">
        <v>227</v>
      </c>
      <c r="AR776" s="20" t="s">
        <v>121</v>
      </c>
      <c r="AS776" s="20" t="s">
        <v>793</v>
      </c>
      <c r="AT776" s="38">
        <v>2008</v>
      </c>
      <c r="AU776" s="20" t="s">
        <v>794</v>
      </c>
      <c r="AV776" s="20" t="s">
        <v>795</v>
      </c>
      <c r="AW776" s="20" t="s">
        <v>125</v>
      </c>
      <c r="AX776" s="42" t="s">
        <v>1495</v>
      </c>
      <c r="AY776" s="20" t="str">
        <f>"https://doi.org/"&amp;Table1[[#This Row],[DOI]]</f>
        <v>https://doi.org/10.2791/38942</v>
      </c>
      <c r="AZ776" s="20" t="s">
        <v>1408</v>
      </c>
      <c r="BA776" s="20" t="s">
        <v>119</v>
      </c>
      <c r="BB776" s="20" t="s">
        <v>1409</v>
      </c>
      <c r="BC776" s="20" t="s">
        <v>1817</v>
      </c>
      <c r="BD776" s="20" t="s">
        <v>119</v>
      </c>
      <c r="BE776" s="20" t="s">
        <v>1410</v>
      </c>
      <c r="BF776" s="20"/>
      <c r="BG776" s="20"/>
      <c r="BH776" s="20"/>
      <c r="BI776" s="20"/>
      <c r="BJ776" s="20"/>
      <c r="BK776" s="20"/>
      <c r="BL776" s="20"/>
      <c r="BM776" s="20"/>
      <c r="BN776" s="20"/>
      <c r="BO776" s="20"/>
      <c r="BP776" s="20"/>
      <c r="BQ776" s="20"/>
      <c r="BR776" s="20"/>
      <c r="BS776" s="20"/>
      <c r="BT776" s="20"/>
      <c r="BU776" s="20"/>
      <c r="BV776" s="20"/>
      <c r="BW776" s="47" t="s">
        <v>134</v>
      </c>
      <c r="BX776" s="22" t="str">
        <f>_xlfn.XLOOKUP(BW776,dimensions_items!$B$4:$B$35,dimensions_items!$C$4:$C$35,"NULL",0)</f>
        <v>R5.2OECD</v>
      </c>
      <c r="BY776" s="112" t="s">
        <v>29</v>
      </c>
      <c r="BZ776" s="20" t="s">
        <v>26</v>
      </c>
      <c r="CA776" s="112" t="s">
        <v>18</v>
      </c>
      <c r="CB776" s="112" t="s">
        <v>23</v>
      </c>
      <c r="CC776" s="20" t="str">
        <f t="shared" si="36"/>
        <v>RM</v>
      </c>
      <c r="CD776" s="20" t="str">
        <f t="shared" si="37"/>
        <v>C</v>
      </c>
      <c r="CE776" s="20" t="str">
        <f t="shared" si="38"/>
        <v>OECD_EU15</v>
      </c>
      <c r="CF776" s="20">
        <f>IF(ISNUMBER(Table1[[#This Row],[concrete]]),Table1[[#This Row],[concrete]],IF(AND(ISNUMBER(Table1[[#This Row],[cement]]),ISNUMBER(Table1[[#This Row],[aggregates]])),Table1[[#This Row],[cement]]+Table1[[#This Row],[aggregates]],""))</f>
        <v>641.67124999999999</v>
      </c>
      <c r="CG776" s="30">
        <f>COUNT(Table1[[#This Row],[steel]:[other_unspecified_material]])</f>
        <v>8</v>
      </c>
    </row>
    <row r="777" spans="1:85">
      <c r="A777" s="9">
        <v>775</v>
      </c>
      <c r="B777" s="20" t="s">
        <v>1375</v>
      </c>
      <c r="C777" s="20"/>
      <c r="D777" s="38">
        <v>1960</v>
      </c>
      <c r="E777" s="9">
        <v>1990</v>
      </c>
      <c r="F777" s="38">
        <v>83.821785714285724</v>
      </c>
      <c r="M777" s="117">
        <v>1265.4639285714286</v>
      </c>
      <c r="Q777" s="117">
        <v>73.325892857142861</v>
      </c>
      <c r="S777" s="117">
        <v>27.25</v>
      </c>
      <c r="V777" s="117">
        <v>0.3392857142857143</v>
      </c>
      <c r="AJ777" s="117">
        <v>5.541666666666667</v>
      </c>
      <c r="AK777" s="117">
        <v>49.479166666666664</v>
      </c>
      <c r="AL777" s="20" t="s">
        <v>1465</v>
      </c>
      <c r="AM777" s="38">
        <v>7</v>
      </c>
      <c r="AN777" s="20" t="s">
        <v>117</v>
      </c>
      <c r="AO777" s="20" t="s">
        <v>24</v>
      </c>
      <c r="AP777" s="20" t="s">
        <v>760</v>
      </c>
      <c r="AQ777" s="20" t="s">
        <v>227</v>
      </c>
      <c r="AR777" s="20" t="s">
        <v>121</v>
      </c>
      <c r="AS777" s="20" t="s">
        <v>793</v>
      </c>
      <c r="AT777" s="38">
        <v>2008</v>
      </c>
      <c r="AU777" s="20" t="s">
        <v>794</v>
      </c>
      <c r="AV777" s="20" t="s">
        <v>795</v>
      </c>
      <c r="AW777" s="20" t="s">
        <v>125</v>
      </c>
      <c r="AX777" s="42" t="s">
        <v>1495</v>
      </c>
      <c r="AY777" s="20" t="str">
        <f>"https://doi.org/"&amp;Table1[[#This Row],[DOI]]</f>
        <v>https://doi.org/10.2791/38942</v>
      </c>
      <c r="AZ777" s="20" t="s">
        <v>1408</v>
      </c>
      <c r="BA777" s="20" t="s">
        <v>119</v>
      </c>
      <c r="BB777" s="20" t="s">
        <v>1409</v>
      </c>
      <c r="BC777" s="20" t="s">
        <v>119</v>
      </c>
      <c r="BD777" s="20" t="s">
        <v>119</v>
      </c>
      <c r="BE777" s="20" t="s">
        <v>1410</v>
      </c>
      <c r="BF777" s="20"/>
      <c r="BG777" s="20"/>
      <c r="BH777" s="20"/>
      <c r="BI777" s="20"/>
      <c r="BJ777" s="20"/>
      <c r="BK777" s="20"/>
      <c r="BL777" s="20"/>
      <c r="BM777" s="20"/>
      <c r="BN777" s="20"/>
      <c r="BO777" s="20"/>
      <c r="BP777" s="20"/>
      <c r="BQ777" s="20"/>
      <c r="BR777" s="20"/>
      <c r="BS777" s="20"/>
      <c r="BT777" s="20"/>
      <c r="BU777" s="20"/>
      <c r="BV777" s="20"/>
      <c r="BW777" s="47" t="s">
        <v>134</v>
      </c>
      <c r="BX777" s="22" t="str">
        <f>_xlfn.XLOOKUP(BW777,dimensions_items!$B$4:$B$35,dimensions_items!$C$4:$C$35,"NULL",0)</f>
        <v>R5.2OECD</v>
      </c>
      <c r="BY777" s="110" t="s">
        <v>33</v>
      </c>
      <c r="BZ777" s="20" t="s">
        <v>26</v>
      </c>
      <c r="CA777" s="112" t="s">
        <v>18</v>
      </c>
      <c r="CB777" s="112" t="s">
        <v>23</v>
      </c>
      <c r="CC777" s="20" t="str">
        <f t="shared" si="36"/>
        <v>RM</v>
      </c>
      <c r="CD777" s="20" t="str">
        <f t="shared" si="37"/>
        <v>C</v>
      </c>
      <c r="CE777" s="20" t="str">
        <f t="shared" si="38"/>
        <v>OECD_EU15</v>
      </c>
      <c r="CF777" s="20">
        <f>IF(ISNUMBER(Table1[[#This Row],[concrete]]),Table1[[#This Row],[concrete]],IF(AND(ISNUMBER(Table1[[#This Row],[cement]]),ISNUMBER(Table1[[#This Row],[aggregates]])),Table1[[#This Row],[cement]]+Table1[[#This Row],[aggregates]],""))</f>
        <v>1265.4639285714286</v>
      </c>
      <c r="CG777" s="30">
        <f>COUNT(Table1[[#This Row],[steel]:[other_unspecified_material]])</f>
        <v>7</v>
      </c>
    </row>
    <row r="778" spans="1:85">
      <c r="A778" s="9">
        <v>776</v>
      </c>
      <c r="B778" s="20" t="s">
        <v>1375</v>
      </c>
      <c r="C778" s="20"/>
      <c r="D778" s="38">
        <v>1950</v>
      </c>
      <c r="E778" s="9">
        <v>1990</v>
      </c>
      <c r="F778" s="38">
        <v>61.38986666666667</v>
      </c>
      <c r="M778" s="117">
        <v>930.07680000000005</v>
      </c>
      <c r="Q778" s="117">
        <v>50.444444444444443</v>
      </c>
      <c r="S778" s="117">
        <v>20.16</v>
      </c>
      <c r="V778" s="117">
        <v>0.24</v>
      </c>
      <c r="AJ778" s="117">
        <v>7.6355555555555554</v>
      </c>
      <c r="AK778" s="117">
        <v>35</v>
      </c>
      <c r="AL778" s="20" t="s">
        <v>1373</v>
      </c>
      <c r="AM778" s="38">
        <v>10</v>
      </c>
      <c r="AN778" s="20" t="s">
        <v>117</v>
      </c>
      <c r="AO778" s="20" t="s">
        <v>24</v>
      </c>
      <c r="AP778" s="20" t="s">
        <v>760</v>
      </c>
      <c r="AQ778" s="20" t="s">
        <v>227</v>
      </c>
      <c r="AR778" s="20" t="s">
        <v>121</v>
      </c>
      <c r="AS778" s="20" t="s">
        <v>793</v>
      </c>
      <c r="AT778" s="38">
        <v>2008</v>
      </c>
      <c r="AU778" s="20" t="s">
        <v>794</v>
      </c>
      <c r="AV778" s="20" t="s">
        <v>795</v>
      </c>
      <c r="AW778" s="20" t="s">
        <v>125</v>
      </c>
      <c r="AX778" s="42" t="s">
        <v>1495</v>
      </c>
      <c r="AY778" s="20" t="str">
        <f>"https://doi.org/"&amp;Table1[[#This Row],[DOI]]</f>
        <v>https://doi.org/10.2791/38942</v>
      </c>
      <c r="AZ778" s="20" t="s">
        <v>1408</v>
      </c>
      <c r="BA778" s="20" t="s">
        <v>119</v>
      </c>
      <c r="BB778" s="20" t="s">
        <v>1409</v>
      </c>
      <c r="BC778" s="20" t="s">
        <v>1819</v>
      </c>
      <c r="BD778" s="20" t="s">
        <v>119</v>
      </c>
      <c r="BE778" s="20" t="s">
        <v>1410</v>
      </c>
      <c r="BF778" s="20"/>
      <c r="BG778" s="20"/>
      <c r="BH778" s="20"/>
      <c r="BI778" s="20"/>
      <c r="BJ778" s="20"/>
      <c r="BK778" s="20"/>
      <c r="BL778" s="20"/>
      <c r="BM778" s="20"/>
      <c r="BN778" s="20"/>
      <c r="BO778" s="20"/>
      <c r="BP778" s="20"/>
      <c r="BQ778" s="20"/>
      <c r="BR778" s="20"/>
      <c r="BS778" s="20"/>
      <c r="BT778" s="20"/>
      <c r="BU778" s="20"/>
      <c r="BV778" s="20"/>
      <c r="BW778" s="47" t="s">
        <v>134</v>
      </c>
      <c r="BX778" s="22" t="str">
        <f>_xlfn.XLOOKUP(BW778,dimensions_items!$B$4:$B$35,dimensions_items!$C$4:$C$35,"NULL",0)</f>
        <v>R5.2OECD</v>
      </c>
      <c r="BY778" s="20" t="s">
        <v>33</v>
      </c>
      <c r="BZ778" s="20" t="s">
        <v>26</v>
      </c>
      <c r="CA778" s="112" t="s">
        <v>18</v>
      </c>
      <c r="CB778" s="112" t="s">
        <v>23</v>
      </c>
      <c r="CC778" s="20" t="str">
        <f t="shared" si="36"/>
        <v>RM</v>
      </c>
      <c r="CD778" s="20" t="str">
        <f t="shared" si="37"/>
        <v>C</v>
      </c>
      <c r="CE778" s="20" t="str">
        <f t="shared" si="38"/>
        <v>OECD_EU15</v>
      </c>
      <c r="CF778" s="20">
        <f>IF(ISNUMBER(Table1[[#This Row],[concrete]]),Table1[[#This Row],[concrete]],IF(AND(ISNUMBER(Table1[[#This Row],[cement]]),ISNUMBER(Table1[[#This Row],[aggregates]])),Table1[[#This Row],[cement]]+Table1[[#This Row],[aggregates]],""))</f>
        <v>930.07680000000005</v>
      </c>
      <c r="CG778" s="30">
        <f>COUNT(Table1[[#This Row],[steel]:[other_unspecified_material]])</f>
        <v>7</v>
      </c>
    </row>
    <row r="779" spans="1:85">
      <c r="A779" s="9">
        <v>777</v>
      </c>
      <c r="B779" s="20" t="s">
        <v>1375</v>
      </c>
      <c r="C779" s="20"/>
      <c r="D779" s="38">
        <v>1960</v>
      </c>
      <c r="F779" s="38">
        <v>31.759786666666667</v>
      </c>
      <c r="J779" s="117">
        <v>2.4</v>
      </c>
      <c r="M779" s="117">
        <v>513.73354666666671</v>
      </c>
      <c r="P779" s="117">
        <v>304</v>
      </c>
      <c r="Q779" s="117">
        <v>56.444444444444443</v>
      </c>
      <c r="S779" s="117">
        <v>20.16</v>
      </c>
      <c r="V779" s="117">
        <v>0.24</v>
      </c>
      <c r="AJ779" s="117">
        <v>7.5182222222222226</v>
      </c>
      <c r="AK779" s="117">
        <v>49.222222222222221</v>
      </c>
      <c r="AL779" s="20" t="s">
        <v>1466</v>
      </c>
      <c r="AM779" s="38">
        <v>10</v>
      </c>
      <c r="AN779" s="20" t="s">
        <v>117</v>
      </c>
      <c r="AO779" s="20" t="s">
        <v>24</v>
      </c>
      <c r="AP779" s="20" t="s">
        <v>760</v>
      </c>
      <c r="AQ779" s="20" t="s">
        <v>227</v>
      </c>
      <c r="AR779" s="20" t="s">
        <v>121</v>
      </c>
      <c r="AS779" s="20" t="s">
        <v>793</v>
      </c>
      <c r="AT779" s="38">
        <v>2008</v>
      </c>
      <c r="AU779" s="20" t="s">
        <v>794</v>
      </c>
      <c r="AV779" s="20" t="s">
        <v>795</v>
      </c>
      <c r="AW779" s="20" t="s">
        <v>125</v>
      </c>
      <c r="AX779" s="42" t="s">
        <v>1495</v>
      </c>
      <c r="AY779" s="20" t="str">
        <f>"https://doi.org/"&amp;Table1[[#This Row],[DOI]]</f>
        <v>https://doi.org/10.2791/38942</v>
      </c>
      <c r="AZ779" s="20" t="s">
        <v>1408</v>
      </c>
      <c r="BA779" s="20" t="s">
        <v>119</v>
      </c>
      <c r="BB779" s="20" t="s">
        <v>1409</v>
      </c>
      <c r="BC779" s="20" t="s">
        <v>119</v>
      </c>
      <c r="BD779" s="20" t="s">
        <v>119</v>
      </c>
      <c r="BE779" s="20" t="s">
        <v>1410</v>
      </c>
      <c r="BF779" s="20"/>
      <c r="BG779" s="20"/>
      <c r="BH779" s="20"/>
      <c r="BI779" s="20"/>
      <c r="BJ779" s="20"/>
      <c r="BK779" s="20"/>
      <c r="BL779" s="20"/>
      <c r="BM779" s="20"/>
      <c r="BN779" s="20"/>
      <c r="BO779" s="20"/>
      <c r="BP779" s="20"/>
      <c r="BQ779" s="20"/>
      <c r="BR779" s="20"/>
      <c r="BS779" s="20"/>
      <c r="BT779" s="20"/>
      <c r="BU779" s="20"/>
      <c r="BV779" s="20"/>
      <c r="BW779" s="47" t="s">
        <v>134</v>
      </c>
      <c r="BX779" s="22" t="str">
        <f>_xlfn.XLOOKUP(BW779,dimensions_items!$B$4:$B$35,dimensions_items!$C$4:$C$35,"NULL",0)</f>
        <v>R5.2OECD</v>
      </c>
      <c r="BY779" s="20" t="s">
        <v>33</v>
      </c>
      <c r="BZ779" s="20" t="s">
        <v>26</v>
      </c>
      <c r="CA779" s="112" t="s">
        <v>18</v>
      </c>
      <c r="CB779" s="112" t="s">
        <v>23</v>
      </c>
      <c r="CC779" s="20" t="str">
        <f t="shared" si="36"/>
        <v>RM</v>
      </c>
      <c r="CD779" s="20" t="str">
        <f t="shared" si="37"/>
        <v>C</v>
      </c>
      <c r="CE779" s="20" t="str">
        <f t="shared" si="38"/>
        <v>OECD_EU15</v>
      </c>
      <c r="CF779" s="20">
        <f>IF(ISNUMBER(Table1[[#This Row],[concrete]]),Table1[[#This Row],[concrete]],IF(AND(ISNUMBER(Table1[[#This Row],[cement]]),ISNUMBER(Table1[[#This Row],[aggregates]])),Table1[[#This Row],[cement]]+Table1[[#This Row],[aggregates]],""))</f>
        <v>513.73354666666671</v>
      </c>
      <c r="CG779" s="30">
        <f>COUNT(Table1[[#This Row],[steel]:[other_unspecified_material]])</f>
        <v>9</v>
      </c>
    </row>
    <row r="780" spans="1:85">
      <c r="A780" s="9">
        <v>778</v>
      </c>
      <c r="B780" s="20" t="s">
        <v>1375</v>
      </c>
      <c r="C780" s="20"/>
      <c r="D780" s="38">
        <v>2006</v>
      </c>
      <c r="F780" s="38">
        <v>31.759786666666667</v>
      </c>
      <c r="J780" s="117">
        <v>2.4</v>
      </c>
      <c r="M780" s="117">
        <v>513.73354666666671</v>
      </c>
      <c r="P780" s="117">
        <v>304</v>
      </c>
      <c r="Q780" s="117">
        <v>56.444444444444443</v>
      </c>
      <c r="S780" s="117">
        <v>20.16</v>
      </c>
      <c r="V780" s="117">
        <v>0.24</v>
      </c>
      <c r="AJ780" s="117">
        <v>8.8693333333333335</v>
      </c>
      <c r="AK780" s="117">
        <v>49.222222222222221</v>
      </c>
      <c r="AL780" s="20" t="s">
        <v>1467</v>
      </c>
      <c r="AM780" s="38">
        <v>10</v>
      </c>
      <c r="AN780" s="20" t="s">
        <v>117</v>
      </c>
      <c r="AO780" s="20" t="s">
        <v>24</v>
      </c>
      <c r="AP780" s="20" t="s">
        <v>760</v>
      </c>
      <c r="AQ780" s="20" t="s">
        <v>227</v>
      </c>
      <c r="AR780" s="20" t="s">
        <v>121</v>
      </c>
      <c r="AS780" s="20" t="s">
        <v>793</v>
      </c>
      <c r="AT780" s="38">
        <v>2008</v>
      </c>
      <c r="AU780" s="20" t="s">
        <v>794</v>
      </c>
      <c r="AV780" s="20" t="s">
        <v>795</v>
      </c>
      <c r="AW780" s="20" t="s">
        <v>125</v>
      </c>
      <c r="AX780" s="42" t="s">
        <v>1495</v>
      </c>
      <c r="AY780" s="20" t="str">
        <f>"https://doi.org/"&amp;Table1[[#This Row],[DOI]]</f>
        <v>https://doi.org/10.2791/38942</v>
      </c>
      <c r="AZ780" s="20" t="s">
        <v>1408</v>
      </c>
      <c r="BA780" s="20" t="s">
        <v>119</v>
      </c>
      <c r="BB780" s="20" t="s">
        <v>1409</v>
      </c>
      <c r="BC780" s="20" t="s">
        <v>119</v>
      </c>
      <c r="BD780" s="20" t="s">
        <v>119</v>
      </c>
      <c r="BE780" s="20" t="s">
        <v>1410</v>
      </c>
      <c r="BF780" s="20"/>
      <c r="BG780" s="20"/>
      <c r="BH780" s="20"/>
      <c r="BI780" s="20"/>
      <c r="BJ780" s="20"/>
      <c r="BK780" s="20"/>
      <c r="BL780" s="20"/>
      <c r="BM780" s="20"/>
      <c r="BN780" s="20"/>
      <c r="BO780" s="20"/>
      <c r="BP780" s="20"/>
      <c r="BQ780" s="20"/>
      <c r="BR780" s="20"/>
      <c r="BS780" s="20"/>
      <c r="BT780" s="20"/>
      <c r="BU780" s="20"/>
      <c r="BV780" s="20"/>
      <c r="BW780" s="47" t="s">
        <v>134</v>
      </c>
      <c r="BX780" s="22" t="str">
        <f>_xlfn.XLOOKUP(BW780,dimensions_items!$B$4:$B$35,dimensions_items!$C$4:$C$35,"NULL",0)</f>
        <v>R5.2OECD</v>
      </c>
      <c r="BY780" s="20" t="s">
        <v>33</v>
      </c>
      <c r="BZ780" s="20" t="s">
        <v>26</v>
      </c>
      <c r="CA780" s="112" t="s">
        <v>18</v>
      </c>
      <c r="CB780" s="112" t="s">
        <v>23</v>
      </c>
      <c r="CC780" s="20" t="str">
        <f t="shared" si="36"/>
        <v>RM</v>
      </c>
      <c r="CD780" s="20" t="str">
        <f t="shared" si="37"/>
        <v>C</v>
      </c>
      <c r="CE780" s="20" t="str">
        <f t="shared" si="38"/>
        <v>OECD_EU15</v>
      </c>
      <c r="CF780" s="20">
        <f>IF(ISNUMBER(Table1[[#This Row],[concrete]]),Table1[[#This Row],[concrete]],IF(AND(ISNUMBER(Table1[[#This Row],[cement]]),ISNUMBER(Table1[[#This Row],[aggregates]])),Table1[[#This Row],[cement]]+Table1[[#This Row],[aggregates]],""))</f>
        <v>513.73354666666671</v>
      </c>
      <c r="CG780" s="30">
        <f>COUNT(Table1[[#This Row],[steel]:[other_unspecified_material]])</f>
        <v>9</v>
      </c>
    </row>
    <row r="781" spans="1:85">
      <c r="A781" s="9">
        <v>779</v>
      </c>
      <c r="B781" s="20" t="s">
        <v>453</v>
      </c>
      <c r="C781" s="20"/>
      <c r="D781" s="38">
        <v>1958</v>
      </c>
      <c r="F781" s="38" t="s">
        <v>1394</v>
      </c>
      <c r="J781" s="117">
        <v>78.983050847457633</v>
      </c>
      <c r="M781" s="117">
        <v>1993.8983050847457</v>
      </c>
      <c r="O781" s="117" t="s">
        <v>1394</v>
      </c>
      <c r="P781" s="117" t="s">
        <v>1394</v>
      </c>
      <c r="S781" s="117" t="s">
        <v>1394</v>
      </c>
      <c r="AB781" s="117" t="s">
        <v>1394</v>
      </c>
      <c r="AJ781" s="117" t="s">
        <v>1394</v>
      </c>
      <c r="AK781" s="117">
        <v>55.593220338983052</v>
      </c>
      <c r="AL781" s="20" t="s">
        <v>1717</v>
      </c>
      <c r="AN781" s="20" t="s">
        <v>1108</v>
      </c>
      <c r="AO781" s="20" t="s">
        <v>1644</v>
      </c>
      <c r="AP781" s="20" t="s">
        <v>598</v>
      </c>
      <c r="AQ781" s="20" t="s">
        <v>120</v>
      </c>
      <c r="AR781" s="20" t="s">
        <v>121</v>
      </c>
      <c r="AS781" s="8" t="s">
        <v>1344</v>
      </c>
      <c r="AT781" s="38">
        <v>2021</v>
      </c>
      <c r="AU781" s="20" t="s">
        <v>953</v>
      </c>
      <c r="AV781" s="20" t="s">
        <v>124</v>
      </c>
      <c r="AW781" s="20" t="s">
        <v>125</v>
      </c>
      <c r="AX781" s="20" t="s">
        <v>1305</v>
      </c>
      <c r="AY781" s="20" t="s">
        <v>1718</v>
      </c>
      <c r="AZ781" s="20" t="s">
        <v>1655</v>
      </c>
      <c r="BA781" s="20" t="s">
        <v>1719</v>
      </c>
      <c r="BB781" s="20" t="s">
        <v>1716</v>
      </c>
      <c r="BC781" s="20"/>
      <c r="BD781" s="20"/>
      <c r="BE781" s="20" t="s">
        <v>1410</v>
      </c>
      <c r="BF781" s="20"/>
      <c r="BG781" s="20"/>
      <c r="BH781" s="20"/>
      <c r="BI781" s="20"/>
      <c r="BJ781" s="20"/>
      <c r="BK781" s="20"/>
      <c r="BL781" s="20"/>
      <c r="BM781" s="20"/>
      <c r="BN781" s="20"/>
      <c r="BO781" s="20"/>
      <c r="BP781" s="20"/>
      <c r="BQ781" s="20"/>
      <c r="BR781" s="20"/>
      <c r="BS781" s="20"/>
      <c r="BT781" s="20"/>
      <c r="BU781" s="20"/>
      <c r="BV781" s="20"/>
      <c r="BW781" s="47" t="s">
        <v>134</v>
      </c>
      <c r="BX781" s="22" t="str">
        <f>_xlfn.XLOOKUP(BW781,dimensions_items!$B$4:$B$35,dimensions_items!$C$4:$C$35,"NULL",0)</f>
        <v>R5.2OECD</v>
      </c>
      <c r="BY781" s="110" t="s">
        <v>29</v>
      </c>
      <c r="BZ781" s="20" t="s">
        <v>31</v>
      </c>
      <c r="CA781" s="112" t="s">
        <v>18</v>
      </c>
      <c r="CB781" s="112" t="s">
        <v>19</v>
      </c>
      <c r="CC781" s="20" t="str">
        <f t="shared" si="36"/>
        <v>RM</v>
      </c>
      <c r="CD781" s="20" t="str">
        <f t="shared" si="37"/>
        <v>U</v>
      </c>
      <c r="CE781" s="20" t="str">
        <f t="shared" si="38"/>
        <v>OECD_EU15</v>
      </c>
      <c r="CF781" s="20">
        <f>IF(ISNUMBER(Table1[[#This Row],[concrete]]),Table1[[#This Row],[concrete]],IF(AND(ISNUMBER(Table1[[#This Row],[cement]]),ISNUMBER(Table1[[#This Row],[aggregates]])),Table1[[#This Row],[cement]]+Table1[[#This Row],[aggregates]],""))</f>
        <v>1993.8983050847457</v>
      </c>
      <c r="CG781" s="30">
        <f>COUNT(Table1[[#This Row],[steel]:[other_unspecified_material]])</f>
        <v>3</v>
      </c>
    </row>
    <row r="782" spans="1:85">
      <c r="A782" s="9">
        <v>780</v>
      </c>
      <c r="B782" s="20" t="s">
        <v>453</v>
      </c>
      <c r="C782" s="20"/>
      <c r="D782" s="38">
        <v>1931</v>
      </c>
      <c r="F782" s="38" t="s">
        <v>1394</v>
      </c>
      <c r="J782" s="117">
        <v>28.050490883590466</v>
      </c>
      <c r="M782" s="117">
        <v>286.47309838560477</v>
      </c>
      <c r="O782" s="117" t="s">
        <v>1394</v>
      </c>
      <c r="P782" s="117" t="s">
        <v>1394</v>
      </c>
      <c r="S782" s="117" t="s">
        <v>1394</v>
      </c>
      <c r="AB782" s="117" t="s">
        <v>1394</v>
      </c>
      <c r="AJ782" s="117" t="s">
        <v>1394</v>
      </c>
      <c r="AK782" s="117">
        <v>42.3741458028707</v>
      </c>
      <c r="AL782" s="20" t="s">
        <v>1720</v>
      </c>
      <c r="AN782" s="20" t="s">
        <v>1108</v>
      </c>
      <c r="AO782" s="20" t="s">
        <v>1645</v>
      </c>
      <c r="AP782" s="20" t="s">
        <v>598</v>
      </c>
      <c r="AQ782" s="20" t="s">
        <v>120</v>
      </c>
      <c r="AR782" s="20" t="s">
        <v>121</v>
      </c>
      <c r="AS782" s="8" t="s">
        <v>1344</v>
      </c>
      <c r="AT782" s="38">
        <v>2021</v>
      </c>
      <c r="AU782" s="20" t="s">
        <v>953</v>
      </c>
      <c r="AV782" s="20" t="s">
        <v>124</v>
      </c>
      <c r="AW782" s="20" t="s">
        <v>125</v>
      </c>
      <c r="AX782" s="20" t="s">
        <v>1305</v>
      </c>
      <c r="AY782" s="20" t="s">
        <v>1718</v>
      </c>
      <c r="AZ782" s="20" t="s">
        <v>1656</v>
      </c>
      <c r="BA782" s="20" t="s">
        <v>1721</v>
      </c>
      <c r="BB782" s="20" t="s">
        <v>1716</v>
      </c>
      <c r="BC782" s="20"/>
      <c r="BD782" s="20"/>
      <c r="BE782" s="20" t="s">
        <v>1410</v>
      </c>
      <c r="BF782" s="20"/>
      <c r="BG782" s="20"/>
      <c r="BH782" s="20"/>
      <c r="BI782" s="20"/>
      <c r="BJ782" s="20"/>
      <c r="BK782" s="20"/>
      <c r="BL782" s="20"/>
      <c r="BM782" s="20"/>
      <c r="BN782" s="20"/>
      <c r="BO782" s="20"/>
      <c r="BP782" s="20"/>
      <c r="BQ782" s="20"/>
      <c r="BR782" s="20"/>
      <c r="BS782" s="20"/>
      <c r="BT782" s="20"/>
      <c r="BU782" s="20"/>
      <c r="BV782" s="20"/>
      <c r="BW782" s="47" t="s">
        <v>134</v>
      </c>
      <c r="BX782" s="22" t="str">
        <f>_xlfn.XLOOKUP(BW782,dimensions_items!$B$4:$B$35,dimensions_items!$C$4:$C$35,"NULL",0)</f>
        <v>R5.2OECD</v>
      </c>
      <c r="BY782" s="110" t="s">
        <v>21</v>
      </c>
      <c r="BZ782" s="20" t="s">
        <v>31</v>
      </c>
      <c r="CA782" s="112" t="s">
        <v>18</v>
      </c>
      <c r="CB782" s="112" t="s">
        <v>19</v>
      </c>
      <c r="CC782" s="20" t="str">
        <f t="shared" si="36"/>
        <v>RS</v>
      </c>
      <c r="CD782" s="20" t="str">
        <f t="shared" si="37"/>
        <v>U</v>
      </c>
      <c r="CE782" s="20" t="str">
        <f t="shared" si="38"/>
        <v>OECD_EU15</v>
      </c>
      <c r="CF782" s="20">
        <f>IF(ISNUMBER(Table1[[#This Row],[concrete]]),Table1[[#This Row],[concrete]],IF(AND(ISNUMBER(Table1[[#This Row],[cement]]),ISNUMBER(Table1[[#This Row],[aggregates]])),Table1[[#This Row],[cement]]+Table1[[#This Row],[aggregates]],""))</f>
        <v>286.47309838560477</v>
      </c>
      <c r="CG782" s="30">
        <f>COUNT(Table1[[#This Row],[steel]:[other_unspecified_material]])</f>
        <v>3</v>
      </c>
    </row>
    <row r="783" spans="1:85">
      <c r="A783" s="9">
        <v>781</v>
      </c>
      <c r="B783" s="20" t="s">
        <v>453</v>
      </c>
      <c r="C783" s="20"/>
      <c r="D783" s="38">
        <v>1960</v>
      </c>
      <c r="F783" s="38" t="s">
        <v>1394</v>
      </c>
      <c r="J783" s="117">
        <v>28.174603174603174</v>
      </c>
      <c r="M783" s="117">
        <v>725.39682539682542</v>
      </c>
      <c r="O783" s="117" t="s">
        <v>1394</v>
      </c>
      <c r="P783" s="117" t="s">
        <v>1394</v>
      </c>
      <c r="S783" s="117">
        <v>9.9206349206349209</v>
      </c>
      <c r="AB783" s="117" t="s">
        <v>1394</v>
      </c>
      <c r="AJ783" s="117" t="s">
        <v>1394</v>
      </c>
      <c r="AK783" s="117">
        <v>69.861111111111114</v>
      </c>
      <c r="AL783" s="20" t="s">
        <v>1722</v>
      </c>
      <c r="AN783" s="20" t="s">
        <v>1108</v>
      </c>
      <c r="AO783" s="20" t="s">
        <v>1645</v>
      </c>
      <c r="AP783" s="20" t="s">
        <v>598</v>
      </c>
      <c r="AQ783" s="20" t="s">
        <v>120</v>
      </c>
      <c r="AR783" s="20" t="s">
        <v>121</v>
      </c>
      <c r="AS783" s="8" t="s">
        <v>1344</v>
      </c>
      <c r="AT783" s="38">
        <v>2021</v>
      </c>
      <c r="AU783" s="20" t="s">
        <v>953</v>
      </c>
      <c r="AV783" s="20" t="s">
        <v>124</v>
      </c>
      <c r="AW783" s="20" t="s">
        <v>125</v>
      </c>
      <c r="AX783" s="20" t="s">
        <v>1305</v>
      </c>
      <c r="AY783" s="20" t="s">
        <v>1718</v>
      </c>
      <c r="AZ783" s="20" t="s">
        <v>1657</v>
      </c>
      <c r="BA783" s="20" t="s">
        <v>1723</v>
      </c>
      <c r="BB783" s="20" t="s">
        <v>1716</v>
      </c>
      <c r="BC783" s="20"/>
      <c r="BD783" s="20"/>
      <c r="BE783" s="20" t="s">
        <v>1410</v>
      </c>
      <c r="BF783" s="20"/>
      <c r="BG783" s="20"/>
      <c r="BH783" s="20"/>
      <c r="BI783" s="20"/>
      <c r="BJ783" s="20"/>
      <c r="BK783" s="20"/>
      <c r="BL783" s="20"/>
      <c r="BM783" s="20"/>
      <c r="BN783" s="20"/>
      <c r="BO783" s="20"/>
      <c r="BP783" s="20"/>
      <c r="BQ783" s="20"/>
      <c r="BR783" s="20"/>
      <c r="BS783" s="20"/>
      <c r="BT783" s="20"/>
      <c r="BU783" s="20"/>
      <c r="BV783" s="20"/>
      <c r="BW783" s="47" t="s">
        <v>134</v>
      </c>
      <c r="BX783" s="22" t="str">
        <f>_xlfn.XLOOKUP(BW783,dimensions_items!$B$4:$B$35,dimensions_items!$C$4:$C$35,"NULL",0)</f>
        <v>R5.2OECD</v>
      </c>
      <c r="BY783" s="110" t="s">
        <v>21</v>
      </c>
      <c r="BZ783" s="20" t="s">
        <v>31</v>
      </c>
      <c r="CA783" s="112" t="s">
        <v>18</v>
      </c>
      <c r="CB783" s="112" t="s">
        <v>19</v>
      </c>
      <c r="CC783" s="20" t="str">
        <f t="shared" si="36"/>
        <v>RS</v>
      </c>
      <c r="CD783" s="20" t="str">
        <f t="shared" si="37"/>
        <v>U</v>
      </c>
      <c r="CE783" s="20" t="str">
        <f t="shared" si="38"/>
        <v>OECD_EU15</v>
      </c>
      <c r="CF783" s="20">
        <f>IF(ISNUMBER(Table1[[#This Row],[concrete]]),Table1[[#This Row],[concrete]],IF(AND(ISNUMBER(Table1[[#This Row],[cement]]),ISNUMBER(Table1[[#This Row],[aggregates]])),Table1[[#This Row],[cement]]+Table1[[#This Row],[aggregates]],""))</f>
        <v>725.39682539682542</v>
      </c>
      <c r="CG783" s="30">
        <f>COUNT(Table1[[#This Row],[steel]:[other_unspecified_material]])</f>
        <v>4</v>
      </c>
    </row>
    <row r="784" spans="1:85">
      <c r="A784" s="9">
        <v>782</v>
      </c>
      <c r="B784" s="20" t="s">
        <v>453</v>
      </c>
      <c r="C784" s="20"/>
      <c r="D784" s="38">
        <v>1957</v>
      </c>
      <c r="F784" s="38" t="s">
        <v>1394</v>
      </c>
      <c r="J784" s="117">
        <v>63.529411764705884</v>
      </c>
      <c r="M784" s="117">
        <v>613.82352941176475</v>
      </c>
      <c r="O784" s="117" t="s">
        <v>1394</v>
      </c>
      <c r="P784" s="117" t="s">
        <v>1394</v>
      </c>
      <c r="S784" s="117">
        <v>7.3529411764705879</v>
      </c>
      <c r="AB784" s="117" t="s">
        <v>1394</v>
      </c>
      <c r="AJ784" s="117" t="s">
        <v>1394</v>
      </c>
      <c r="AK784" s="117">
        <v>52.941176470588232</v>
      </c>
      <c r="AL784" s="20" t="s">
        <v>1724</v>
      </c>
      <c r="AN784" s="20" t="s">
        <v>1108</v>
      </c>
      <c r="AO784" s="20" t="s">
        <v>1645</v>
      </c>
      <c r="AP784" s="20" t="s">
        <v>598</v>
      </c>
      <c r="AQ784" s="20" t="s">
        <v>120</v>
      </c>
      <c r="AR784" s="20" t="s">
        <v>121</v>
      </c>
      <c r="AS784" s="8" t="s">
        <v>1344</v>
      </c>
      <c r="AT784" s="38">
        <v>2021</v>
      </c>
      <c r="AU784" s="20" t="s">
        <v>953</v>
      </c>
      <c r="AV784" s="20" t="s">
        <v>124</v>
      </c>
      <c r="AW784" s="20" t="s">
        <v>125</v>
      </c>
      <c r="AX784" s="20" t="s">
        <v>1305</v>
      </c>
      <c r="AY784" s="20" t="s">
        <v>1718</v>
      </c>
      <c r="AZ784" s="20" t="s">
        <v>1658</v>
      </c>
      <c r="BA784" s="20" t="s">
        <v>1725</v>
      </c>
      <c r="BB784" s="20" t="s">
        <v>1716</v>
      </c>
      <c r="BC784" s="20"/>
      <c r="BD784" s="20"/>
      <c r="BE784" s="20" t="s">
        <v>1410</v>
      </c>
      <c r="BF784" s="20"/>
      <c r="BG784" s="20"/>
      <c r="BH784" s="20"/>
      <c r="BI784" s="20"/>
      <c r="BJ784" s="20"/>
      <c r="BK784" s="20"/>
      <c r="BL784" s="20"/>
      <c r="BM784" s="20"/>
      <c r="BN784" s="20"/>
      <c r="BO784" s="20"/>
      <c r="BP784" s="20"/>
      <c r="BQ784" s="20"/>
      <c r="BR784" s="20"/>
      <c r="BS784" s="20"/>
      <c r="BT784" s="20"/>
      <c r="BU784" s="20"/>
      <c r="BV784" s="20"/>
      <c r="BW784" s="47" t="s">
        <v>134</v>
      </c>
      <c r="BX784" s="22" t="str">
        <f>_xlfn.XLOOKUP(BW784,dimensions_items!$B$4:$B$35,dimensions_items!$C$4:$C$35,"NULL",0)</f>
        <v>R5.2OECD</v>
      </c>
      <c r="BY784" s="110" t="s">
        <v>21</v>
      </c>
      <c r="BZ784" s="20" t="s">
        <v>31</v>
      </c>
      <c r="CA784" s="112" t="s">
        <v>18</v>
      </c>
      <c r="CB784" s="112" t="s">
        <v>19</v>
      </c>
      <c r="CC784" s="20" t="str">
        <f t="shared" si="36"/>
        <v>RS</v>
      </c>
      <c r="CD784" s="20" t="str">
        <f t="shared" si="37"/>
        <v>U</v>
      </c>
      <c r="CE784" s="20" t="str">
        <f t="shared" si="38"/>
        <v>OECD_EU15</v>
      </c>
      <c r="CF784" s="20">
        <f>IF(ISNUMBER(Table1[[#This Row],[concrete]]),Table1[[#This Row],[concrete]],IF(AND(ISNUMBER(Table1[[#This Row],[cement]]),ISNUMBER(Table1[[#This Row],[aggregates]])),Table1[[#This Row],[cement]]+Table1[[#This Row],[aggregates]],""))</f>
        <v>613.82352941176475</v>
      </c>
      <c r="CG784" s="30">
        <f>COUNT(Table1[[#This Row],[steel]:[other_unspecified_material]])</f>
        <v>4</v>
      </c>
    </row>
    <row r="785" spans="1:85">
      <c r="A785" s="9">
        <v>783</v>
      </c>
      <c r="B785" s="20" t="s">
        <v>453</v>
      </c>
      <c r="C785" s="20"/>
      <c r="D785" s="38">
        <v>1958</v>
      </c>
      <c r="F785" s="38">
        <v>34.09411764705883</v>
      </c>
      <c r="J785" s="117">
        <v>216.47058823529412</v>
      </c>
      <c r="M785" s="117">
        <v>974.11764705882354</v>
      </c>
      <c r="O785" s="117" t="s">
        <v>1394</v>
      </c>
      <c r="P785" s="117">
        <v>635.29411764705878</v>
      </c>
      <c r="S785" s="117" t="s">
        <v>1394</v>
      </c>
      <c r="AB785" s="117" t="s">
        <v>1394</v>
      </c>
      <c r="AJ785" s="117" t="s">
        <v>1394</v>
      </c>
      <c r="AK785" s="117">
        <v>81.17647058823529</v>
      </c>
      <c r="AL785" s="20" t="s">
        <v>1726</v>
      </c>
      <c r="AN785" s="20" t="s">
        <v>1108</v>
      </c>
      <c r="AO785" s="20" t="s">
        <v>1646</v>
      </c>
      <c r="AP785" s="20" t="s">
        <v>598</v>
      </c>
      <c r="AQ785" s="20" t="s">
        <v>120</v>
      </c>
      <c r="AR785" s="20" t="s">
        <v>121</v>
      </c>
      <c r="AS785" s="8" t="s">
        <v>1344</v>
      </c>
      <c r="AT785" s="38">
        <v>2021</v>
      </c>
      <c r="AU785" s="20" t="s">
        <v>953</v>
      </c>
      <c r="AV785" s="20" t="s">
        <v>124</v>
      </c>
      <c r="AW785" s="20" t="s">
        <v>125</v>
      </c>
      <c r="AX785" s="20" t="s">
        <v>1305</v>
      </c>
      <c r="AY785" s="20" t="s">
        <v>1718</v>
      </c>
      <c r="AZ785" s="20" t="s">
        <v>1659</v>
      </c>
      <c r="BA785" s="20" t="s">
        <v>1727</v>
      </c>
      <c r="BB785" s="20" t="s">
        <v>1716</v>
      </c>
      <c r="BC785" s="20"/>
      <c r="BD785" s="20"/>
      <c r="BE785" s="20" t="s">
        <v>1410</v>
      </c>
      <c r="BF785" s="20"/>
      <c r="BG785" s="20"/>
      <c r="BH785" s="20"/>
      <c r="BI785" s="20"/>
      <c r="BJ785" s="20"/>
      <c r="BK785" s="20"/>
      <c r="BL785" s="20"/>
      <c r="BM785" s="20"/>
      <c r="BN785" s="20"/>
      <c r="BO785" s="20"/>
      <c r="BP785" s="20"/>
      <c r="BQ785" s="20"/>
      <c r="BR785" s="20"/>
      <c r="BS785" s="20"/>
      <c r="BT785" s="20"/>
      <c r="BU785" s="20"/>
      <c r="BV785" s="20"/>
      <c r="BW785" s="47" t="s">
        <v>134</v>
      </c>
      <c r="BX785" s="22" t="str">
        <f>_xlfn.XLOOKUP(BW785,dimensions_items!$B$4:$B$35,dimensions_items!$C$4:$C$35,"NULL",0)</f>
        <v>R5.2OECD</v>
      </c>
      <c r="BY785" s="110" t="s">
        <v>16</v>
      </c>
      <c r="BZ785" s="20" t="s">
        <v>31</v>
      </c>
      <c r="CA785" s="112" t="s">
        <v>18</v>
      </c>
      <c r="CB785" s="112" t="s">
        <v>19</v>
      </c>
      <c r="CC785" s="20" t="str">
        <f t="shared" si="36"/>
        <v>RS</v>
      </c>
      <c r="CD785" s="20" t="str">
        <f t="shared" si="37"/>
        <v>U</v>
      </c>
      <c r="CE785" s="20" t="str">
        <f t="shared" si="38"/>
        <v>OECD_EU15</v>
      </c>
      <c r="CF785" s="20">
        <f>IF(ISNUMBER(Table1[[#This Row],[concrete]]),Table1[[#This Row],[concrete]],IF(AND(ISNUMBER(Table1[[#This Row],[cement]]),ISNUMBER(Table1[[#This Row],[aggregates]])),Table1[[#This Row],[cement]]+Table1[[#This Row],[aggregates]],""))</f>
        <v>974.11764705882354</v>
      </c>
      <c r="CG785" s="30">
        <f>COUNT(Table1[[#This Row],[steel]:[other_unspecified_material]])</f>
        <v>5</v>
      </c>
    </row>
    <row r="786" spans="1:85">
      <c r="A786" s="9">
        <v>784</v>
      </c>
      <c r="B786" s="20" t="s">
        <v>453</v>
      </c>
      <c r="C786" s="20"/>
      <c r="D786" s="38">
        <v>1975</v>
      </c>
      <c r="F786" s="38">
        <v>24.479867256637167</v>
      </c>
      <c r="J786" s="117">
        <v>84.778761061946909</v>
      </c>
      <c r="M786" s="117">
        <v>699.42477876106193</v>
      </c>
      <c r="O786" s="117" t="s">
        <v>1394</v>
      </c>
      <c r="P786" s="117">
        <v>637.16814159292039</v>
      </c>
      <c r="S786" s="117" t="s">
        <v>1394</v>
      </c>
      <c r="AB786" s="117" t="s">
        <v>1394</v>
      </c>
      <c r="AJ786" s="117" t="s">
        <v>1394</v>
      </c>
      <c r="AK786" s="117">
        <v>133.51769911504422</v>
      </c>
      <c r="AL786" s="20" t="s">
        <v>1728</v>
      </c>
      <c r="AN786" s="20" t="s">
        <v>1647</v>
      </c>
      <c r="AO786" s="20" t="s">
        <v>1648</v>
      </c>
      <c r="AP786" s="20" t="s">
        <v>598</v>
      </c>
      <c r="AQ786" s="20" t="s">
        <v>120</v>
      </c>
      <c r="AR786" s="20" t="s">
        <v>121</v>
      </c>
      <c r="AS786" s="8" t="s">
        <v>1344</v>
      </c>
      <c r="AT786" s="38">
        <v>2021</v>
      </c>
      <c r="AU786" s="20" t="s">
        <v>953</v>
      </c>
      <c r="AV786" s="20" t="s">
        <v>124</v>
      </c>
      <c r="AW786" s="20" t="s">
        <v>125</v>
      </c>
      <c r="AX786" s="20" t="s">
        <v>1305</v>
      </c>
      <c r="AY786" s="20" t="s">
        <v>1718</v>
      </c>
      <c r="AZ786" s="20" t="s">
        <v>1660</v>
      </c>
      <c r="BA786" s="20" t="s">
        <v>1729</v>
      </c>
      <c r="BB786" s="20" t="s">
        <v>1716</v>
      </c>
      <c r="BC786" s="20"/>
      <c r="BD786" s="20"/>
      <c r="BE786" s="20" t="s">
        <v>1410</v>
      </c>
      <c r="BF786" s="20"/>
      <c r="BG786" s="20"/>
      <c r="BH786" s="20"/>
      <c r="BI786" s="20"/>
      <c r="BJ786" s="20"/>
      <c r="BK786" s="20"/>
      <c r="BL786" s="20"/>
      <c r="BM786" s="20"/>
      <c r="BN786" s="20"/>
      <c r="BO786" s="20"/>
      <c r="BP786" s="20"/>
      <c r="BQ786" s="20"/>
      <c r="BR786" s="20"/>
      <c r="BS786" s="20"/>
      <c r="BT786" s="20"/>
      <c r="BU786" s="20"/>
      <c r="BV786" s="20"/>
      <c r="BW786" s="47" t="s">
        <v>134</v>
      </c>
      <c r="BX786" s="22" t="str">
        <f>_xlfn.XLOOKUP(BW786,dimensions_items!$B$4:$B$35,dimensions_items!$C$4:$C$35,"NULL",0)</f>
        <v>R5.2OECD</v>
      </c>
      <c r="BY786" s="110" t="s">
        <v>48</v>
      </c>
      <c r="BZ786" s="20" t="s">
        <v>31</v>
      </c>
      <c r="CA786" s="112" t="s">
        <v>18</v>
      </c>
      <c r="CB786" s="112" t="s">
        <v>19</v>
      </c>
      <c r="CC786" s="20" t="str">
        <f t="shared" si="36"/>
        <v>NR</v>
      </c>
      <c r="CD786" s="20" t="str">
        <f t="shared" si="37"/>
        <v>U</v>
      </c>
      <c r="CE786" s="20" t="str">
        <f t="shared" si="38"/>
        <v>OECD_EU15</v>
      </c>
      <c r="CF786" s="20">
        <f>IF(ISNUMBER(Table1[[#This Row],[concrete]]),Table1[[#This Row],[concrete]],IF(AND(ISNUMBER(Table1[[#This Row],[cement]]),ISNUMBER(Table1[[#This Row],[aggregates]])),Table1[[#This Row],[cement]]+Table1[[#This Row],[aggregates]],""))</f>
        <v>699.42477876106193</v>
      </c>
      <c r="CG786" s="30">
        <f>COUNT(Table1[[#This Row],[steel]:[other_unspecified_material]])</f>
        <v>5</v>
      </c>
    </row>
    <row r="787" spans="1:85">
      <c r="A787" s="9">
        <v>785</v>
      </c>
      <c r="B787" s="20" t="s">
        <v>453</v>
      </c>
      <c r="C787" s="20"/>
      <c r="D787" s="38">
        <v>1967</v>
      </c>
      <c r="F787" s="38" t="s">
        <v>1394</v>
      </c>
      <c r="J787" s="117">
        <v>98.468271334792121</v>
      </c>
      <c r="M787" s="117">
        <v>1905.9080962800874</v>
      </c>
      <c r="O787" s="117" t="s">
        <v>1394</v>
      </c>
      <c r="P787" s="117" t="s">
        <v>1394</v>
      </c>
      <c r="S787" s="117">
        <v>32.822757111597376</v>
      </c>
      <c r="AB787" s="117" t="s">
        <v>1394</v>
      </c>
      <c r="AJ787" s="117" t="s">
        <v>1394</v>
      </c>
      <c r="AK787" s="117">
        <v>232.82275711159738</v>
      </c>
      <c r="AL787" s="20" t="s">
        <v>1730</v>
      </c>
      <c r="AN787" s="20" t="s">
        <v>1647</v>
      </c>
      <c r="AO787" s="20" t="s">
        <v>981</v>
      </c>
      <c r="AP787" s="20" t="s">
        <v>598</v>
      </c>
      <c r="AQ787" s="20" t="s">
        <v>120</v>
      </c>
      <c r="AR787" s="20" t="s">
        <v>121</v>
      </c>
      <c r="AS787" s="8" t="s">
        <v>1344</v>
      </c>
      <c r="AT787" s="38">
        <v>2021</v>
      </c>
      <c r="AU787" s="20" t="s">
        <v>953</v>
      </c>
      <c r="AV787" s="20" t="s">
        <v>124</v>
      </c>
      <c r="AW787" s="20" t="s">
        <v>125</v>
      </c>
      <c r="AX787" s="20" t="s">
        <v>1305</v>
      </c>
      <c r="AY787" s="20" t="s">
        <v>1718</v>
      </c>
      <c r="AZ787" s="20" t="s">
        <v>1661</v>
      </c>
      <c r="BA787" s="20" t="s">
        <v>1731</v>
      </c>
      <c r="BB787" s="20" t="s">
        <v>1716</v>
      </c>
      <c r="BC787" s="20"/>
      <c r="BD787" s="20"/>
      <c r="BE787" s="20" t="s">
        <v>1410</v>
      </c>
      <c r="BF787" s="20"/>
      <c r="BG787" s="20"/>
      <c r="BH787" s="20"/>
      <c r="BI787" s="20"/>
      <c r="BJ787" s="20"/>
      <c r="BK787" s="20"/>
      <c r="BL787" s="20"/>
      <c r="BM787" s="20"/>
      <c r="BN787" s="20"/>
      <c r="BO787" s="20"/>
      <c r="BP787" s="20"/>
      <c r="BQ787" s="20"/>
      <c r="BR787" s="20"/>
      <c r="BS787" s="20"/>
      <c r="BT787" s="20"/>
      <c r="BU787" s="20"/>
      <c r="BV787" s="20"/>
      <c r="BW787" s="47" t="s">
        <v>134</v>
      </c>
      <c r="BX787" s="22" t="str">
        <f>_xlfn.XLOOKUP(BW787,dimensions_items!$B$4:$B$35,dimensions_items!$C$4:$C$35,"NULL",0)</f>
        <v>R5.2OECD</v>
      </c>
      <c r="BY787" s="110" t="s">
        <v>43</v>
      </c>
      <c r="BZ787" s="20" t="s">
        <v>31</v>
      </c>
      <c r="CA787" s="112" t="s">
        <v>18</v>
      </c>
      <c r="CB787" s="112" t="s">
        <v>19</v>
      </c>
      <c r="CC787" s="20" t="str">
        <f t="shared" si="36"/>
        <v>NR</v>
      </c>
      <c r="CD787" s="20" t="str">
        <f t="shared" si="37"/>
        <v>U</v>
      </c>
      <c r="CE787" s="20" t="str">
        <f t="shared" si="38"/>
        <v>OECD_EU15</v>
      </c>
      <c r="CF787" s="20">
        <f>IF(ISNUMBER(Table1[[#This Row],[concrete]]),Table1[[#This Row],[concrete]],IF(AND(ISNUMBER(Table1[[#This Row],[cement]]),ISNUMBER(Table1[[#This Row],[aggregates]])),Table1[[#This Row],[cement]]+Table1[[#This Row],[aggregates]],""))</f>
        <v>1905.9080962800874</v>
      </c>
      <c r="CG787" s="30">
        <f>COUNT(Table1[[#This Row],[steel]:[other_unspecified_material]])</f>
        <v>4</v>
      </c>
    </row>
    <row r="788" spans="1:85">
      <c r="A788" s="9">
        <v>786</v>
      </c>
      <c r="B788" s="20" t="s">
        <v>453</v>
      </c>
      <c r="C788" s="20"/>
      <c r="D788" s="38">
        <v>1951</v>
      </c>
      <c r="F788" s="38" t="s">
        <v>1394</v>
      </c>
      <c r="J788" s="117">
        <v>68.085106382978722</v>
      </c>
      <c r="M788" s="117">
        <v>2668.0851063829787</v>
      </c>
      <c r="O788" s="117" t="s">
        <v>1394</v>
      </c>
      <c r="P788" s="117" t="s">
        <v>1394</v>
      </c>
      <c r="S788" s="117">
        <v>8.5106382978723403</v>
      </c>
      <c r="AB788" s="117" t="s">
        <v>1394</v>
      </c>
      <c r="AJ788" s="117" t="s">
        <v>1394</v>
      </c>
      <c r="AK788" s="117">
        <v>63.829787234042556</v>
      </c>
      <c r="AL788" s="20" t="s">
        <v>1732</v>
      </c>
      <c r="AN788" s="20" t="s">
        <v>1647</v>
      </c>
      <c r="AO788" s="20" t="s">
        <v>562</v>
      </c>
      <c r="AP788" s="20" t="s">
        <v>598</v>
      </c>
      <c r="AQ788" s="20" t="s">
        <v>120</v>
      </c>
      <c r="AR788" s="20" t="s">
        <v>121</v>
      </c>
      <c r="AS788" s="8" t="s">
        <v>1344</v>
      </c>
      <c r="AT788" s="38">
        <v>2021</v>
      </c>
      <c r="AU788" s="20" t="s">
        <v>953</v>
      </c>
      <c r="AV788" s="20" t="s">
        <v>124</v>
      </c>
      <c r="AW788" s="20" t="s">
        <v>125</v>
      </c>
      <c r="AX788" s="20" t="s">
        <v>1305</v>
      </c>
      <c r="AY788" s="20" t="s">
        <v>1718</v>
      </c>
      <c r="AZ788" s="20" t="s">
        <v>1662</v>
      </c>
      <c r="BA788" s="20" t="s">
        <v>1733</v>
      </c>
      <c r="BB788" s="20" t="s">
        <v>1716</v>
      </c>
      <c r="BC788" s="20"/>
      <c r="BD788" s="20"/>
      <c r="BE788" s="20" t="s">
        <v>1410</v>
      </c>
      <c r="BF788" s="20"/>
      <c r="BG788" s="20"/>
      <c r="BH788" s="20"/>
      <c r="BI788" s="20"/>
      <c r="BJ788" s="20"/>
      <c r="BK788" s="20"/>
      <c r="BL788" s="20"/>
      <c r="BM788" s="20"/>
      <c r="BN788" s="20"/>
      <c r="BO788" s="20"/>
      <c r="BP788" s="20"/>
      <c r="BQ788" s="20"/>
      <c r="BR788" s="20"/>
      <c r="BS788" s="20"/>
      <c r="BT788" s="20"/>
      <c r="BU788" s="20"/>
      <c r="BV788" s="20"/>
      <c r="BW788" s="47" t="s">
        <v>134</v>
      </c>
      <c r="BX788" s="22" t="str">
        <f>_xlfn.XLOOKUP(BW788,dimensions_items!$B$4:$B$35,dimensions_items!$C$4:$C$35,"NULL",0)</f>
        <v>R5.2OECD</v>
      </c>
      <c r="BY788" s="110" t="s">
        <v>49</v>
      </c>
      <c r="BZ788" s="20" t="s">
        <v>31</v>
      </c>
      <c r="CA788" s="112" t="s">
        <v>18</v>
      </c>
      <c r="CB788" s="112" t="s">
        <v>19</v>
      </c>
      <c r="CC788" s="20" t="str">
        <f t="shared" si="36"/>
        <v>NR</v>
      </c>
      <c r="CD788" s="20" t="str">
        <f t="shared" si="37"/>
        <v>U</v>
      </c>
      <c r="CE788" s="20" t="str">
        <f t="shared" si="38"/>
        <v>OECD_EU15</v>
      </c>
      <c r="CF788" s="20">
        <f>IF(ISNUMBER(Table1[[#This Row],[concrete]]),Table1[[#This Row],[concrete]],IF(AND(ISNUMBER(Table1[[#This Row],[cement]]),ISNUMBER(Table1[[#This Row],[aggregates]])),Table1[[#This Row],[cement]]+Table1[[#This Row],[aggregates]],""))</f>
        <v>2668.0851063829787</v>
      </c>
      <c r="CG788" s="30">
        <f>COUNT(Table1[[#This Row],[steel]:[other_unspecified_material]])</f>
        <v>4</v>
      </c>
    </row>
    <row r="789" spans="1:85">
      <c r="A789" s="9">
        <v>787</v>
      </c>
      <c r="B789" s="20" t="s">
        <v>453</v>
      </c>
      <c r="C789" s="20"/>
      <c r="D789" s="38">
        <v>1959</v>
      </c>
      <c r="F789" s="38" t="s">
        <v>1394</v>
      </c>
      <c r="J789" s="117">
        <v>22.222222222222221</v>
      </c>
      <c r="M789" s="117">
        <v>333.33333333333331</v>
      </c>
      <c r="O789" s="117" t="s">
        <v>1394</v>
      </c>
      <c r="P789" s="117" t="s">
        <v>1394</v>
      </c>
      <c r="S789" s="117" t="s">
        <v>1394</v>
      </c>
      <c r="AB789" s="117" t="s">
        <v>1394</v>
      </c>
      <c r="AJ789" s="117" t="s">
        <v>1394</v>
      </c>
      <c r="AK789" s="117">
        <v>15.462962962962964</v>
      </c>
      <c r="AL789" s="20" t="s">
        <v>1734</v>
      </c>
      <c r="AN789" s="20" t="s">
        <v>1108</v>
      </c>
      <c r="AO789" s="20" t="s">
        <v>1645</v>
      </c>
      <c r="AP789" s="20" t="s">
        <v>598</v>
      </c>
      <c r="AQ789" s="20" t="s">
        <v>120</v>
      </c>
      <c r="AR789" s="20" t="s">
        <v>121</v>
      </c>
      <c r="AS789" s="8" t="s">
        <v>1344</v>
      </c>
      <c r="AT789" s="38">
        <v>2021</v>
      </c>
      <c r="AU789" s="20" t="s">
        <v>953</v>
      </c>
      <c r="AV789" s="20" t="s">
        <v>124</v>
      </c>
      <c r="AW789" s="20" t="s">
        <v>125</v>
      </c>
      <c r="AX789" s="20" t="s">
        <v>1305</v>
      </c>
      <c r="AY789" s="20" t="s">
        <v>1718</v>
      </c>
      <c r="AZ789" s="20" t="s">
        <v>1663</v>
      </c>
      <c r="BA789" s="20" t="s">
        <v>1735</v>
      </c>
      <c r="BB789" s="20" t="s">
        <v>1716</v>
      </c>
      <c r="BC789" s="20"/>
      <c r="BD789" s="20"/>
      <c r="BE789" s="20" t="s">
        <v>1410</v>
      </c>
      <c r="BF789" s="20"/>
      <c r="BG789" s="20"/>
      <c r="BH789" s="20"/>
      <c r="BI789" s="20"/>
      <c r="BJ789" s="20"/>
      <c r="BK789" s="20"/>
      <c r="BL789" s="20"/>
      <c r="BM789" s="20"/>
      <c r="BN789" s="20"/>
      <c r="BO789" s="20"/>
      <c r="BP789" s="20"/>
      <c r="BQ789" s="20"/>
      <c r="BR789" s="20"/>
      <c r="BS789" s="20"/>
      <c r="BT789" s="20"/>
      <c r="BU789" s="20"/>
      <c r="BV789" s="20"/>
      <c r="BW789" s="47" t="s">
        <v>134</v>
      </c>
      <c r="BX789" s="22" t="str">
        <f>_xlfn.XLOOKUP(BW789,dimensions_items!$B$4:$B$35,dimensions_items!$C$4:$C$35,"NULL",0)</f>
        <v>R5.2OECD</v>
      </c>
      <c r="BY789" s="110" t="s">
        <v>21</v>
      </c>
      <c r="BZ789" s="20" t="s">
        <v>31</v>
      </c>
      <c r="CA789" s="112" t="s">
        <v>18</v>
      </c>
      <c r="CB789" s="112" t="s">
        <v>19</v>
      </c>
      <c r="CC789" s="20" t="str">
        <f t="shared" si="36"/>
        <v>RS</v>
      </c>
      <c r="CD789" s="20" t="str">
        <f t="shared" si="37"/>
        <v>U</v>
      </c>
      <c r="CE789" s="20" t="str">
        <f t="shared" si="38"/>
        <v>OECD_EU15</v>
      </c>
      <c r="CF789" s="20">
        <f>IF(ISNUMBER(Table1[[#This Row],[concrete]]),Table1[[#This Row],[concrete]],IF(AND(ISNUMBER(Table1[[#This Row],[cement]]),ISNUMBER(Table1[[#This Row],[aggregates]])),Table1[[#This Row],[cement]]+Table1[[#This Row],[aggregates]],""))</f>
        <v>333.33333333333331</v>
      </c>
      <c r="CG789" s="30">
        <f>COUNT(Table1[[#This Row],[steel]:[other_unspecified_material]])</f>
        <v>3</v>
      </c>
    </row>
    <row r="790" spans="1:85">
      <c r="A790" s="9">
        <v>788</v>
      </c>
      <c r="B790" s="20" t="s">
        <v>453</v>
      </c>
      <c r="C790" s="20"/>
      <c r="D790" s="38">
        <v>1956</v>
      </c>
      <c r="F790" s="38" t="s">
        <v>1394</v>
      </c>
      <c r="J790" s="117">
        <v>133.33333333333334</v>
      </c>
      <c r="M790" s="117">
        <v>2596</v>
      </c>
      <c r="O790" s="117" t="s">
        <v>1394</v>
      </c>
      <c r="P790" s="117" t="s">
        <v>1394</v>
      </c>
      <c r="S790" s="117" t="s">
        <v>1394</v>
      </c>
      <c r="AB790" s="117" t="s">
        <v>1394</v>
      </c>
      <c r="AJ790" s="117" t="s">
        <v>1394</v>
      </c>
      <c r="AK790" s="117">
        <v>112</v>
      </c>
      <c r="AL790" s="20" t="s">
        <v>1736</v>
      </c>
      <c r="AN790" s="20" t="s">
        <v>1647</v>
      </c>
      <c r="AO790" s="20" t="s">
        <v>569</v>
      </c>
      <c r="AP790" s="20" t="s">
        <v>598</v>
      </c>
      <c r="AQ790" s="20" t="s">
        <v>120</v>
      </c>
      <c r="AR790" s="20" t="s">
        <v>121</v>
      </c>
      <c r="AS790" s="8" t="s">
        <v>1344</v>
      </c>
      <c r="AT790" s="38">
        <v>2021</v>
      </c>
      <c r="AU790" s="20" t="s">
        <v>953</v>
      </c>
      <c r="AV790" s="20" t="s">
        <v>124</v>
      </c>
      <c r="AW790" s="20" t="s">
        <v>125</v>
      </c>
      <c r="AX790" s="20" t="s">
        <v>1305</v>
      </c>
      <c r="AY790" s="20" t="s">
        <v>1718</v>
      </c>
      <c r="AZ790" s="20" t="s">
        <v>1664</v>
      </c>
      <c r="BA790" s="20" t="s">
        <v>1737</v>
      </c>
      <c r="BB790" s="20" t="s">
        <v>1716</v>
      </c>
      <c r="BC790" s="20"/>
      <c r="BD790" s="20"/>
      <c r="BE790" s="20" t="s">
        <v>1410</v>
      </c>
      <c r="BF790" s="20"/>
      <c r="BG790" s="20"/>
      <c r="BH790" s="20"/>
      <c r="BI790" s="20"/>
      <c r="BJ790" s="20"/>
      <c r="BK790" s="20"/>
      <c r="BL790" s="20"/>
      <c r="BM790" s="20"/>
      <c r="BN790" s="20"/>
      <c r="BO790" s="20"/>
      <c r="BP790" s="20"/>
      <c r="BQ790" s="20"/>
      <c r="BR790" s="20"/>
      <c r="BS790" s="20"/>
      <c r="BT790" s="20"/>
      <c r="BU790" s="20"/>
      <c r="BV790" s="20"/>
      <c r="BW790" s="47" t="s">
        <v>134</v>
      </c>
      <c r="BX790" s="22" t="str">
        <f>_xlfn.XLOOKUP(BW790,dimensions_items!$B$4:$B$35,dimensions_items!$C$4:$C$35,"NULL",0)</f>
        <v>R5.2OECD</v>
      </c>
      <c r="BY790" s="110" t="s">
        <v>48</v>
      </c>
      <c r="BZ790" s="20" t="s">
        <v>31</v>
      </c>
      <c r="CA790" s="112" t="s">
        <v>18</v>
      </c>
      <c r="CB790" s="112" t="s">
        <v>19</v>
      </c>
      <c r="CC790" s="20" t="str">
        <f t="shared" si="36"/>
        <v>NR</v>
      </c>
      <c r="CD790" s="20" t="str">
        <f t="shared" si="37"/>
        <v>U</v>
      </c>
      <c r="CE790" s="20" t="str">
        <f t="shared" si="38"/>
        <v>OECD_EU15</v>
      </c>
      <c r="CF790" s="20">
        <f>IF(ISNUMBER(Table1[[#This Row],[concrete]]),Table1[[#This Row],[concrete]],IF(AND(ISNUMBER(Table1[[#This Row],[cement]]),ISNUMBER(Table1[[#This Row],[aggregates]])),Table1[[#This Row],[cement]]+Table1[[#This Row],[aggregates]],""))</f>
        <v>2596</v>
      </c>
      <c r="CG790" s="30">
        <f>COUNT(Table1[[#This Row],[steel]:[other_unspecified_material]])</f>
        <v>3</v>
      </c>
    </row>
    <row r="791" spans="1:85">
      <c r="A791" s="9">
        <v>789</v>
      </c>
      <c r="B791" s="20" t="s">
        <v>453</v>
      </c>
      <c r="C791" s="20"/>
      <c r="D791" s="38">
        <v>1937</v>
      </c>
      <c r="F791" s="38" t="s">
        <v>1394</v>
      </c>
      <c r="J791" s="117">
        <v>29.822926374650514</v>
      </c>
      <c r="M791" s="117">
        <v>1780.0559179869524</v>
      </c>
      <c r="O791" s="117" t="s">
        <v>1394</v>
      </c>
      <c r="P791" s="117" t="s">
        <v>1394</v>
      </c>
      <c r="S791" s="117" t="s">
        <v>1394</v>
      </c>
      <c r="AB791" s="117" t="s">
        <v>1394</v>
      </c>
      <c r="AJ791" s="117" t="s">
        <v>1394</v>
      </c>
      <c r="AK791" s="117">
        <v>98.788443616029824</v>
      </c>
      <c r="AL791" s="20" t="s">
        <v>1738</v>
      </c>
      <c r="AN791" s="20" t="s">
        <v>1647</v>
      </c>
      <c r="AO791" s="20" t="s">
        <v>1650</v>
      </c>
      <c r="AP791" s="20" t="s">
        <v>598</v>
      </c>
      <c r="AQ791" s="20" t="s">
        <v>120</v>
      </c>
      <c r="AR791" s="20" t="s">
        <v>121</v>
      </c>
      <c r="AS791" s="8" t="s">
        <v>1344</v>
      </c>
      <c r="AT791" s="38">
        <v>2021</v>
      </c>
      <c r="AU791" s="20" t="s">
        <v>953</v>
      </c>
      <c r="AV791" s="20" t="s">
        <v>124</v>
      </c>
      <c r="AW791" s="20" t="s">
        <v>125</v>
      </c>
      <c r="AX791" s="20" t="s">
        <v>1305</v>
      </c>
      <c r="AY791" s="20" t="s">
        <v>1718</v>
      </c>
      <c r="AZ791" s="20" t="s">
        <v>1665</v>
      </c>
      <c r="BA791" s="20" t="s">
        <v>1739</v>
      </c>
      <c r="BB791" s="20" t="s">
        <v>1716</v>
      </c>
      <c r="BC791" s="20"/>
      <c r="BD791" s="20"/>
      <c r="BE791" s="20" t="s">
        <v>1410</v>
      </c>
      <c r="BF791" s="20"/>
      <c r="BG791" s="20"/>
      <c r="BH791" s="20"/>
      <c r="BI791" s="20"/>
      <c r="BJ791" s="20"/>
      <c r="BK791" s="20"/>
      <c r="BL791" s="20"/>
      <c r="BM791" s="20"/>
      <c r="BN791" s="20"/>
      <c r="BO791" s="20"/>
      <c r="BP791" s="20"/>
      <c r="BQ791" s="20"/>
      <c r="BR791" s="20"/>
      <c r="BS791" s="20"/>
      <c r="BT791" s="20"/>
      <c r="BU791" s="20"/>
      <c r="BV791" s="20"/>
      <c r="BW791" s="47" t="s">
        <v>134</v>
      </c>
      <c r="BX791" s="22" t="str">
        <f>_xlfn.XLOOKUP(BW791,dimensions_items!$B$4:$B$35,dimensions_items!$C$4:$C$35,"NULL",0)</f>
        <v>R5.2OECD</v>
      </c>
      <c r="BY791" s="110" t="s">
        <v>48</v>
      </c>
      <c r="BZ791" s="20" t="s">
        <v>31</v>
      </c>
      <c r="CA791" s="112" t="s">
        <v>18</v>
      </c>
      <c r="CB791" s="112" t="s">
        <v>19</v>
      </c>
      <c r="CC791" s="20" t="str">
        <f t="shared" si="36"/>
        <v>NR</v>
      </c>
      <c r="CD791" s="20" t="str">
        <f t="shared" si="37"/>
        <v>U</v>
      </c>
      <c r="CE791" s="20" t="str">
        <f t="shared" si="38"/>
        <v>OECD_EU15</v>
      </c>
      <c r="CF791" s="20">
        <f>IF(ISNUMBER(Table1[[#This Row],[concrete]]),Table1[[#This Row],[concrete]],IF(AND(ISNUMBER(Table1[[#This Row],[cement]]),ISNUMBER(Table1[[#This Row],[aggregates]])),Table1[[#This Row],[cement]]+Table1[[#This Row],[aggregates]],""))</f>
        <v>1780.0559179869524</v>
      </c>
      <c r="CG791" s="30">
        <f>COUNT(Table1[[#This Row],[steel]:[other_unspecified_material]])</f>
        <v>3</v>
      </c>
    </row>
    <row r="792" spans="1:85">
      <c r="A792" s="9">
        <v>790</v>
      </c>
      <c r="B792" s="20" t="s">
        <v>453</v>
      </c>
      <c r="C792" s="20"/>
      <c r="D792" s="38">
        <v>1955</v>
      </c>
      <c r="F792" s="38" t="s">
        <v>1394</v>
      </c>
      <c r="J792" s="117">
        <v>98.591549295774641</v>
      </c>
      <c r="M792" s="117">
        <v>862.67605633802816</v>
      </c>
      <c r="O792" s="117" t="s">
        <v>1394</v>
      </c>
      <c r="P792" s="117" t="s">
        <v>1394</v>
      </c>
      <c r="S792" s="117">
        <v>3.5211267605633805</v>
      </c>
      <c r="AB792" s="117" t="s">
        <v>1394</v>
      </c>
      <c r="AJ792" s="117" t="s">
        <v>1394</v>
      </c>
      <c r="AK792" s="117">
        <v>36.971830985915496</v>
      </c>
      <c r="AL792" s="20" t="s">
        <v>1740</v>
      </c>
      <c r="AN792" s="20" t="s">
        <v>1108</v>
      </c>
      <c r="AO792" s="20" t="s">
        <v>1645</v>
      </c>
      <c r="AP792" s="20" t="s">
        <v>598</v>
      </c>
      <c r="AQ792" s="20" t="s">
        <v>120</v>
      </c>
      <c r="AR792" s="20" t="s">
        <v>121</v>
      </c>
      <c r="AS792" s="8" t="s">
        <v>1344</v>
      </c>
      <c r="AT792" s="38">
        <v>2021</v>
      </c>
      <c r="AU792" s="20" t="s">
        <v>953</v>
      </c>
      <c r="AV792" s="20" t="s">
        <v>124</v>
      </c>
      <c r="AW792" s="20" t="s">
        <v>125</v>
      </c>
      <c r="AX792" s="20" t="s">
        <v>1305</v>
      </c>
      <c r="AY792" s="20" t="s">
        <v>1718</v>
      </c>
      <c r="AZ792" s="20" t="s">
        <v>1666</v>
      </c>
      <c r="BA792" s="20" t="s">
        <v>1741</v>
      </c>
      <c r="BB792" s="20" t="s">
        <v>1716</v>
      </c>
      <c r="BC792" s="20"/>
      <c r="BD792" s="20"/>
      <c r="BE792" s="20" t="s">
        <v>1410</v>
      </c>
      <c r="BF792" s="20"/>
      <c r="BG792" s="20"/>
      <c r="BH792" s="20"/>
      <c r="BI792" s="20"/>
      <c r="BJ792" s="20"/>
      <c r="BK792" s="20"/>
      <c r="BL792" s="20"/>
      <c r="BM792" s="20"/>
      <c r="BN792" s="20"/>
      <c r="BO792" s="20"/>
      <c r="BP792" s="20"/>
      <c r="BQ792" s="20"/>
      <c r="BR792" s="20"/>
      <c r="BS792" s="20"/>
      <c r="BT792" s="20"/>
      <c r="BU792" s="20"/>
      <c r="BV792" s="20"/>
      <c r="BW792" s="47" t="s">
        <v>134</v>
      </c>
      <c r="BX792" s="22" t="str">
        <f>_xlfn.XLOOKUP(BW792,dimensions_items!$B$4:$B$35,dimensions_items!$C$4:$C$35,"NULL",0)</f>
        <v>R5.2OECD</v>
      </c>
      <c r="BY792" s="110" t="s">
        <v>21</v>
      </c>
      <c r="BZ792" s="20" t="s">
        <v>31</v>
      </c>
      <c r="CA792" s="112" t="s">
        <v>18</v>
      </c>
      <c r="CB792" s="112" t="s">
        <v>19</v>
      </c>
      <c r="CC792" s="20" t="str">
        <f t="shared" si="36"/>
        <v>RS</v>
      </c>
      <c r="CD792" s="20" t="str">
        <f t="shared" si="37"/>
        <v>U</v>
      </c>
      <c r="CE792" s="20" t="str">
        <f t="shared" si="38"/>
        <v>OECD_EU15</v>
      </c>
      <c r="CF792" s="20">
        <f>IF(ISNUMBER(Table1[[#This Row],[concrete]]),Table1[[#This Row],[concrete]],IF(AND(ISNUMBER(Table1[[#This Row],[cement]]),ISNUMBER(Table1[[#This Row],[aggregates]])),Table1[[#This Row],[cement]]+Table1[[#This Row],[aggregates]],""))</f>
        <v>862.67605633802816</v>
      </c>
      <c r="CG792" s="30">
        <f>COUNT(Table1[[#This Row],[steel]:[other_unspecified_material]])</f>
        <v>4</v>
      </c>
    </row>
    <row r="793" spans="1:85">
      <c r="A793" s="9">
        <v>791</v>
      </c>
      <c r="B793" s="20" t="s">
        <v>453</v>
      </c>
      <c r="C793" s="20"/>
      <c r="D793" s="38">
        <v>1992</v>
      </c>
      <c r="F793" s="38" t="s">
        <v>1394</v>
      </c>
      <c r="J793" s="117">
        <v>12.573344509639565</v>
      </c>
      <c r="M793" s="117">
        <v>402.34702430846608</v>
      </c>
      <c r="O793" s="117" t="s">
        <v>1394</v>
      </c>
      <c r="P793" s="117" t="s">
        <v>1394</v>
      </c>
      <c r="S793" s="117">
        <v>3.3528918692372169</v>
      </c>
      <c r="AB793" s="117" t="s">
        <v>1394</v>
      </c>
      <c r="AJ793" s="117" t="s">
        <v>1394</v>
      </c>
      <c r="AK793" s="117">
        <v>22.883487007544005</v>
      </c>
      <c r="AL793" s="20" t="s">
        <v>1730</v>
      </c>
      <c r="AN793" s="20" t="s">
        <v>1647</v>
      </c>
      <c r="AO793" s="20" t="s">
        <v>981</v>
      </c>
      <c r="AP793" s="20" t="s">
        <v>598</v>
      </c>
      <c r="AQ793" s="20" t="s">
        <v>120</v>
      </c>
      <c r="AR793" s="20" t="s">
        <v>121</v>
      </c>
      <c r="AS793" s="8" t="s">
        <v>1344</v>
      </c>
      <c r="AT793" s="38">
        <v>2021</v>
      </c>
      <c r="AU793" s="20" t="s">
        <v>953</v>
      </c>
      <c r="AV793" s="20" t="s">
        <v>124</v>
      </c>
      <c r="AW793" s="20" t="s">
        <v>125</v>
      </c>
      <c r="AX793" s="20" t="s">
        <v>1305</v>
      </c>
      <c r="AY793" s="20" t="s">
        <v>1718</v>
      </c>
      <c r="AZ793" s="20" t="s">
        <v>1667</v>
      </c>
      <c r="BA793" s="20" t="s">
        <v>1742</v>
      </c>
      <c r="BB793" s="20" t="s">
        <v>1716</v>
      </c>
      <c r="BC793" s="20"/>
      <c r="BD793" s="20"/>
      <c r="BE793" s="20" t="s">
        <v>1410</v>
      </c>
      <c r="BF793" s="20"/>
      <c r="BG793" s="20"/>
      <c r="BH793" s="20"/>
      <c r="BI793" s="20"/>
      <c r="BJ793" s="20"/>
      <c r="BK793" s="20"/>
      <c r="BL793" s="20"/>
      <c r="BM793" s="20"/>
      <c r="BN793" s="20"/>
      <c r="BO793" s="20"/>
      <c r="BP793" s="20"/>
      <c r="BQ793" s="20"/>
      <c r="BR793" s="20"/>
      <c r="BS793" s="20"/>
      <c r="BT793" s="20"/>
      <c r="BU793" s="20"/>
      <c r="BV793" s="20"/>
      <c r="BW793" s="47" t="s">
        <v>134</v>
      </c>
      <c r="BX793" s="22" t="str">
        <f>_xlfn.XLOOKUP(BW793,dimensions_items!$B$4:$B$35,dimensions_items!$C$4:$C$35,"NULL",0)</f>
        <v>R5.2OECD</v>
      </c>
      <c r="BY793" s="110" t="s">
        <v>43</v>
      </c>
      <c r="BZ793" s="20" t="s">
        <v>31</v>
      </c>
      <c r="CA793" s="112" t="s">
        <v>18</v>
      </c>
      <c r="CB793" s="112" t="s">
        <v>19</v>
      </c>
      <c r="CC793" s="20" t="str">
        <f t="shared" si="36"/>
        <v>NR</v>
      </c>
      <c r="CD793" s="20" t="str">
        <f t="shared" si="37"/>
        <v>U</v>
      </c>
      <c r="CE793" s="20" t="str">
        <f t="shared" si="38"/>
        <v>OECD_EU15</v>
      </c>
      <c r="CF793" s="20">
        <f>IF(ISNUMBER(Table1[[#This Row],[concrete]]),Table1[[#This Row],[concrete]],IF(AND(ISNUMBER(Table1[[#This Row],[cement]]),ISNUMBER(Table1[[#This Row],[aggregates]])),Table1[[#This Row],[cement]]+Table1[[#This Row],[aggregates]],""))</f>
        <v>402.34702430846608</v>
      </c>
      <c r="CG793" s="30">
        <f>COUNT(Table1[[#This Row],[steel]:[other_unspecified_material]])</f>
        <v>4</v>
      </c>
    </row>
    <row r="794" spans="1:85">
      <c r="A794" s="9">
        <v>792</v>
      </c>
      <c r="B794" s="20" t="s">
        <v>453</v>
      </c>
      <c r="C794" s="20"/>
      <c r="D794" s="38">
        <v>1978</v>
      </c>
      <c r="F794" s="38" t="s">
        <v>1394</v>
      </c>
      <c r="J794" s="117">
        <v>75.91836734693878</v>
      </c>
      <c r="M794" s="117">
        <v>1551.0204081632653</v>
      </c>
      <c r="O794" s="117" t="s">
        <v>1394</v>
      </c>
      <c r="P794" s="117" t="s">
        <v>1394</v>
      </c>
      <c r="S794" s="117">
        <v>8.9795918367346932</v>
      </c>
      <c r="AB794" s="117" t="s">
        <v>1394</v>
      </c>
      <c r="AJ794" s="117" t="s">
        <v>1394</v>
      </c>
      <c r="AK794" s="117">
        <v>71.020408163265301</v>
      </c>
      <c r="AL794" s="20" t="s">
        <v>1736</v>
      </c>
      <c r="AN794" s="20" t="s">
        <v>1647</v>
      </c>
      <c r="AO794" s="20" t="s">
        <v>569</v>
      </c>
      <c r="AP794" s="20" t="s">
        <v>598</v>
      </c>
      <c r="AQ794" s="20" t="s">
        <v>120</v>
      </c>
      <c r="AR794" s="20" t="s">
        <v>121</v>
      </c>
      <c r="AS794" s="8" t="s">
        <v>1344</v>
      </c>
      <c r="AT794" s="38">
        <v>2021</v>
      </c>
      <c r="AU794" s="20" t="s">
        <v>953</v>
      </c>
      <c r="AV794" s="20" t="s">
        <v>124</v>
      </c>
      <c r="AW794" s="20" t="s">
        <v>125</v>
      </c>
      <c r="AX794" s="20" t="s">
        <v>1305</v>
      </c>
      <c r="AY794" s="20" t="s">
        <v>1718</v>
      </c>
      <c r="AZ794" s="20" t="s">
        <v>1668</v>
      </c>
      <c r="BA794" s="20" t="s">
        <v>1743</v>
      </c>
      <c r="BB794" s="20" t="s">
        <v>1716</v>
      </c>
      <c r="BC794" s="20"/>
      <c r="BD794" s="20"/>
      <c r="BE794" s="20" t="s">
        <v>1410</v>
      </c>
      <c r="BF794" s="20"/>
      <c r="BG794" s="20"/>
      <c r="BH794" s="20"/>
      <c r="BI794" s="20"/>
      <c r="BJ794" s="20"/>
      <c r="BK794" s="20"/>
      <c r="BL794" s="20"/>
      <c r="BM794" s="20"/>
      <c r="BN794" s="20"/>
      <c r="BO794" s="20"/>
      <c r="BP794" s="20"/>
      <c r="BQ794" s="20"/>
      <c r="BR794" s="20"/>
      <c r="BS794" s="20"/>
      <c r="BT794" s="20"/>
      <c r="BU794" s="20"/>
      <c r="BV794" s="20"/>
      <c r="BW794" s="47" t="s">
        <v>134</v>
      </c>
      <c r="BX794" s="22" t="str">
        <f>_xlfn.XLOOKUP(BW794,dimensions_items!$B$4:$B$35,dimensions_items!$C$4:$C$35,"NULL",0)</f>
        <v>R5.2OECD</v>
      </c>
      <c r="BY794" s="110" t="s">
        <v>48</v>
      </c>
      <c r="BZ794" s="20" t="s">
        <v>31</v>
      </c>
      <c r="CA794" s="112" t="s">
        <v>18</v>
      </c>
      <c r="CB794" s="112" t="s">
        <v>19</v>
      </c>
      <c r="CC794" s="20" t="str">
        <f t="shared" si="36"/>
        <v>NR</v>
      </c>
      <c r="CD794" s="20" t="str">
        <f t="shared" si="37"/>
        <v>U</v>
      </c>
      <c r="CE794" s="20" t="str">
        <f t="shared" si="38"/>
        <v>OECD_EU15</v>
      </c>
      <c r="CF794" s="20">
        <f>IF(ISNUMBER(Table1[[#This Row],[concrete]]),Table1[[#This Row],[concrete]],IF(AND(ISNUMBER(Table1[[#This Row],[cement]]),ISNUMBER(Table1[[#This Row],[aggregates]])),Table1[[#This Row],[cement]]+Table1[[#This Row],[aggregates]],""))</f>
        <v>1551.0204081632653</v>
      </c>
      <c r="CG794" s="30">
        <f>COUNT(Table1[[#This Row],[steel]:[other_unspecified_material]])</f>
        <v>4</v>
      </c>
    </row>
    <row r="795" spans="1:85">
      <c r="A795" s="9">
        <v>793</v>
      </c>
      <c r="B795" s="20" t="s">
        <v>453</v>
      </c>
      <c r="C795" s="20"/>
      <c r="D795" s="38">
        <v>1965</v>
      </c>
      <c r="F795" s="38">
        <v>20.785545954438334</v>
      </c>
      <c r="J795" s="117">
        <v>52.160251374705418</v>
      </c>
      <c r="M795" s="117">
        <v>593.87274155538103</v>
      </c>
      <c r="O795" s="117" t="s">
        <v>1394</v>
      </c>
      <c r="P795" s="117">
        <v>148.46818538884526</v>
      </c>
      <c r="S795" s="117" t="s">
        <v>1394</v>
      </c>
      <c r="AB795" s="117" t="s">
        <v>1394</v>
      </c>
      <c r="AJ795" s="117" t="s">
        <v>1394</v>
      </c>
      <c r="AK795" s="117">
        <v>86.865671641791053</v>
      </c>
      <c r="AL795" s="20" t="s">
        <v>1744</v>
      </c>
      <c r="AN795" s="20" t="s">
        <v>1647</v>
      </c>
      <c r="AO795" s="20" t="s">
        <v>192</v>
      </c>
      <c r="AP795" s="20" t="s">
        <v>598</v>
      </c>
      <c r="AQ795" s="20" t="s">
        <v>120</v>
      </c>
      <c r="AR795" s="20" t="s">
        <v>121</v>
      </c>
      <c r="AS795" s="8" t="s">
        <v>1344</v>
      </c>
      <c r="AT795" s="38">
        <v>2021</v>
      </c>
      <c r="AU795" s="20" t="s">
        <v>953</v>
      </c>
      <c r="AV795" s="20" t="s">
        <v>124</v>
      </c>
      <c r="AW795" s="20" t="s">
        <v>125</v>
      </c>
      <c r="AX795" s="20" t="s">
        <v>1305</v>
      </c>
      <c r="AY795" s="20" t="s">
        <v>1718</v>
      </c>
      <c r="AZ795" s="20" t="s">
        <v>1669</v>
      </c>
      <c r="BA795" s="20" t="s">
        <v>1745</v>
      </c>
      <c r="BB795" s="20" t="s">
        <v>1716</v>
      </c>
      <c r="BC795" s="20"/>
      <c r="BD795" s="20"/>
      <c r="BE795" s="20" t="s">
        <v>1410</v>
      </c>
      <c r="BF795" s="20"/>
      <c r="BG795" s="20"/>
      <c r="BH795" s="20"/>
      <c r="BI795" s="20"/>
      <c r="BJ795" s="20"/>
      <c r="BK795" s="20"/>
      <c r="BL795" s="20"/>
      <c r="BM795" s="20"/>
      <c r="BN795" s="20"/>
      <c r="BO795" s="20"/>
      <c r="BP795" s="20"/>
      <c r="BQ795" s="20"/>
      <c r="BR795" s="20"/>
      <c r="BS795" s="20"/>
      <c r="BT795" s="20"/>
      <c r="BU795" s="20"/>
      <c r="BV795" s="20"/>
      <c r="BW795" s="47" t="s">
        <v>134</v>
      </c>
      <c r="BX795" s="22" t="str">
        <f>_xlfn.XLOOKUP(BW795,dimensions_items!$B$4:$B$35,dimensions_items!$C$4:$C$35,"NULL",0)</f>
        <v>R5.2OECD</v>
      </c>
      <c r="BY795" s="110" t="s">
        <v>45</v>
      </c>
      <c r="BZ795" s="20" t="s">
        <v>31</v>
      </c>
      <c r="CA795" s="112" t="s">
        <v>18</v>
      </c>
      <c r="CB795" s="112" t="s">
        <v>19</v>
      </c>
      <c r="CC795" s="20" t="str">
        <f t="shared" si="36"/>
        <v>NR</v>
      </c>
      <c r="CD795" s="20" t="str">
        <f t="shared" si="37"/>
        <v>U</v>
      </c>
      <c r="CE795" s="20" t="str">
        <f t="shared" si="38"/>
        <v>OECD_EU15</v>
      </c>
      <c r="CF795" s="20">
        <f>IF(ISNUMBER(Table1[[#This Row],[concrete]]),Table1[[#This Row],[concrete]],IF(AND(ISNUMBER(Table1[[#This Row],[cement]]),ISNUMBER(Table1[[#This Row],[aggregates]])),Table1[[#This Row],[cement]]+Table1[[#This Row],[aggregates]],""))</f>
        <v>593.87274155538103</v>
      </c>
      <c r="CG795" s="30">
        <f>COUNT(Table1[[#This Row],[steel]:[other_unspecified_material]])</f>
        <v>5</v>
      </c>
    </row>
    <row r="796" spans="1:85">
      <c r="A796" s="9">
        <v>794</v>
      </c>
      <c r="B796" s="20" t="s">
        <v>453</v>
      </c>
      <c r="C796" s="20"/>
      <c r="D796" s="38">
        <v>1962</v>
      </c>
      <c r="F796" s="38" t="s">
        <v>1394</v>
      </c>
      <c r="J796" s="117">
        <v>29.498525073746311</v>
      </c>
      <c r="M796" s="117">
        <v>811.20943952802361</v>
      </c>
      <c r="O796" s="117" t="s">
        <v>1394</v>
      </c>
      <c r="P796" s="117" t="s">
        <v>1394</v>
      </c>
      <c r="S796" s="117" t="s">
        <v>1394</v>
      </c>
      <c r="AB796" s="117" t="s">
        <v>1394</v>
      </c>
      <c r="AJ796" s="117" t="s">
        <v>1394</v>
      </c>
      <c r="AK796" s="117">
        <v>95.87020648967551</v>
      </c>
      <c r="AL796" s="20" t="s">
        <v>1746</v>
      </c>
      <c r="AN796" s="20" t="s">
        <v>1647</v>
      </c>
      <c r="AO796" s="20" t="s">
        <v>1651</v>
      </c>
      <c r="AP796" s="20" t="s">
        <v>598</v>
      </c>
      <c r="AQ796" s="20" t="s">
        <v>120</v>
      </c>
      <c r="AR796" s="20" t="s">
        <v>121</v>
      </c>
      <c r="AS796" s="8" t="s">
        <v>1344</v>
      </c>
      <c r="AT796" s="38">
        <v>2021</v>
      </c>
      <c r="AU796" s="20" t="s">
        <v>953</v>
      </c>
      <c r="AV796" s="20" t="s">
        <v>124</v>
      </c>
      <c r="AW796" s="20" t="s">
        <v>125</v>
      </c>
      <c r="AX796" s="20" t="s">
        <v>1305</v>
      </c>
      <c r="AY796" s="20" t="s">
        <v>1718</v>
      </c>
      <c r="AZ796" s="20" t="s">
        <v>1670</v>
      </c>
      <c r="BA796" s="20" t="s">
        <v>1747</v>
      </c>
      <c r="BB796" s="20" t="s">
        <v>1716</v>
      </c>
      <c r="BC796" s="20"/>
      <c r="BD796" s="20"/>
      <c r="BE796" s="20" t="s">
        <v>1410</v>
      </c>
      <c r="BF796" s="20"/>
      <c r="BG796" s="20"/>
      <c r="BH796" s="20"/>
      <c r="BI796" s="20"/>
      <c r="BJ796" s="20"/>
      <c r="BK796" s="20"/>
      <c r="BL796" s="20"/>
      <c r="BM796" s="20"/>
      <c r="BN796" s="20"/>
      <c r="BO796" s="20"/>
      <c r="BP796" s="20"/>
      <c r="BQ796" s="20"/>
      <c r="BR796" s="20"/>
      <c r="BS796" s="20"/>
      <c r="BT796" s="20"/>
      <c r="BU796" s="20"/>
      <c r="BV796" s="20"/>
      <c r="BW796" s="47" t="s">
        <v>134</v>
      </c>
      <c r="BX796" s="22" t="str">
        <f>_xlfn.XLOOKUP(BW796,dimensions_items!$B$4:$B$35,dimensions_items!$C$4:$C$35,"NULL",0)</f>
        <v>R5.2OECD</v>
      </c>
      <c r="BY796" s="110" t="s">
        <v>48</v>
      </c>
      <c r="BZ796" s="20" t="s">
        <v>31</v>
      </c>
      <c r="CA796" s="112" t="s">
        <v>18</v>
      </c>
      <c r="CB796" s="112" t="s">
        <v>19</v>
      </c>
      <c r="CC796" s="20" t="str">
        <f t="shared" si="36"/>
        <v>NR</v>
      </c>
      <c r="CD796" s="20" t="str">
        <f t="shared" si="37"/>
        <v>U</v>
      </c>
      <c r="CE796" s="20" t="str">
        <f t="shared" si="38"/>
        <v>OECD_EU15</v>
      </c>
      <c r="CF796" s="20">
        <f>IF(ISNUMBER(Table1[[#This Row],[concrete]]),Table1[[#This Row],[concrete]],IF(AND(ISNUMBER(Table1[[#This Row],[cement]]),ISNUMBER(Table1[[#This Row],[aggregates]])),Table1[[#This Row],[cement]]+Table1[[#This Row],[aggregates]],""))</f>
        <v>811.20943952802361</v>
      </c>
      <c r="CG796" s="30">
        <f>COUNT(Table1[[#This Row],[steel]:[other_unspecified_material]])</f>
        <v>3</v>
      </c>
    </row>
    <row r="797" spans="1:85">
      <c r="A797" s="9">
        <v>795</v>
      </c>
      <c r="B797" s="20" t="s">
        <v>453</v>
      </c>
      <c r="C797" s="20"/>
      <c r="D797" s="38">
        <v>1996</v>
      </c>
      <c r="F797" s="38" t="s">
        <v>1394</v>
      </c>
      <c r="J797" s="117">
        <v>58.823529411764703</v>
      </c>
      <c r="M797" s="117">
        <v>1261.7647058823529</v>
      </c>
      <c r="O797" s="117" t="s">
        <v>1394</v>
      </c>
      <c r="P797" s="117" t="s">
        <v>1394</v>
      </c>
      <c r="S797" s="117" t="s">
        <v>1394</v>
      </c>
      <c r="AB797" s="117" t="s">
        <v>1394</v>
      </c>
      <c r="AJ797" s="117" t="s">
        <v>1394</v>
      </c>
      <c r="AK797" s="117">
        <v>127.61029411764706</v>
      </c>
      <c r="AL797" s="20" t="s">
        <v>1748</v>
      </c>
      <c r="AN797" s="20" t="s">
        <v>1647</v>
      </c>
      <c r="AO797" s="20" t="s">
        <v>981</v>
      </c>
      <c r="AP797" s="20" t="s">
        <v>598</v>
      </c>
      <c r="AQ797" s="20" t="s">
        <v>120</v>
      </c>
      <c r="AR797" s="20" t="s">
        <v>121</v>
      </c>
      <c r="AS797" s="8" t="s">
        <v>1344</v>
      </c>
      <c r="AT797" s="38">
        <v>2021</v>
      </c>
      <c r="AU797" s="20" t="s">
        <v>953</v>
      </c>
      <c r="AV797" s="20" t="s">
        <v>124</v>
      </c>
      <c r="AW797" s="20" t="s">
        <v>125</v>
      </c>
      <c r="AX797" s="20" t="s">
        <v>1305</v>
      </c>
      <c r="AY797" s="20" t="s">
        <v>1718</v>
      </c>
      <c r="AZ797" s="20" t="s">
        <v>1671</v>
      </c>
      <c r="BA797" s="20" t="s">
        <v>1749</v>
      </c>
      <c r="BB797" s="20" t="s">
        <v>1716</v>
      </c>
      <c r="BC797" s="20"/>
      <c r="BD797" s="20"/>
      <c r="BE797" s="20" t="s">
        <v>1410</v>
      </c>
      <c r="BF797" s="20"/>
      <c r="BG797" s="20"/>
      <c r="BH797" s="20"/>
      <c r="BI797" s="20"/>
      <c r="BJ797" s="20"/>
      <c r="BK797" s="20"/>
      <c r="BL797" s="20"/>
      <c r="BM797" s="20"/>
      <c r="BN797" s="20"/>
      <c r="BO797" s="20"/>
      <c r="BP797" s="20"/>
      <c r="BQ797" s="20"/>
      <c r="BR797" s="20"/>
      <c r="BS797" s="20"/>
      <c r="BT797" s="20"/>
      <c r="BU797" s="20"/>
      <c r="BV797" s="20"/>
      <c r="BW797" s="47" t="s">
        <v>134</v>
      </c>
      <c r="BX797" s="22" t="str">
        <f>_xlfn.XLOOKUP(BW797,dimensions_items!$B$4:$B$35,dimensions_items!$C$4:$C$35,"NULL",0)</f>
        <v>R5.2OECD</v>
      </c>
      <c r="BY797" s="110" t="s">
        <v>43</v>
      </c>
      <c r="BZ797" s="20" t="s">
        <v>31</v>
      </c>
      <c r="CA797" s="112" t="s">
        <v>18</v>
      </c>
      <c r="CB797" s="112" t="s">
        <v>19</v>
      </c>
      <c r="CC797" s="20" t="str">
        <f t="shared" si="36"/>
        <v>NR</v>
      </c>
      <c r="CD797" s="20" t="str">
        <f t="shared" si="37"/>
        <v>U</v>
      </c>
      <c r="CE797" s="20" t="str">
        <f t="shared" si="38"/>
        <v>OECD_EU15</v>
      </c>
      <c r="CF797" s="20">
        <f>IF(ISNUMBER(Table1[[#This Row],[concrete]]),Table1[[#This Row],[concrete]],IF(AND(ISNUMBER(Table1[[#This Row],[cement]]),ISNUMBER(Table1[[#This Row],[aggregates]])),Table1[[#This Row],[cement]]+Table1[[#This Row],[aggregates]],""))</f>
        <v>1261.7647058823529</v>
      </c>
      <c r="CG797" s="30">
        <f>COUNT(Table1[[#This Row],[steel]:[other_unspecified_material]])</f>
        <v>3</v>
      </c>
    </row>
    <row r="798" spans="1:85">
      <c r="A798" s="9">
        <v>796</v>
      </c>
      <c r="B798" s="20" t="s">
        <v>453</v>
      </c>
      <c r="C798" s="20"/>
      <c r="D798" s="38">
        <v>1972</v>
      </c>
      <c r="F798" s="38" t="s">
        <v>1394</v>
      </c>
      <c r="J798" s="117">
        <v>48.128342245989302</v>
      </c>
      <c r="M798" s="117">
        <v>465.24064171122996</v>
      </c>
      <c r="O798" s="117" t="s">
        <v>1394</v>
      </c>
      <c r="P798" s="117" t="s">
        <v>1394</v>
      </c>
      <c r="S798" s="117" t="s">
        <v>1394</v>
      </c>
      <c r="AB798" s="117" t="s">
        <v>1394</v>
      </c>
      <c r="AJ798" s="117" t="s">
        <v>1394</v>
      </c>
      <c r="AK798" s="117">
        <v>59.491978609625669</v>
      </c>
      <c r="AL798" s="20" t="s">
        <v>1736</v>
      </c>
      <c r="AN798" s="20" t="s">
        <v>1647</v>
      </c>
      <c r="AO798" s="20" t="s">
        <v>569</v>
      </c>
      <c r="AP798" s="20" t="s">
        <v>598</v>
      </c>
      <c r="AQ798" s="20" t="s">
        <v>120</v>
      </c>
      <c r="AR798" s="20" t="s">
        <v>121</v>
      </c>
      <c r="AS798" s="8" t="s">
        <v>1344</v>
      </c>
      <c r="AT798" s="38">
        <v>2021</v>
      </c>
      <c r="AU798" s="20" t="s">
        <v>953</v>
      </c>
      <c r="AV798" s="20" t="s">
        <v>124</v>
      </c>
      <c r="AW798" s="20" t="s">
        <v>125</v>
      </c>
      <c r="AX798" s="20" t="s">
        <v>1305</v>
      </c>
      <c r="AY798" s="20" t="s">
        <v>1718</v>
      </c>
      <c r="AZ798" s="20" t="s">
        <v>1672</v>
      </c>
      <c r="BA798" s="20" t="s">
        <v>1750</v>
      </c>
      <c r="BB798" s="20" t="s">
        <v>1716</v>
      </c>
      <c r="BC798" s="20"/>
      <c r="BD798" s="20"/>
      <c r="BE798" s="20" t="s">
        <v>1410</v>
      </c>
      <c r="BF798" s="20"/>
      <c r="BG798" s="20"/>
      <c r="BH798" s="20"/>
      <c r="BI798" s="20"/>
      <c r="BJ798" s="20"/>
      <c r="BK798" s="20"/>
      <c r="BL798" s="20"/>
      <c r="BM798" s="20"/>
      <c r="BN798" s="20"/>
      <c r="BO798" s="20"/>
      <c r="BP798" s="20"/>
      <c r="BQ798" s="20"/>
      <c r="BR798" s="20"/>
      <c r="BS798" s="20"/>
      <c r="BT798" s="20"/>
      <c r="BU798" s="20"/>
      <c r="BV798" s="20"/>
      <c r="BW798" s="47" t="s">
        <v>134</v>
      </c>
      <c r="BX798" s="22" t="str">
        <f>_xlfn.XLOOKUP(BW798,dimensions_items!$B$4:$B$35,dimensions_items!$C$4:$C$35,"NULL",0)</f>
        <v>R5.2OECD</v>
      </c>
      <c r="BY798" s="110" t="s">
        <v>48</v>
      </c>
      <c r="BZ798" s="20" t="s">
        <v>31</v>
      </c>
      <c r="CA798" s="112" t="s">
        <v>18</v>
      </c>
      <c r="CB798" s="112" t="s">
        <v>19</v>
      </c>
      <c r="CC798" s="20" t="str">
        <f t="shared" si="36"/>
        <v>NR</v>
      </c>
      <c r="CD798" s="20" t="str">
        <f t="shared" si="37"/>
        <v>U</v>
      </c>
      <c r="CE798" s="20" t="str">
        <f t="shared" si="38"/>
        <v>OECD_EU15</v>
      </c>
      <c r="CF798" s="20">
        <f>IF(ISNUMBER(Table1[[#This Row],[concrete]]),Table1[[#This Row],[concrete]],IF(AND(ISNUMBER(Table1[[#This Row],[cement]]),ISNUMBER(Table1[[#This Row],[aggregates]])),Table1[[#This Row],[cement]]+Table1[[#This Row],[aggregates]],""))</f>
        <v>465.24064171122996</v>
      </c>
      <c r="CG798" s="30">
        <f>COUNT(Table1[[#This Row],[steel]:[other_unspecified_material]])</f>
        <v>3</v>
      </c>
    </row>
    <row r="799" spans="1:85">
      <c r="A799" s="9">
        <v>797</v>
      </c>
      <c r="B799" s="20" t="s">
        <v>453</v>
      </c>
      <c r="C799" s="20"/>
      <c r="D799" s="38">
        <v>1990</v>
      </c>
      <c r="F799" s="38" t="s">
        <v>1394</v>
      </c>
      <c r="J799" s="117">
        <v>44</v>
      </c>
      <c r="M799" s="117">
        <v>2398</v>
      </c>
      <c r="O799" s="117" t="s">
        <v>1394</v>
      </c>
      <c r="P799" s="117" t="s">
        <v>1394</v>
      </c>
      <c r="S799" s="117">
        <v>16.666666666666668</v>
      </c>
      <c r="AB799" s="117" t="s">
        <v>1394</v>
      </c>
      <c r="AJ799" s="117" t="s">
        <v>1394</v>
      </c>
      <c r="AK799" s="117">
        <v>161.66666666666666</v>
      </c>
      <c r="AL799" s="20" t="s">
        <v>1751</v>
      </c>
      <c r="AN799" s="20" t="s">
        <v>1647</v>
      </c>
      <c r="AO799" s="20" t="s">
        <v>192</v>
      </c>
      <c r="AP799" s="20" t="s">
        <v>598</v>
      </c>
      <c r="AQ799" s="20" t="s">
        <v>120</v>
      </c>
      <c r="AR799" s="20" t="s">
        <v>121</v>
      </c>
      <c r="AS799" s="8" t="s">
        <v>1344</v>
      </c>
      <c r="AT799" s="38">
        <v>2021</v>
      </c>
      <c r="AU799" s="20" t="s">
        <v>953</v>
      </c>
      <c r="AV799" s="20" t="s">
        <v>124</v>
      </c>
      <c r="AW799" s="20" t="s">
        <v>125</v>
      </c>
      <c r="AX799" s="20" t="s">
        <v>1305</v>
      </c>
      <c r="AY799" s="20" t="s">
        <v>1718</v>
      </c>
      <c r="AZ799" s="20" t="s">
        <v>1673</v>
      </c>
      <c r="BA799" s="20" t="s">
        <v>1752</v>
      </c>
      <c r="BB799" s="20" t="s">
        <v>1716</v>
      </c>
      <c r="BC799" s="20"/>
      <c r="BD799" s="20"/>
      <c r="BE799" s="20" t="s">
        <v>1410</v>
      </c>
      <c r="BF799" s="20"/>
      <c r="BG799" s="20"/>
      <c r="BH799" s="20"/>
      <c r="BI799" s="20"/>
      <c r="BJ799" s="20"/>
      <c r="BK799" s="20"/>
      <c r="BL799" s="20"/>
      <c r="BM799" s="20"/>
      <c r="BN799" s="20"/>
      <c r="BO799" s="20"/>
      <c r="BP799" s="20"/>
      <c r="BQ799" s="20"/>
      <c r="BR799" s="20"/>
      <c r="BS799" s="20"/>
      <c r="BT799" s="20"/>
      <c r="BU799" s="20"/>
      <c r="BV799" s="20"/>
      <c r="BW799" s="47" t="s">
        <v>134</v>
      </c>
      <c r="BX799" s="22" t="str">
        <f>_xlfn.XLOOKUP(BW799,dimensions_items!$B$4:$B$35,dimensions_items!$C$4:$C$35,"NULL",0)</f>
        <v>R5.2OECD</v>
      </c>
      <c r="BY799" s="110" t="s">
        <v>45</v>
      </c>
      <c r="BZ799" s="20" t="s">
        <v>31</v>
      </c>
      <c r="CA799" s="112" t="s">
        <v>18</v>
      </c>
      <c r="CB799" s="112" t="s">
        <v>19</v>
      </c>
      <c r="CC799" s="20" t="str">
        <f t="shared" si="36"/>
        <v>NR</v>
      </c>
      <c r="CD799" s="20" t="str">
        <f t="shared" si="37"/>
        <v>U</v>
      </c>
      <c r="CE799" s="20" t="str">
        <f t="shared" si="38"/>
        <v>OECD_EU15</v>
      </c>
      <c r="CF799" s="20">
        <f>IF(ISNUMBER(Table1[[#This Row],[concrete]]),Table1[[#This Row],[concrete]],IF(AND(ISNUMBER(Table1[[#This Row],[cement]]),ISNUMBER(Table1[[#This Row],[aggregates]])),Table1[[#This Row],[cement]]+Table1[[#This Row],[aggregates]],""))</f>
        <v>2398</v>
      </c>
      <c r="CG799" s="30">
        <f>COUNT(Table1[[#This Row],[steel]:[other_unspecified_material]])</f>
        <v>4</v>
      </c>
    </row>
    <row r="800" spans="1:85">
      <c r="A800" s="9">
        <v>798</v>
      </c>
      <c r="B800" s="20" t="s">
        <v>453</v>
      </c>
      <c r="C800" s="20"/>
      <c r="D800" s="38">
        <v>1978</v>
      </c>
      <c r="F800" s="38" t="s">
        <v>1394</v>
      </c>
      <c r="J800" s="117">
        <v>86.833654463712264</v>
      </c>
      <c r="M800" s="117">
        <v>2556.1978163134231</v>
      </c>
      <c r="O800" s="117">
        <v>98.908156711624926</v>
      </c>
      <c r="P800" s="117" t="s">
        <v>1394</v>
      </c>
      <c r="S800" s="117">
        <v>25.690430314707772</v>
      </c>
      <c r="AB800" s="117" t="s">
        <v>1394</v>
      </c>
      <c r="AJ800" s="117" t="s">
        <v>1394</v>
      </c>
      <c r="AK800" s="117">
        <v>215.28580603725112</v>
      </c>
      <c r="AL800" s="20" t="s">
        <v>1746</v>
      </c>
      <c r="AN800" s="20" t="s">
        <v>1647</v>
      </c>
      <c r="AO800" s="20" t="s">
        <v>1651</v>
      </c>
      <c r="AP800" s="20" t="s">
        <v>598</v>
      </c>
      <c r="AQ800" s="20" t="s">
        <v>120</v>
      </c>
      <c r="AR800" s="20" t="s">
        <v>121</v>
      </c>
      <c r="AS800" s="8" t="s">
        <v>1344</v>
      </c>
      <c r="AT800" s="38">
        <v>2021</v>
      </c>
      <c r="AU800" s="20" t="s">
        <v>953</v>
      </c>
      <c r="AV800" s="20" t="s">
        <v>124</v>
      </c>
      <c r="AW800" s="20" t="s">
        <v>125</v>
      </c>
      <c r="AX800" s="20" t="s">
        <v>1305</v>
      </c>
      <c r="AY800" s="20" t="s">
        <v>1718</v>
      </c>
      <c r="AZ800" s="20" t="s">
        <v>1674</v>
      </c>
      <c r="BA800" s="20" t="s">
        <v>1753</v>
      </c>
      <c r="BB800" s="20" t="s">
        <v>1716</v>
      </c>
      <c r="BC800" s="20"/>
      <c r="BD800" s="20"/>
      <c r="BE800" s="20" t="s">
        <v>1410</v>
      </c>
      <c r="BF800" s="20"/>
      <c r="BG800" s="20"/>
      <c r="BH800" s="20"/>
      <c r="BI800" s="20"/>
      <c r="BJ800" s="20"/>
      <c r="BK800" s="20"/>
      <c r="BL800" s="20"/>
      <c r="BM800" s="20"/>
      <c r="BN800" s="20"/>
      <c r="BO800" s="20"/>
      <c r="BP800" s="20"/>
      <c r="BQ800" s="20"/>
      <c r="BR800" s="20"/>
      <c r="BS800" s="20"/>
      <c r="BT800" s="20"/>
      <c r="BU800" s="20"/>
      <c r="BV800" s="20"/>
      <c r="BW800" s="47" t="s">
        <v>134</v>
      </c>
      <c r="BX800" s="22" t="str">
        <f>_xlfn.XLOOKUP(BW800,dimensions_items!$B$4:$B$35,dimensions_items!$C$4:$C$35,"NULL",0)</f>
        <v>R5.2OECD</v>
      </c>
      <c r="BY800" s="110" t="s">
        <v>48</v>
      </c>
      <c r="BZ800" s="20" t="s">
        <v>31</v>
      </c>
      <c r="CA800" s="112" t="s">
        <v>18</v>
      </c>
      <c r="CB800" s="112" t="s">
        <v>19</v>
      </c>
      <c r="CC800" s="20" t="str">
        <f t="shared" si="36"/>
        <v>NR</v>
      </c>
      <c r="CD800" s="20" t="str">
        <f t="shared" si="37"/>
        <v>U</v>
      </c>
      <c r="CE800" s="20" t="str">
        <f t="shared" si="38"/>
        <v>OECD_EU15</v>
      </c>
      <c r="CF800" s="20">
        <f>IF(ISNUMBER(Table1[[#This Row],[concrete]]),Table1[[#This Row],[concrete]],IF(AND(ISNUMBER(Table1[[#This Row],[cement]]),ISNUMBER(Table1[[#This Row],[aggregates]])),Table1[[#This Row],[cement]]+Table1[[#This Row],[aggregates]],""))</f>
        <v>2556.1978163134231</v>
      </c>
      <c r="CG800" s="30">
        <f>COUNT(Table1[[#This Row],[steel]:[other_unspecified_material]])</f>
        <v>5</v>
      </c>
    </row>
    <row r="801" spans="1:85">
      <c r="A801" s="9">
        <v>799</v>
      </c>
      <c r="B801" s="20" t="s">
        <v>453</v>
      </c>
      <c r="C801" s="20"/>
      <c r="D801" s="38">
        <v>1975</v>
      </c>
      <c r="F801" s="38" t="s">
        <v>1394</v>
      </c>
      <c r="J801" s="117">
        <v>34.62204270051933</v>
      </c>
      <c r="M801" s="117">
        <v>1661.8580496249278</v>
      </c>
      <c r="O801" s="117">
        <v>54.841315637622621</v>
      </c>
      <c r="P801" s="117" t="s">
        <v>1394</v>
      </c>
      <c r="S801" s="117" t="s">
        <v>1394</v>
      </c>
      <c r="AB801" s="117" t="s">
        <v>1394</v>
      </c>
      <c r="AJ801" s="117" t="s">
        <v>1394</v>
      </c>
      <c r="AK801" s="117">
        <v>141.62723600692442</v>
      </c>
      <c r="AL801" s="20" t="s">
        <v>1730</v>
      </c>
      <c r="AN801" s="20" t="s">
        <v>1647</v>
      </c>
      <c r="AO801" s="20" t="s">
        <v>981</v>
      </c>
      <c r="AP801" s="20" t="s">
        <v>598</v>
      </c>
      <c r="AQ801" s="20" t="s">
        <v>120</v>
      </c>
      <c r="AR801" s="20" t="s">
        <v>121</v>
      </c>
      <c r="AS801" s="8" t="s">
        <v>1344</v>
      </c>
      <c r="AT801" s="38">
        <v>2021</v>
      </c>
      <c r="AU801" s="20" t="s">
        <v>953</v>
      </c>
      <c r="AV801" s="20" t="s">
        <v>124</v>
      </c>
      <c r="AW801" s="20" t="s">
        <v>125</v>
      </c>
      <c r="AX801" s="20" t="s">
        <v>1305</v>
      </c>
      <c r="AY801" s="20" t="s">
        <v>1718</v>
      </c>
      <c r="AZ801" s="20" t="s">
        <v>1675</v>
      </c>
      <c r="BA801" s="20" t="s">
        <v>1754</v>
      </c>
      <c r="BB801" s="20" t="s">
        <v>1716</v>
      </c>
      <c r="BC801" s="20"/>
      <c r="BD801" s="20"/>
      <c r="BE801" s="20" t="s">
        <v>1410</v>
      </c>
      <c r="BF801" s="20"/>
      <c r="BG801" s="20"/>
      <c r="BH801" s="20"/>
      <c r="BI801" s="20"/>
      <c r="BJ801" s="20"/>
      <c r="BK801" s="20"/>
      <c r="BL801" s="20"/>
      <c r="BM801" s="20"/>
      <c r="BN801" s="20"/>
      <c r="BO801" s="20"/>
      <c r="BP801" s="20"/>
      <c r="BQ801" s="20"/>
      <c r="BR801" s="20"/>
      <c r="BS801" s="20"/>
      <c r="BT801" s="20"/>
      <c r="BU801" s="20"/>
      <c r="BV801" s="20"/>
      <c r="BW801" s="47" t="s">
        <v>134</v>
      </c>
      <c r="BX801" s="22" t="str">
        <f>_xlfn.XLOOKUP(BW801,dimensions_items!$B$4:$B$35,dimensions_items!$C$4:$C$35,"NULL",0)</f>
        <v>R5.2OECD</v>
      </c>
      <c r="BY801" s="110" t="s">
        <v>43</v>
      </c>
      <c r="BZ801" s="20" t="s">
        <v>31</v>
      </c>
      <c r="CA801" s="112" t="s">
        <v>18</v>
      </c>
      <c r="CB801" s="112" t="s">
        <v>19</v>
      </c>
      <c r="CC801" s="20" t="str">
        <f t="shared" si="36"/>
        <v>NR</v>
      </c>
      <c r="CD801" s="20" t="str">
        <f t="shared" si="37"/>
        <v>U</v>
      </c>
      <c r="CE801" s="20" t="str">
        <f t="shared" si="38"/>
        <v>OECD_EU15</v>
      </c>
      <c r="CF801" s="20">
        <f>IF(ISNUMBER(Table1[[#This Row],[concrete]]),Table1[[#This Row],[concrete]],IF(AND(ISNUMBER(Table1[[#This Row],[cement]]),ISNUMBER(Table1[[#This Row],[aggregates]])),Table1[[#This Row],[cement]]+Table1[[#This Row],[aggregates]],""))</f>
        <v>1661.8580496249278</v>
      </c>
      <c r="CG801" s="30">
        <f>COUNT(Table1[[#This Row],[steel]:[other_unspecified_material]])</f>
        <v>4</v>
      </c>
    </row>
    <row r="802" spans="1:85">
      <c r="A802" s="9">
        <v>800</v>
      </c>
      <c r="B802" s="20" t="s">
        <v>453</v>
      </c>
      <c r="C802" s="20"/>
      <c r="D802" s="38">
        <v>1978</v>
      </c>
      <c r="F802" s="38">
        <v>16.12903225806452</v>
      </c>
      <c r="J802" s="117">
        <v>65.092165898617509</v>
      </c>
      <c r="M802" s="117">
        <v>460.82949308755758</v>
      </c>
      <c r="O802" s="117" t="s">
        <v>1394</v>
      </c>
      <c r="P802" s="117">
        <v>414.74654377880182</v>
      </c>
      <c r="S802" s="117" t="s">
        <v>1394</v>
      </c>
      <c r="AB802" s="117" t="s">
        <v>1394</v>
      </c>
      <c r="AJ802" s="117" t="s">
        <v>1394</v>
      </c>
      <c r="AK802" s="117">
        <v>94.47004608294931</v>
      </c>
      <c r="AL802" s="20" t="s">
        <v>1736</v>
      </c>
      <c r="AN802" s="20" t="s">
        <v>1647</v>
      </c>
      <c r="AO802" s="20" t="s">
        <v>569</v>
      </c>
      <c r="AP802" s="20" t="s">
        <v>598</v>
      </c>
      <c r="AQ802" s="20" t="s">
        <v>120</v>
      </c>
      <c r="AR802" s="20" t="s">
        <v>121</v>
      </c>
      <c r="AS802" s="8" t="s">
        <v>1344</v>
      </c>
      <c r="AT802" s="38">
        <v>2021</v>
      </c>
      <c r="AU802" s="20" t="s">
        <v>953</v>
      </c>
      <c r="AV802" s="20" t="s">
        <v>124</v>
      </c>
      <c r="AW802" s="20" t="s">
        <v>125</v>
      </c>
      <c r="AX802" s="20" t="s">
        <v>1305</v>
      </c>
      <c r="AY802" s="20" t="s">
        <v>1718</v>
      </c>
      <c r="AZ802" s="20" t="s">
        <v>1676</v>
      </c>
      <c r="BA802" s="20" t="s">
        <v>1755</v>
      </c>
      <c r="BB802" s="20" t="s">
        <v>1716</v>
      </c>
      <c r="BC802" s="20"/>
      <c r="BD802" s="20"/>
      <c r="BE802" s="20" t="s">
        <v>1410</v>
      </c>
      <c r="BF802" s="20"/>
      <c r="BG802" s="20"/>
      <c r="BH802" s="20"/>
      <c r="BI802" s="20"/>
      <c r="BJ802" s="20"/>
      <c r="BK802" s="20"/>
      <c r="BL802" s="20"/>
      <c r="BM802" s="20"/>
      <c r="BN802" s="20"/>
      <c r="BO802" s="20"/>
      <c r="BP802" s="20"/>
      <c r="BQ802" s="20"/>
      <c r="BR802" s="20"/>
      <c r="BS802" s="20"/>
      <c r="BT802" s="20"/>
      <c r="BU802" s="20"/>
      <c r="BV802" s="20"/>
      <c r="BW802" s="47" t="s">
        <v>134</v>
      </c>
      <c r="BX802" s="22" t="str">
        <f>_xlfn.XLOOKUP(BW802,dimensions_items!$B$4:$B$35,dimensions_items!$C$4:$C$35,"NULL",0)</f>
        <v>R5.2OECD</v>
      </c>
      <c r="BY802" s="110" t="s">
        <v>48</v>
      </c>
      <c r="BZ802" s="20" t="s">
        <v>31</v>
      </c>
      <c r="CA802" s="112" t="s">
        <v>18</v>
      </c>
      <c r="CB802" s="112" t="s">
        <v>19</v>
      </c>
      <c r="CC802" s="20" t="str">
        <f t="shared" si="36"/>
        <v>NR</v>
      </c>
      <c r="CD802" s="20" t="str">
        <f t="shared" si="37"/>
        <v>U</v>
      </c>
      <c r="CE802" s="20" t="str">
        <f t="shared" si="38"/>
        <v>OECD_EU15</v>
      </c>
      <c r="CF802" s="20">
        <f>IF(ISNUMBER(Table1[[#This Row],[concrete]]),Table1[[#This Row],[concrete]],IF(AND(ISNUMBER(Table1[[#This Row],[cement]]),ISNUMBER(Table1[[#This Row],[aggregates]])),Table1[[#This Row],[cement]]+Table1[[#This Row],[aggregates]],""))</f>
        <v>460.82949308755758</v>
      </c>
      <c r="CG802" s="30">
        <f>COUNT(Table1[[#This Row],[steel]:[other_unspecified_material]])</f>
        <v>5</v>
      </c>
    </row>
    <row r="803" spans="1:85">
      <c r="A803" s="9">
        <v>801</v>
      </c>
      <c r="B803" s="20" t="s">
        <v>453</v>
      </c>
      <c r="C803" s="20"/>
      <c r="D803" s="38">
        <v>1978</v>
      </c>
      <c r="F803" s="38" t="s">
        <v>1394</v>
      </c>
      <c r="J803" s="117">
        <v>25.787965616045845</v>
      </c>
      <c r="M803" s="117">
        <v>1418.9111747851002</v>
      </c>
      <c r="O803" s="117" t="s">
        <v>1394</v>
      </c>
      <c r="P803" s="117" t="s">
        <v>1394</v>
      </c>
      <c r="S803" s="117">
        <v>12.034383954154729</v>
      </c>
      <c r="AB803" s="117" t="s">
        <v>1394</v>
      </c>
      <c r="AJ803" s="117" t="s">
        <v>1394</v>
      </c>
      <c r="AK803" s="117">
        <v>65.444126074498556</v>
      </c>
      <c r="AL803" s="20" t="s">
        <v>1746</v>
      </c>
      <c r="AN803" s="20" t="s">
        <v>1647</v>
      </c>
      <c r="AO803" s="20" t="s">
        <v>1651</v>
      </c>
      <c r="AP803" s="20" t="s">
        <v>598</v>
      </c>
      <c r="AQ803" s="20" t="s">
        <v>120</v>
      </c>
      <c r="AR803" s="20" t="s">
        <v>121</v>
      </c>
      <c r="AS803" s="8" t="s">
        <v>1344</v>
      </c>
      <c r="AT803" s="38">
        <v>2021</v>
      </c>
      <c r="AU803" s="20" t="s">
        <v>953</v>
      </c>
      <c r="AV803" s="20" t="s">
        <v>124</v>
      </c>
      <c r="AW803" s="20" t="s">
        <v>125</v>
      </c>
      <c r="AX803" s="20" t="s">
        <v>1305</v>
      </c>
      <c r="AY803" s="20" t="s">
        <v>1718</v>
      </c>
      <c r="AZ803" s="20" t="s">
        <v>1677</v>
      </c>
      <c r="BA803" s="20" t="s">
        <v>1756</v>
      </c>
      <c r="BB803" s="20" t="s">
        <v>1716</v>
      </c>
      <c r="BC803" s="20"/>
      <c r="BD803" s="20"/>
      <c r="BE803" s="20" t="s">
        <v>1410</v>
      </c>
      <c r="BF803" s="20"/>
      <c r="BG803" s="20"/>
      <c r="BH803" s="20"/>
      <c r="BI803" s="20"/>
      <c r="BJ803" s="20"/>
      <c r="BK803" s="20"/>
      <c r="BL803" s="20"/>
      <c r="BM803" s="20"/>
      <c r="BN803" s="20"/>
      <c r="BO803" s="20"/>
      <c r="BP803" s="20"/>
      <c r="BQ803" s="20"/>
      <c r="BR803" s="20"/>
      <c r="BS803" s="20"/>
      <c r="BT803" s="20"/>
      <c r="BU803" s="20"/>
      <c r="BV803" s="20"/>
      <c r="BW803" s="47" t="s">
        <v>134</v>
      </c>
      <c r="BX803" s="22" t="str">
        <f>_xlfn.XLOOKUP(BW803,dimensions_items!$B$4:$B$35,dimensions_items!$C$4:$C$35,"NULL",0)</f>
        <v>R5.2OECD</v>
      </c>
      <c r="BY803" s="110" t="s">
        <v>48</v>
      </c>
      <c r="BZ803" s="20" t="s">
        <v>31</v>
      </c>
      <c r="CA803" s="112" t="s">
        <v>18</v>
      </c>
      <c r="CB803" s="112" t="s">
        <v>19</v>
      </c>
      <c r="CC803" s="20" t="str">
        <f t="shared" si="36"/>
        <v>NR</v>
      </c>
      <c r="CD803" s="20" t="str">
        <f t="shared" si="37"/>
        <v>U</v>
      </c>
      <c r="CE803" s="20" t="str">
        <f t="shared" si="38"/>
        <v>OECD_EU15</v>
      </c>
      <c r="CF803" s="20">
        <f>IF(ISNUMBER(Table1[[#This Row],[concrete]]),Table1[[#This Row],[concrete]],IF(AND(ISNUMBER(Table1[[#This Row],[cement]]),ISNUMBER(Table1[[#This Row],[aggregates]])),Table1[[#This Row],[cement]]+Table1[[#This Row],[aggregates]],""))</f>
        <v>1418.9111747851002</v>
      </c>
      <c r="CG803" s="30">
        <f>COUNT(Table1[[#This Row],[steel]:[other_unspecified_material]])</f>
        <v>4</v>
      </c>
    </row>
    <row r="804" spans="1:85">
      <c r="A804" s="9">
        <v>802</v>
      </c>
      <c r="B804" s="20" t="s">
        <v>453</v>
      </c>
      <c r="C804" s="20"/>
      <c r="D804" s="38">
        <v>2012</v>
      </c>
      <c r="F804" s="38" t="s">
        <v>1394</v>
      </c>
      <c r="J804" s="117">
        <v>19.188596491228068</v>
      </c>
      <c r="M804" s="117">
        <v>740.13157894736844</v>
      </c>
      <c r="O804" s="117" t="s">
        <v>1394</v>
      </c>
      <c r="P804" s="117" t="s">
        <v>1394</v>
      </c>
      <c r="S804" s="117" t="s">
        <v>1394</v>
      </c>
      <c r="AB804" s="117">
        <v>4.3859649122807021</v>
      </c>
      <c r="AJ804" s="117" t="s">
        <v>1394</v>
      </c>
      <c r="AK804" s="117">
        <v>41.666666666666664</v>
      </c>
      <c r="AL804" s="20" t="s">
        <v>1736</v>
      </c>
      <c r="AN804" s="20" t="s">
        <v>1647</v>
      </c>
      <c r="AO804" s="20" t="s">
        <v>569</v>
      </c>
      <c r="AP804" s="20" t="s">
        <v>598</v>
      </c>
      <c r="AQ804" s="20" t="s">
        <v>120</v>
      </c>
      <c r="AR804" s="20" t="s">
        <v>121</v>
      </c>
      <c r="AS804" s="8" t="s">
        <v>1344</v>
      </c>
      <c r="AT804" s="38">
        <v>2021</v>
      </c>
      <c r="AU804" s="20" t="s">
        <v>953</v>
      </c>
      <c r="AV804" s="20" t="s">
        <v>124</v>
      </c>
      <c r="AW804" s="20" t="s">
        <v>125</v>
      </c>
      <c r="AX804" s="20" t="s">
        <v>1305</v>
      </c>
      <c r="AY804" s="20" t="s">
        <v>1718</v>
      </c>
      <c r="AZ804" s="20" t="s">
        <v>1678</v>
      </c>
      <c r="BA804" s="20" t="s">
        <v>1757</v>
      </c>
      <c r="BB804" s="20" t="s">
        <v>1716</v>
      </c>
      <c r="BC804" s="20"/>
      <c r="BD804" s="20"/>
      <c r="BE804" s="20" t="s">
        <v>1410</v>
      </c>
      <c r="BF804" s="20"/>
      <c r="BG804" s="20"/>
      <c r="BH804" s="20"/>
      <c r="BI804" s="20"/>
      <c r="BJ804" s="20"/>
      <c r="BK804" s="20"/>
      <c r="BL804" s="20"/>
      <c r="BM804" s="20"/>
      <c r="BN804" s="20"/>
      <c r="BO804" s="20"/>
      <c r="BP804" s="20"/>
      <c r="BQ804" s="20"/>
      <c r="BR804" s="20"/>
      <c r="BS804" s="20"/>
      <c r="BT804" s="20"/>
      <c r="BU804" s="20"/>
      <c r="BV804" s="20"/>
      <c r="BW804" s="47" t="s">
        <v>134</v>
      </c>
      <c r="BX804" s="22" t="str">
        <f>_xlfn.XLOOKUP(BW804,dimensions_items!$B$4:$B$35,dimensions_items!$C$4:$C$35,"NULL",0)</f>
        <v>R5.2OECD</v>
      </c>
      <c r="BY804" s="110" t="s">
        <v>48</v>
      </c>
      <c r="BZ804" s="20" t="s">
        <v>31</v>
      </c>
      <c r="CA804" s="112" t="s">
        <v>18</v>
      </c>
      <c r="CB804" s="112" t="s">
        <v>19</v>
      </c>
      <c r="CC804" s="20" t="str">
        <f t="shared" si="36"/>
        <v>NR</v>
      </c>
      <c r="CD804" s="20" t="str">
        <f t="shared" si="37"/>
        <v>U</v>
      </c>
      <c r="CE804" s="20" t="str">
        <f t="shared" si="38"/>
        <v>OECD_EU15</v>
      </c>
      <c r="CF804" s="20">
        <f>IF(ISNUMBER(Table1[[#This Row],[concrete]]),Table1[[#This Row],[concrete]],IF(AND(ISNUMBER(Table1[[#This Row],[cement]]),ISNUMBER(Table1[[#This Row],[aggregates]])),Table1[[#This Row],[cement]]+Table1[[#This Row],[aggregates]],""))</f>
        <v>740.13157894736844</v>
      </c>
      <c r="CG804" s="30">
        <f>COUNT(Table1[[#This Row],[steel]:[other_unspecified_material]])</f>
        <v>4</v>
      </c>
    </row>
    <row r="805" spans="1:85">
      <c r="A805" s="9">
        <v>803</v>
      </c>
      <c r="B805" s="20" t="s">
        <v>453</v>
      </c>
      <c r="C805" s="20"/>
      <c r="D805" s="38">
        <v>1987</v>
      </c>
      <c r="F805" s="38" t="s">
        <v>1394</v>
      </c>
      <c r="J805" s="117">
        <v>22.126281705342688</v>
      </c>
      <c r="M805" s="117">
        <v>1467.3502428494332</v>
      </c>
      <c r="O805" s="117" t="s">
        <v>1394</v>
      </c>
      <c r="P805" s="117" t="s">
        <v>1394</v>
      </c>
      <c r="S805" s="117">
        <v>18.888289260658393</v>
      </c>
      <c r="AB805" s="117" t="s">
        <v>1394</v>
      </c>
      <c r="AJ805" s="117" t="s">
        <v>1394</v>
      </c>
      <c r="AK805" s="117">
        <v>72.692930383162434</v>
      </c>
      <c r="AL805" s="20" t="s">
        <v>1730</v>
      </c>
      <c r="AN805" s="20" t="s">
        <v>1647</v>
      </c>
      <c r="AO805" s="20" t="s">
        <v>981</v>
      </c>
      <c r="AP805" s="20" t="s">
        <v>598</v>
      </c>
      <c r="AQ805" s="20" t="s">
        <v>120</v>
      </c>
      <c r="AR805" s="20" t="s">
        <v>121</v>
      </c>
      <c r="AS805" s="8" t="s">
        <v>1344</v>
      </c>
      <c r="AT805" s="38">
        <v>2021</v>
      </c>
      <c r="AU805" s="20" t="s">
        <v>953</v>
      </c>
      <c r="AV805" s="20" t="s">
        <v>124</v>
      </c>
      <c r="AW805" s="20" t="s">
        <v>125</v>
      </c>
      <c r="AX805" s="20" t="s">
        <v>1305</v>
      </c>
      <c r="AY805" s="20" t="s">
        <v>1718</v>
      </c>
      <c r="AZ805" s="20" t="s">
        <v>1679</v>
      </c>
      <c r="BA805" s="20" t="s">
        <v>1758</v>
      </c>
      <c r="BB805" s="20" t="s">
        <v>1716</v>
      </c>
      <c r="BC805" s="20"/>
      <c r="BD805" s="20"/>
      <c r="BE805" s="20" t="s">
        <v>1410</v>
      </c>
      <c r="BF805" s="20"/>
      <c r="BG805" s="20"/>
      <c r="BH805" s="20"/>
      <c r="BI805" s="20"/>
      <c r="BJ805" s="20"/>
      <c r="BK805" s="20"/>
      <c r="BL805" s="20"/>
      <c r="BM805" s="20"/>
      <c r="BN805" s="20"/>
      <c r="BO805" s="20"/>
      <c r="BP805" s="20"/>
      <c r="BQ805" s="20"/>
      <c r="BR805" s="20"/>
      <c r="BS805" s="20"/>
      <c r="BT805" s="20"/>
      <c r="BU805" s="20"/>
      <c r="BV805" s="20"/>
      <c r="BW805" s="47" t="s">
        <v>134</v>
      </c>
      <c r="BX805" s="22" t="str">
        <f>_xlfn.XLOOKUP(BW805,dimensions_items!$B$4:$B$35,dimensions_items!$C$4:$C$35,"NULL",0)</f>
        <v>R5.2OECD</v>
      </c>
      <c r="BY805" s="110" t="s">
        <v>43</v>
      </c>
      <c r="BZ805" s="20" t="s">
        <v>31</v>
      </c>
      <c r="CA805" s="112" t="s">
        <v>18</v>
      </c>
      <c r="CB805" s="112" t="s">
        <v>19</v>
      </c>
      <c r="CC805" s="20" t="str">
        <f t="shared" si="36"/>
        <v>NR</v>
      </c>
      <c r="CD805" s="20" t="str">
        <f t="shared" si="37"/>
        <v>U</v>
      </c>
      <c r="CE805" s="20" t="str">
        <f t="shared" si="38"/>
        <v>OECD_EU15</v>
      </c>
      <c r="CF805" s="20">
        <f>IF(ISNUMBER(Table1[[#This Row],[concrete]]),Table1[[#This Row],[concrete]],IF(AND(ISNUMBER(Table1[[#This Row],[cement]]),ISNUMBER(Table1[[#This Row],[aggregates]])),Table1[[#This Row],[cement]]+Table1[[#This Row],[aggregates]],""))</f>
        <v>1467.3502428494332</v>
      </c>
      <c r="CG805" s="30">
        <f>COUNT(Table1[[#This Row],[steel]:[other_unspecified_material]])</f>
        <v>4</v>
      </c>
    </row>
    <row r="806" spans="1:85">
      <c r="A806" s="9">
        <v>804</v>
      </c>
      <c r="B806" s="20" t="s">
        <v>453</v>
      </c>
      <c r="C806" s="20"/>
      <c r="D806" s="38">
        <v>2010</v>
      </c>
      <c r="F806" s="38" t="s">
        <v>1394</v>
      </c>
      <c r="J806" s="117">
        <v>75.274438055410357</v>
      </c>
      <c r="M806" s="117">
        <v>627.28698379508626</v>
      </c>
      <c r="O806" s="117" t="s">
        <v>1394</v>
      </c>
      <c r="P806" s="117" t="s">
        <v>1394</v>
      </c>
      <c r="S806" s="117">
        <v>12.023000522739153</v>
      </c>
      <c r="AB806" s="117" t="s">
        <v>1394</v>
      </c>
      <c r="AJ806" s="117" t="s">
        <v>1394</v>
      </c>
      <c r="AK806" s="117">
        <v>67.956089911134342</v>
      </c>
      <c r="AL806" s="20" t="s">
        <v>1736</v>
      </c>
      <c r="AN806" s="20" t="s">
        <v>1647</v>
      </c>
      <c r="AO806" s="20" t="s">
        <v>569</v>
      </c>
      <c r="AP806" s="20" t="s">
        <v>598</v>
      </c>
      <c r="AQ806" s="20" t="s">
        <v>120</v>
      </c>
      <c r="AR806" s="20" t="s">
        <v>121</v>
      </c>
      <c r="AS806" s="8" t="s">
        <v>1344</v>
      </c>
      <c r="AT806" s="38">
        <v>2021</v>
      </c>
      <c r="AU806" s="20" t="s">
        <v>953</v>
      </c>
      <c r="AV806" s="20" t="s">
        <v>124</v>
      </c>
      <c r="AW806" s="20" t="s">
        <v>125</v>
      </c>
      <c r="AX806" s="20" t="s">
        <v>1305</v>
      </c>
      <c r="AY806" s="20" t="s">
        <v>1718</v>
      </c>
      <c r="AZ806" s="20" t="s">
        <v>1680</v>
      </c>
      <c r="BA806" s="20" t="s">
        <v>1759</v>
      </c>
      <c r="BB806" s="20" t="s">
        <v>1716</v>
      </c>
      <c r="BC806" s="20"/>
      <c r="BD806" s="20"/>
      <c r="BE806" s="20" t="s">
        <v>1410</v>
      </c>
      <c r="BF806" s="20"/>
      <c r="BG806" s="20"/>
      <c r="BH806" s="20"/>
      <c r="BI806" s="20"/>
      <c r="BJ806" s="20"/>
      <c r="BK806" s="20"/>
      <c r="BL806" s="20"/>
      <c r="BM806" s="20"/>
      <c r="BN806" s="20"/>
      <c r="BO806" s="20"/>
      <c r="BP806" s="20"/>
      <c r="BQ806" s="20"/>
      <c r="BR806" s="20"/>
      <c r="BS806" s="20"/>
      <c r="BT806" s="20"/>
      <c r="BU806" s="20"/>
      <c r="BV806" s="20"/>
      <c r="BW806" s="47" t="s">
        <v>134</v>
      </c>
      <c r="BX806" s="22" t="str">
        <f>_xlfn.XLOOKUP(BW806,dimensions_items!$B$4:$B$35,dimensions_items!$C$4:$C$35,"NULL",0)</f>
        <v>R5.2OECD</v>
      </c>
      <c r="BY806" s="110" t="s">
        <v>48</v>
      </c>
      <c r="BZ806" s="20" t="s">
        <v>31</v>
      </c>
      <c r="CA806" s="112" t="s">
        <v>18</v>
      </c>
      <c r="CB806" s="112" t="s">
        <v>19</v>
      </c>
      <c r="CC806" s="20" t="str">
        <f t="shared" si="36"/>
        <v>NR</v>
      </c>
      <c r="CD806" s="20" t="str">
        <f t="shared" si="37"/>
        <v>U</v>
      </c>
      <c r="CE806" s="20" t="str">
        <f t="shared" si="38"/>
        <v>OECD_EU15</v>
      </c>
      <c r="CF806" s="20">
        <f>IF(ISNUMBER(Table1[[#This Row],[concrete]]),Table1[[#This Row],[concrete]],IF(AND(ISNUMBER(Table1[[#This Row],[cement]]),ISNUMBER(Table1[[#This Row],[aggregates]])),Table1[[#This Row],[cement]]+Table1[[#This Row],[aggregates]],""))</f>
        <v>627.28698379508626</v>
      </c>
      <c r="CG806" s="30">
        <f>COUNT(Table1[[#This Row],[steel]:[other_unspecified_material]])</f>
        <v>4</v>
      </c>
    </row>
    <row r="807" spans="1:85">
      <c r="A807" s="9">
        <v>805</v>
      </c>
      <c r="B807" s="20" t="s">
        <v>453</v>
      </c>
      <c r="C807" s="20"/>
      <c r="D807" s="38">
        <v>1970</v>
      </c>
      <c r="F807" s="38">
        <v>23.087494273934954</v>
      </c>
      <c r="G807" s="43"/>
      <c r="I807" s="43"/>
      <c r="J807" s="119">
        <v>22.904260192395785</v>
      </c>
      <c r="M807" s="117">
        <v>659.64269354099861</v>
      </c>
      <c r="O807" s="117">
        <v>0</v>
      </c>
      <c r="P807" s="117">
        <v>173.15620705451215</v>
      </c>
      <c r="S807" s="117" t="s">
        <v>1394</v>
      </c>
      <c r="AB807" s="117" t="s">
        <v>1394</v>
      </c>
      <c r="AJ807" s="117" t="s">
        <v>1394</v>
      </c>
      <c r="AK807" s="117">
        <v>185.93678424186899</v>
      </c>
      <c r="AL807" s="20" t="s">
        <v>1760</v>
      </c>
      <c r="AN807" s="20" t="s">
        <v>1647</v>
      </c>
      <c r="AO807" s="20" t="s">
        <v>1649</v>
      </c>
      <c r="AP807" s="20" t="s">
        <v>598</v>
      </c>
      <c r="AQ807" s="20" t="s">
        <v>120</v>
      </c>
      <c r="AR807" s="20" t="s">
        <v>121</v>
      </c>
      <c r="AS807" s="8" t="s">
        <v>1344</v>
      </c>
      <c r="AT807" s="38">
        <v>2021</v>
      </c>
      <c r="AU807" s="20" t="s">
        <v>953</v>
      </c>
      <c r="AV807" s="20" t="s">
        <v>124</v>
      </c>
      <c r="AW807" s="20" t="s">
        <v>125</v>
      </c>
      <c r="AX807" s="20" t="s">
        <v>1305</v>
      </c>
      <c r="AY807" s="20" t="s">
        <v>1718</v>
      </c>
      <c r="AZ807" s="20" t="s">
        <v>1681</v>
      </c>
      <c r="BA807" s="20" t="s">
        <v>1761</v>
      </c>
      <c r="BB807" s="20" t="s">
        <v>1716</v>
      </c>
      <c r="BC807" s="20"/>
      <c r="BD807" s="20"/>
      <c r="BE807" s="20" t="s">
        <v>1410</v>
      </c>
      <c r="BF807" s="20"/>
      <c r="BG807" s="20"/>
      <c r="BH807" s="20"/>
      <c r="BI807" s="20"/>
      <c r="BJ807" s="20"/>
      <c r="BK807" s="20"/>
      <c r="BL807" s="20"/>
      <c r="BM807" s="20"/>
      <c r="BN807" s="20"/>
      <c r="BO807" s="20"/>
      <c r="BP807" s="20"/>
      <c r="BQ807" s="20"/>
      <c r="BR807" s="20"/>
      <c r="BS807" s="20"/>
      <c r="BT807" s="20"/>
      <c r="BU807" s="20"/>
      <c r="BV807" s="20"/>
      <c r="BW807" s="47" t="s">
        <v>134</v>
      </c>
      <c r="BX807" s="22" t="str">
        <f>_xlfn.XLOOKUP(BW807,dimensions_items!$B$4:$B$35,dimensions_items!$C$4:$C$35,"NULL",0)</f>
        <v>R5.2OECD</v>
      </c>
      <c r="BY807" s="110" t="s">
        <v>49</v>
      </c>
      <c r="BZ807" s="20" t="s">
        <v>31</v>
      </c>
      <c r="CA807" s="112" t="s">
        <v>18</v>
      </c>
      <c r="CB807" s="112" t="s">
        <v>19</v>
      </c>
      <c r="CC807" s="20" t="str">
        <f t="shared" si="36"/>
        <v>NR</v>
      </c>
      <c r="CD807" s="20" t="str">
        <f t="shared" si="37"/>
        <v>U</v>
      </c>
      <c r="CE807" s="20" t="str">
        <f t="shared" si="38"/>
        <v>OECD_EU15</v>
      </c>
      <c r="CF807" s="20">
        <f>IF(ISNUMBER(Table1[[#This Row],[concrete]]),Table1[[#This Row],[concrete]],IF(AND(ISNUMBER(Table1[[#This Row],[cement]]),ISNUMBER(Table1[[#This Row],[aggregates]])),Table1[[#This Row],[cement]]+Table1[[#This Row],[aggregates]],""))</f>
        <v>659.64269354099861</v>
      </c>
      <c r="CG807" s="30">
        <f>COUNT(Table1[[#This Row],[steel]:[other_unspecified_material]])</f>
        <v>6</v>
      </c>
    </row>
    <row r="808" spans="1:85">
      <c r="A808" s="9">
        <v>806</v>
      </c>
      <c r="B808" s="20" t="s">
        <v>453</v>
      </c>
      <c r="C808" s="20"/>
      <c r="D808" s="38">
        <v>1980</v>
      </c>
      <c r="F808" s="38" t="s">
        <v>1394</v>
      </c>
      <c r="J808" s="117">
        <v>25.564550489987219</v>
      </c>
      <c r="M808" s="117">
        <v>2249.6804431188752</v>
      </c>
      <c r="O808" s="117" t="s">
        <v>1394</v>
      </c>
      <c r="P808" s="117" t="s">
        <v>1394</v>
      </c>
      <c r="S808" s="117">
        <v>8.5215168299957398</v>
      </c>
      <c r="AB808" s="117" t="s">
        <v>1394</v>
      </c>
      <c r="AJ808" s="117" t="s">
        <v>1394</v>
      </c>
      <c r="AK808" s="117">
        <v>78.504473796335745</v>
      </c>
      <c r="AL808" s="20" t="s">
        <v>1762</v>
      </c>
      <c r="AN808" s="20" t="s">
        <v>1647</v>
      </c>
      <c r="AO808" s="20" t="s">
        <v>1649</v>
      </c>
      <c r="AP808" s="20" t="s">
        <v>598</v>
      </c>
      <c r="AQ808" s="20" t="s">
        <v>120</v>
      </c>
      <c r="AR808" s="20" t="s">
        <v>121</v>
      </c>
      <c r="AS808" s="8" t="s">
        <v>1344</v>
      </c>
      <c r="AT808" s="38">
        <v>2021</v>
      </c>
      <c r="AU808" s="20" t="s">
        <v>953</v>
      </c>
      <c r="AV808" s="20" t="s">
        <v>124</v>
      </c>
      <c r="AW808" s="20" t="s">
        <v>125</v>
      </c>
      <c r="AX808" s="20" t="s">
        <v>1305</v>
      </c>
      <c r="AY808" s="20" t="s">
        <v>1718</v>
      </c>
      <c r="AZ808" s="20" t="s">
        <v>1682</v>
      </c>
      <c r="BA808" s="20" t="s">
        <v>1763</v>
      </c>
      <c r="BB808" s="20" t="s">
        <v>1716</v>
      </c>
      <c r="BC808" s="20"/>
      <c r="BD808" s="20"/>
      <c r="BE808" s="20" t="s">
        <v>1410</v>
      </c>
      <c r="BF808" s="20"/>
      <c r="BG808" s="20"/>
      <c r="BH808" s="20"/>
      <c r="BI808" s="20"/>
      <c r="BJ808" s="20"/>
      <c r="BK808" s="20"/>
      <c r="BL808" s="20"/>
      <c r="BM808" s="20"/>
      <c r="BN808" s="20"/>
      <c r="BO808" s="20"/>
      <c r="BP808" s="20"/>
      <c r="BQ808" s="20"/>
      <c r="BR808" s="20"/>
      <c r="BS808" s="20"/>
      <c r="BT808" s="20"/>
      <c r="BU808" s="20"/>
      <c r="BV808" s="20"/>
      <c r="BW808" s="47" t="s">
        <v>134</v>
      </c>
      <c r="BX808" s="22" t="str">
        <f>_xlfn.XLOOKUP(BW808,dimensions_items!$B$4:$B$35,dimensions_items!$C$4:$C$35,"NULL",0)</f>
        <v>R5.2OECD</v>
      </c>
      <c r="BY808" s="110" t="s">
        <v>49</v>
      </c>
      <c r="BZ808" s="20" t="s">
        <v>31</v>
      </c>
      <c r="CA808" s="112" t="s">
        <v>18</v>
      </c>
      <c r="CB808" s="112" t="s">
        <v>19</v>
      </c>
      <c r="CC808" s="20" t="str">
        <f t="shared" si="36"/>
        <v>NR</v>
      </c>
      <c r="CD808" s="20" t="str">
        <f t="shared" si="37"/>
        <v>U</v>
      </c>
      <c r="CE808" s="20" t="str">
        <f t="shared" si="38"/>
        <v>OECD_EU15</v>
      </c>
      <c r="CF808" s="20">
        <f>IF(ISNUMBER(Table1[[#This Row],[concrete]]),Table1[[#This Row],[concrete]],IF(AND(ISNUMBER(Table1[[#This Row],[cement]]),ISNUMBER(Table1[[#This Row],[aggregates]])),Table1[[#This Row],[cement]]+Table1[[#This Row],[aggregates]],""))</f>
        <v>2249.6804431188752</v>
      </c>
      <c r="CG808" s="30">
        <f>COUNT(Table1[[#This Row],[steel]:[other_unspecified_material]])</f>
        <v>4</v>
      </c>
    </row>
    <row r="809" spans="1:85">
      <c r="A809" s="9">
        <v>807</v>
      </c>
      <c r="B809" s="20" t="s">
        <v>453</v>
      </c>
      <c r="C809" s="20"/>
      <c r="D809" s="38">
        <v>1987</v>
      </c>
      <c r="F809" s="38" t="s">
        <v>1394</v>
      </c>
      <c r="J809" s="117">
        <v>24.884015183466893</v>
      </c>
      <c r="M809" s="117">
        <v>922.81737663433148</v>
      </c>
      <c r="O809" s="117" t="s">
        <v>1394</v>
      </c>
      <c r="P809" s="117" t="s">
        <v>1394</v>
      </c>
      <c r="S809" s="117" t="s">
        <v>1394</v>
      </c>
      <c r="AB809" s="117">
        <v>4.2176296921130323</v>
      </c>
      <c r="AJ809" s="117" t="s">
        <v>1394</v>
      </c>
      <c r="AK809" s="117">
        <v>98.692534795444956</v>
      </c>
      <c r="AL809" s="20" t="s">
        <v>1736</v>
      </c>
      <c r="AN809" s="20" t="s">
        <v>1647</v>
      </c>
      <c r="AO809" s="20" t="s">
        <v>569</v>
      </c>
      <c r="AP809" s="20" t="s">
        <v>598</v>
      </c>
      <c r="AQ809" s="20" t="s">
        <v>120</v>
      </c>
      <c r="AR809" s="20" t="s">
        <v>121</v>
      </c>
      <c r="AS809" s="8" t="s">
        <v>1344</v>
      </c>
      <c r="AT809" s="38">
        <v>2021</v>
      </c>
      <c r="AU809" s="20" t="s">
        <v>953</v>
      </c>
      <c r="AV809" s="20" t="s">
        <v>124</v>
      </c>
      <c r="AW809" s="20" t="s">
        <v>125</v>
      </c>
      <c r="AX809" s="20" t="s">
        <v>1305</v>
      </c>
      <c r="AY809" s="20" t="s">
        <v>1718</v>
      </c>
      <c r="AZ809" s="20" t="s">
        <v>1683</v>
      </c>
      <c r="BA809" s="20" t="s">
        <v>1764</v>
      </c>
      <c r="BB809" s="20" t="s">
        <v>1716</v>
      </c>
      <c r="BC809" s="20"/>
      <c r="BD809" s="20"/>
      <c r="BE809" s="20" t="s">
        <v>1410</v>
      </c>
      <c r="BF809" s="20"/>
      <c r="BG809" s="20"/>
      <c r="BH809" s="20"/>
      <c r="BI809" s="20"/>
      <c r="BJ809" s="20"/>
      <c r="BK809" s="20"/>
      <c r="BL809" s="20"/>
      <c r="BM809" s="20"/>
      <c r="BN809" s="20"/>
      <c r="BO809" s="20"/>
      <c r="BP809" s="20"/>
      <c r="BQ809" s="20"/>
      <c r="BR809" s="20"/>
      <c r="BS809" s="20"/>
      <c r="BT809" s="20"/>
      <c r="BU809" s="20"/>
      <c r="BV809" s="20"/>
      <c r="BW809" s="47" t="s">
        <v>134</v>
      </c>
      <c r="BX809" s="22" t="str">
        <f>_xlfn.XLOOKUP(BW809,dimensions_items!$B$4:$B$35,dimensions_items!$C$4:$C$35,"NULL",0)</f>
        <v>R5.2OECD</v>
      </c>
      <c r="BY809" s="110" t="s">
        <v>48</v>
      </c>
      <c r="BZ809" s="20" t="s">
        <v>31</v>
      </c>
      <c r="CA809" s="112" t="s">
        <v>18</v>
      </c>
      <c r="CB809" s="112" t="s">
        <v>19</v>
      </c>
      <c r="CC809" s="20" t="str">
        <f t="shared" si="36"/>
        <v>NR</v>
      </c>
      <c r="CD809" s="20" t="str">
        <f t="shared" si="37"/>
        <v>U</v>
      </c>
      <c r="CE809" s="20" t="str">
        <f t="shared" si="38"/>
        <v>OECD_EU15</v>
      </c>
      <c r="CF809" s="20">
        <f>IF(ISNUMBER(Table1[[#This Row],[concrete]]),Table1[[#This Row],[concrete]],IF(AND(ISNUMBER(Table1[[#This Row],[cement]]),ISNUMBER(Table1[[#This Row],[aggregates]])),Table1[[#This Row],[cement]]+Table1[[#This Row],[aggregates]],""))</f>
        <v>922.81737663433148</v>
      </c>
      <c r="CG809" s="30">
        <f>COUNT(Table1[[#This Row],[steel]:[other_unspecified_material]])</f>
        <v>4</v>
      </c>
    </row>
    <row r="810" spans="1:85">
      <c r="A810" s="9">
        <v>808</v>
      </c>
      <c r="B810" s="20" t="s">
        <v>453</v>
      </c>
      <c r="C810" s="20"/>
      <c r="D810" s="38">
        <v>1970</v>
      </c>
      <c r="F810" s="38">
        <v>0.73375262054507351</v>
      </c>
      <c r="J810" s="117">
        <v>103.77358490566037</v>
      </c>
      <c r="M810" s="117">
        <v>964.36058700209639</v>
      </c>
      <c r="O810" s="117">
        <v>49.358490566037737</v>
      </c>
      <c r="P810" s="117" t="s">
        <v>1394</v>
      </c>
      <c r="S810" s="117" t="s">
        <v>1394</v>
      </c>
      <c r="AB810" s="117" t="s">
        <v>1394</v>
      </c>
      <c r="AJ810" s="117" t="s">
        <v>1394</v>
      </c>
      <c r="AK810" s="117">
        <v>123.28301886792453</v>
      </c>
      <c r="AL810" s="20" t="s">
        <v>1730</v>
      </c>
      <c r="AN810" s="20" t="s">
        <v>1647</v>
      </c>
      <c r="AO810" s="20" t="s">
        <v>981</v>
      </c>
      <c r="AP810" s="20" t="s">
        <v>598</v>
      </c>
      <c r="AQ810" s="20" t="s">
        <v>120</v>
      </c>
      <c r="AR810" s="20" t="s">
        <v>121</v>
      </c>
      <c r="AS810" s="8" t="s">
        <v>1344</v>
      </c>
      <c r="AT810" s="38">
        <v>2021</v>
      </c>
      <c r="AU810" s="20" t="s">
        <v>953</v>
      </c>
      <c r="AV810" s="20" t="s">
        <v>124</v>
      </c>
      <c r="AW810" s="20" t="s">
        <v>125</v>
      </c>
      <c r="AX810" s="20" t="s">
        <v>1305</v>
      </c>
      <c r="AY810" s="20" t="s">
        <v>1718</v>
      </c>
      <c r="AZ810" s="20" t="s">
        <v>1684</v>
      </c>
      <c r="BA810" s="20" t="s">
        <v>1765</v>
      </c>
      <c r="BB810" s="20" t="s">
        <v>1716</v>
      </c>
      <c r="BC810" s="20"/>
      <c r="BD810" s="20"/>
      <c r="BE810" s="20" t="s">
        <v>1410</v>
      </c>
      <c r="BF810" s="20"/>
      <c r="BG810" s="20"/>
      <c r="BH810" s="20"/>
      <c r="BI810" s="20"/>
      <c r="BJ810" s="20"/>
      <c r="BK810" s="20"/>
      <c r="BL810" s="20"/>
      <c r="BM810" s="20"/>
      <c r="BN810" s="20"/>
      <c r="BO810" s="20"/>
      <c r="BP810" s="20"/>
      <c r="BQ810" s="20"/>
      <c r="BR810" s="20"/>
      <c r="BS810" s="20"/>
      <c r="BT810" s="20"/>
      <c r="BU810" s="20"/>
      <c r="BV810" s="20"/>
      <c r="BW810" s="47" t="s">
        <v>134</v>
      </c>
      <c r="BX810" s="22" t="str">
        <f>_xlfn.XLOOKUP(BW810,dimensions_items!$B$4:$B$35,dimensions_items!$C$4:$C$35,"NULL",0)</f>
        <v>R5.2OECD</v>
      </c>
      <c r="BY810" s="110" t="s">
        <v>43</v>
      </c>
      <c r="BZ810" s="20" t="s">
        <v>31</v>
      </c>
      <c r="CA810" s="112" t="s">
        <v>18</v>
      </c>
      <c r="CB810" s="112" t="s">
        <v>19</v>
      </c>
      <c r="CC810" s="20" t="str">
        <f t="shared" si="36"/>
        <v>NR</v>
      </c>
      <c r="CD810" s="20" t="str">
        <f t="shared" si="37"/>
        <v>U</v>
      </c>
      <c r="CE810" s="20" t="str">
        <f t="shared" si="38"/>
        <v>OECD_EU15</v>
      </c>
      <c r="CF810" s="20">
        <f>IF(ISNUMBER(Table1[[#This Row],[concrete]]),Table1[[#This Row],[concrete]],IF(AND(ISNUMBER(Table1[[#This Row],[cement]]),ISNUMBER(Table1[[#This Row],[aggregates]])),Table1[[#This Row],[cement]]+Table1[[#This Row],[aggregates]],""))</f>
        <v>964.36058700209639</v>
      </c>
      <c r="CG810" s="30">
        <f>COUNT(Table1[[#This Row],[steel]:[other_unspecified_material]])</f>
        <v>5</v>
      </c>
    </row>
    <row r="811" spans="1:85">
      <c r="A811" s="9">
        <v>809</v>
      </c>
      <c r="B811" s="20" t="s">
        <v>453</v>
      </c>
      <c r="C811" s="20"/>
      <c r="D811" s="38">
        <v>1989</v>
      </c>
      <c r="F811" s="38" t="s">
        <v>1394</v>
      </c>
      <c r="J811" s="117">
        <v>14.415156507413508</v>
      </c>
      <c r="M811" s="117">
        <v>1482.7018121911037</v>
      </c>
      <c r="O811" s="117" t="s">
        <v>1394</v>
      </c>
      <c r="P811" s="117" t="s">
        <v>1394</v>
      </c>
      <c r="S811" s="117">
        <v>8.6490939044481046</v>
      </c>
      <c r="AB811" s="117" t="s">
        <v>1394</v>
      </c>
      <c r="AJ811" s="117" t="s">
        <v>1394</v>
      </c>
      <c r="AK811" s="117">
        <v>69.604612850082376</v>
      </c>
      <c r="AL811" s="20" t="s">
        <v>1766</v>
      </c>
      <c r="AN811" s="20" t="s">
        <v>1647</v>
      </c>
      <c r="AO811" s="20" t="s">
        <v>981</v>
      </c>
      <c r="AP811" s="20" t="s">
        <v>598</v>
      </c>
      <c r="AQ811" s="20" t="s">
        <v>120</v>
      </c>
      <c r="AR811" s="20" t="s">
        <v>121</v>
      </c>
      <c r="AS811" s="8" t="s">
        <v>1344</v>
      </c>
      <c r="AT811" s="38">
        <v>2021</v>
      </c>
      <c r="AU811" s="20" t="s">
        <v>953</v>
      </c>
      <c r="AV811" s="20" t="s">
        <v>124</v>
      </c>
      <c r="AW811" s="20" t="s">
        <v>125</v>
      </c>
      <c r="AX811" s="20" t="s">
        <v>1305</v>
      </c>
      <c r="AY811" s="20" t="s">
        <v>1718</v>
      </c>
      <c r="AZ811" s="20" t="s">
        <v>1685</v>
      </c>
      <c r="BA811" s="20" t="s">
        <v>1767</v>
      </c>
      <c r="BB811" s="20" t="s">
        <v>1716</v>
      </c>
      <c r="BC811" s="20"/>
      <c r="BD811" s="20"/>
      <c r="BE811" s="20" t="s">
        <v>1410</v>
      </c>
      <c r="BF811" s="20"/>
      <c r="BG811" s="20"/>
      <c r="BH811" s="20"/>
      <c r="BI811" s="20"/>
      <c r="BJ811" s="20"/>
      <c r="BK811" s="20"/>
      <c r="BL811" s="20"/>
      <c r="BM811" s="20"/>
      <c r="BN811" s="20"/>
      <c r="BO811" s="20"/>
      <c r="BP811" s="20"/>
      <c r="BQ811" s="20"/>
      <c r="BR811" s="20"/>
      <c r="BS811" s="20"/>
      <c r="BT811" s="20"/>
      <c r="BU811" s="20"/>
      <c r="BV811" s="20"/>
      <c r="BW811" s="47" t="s">
        <v>134</v>
      </c>
      <c r="BX811" s="22" t="str">
        <f>_xlfn.XLOOKUP(BW811,dimensions_items!$B$4:$B$35,dimensions_items!$C$4:$C$35,"NULL",0)</f>
        <v>R5.2OECD</v>
      </c>
      <c r="BY811" s="110" t="s">
        <v>43</v>
      </c>
      <c r="BZ811" s="20" t="s">
        <v>31</v>
      </c>
      <c r="CA811" s="112" t="s">
        <v>18</v>
      </c>
      <c r="CB811" s="112" t="s">
        <v>19</v>
      </c>
      <c r="CC811" s="20" t="str">
        <f t="shared" si="36"/>
        <v>NR</v>
      </c>
      <c r="CD811" s="20" t="str">
        <f t="shared" si="37"/>
        <v>U</v>
      </c>
      <c r="CE811" s="20" t="str">
        <f t="shared" si="38"/>
        <v>OECD_EU15</v>
      </c>
      <c r="CF811" s="20">
        <f>IF(ISNUMBER(Table1[[#This Row],[concrete]]),Table1[[#This Row],[concrete]],IF(AND(ISNUMBER(Table1[[#This Row],[cement]]),ISNUMBER(Table1[[#This Row],[aggregates]])),Table1[[#This Row],[cement]]+Table1[[#This Row],[aggregates]],""))</f>
        <v>1482.7018121911037</v>
      </c>
      <c r="CG811" s="30">
        <f>COUNT(Table1[[#This Row],[steel]:[other_unspecified_material]])</f>
        <v>4</v>
      </c>
    </row>
    <row r="812" spans="1:85">
      <c r="A812" s="9">
        <v>810</v>
      </c>
      <c r="B812" s="20" t="s">
        <v>453</v>
      </c>
      <c r="C812" s="20"/>
      <c r="D812" s="38">
        <v>1973</v>
      </c>
      <c r="F812" s="38" t="s">
        <v>1394</v>
      </c>
      <c r="J812" s="117">
        <v>42.553191489361701</v>
      </c>
      <c r="M812" s="117">
        <v>1235.5099046221569</v>
      </c>
      <c r="O812" s="117" t="s">
        <v>1394</v>
      </c>
      <c r="P812" s="117" t="s">
        <v>1394</v>
      </c>
      <c r="S812" s="117">
        <v>27.512839325018341</v>
      </c>
      <c r="AB812" s="117" t="s">
        <v>1394</v>
      </c>
      <c r="AJ812" s="117" t="s">
        <v>1394</v>
      </c>
      <c r="AK812" s="117">
        <v>75.531914893617028</v>
      </c>
      <c r="AL812" s="20" t="s">
        <v>1730</v>
      </c>
      <c r="AN812" s="20" t="s">
        <v>1647</v>
      </c>
      <c r="AO812" s="20" t="s">
        <v>981</v>
      </c>
      <c r="AP812" s="20" t="s">
        <v>598</v>
      </c>
      <c r="AQ812" s="20" t="s">
        <v>120</v>
      </c>
      <c r="AR812" s="20" t="s">
        <v>121</v>
      </c>
      <c r="AS812" s="8" t="s">
        <v>1344</v>
      </c>
      <c r="AT812" s="38">
        <v>2021</v>
      </c>
      <c r="AU812" s="20" t="s">
        <v>953</v>
      </c>
      <c r="AV812" s="20" t="s">
        <v>124</v>
      </c>
      <c r="AW812" s="20" t="s">
        <v>125</v>
      </c>
      <c r="AX812" s="20" t="s">
        <v>1305</v>
      </c>
      <c r="AY812" s="20" t="s">
        <v>1718</v>
      </c>
      <c r="AZ812" s="20" t="s">
        <v>1686</v>
      </c>
      <c r="BA812" s="20" t="s">
        <v>1768</v>
      </c>
      <c r="BB812" s="20" t="s">
        <v>1716</v>
      </c>
      <c r="BC812" s="20"/>
      <c r="BD812" s="20"/>
      <c r="BE812" s="20" t="s">
        <v>1410</v>
      </c>
      <c r="BF812" s="20"/>
      <c r="BG812" s="20"/>
      <c r="BH812" s="20"/>
      <c r="BI812" s="20"/>
      <c r="BJ812" s="20"/>
      <c r="BK812" s="20"/>
      <c r="BL812" s="20"/>
      <c r="BM812" s="20"/>
      <c r="BN812" s="20"/>
      <c r="BO812" s="20"/>
      <c r="BP812" s="20"/>
      <c r="BQ812" s="20"/>
      <c r="BR812" s="20"/>
      <c r="BS812" s="20"/>
      <c r="BT812" s="20"/>
      <c r="BU812" s="20"/>
      <c r="BV812" s="20"/>
      <c r="BW812" s="47" t="s">
        <v>134</v>
      </c>
      <c r="BX812" s="22" t="str">
        <f>_xlfn.XLOOKUP(BW812,dimensions_items!$B$4:$B$35,dimensions_items!$C$4:$C$35,"NULL",0)</f>
        <v>R5.2OECD</v>
      </c>
      <c r="BY812" s="110" t="s">
        <v>43</v>
      </c>
      <c r="BZ812" s="20" t="s">
        <v>31</v>
      </c>
      <c r="CA812" s="112" t="s">
        <v>18</v>
      </c>
      <c r="CB812" s="112" t="s">
        <v>19</v>
      </c>
      <c r="CC812" s="20" t="str">
        <f t="shared" si="36"/>
        <v>NR</v>
      </c>
      <c r="CD812" s="20" t="str">
        <f t="shared" si="37"/>
        <v>U</v>
      </c>
      <c r="CE812" s="20" t="str">
        <f t="shared" si="38"/>
        <v>OECD_EU15</v>
      </c>
      <c r="CF812" s="20">
        <f>IF(ISNUMBER(Table1[[#This Row],[concrete]]),Table1[[#This Row],[concrete]],IF(AND(ISNUMBER(Table1[[#This Row],[cement]]),ISNUMBER(Table1[[#This Row],[aggregates]])),Table1[[#This Row],[cement]]+Table1[[#This Row],[aggregates]],""))</f>
        <v>1235.5099046221569</v>
      </c>
      <c r="CG812" s="30">
        <f>COUNT(Table1[[#This Row],[steel]:[other_unspecified_material]])</f>
        <v>4</v>
      </c>
    </row>
    <row r="813" spans="1:85">
      <c r="A813" s="9">
        <v>811</v>
      </c>
      <c r="B813" s="20" t="s">
        <v>453</v>
      </c>
      <c r="C813" s="20"/>
      <c r="D813" s="38">
        <v>1975</v>
      </c>
      <c r="F813" s="38" t="s">
        <v>1394</v>
      </c>
      <c r="J813" s="117">
        <v>47.285464098073554</v>
      </c>
      <c r="M813" s="117">
        <v>1061.2959719789842</v>
      </c>
      <c r="O813" s="117" t="s">
        <v>1394</v>
      </c>
      <c r="P813" s="117" t="s">
        <v>1394</v>
      </c>
      <c r="S813" s="117">
        <v>27.320490367775832</v>
      </c>
      <c r="AB813" s="117" t="s">
        <v>1394</v>
      </c>
      <c r="AJ813" s="117" t="s">
        <v>1394</v>
      </c>
      <c r="AK813" s="117">
        <v>72.294220665499125</v>
      </c>
      <c r="AL813" s="20" t="s">
        <v>1730</v>
      </c>
      <c r="AN813" s="20" t="s">
        <v>1647</v>
      </c>
      <c r="AO813" s="20" t="s">
        <v>981</v>
      </c>
      <c r="AP813" s="20" t="s">
        <v>598</v>
      </c>
      <c r="AQ813" s="20" t="s">
        <v>120</v>
      </c>
      <c r="AR813" s="20" t="s">
        <v>121</v>
      </c>
      <c r="AS813" s="8" t="s">
        <v>1344</v>
      </c>
      <c r="AT813" s="38">
        <v>2021</v>
      </c>
      <c r="AU813" s="20" t="s">
        <v>953</v>
      </c>
      <c r="AV813" s="20" t="s">
        <v>124</v>
      </c>
      <c r="AW813" s="20" t="s">
        <v>125</v>
      </c>
      <c r="AX813" s="20" t="s">
        <v>1305</v>
      </c>
      <c r="AY813" s="20" t="s">
        <v>1718</v>
      </c>
      <c r="AZ813" s="20" t="s">
        <v>1687</v>
      </c>
      <c r="BA813" s="20" t="s">
        <v>1769</v>
      </c>
      <c r="BB813" s="20" t="s">
        <v>1716</v>
      </c>
      <c r="BC813" s="20"/>
      <c r="BD813" s="20"/>
      <c r="BE813" s="20" t="s">
        <v>1410</v>
      </c>
      <c r="BF813" s="20"/>
      <c r="BG813" s="20"/>
      <c r="BH813" s="20"/>
      <c r="BI813" s="20"/>
      <c r="BJ813" s="20"/>
      <c r="BK813" s="20"/>
      <c r="BL813" s="20"/>
      <c r="BM813" s="20"/>
      <c r="BN813" s="20"/>
      <c r="BO813" s="20"/>
      <c r="BP813" s="20"/>
      <c r="BQ813" s="20"/>
      <c r="BR813" s="20"/>
      <c r="BS813" s="20"/>
      <c r="BT813" s="20"/>
      <c r="BU813" s="20"/>
      <c r="BV813" s="20"/>
      <c r="BW813" s="47" t="s">
        <v>134</v>
      </c>
      <c r="BX813" s="22" t="str">
        <f>_xlfn.XLOOKUP(BW813,dimensions_items!$B$4:$B$35,dimensions_items!$C$4:$C$35,"NULL",0)</f>
        <v>R5.2OECD</v>
      </c>
      <c r="BY813" s="110" t="s">
        <v>43</v>
      </c>
      <c r="BZ813" s="20" t="s">
        <v>31</v>
      </c>
      <c r="CA813" s="112" t="s">
        <v>18</v>
      </c>
      <c r="CB813" s="112" t="s">
        <v>19</v>
      </c>
      <c r="CC813" s="20" t="str">
        <f t="shared" si="36"/>
        <v>NR</v>
      </c>
      <c r="CD813" s="20" t="str">
        <f t="shared" si="37"/>
        <v>U</v>
      </c>
      <c r="CE813" s="20" t="str">
        <f t="shared" si="38"/>
        <v>OECD_EU15</v>
      </c>
      <c r="CF813" s="20">
        <f>IF(ISNUMBER(Table1[[#This Row],[concrete]]),Table1[[#This Row],[concrete]],IF(AND(ISNUMBER(Table1[[#This Row],[cement]]),ISNUMBER(Table1[[#This Row],[aggregates]])),Table1[[#This Row],[cement]]+Table1[[#This Row],[aggregates]],""))</f>
        <v>1061.2959719789842</v>
      </c>
      <c r="CG813" s="30">
        <f>COUNT(Table1[[#This Row],[steel]:[other_unspecified_material]])</f>
        <v>4</v>
      </c>
    </row>
    <row r="814" spans="1:85">
      <c r="A814" s="9">
        <v>812</v>
      </c>
      <c r="B814" s="20" t="s">
        <v>453</v>
      </c>
      <c r="C814" s="20"/>
      <c r="D814" s="38">
        <v>1967</v>
      </c>
      <c r="F814" s="38" t="s">
        <v>1394</v>
      </c>
      <c r="J814" s="117">
        <v>46.822742474916389</v>
      </c>
      <c r="M814" s="117">
        <v>1443.14381270903</v>
      </c>
      <c r="O814" s="117" t="s">
        <v>1394</v>
      </c>
      <c r="P814" s="117" t="s">
        <v>1394</v>
      </c>
      <c r="S814" s="117">
        <v>6.6889632107023411</v>
      </c>
      <c r="AB814" s="117">
        <v>5.0167224080267561</v>
      </c>
      <c r="AJ814" s="117" t="s">
        <v>1394</v>
      </c>
      <c r="AK814" s="117">
        <v>53.846153846153847</v>
      </c>
      <c r="AL814" s="20" t="s">
        <v>1746</v>
      </c>
      <c r="AN814" s="20" t="s">
        <v>1647</v>
      </c>
      <c r="AO814" s="20" t="s">
        <v>1651</v>
      </c>
      <c r="AP814" s="20" t="s">
        <v>598</v>
      </c>
      <c r="AQ814" s="20" t="s">
        <v>120</v>
      </c>
      <c r="AR814" s="20" t="s">
        <v>121</v>
      </c>
      <c r="AS814" s="8" t="s">
        <v>1344</v>
      </c>
      <c r="AT814" s="38">
        <v>2021</v>
      </c>
      <c r="AU814" s="20" t="s">
        <v>953</v>
      </c>
      <c r="AV814" s="20" t="s">
        <v>124</v>
      </c>
      <c r="AW814" s="20" t="s">
        <v>125</v>
      </c>
      <c r="AX814" s="20" t="s">
        <v>1305</v>
      </c>
      <c r="AY814" s="20" t="s">
        <v>1718</v>
      </c>
      <c r="AZ814" s="20" t="s">
        <v>1688</v>
      </c>
      <c r="BA814" s="20" t="s">
        <v>1770</v>
      </c>
      <c r="BB814" s="20" t="s">
        <v>1716</v>
      </c>
      <c r="BC814" s="20"/>
      <c r="BD814" s="20"/>
      <c r="BE814" s="20" t="s">
        <v>1410</v>
      </c>
      <c r="BF814" s="20"/>
      <c r="BG814" s="20"/>
      <c r="BH814" s="20"/>
      <c r="BI814" s="20"/>
      <c r="BJ814" s="20"/>
      <c r="BK814" s="20"/>
      <c r="BL814" s="20"/>
      <c r="BM814" s="20"/>
      <c r="BN814" s="20"/>
      <c r="BO814" s="20"/>
      <c r="BP814" s="20"/>
      <c r="BQ814" s="20"/>
      <c r="BR814" s="20"/>
      <c r="BS814" s="20"/>
      <c r="BT814" s="20"/>
      <c r="BU814" s="20"/>
      <c r="BV814" s="20"/>
      <c r="BW814" s="47" t="s">
        <v>134</v>
      </c>
      <c r="BX814" s="22" t="str">
        <f>_xlfn.XLOOKUP(BW814,dimensions_items!$B$4:$B$35,dimensions_items!$C$4:$C$35,"NULL",0)</f>
        <v>R5.2OECD</v>
      </c>
      <c r="BY814" s="110" t="s">
        <v>48</v>
      </c>
      <c r="BZ814" s="20" t="s">
        <v>31</v>
      </c>
      <c r="CA814" s="112" t="s">
        <v>18</v>
      </c>
      <c r="CB814" s="112" t="s">
        <v>19</v>
      </c>
      <c r="CC814" s="20" t="str">
        <f t="shared" si="36"/>
        <v>NR</v>
      </c>
      <c r="CD814" s="20" t="str">
        <f t="shared" si="37"/>
        <v>U</v>
      </c>
      <c r="CE814" s="20" t="str">
        <f t="shared" si="38"/>
        <v>OECD_EU15</v>
      </c>
      <c r="CF814" s="20">
        <f>IF(ISNUMBER(Table1[[#This Row],[concrete]]),Table1[[#This Row],[concrete]],IF(AND(ISNUMBER(Table1[[#This Row],[cement]]),ISNUMBER(Table1[[#This Row],[aggregates]])),Table1[[#This Row],[cement]]+Table1[[#This Row],[aggregates]],""))</f>
        <v>1443.14381270903</v>
      </c>
      <c r="CG814" s="30">
        <f>COUNT(Table1[[#This Row],[steel]:[other_unspecified_material]])</f>
        <v>5</v>
      </c>
    </row>
    <row r="815" spans="1:85">
      <c r="A815" s="9">
        <v>813</v>
      </c>
      <c r="B815" s="20" t="s">
        <v>453</v>
      </c>
      <c r="C815" s="20"/>
      <c r="D815" s="38">
        <v>1960</v>
      </c>
      <c r="F815" s="38" t="s">
        <v>1394</v>
      </c>
      <c r="J815" s="117">
        <v>50</v>
      </c>
      <c r="M815" s="117">
        <v>656.25</v>
      </c>
      <c r="O815" s="117" t="s">
        <v>1394</v>
      </c>
      <c r="P815" s="117" t="s">
        <v>1394</v>
      </c>
      <c r="S815" s="117" t="s">
        <v>1394</v>
      </c>
      <c r="AB815" s="117" t="s">
        <v>1394</v>
      </c>
      <c r="AJ815" s="117" t="s">
        <v>1394</v>
      </c>
      <c r="AK815" s="117">
        <v>124.375</v>
      </c>
      <c r="AL815" s="20" t="s">
        <v>1771</v>
      </c>
      <c r="AN815" s="20" t="s">
        <v>1108</v>
      </c>
      <c r="AO815" s="20" t="s">
        <v>1644</v>
      </c>
      <c r="AP815" s="20" t="s">
        <v>598</v>
      </c>
      <c r="AQ815" s="20" t="s">
        <v>120</v>
      </c>
      <c r="AR815" s="20" t="s">
        <v>121</v>
      </c>
      <c r="AS815" s="8" t="s">
        <v>1344</v>
      </c>
      <c r="AT815" s="38">
        <v>2021</v>
      </c>
      <c r="AU815" s="20" t="s">
        <v>953</v>
      </c>
      <c r="AV815" s="20" t="s">
        <v>124</v>
      </c>
      <c r="AW815" s="20" t="s">
        <v>125</v>
      </c>
      <c r="AX815" s="20" t="s">
        <v>1305</v>
      </c>
      <c r="AY815" s="20" t="s">
        <v>1718</v>
      </c>
      <c r="AZ815" s="20" t="s">
        <v>1689</v>
      </c>
      <c r="BA815" s="20" t="s">
        <v>1772</v>
      </c>
      <c r="BB815" s="20" t="s">
        <v>1716</v>
      </c>
      <c r="BC815" s="20"/>
      <c r="BD815" s="20"/>
      <c r="BE815" s="20" t="s">
        <v>1410</v>
      </c>
      <c r="BF815" s="20"/>
      <c r="BG815" s="20"/>
      <c r="BH815" s="20"/>
      <c r="BI815" s="20"/>
      <c r="BJ815" s="20"/>
      <c r="BK815" s="20"/>
      <c r="BL815" s="20"/>
      <c r="BM815" s="20"/>
      <c r="BN815" s="20"/>
      <c r="BO815" s="20"/>
      <c r="BP815" s="20"/>
      <c r="BQ815" s="20"/>
      <c r="BR815" s="20"/>
      <c r="BS815" s="20"/>
      <c r="BT815" s="20"/>
      <c r="BU815" s="20"/>
      <c r="BV815" s="20"/>
      <c r="BW815" s="47" t="s">
        <v>134</v>
      </c>
      <c r="BX815" s="22" t="str">
        <f>_xlfn.XLOOKUP(BW815,dimensions_items!$B$4:$B$35,dimensions_items!$C$4:$C$35,"NULL",0)</f>
        <v>R5.2OECD</v>
      </c>
      <c r="BY815" s="110" t="s">
        <v>33</v>
      </c>
      <c r="BZ815" s="20" t="s">
        <v>31</v>
      </c>
      <c r="CA815" s="112" t="s">
        <v>18</v>
      </c>
      <c r="CB815" s="112" t="s">
        <v>19</v>
      </c>
      <c r="CC815" s="20" t="str">
        <f t="shared" si="36"/>
        <v>RM</v>
      </c>
      <c r="CD815" s="20" t="str">
        <f t="shared" si="37"/>
        <v>U</v>
      </c>
      <c r="CE815" s="20" t="str">
        <f t="shared" si="38"/>
        <v>OECD_EU15</v>
      </c>
      <c r="CF815" s="20">
        <f>IF(ISNUMBER(Table1[[#This Row],[concrete]]),Table1[[#This Row],[concrete]],IF(AND(ISNUMBER(Table1[[#This Row],[cement]]),ISNUMBER(Table1[[#This Row],[aggregates]])),Table1[[#This Row],[cement]]+Table1[[#This Row],[aggregates]],""))</f>
        <v>656.25</v>
      </c>
      <c r="CG815" s="30">
        <f>COUNT(Table1[[#This Row],[steel]:[other_unspecified_material]])</f>
        <v>3</v>
      </c>
    </row>
    <row r="816" spans="1:85">
      <c r="A816" s="9">
        <v>814</v>
      </c>
      <c r="B816" s="20" t="s">
        <v>453</v>
      </c>
      <c r="C816" s="20"/>
      <c r="D816" s="38">
        <v>1980</v>
      </c>
      <c r="F816" s="38" t="s">
        <v>1394</v>
      </c>
      <c r="J816" s="117">
        <v>34.197777144485606</v>
      </c>
      <c r="M816" s="117">
        <v>1111.4277571957823</v>
      </c>
      <c r="O816" s="117" t="s">
        <v>1394</v>
      </c>
      <c r="P816" s="117" t="s">
        <v>1394</v>
      </c>
      <c r="S816" s="117">
        <v>9.9743516671416366</v>
      </c>
      <c r="AB816" s="117" t="s">
        <v>1394</v>
      </c>
      <c r="AJ816" s="117" t="s">
        <v>1394</v>
      </c>
      <c r="AK816" s="117">
        <v>56.568823026503274</v>
      </c>
      <c r="AL816" s="20" t="s">
        <v>1773</v>
      </c>
      <c r="AN816" s="20" t="s">
        <v>1647</v>
      </c>
      <c r="AO816" s="20" t="s">
        <v>625</v>
      </c>
      <c r="AP816" s="20" t="s">
        <v>598</v>
      </c>
      <c r="AQ816" s="20" t="s">
        <v>120</v>
      </c>
      <c r="AR816" s="20" t="s">
        <v>121</v>
      </c>
      <c r="AS816" s="8" t="s">
        <v>1344</v>
      </c>
      <c r="AT816" s="38">
        <v>2021</v>
      </c>
      <c r="AU816" s="20" t="s">
        <v>953</v>
      </c>
      <c r="AV816" s="20" t="s">
        <v>124</v>
      </c>
      <c r="AW816" s="20" t="s">
        <v>125</v>
      </c>
      <c r="AX816" s="20" t="s">
        <v>1305</v>
      </c>
      <c r="AY816" s="20" t="s">
        <v>1718</v>
      </c>
      <c r="AZ816" s="20" t="s">
        <v>1690</v>
      </c>
      <c r="BA816" s="20" t="s">
        <v>1774</v>
      </c>
      <c r="BB816" s="20" t="s">
        <v>1716</v>
      </c>
      <c r="BC816" s="20"/>
      <c r="BD816" s="20"/>
      <c r="BE816" s="20" t="s">
        <v>1410</v>
      </c>
      <c r="BF816" s="20"/>
      <c r="BG816" s="20"/>
      <c r="BH816" s="20"/>
      <c r="BI816" s="20"/>
      <c r="BJ816" s="20"/>
      <c r="BK816" s="20"/>
      <c r="BL816" s="20"/>
      <c r="BM816" s="20"/>
      <c r="BN816" s="20"/>
      <c r="BO816" s="20"/>
      <c r="BP816" s="20"/>
      <c r="BQ816" s="20"/>
      <c r="BR816" s="20"/>
      <c r="BS816" s="20"/>
      <c r="BT816" s="20"/>
      <c r="BU816" s="20"/>
      <c r="BV816" s="20"/>
      <c r="BW816" s="47" t="s">
        <v>134</v>
      </c>
      <c r="BX816" s="22" t="str">
        <f>_xlfn.XLOOKUP(BW816,dimensions_items!$B$4:$B$35,dimensions_items!$C$4:$C$35,"NULL",0)</f>
        <v>R5.2OECD</v>
      </c>
      <c r="BY816" s="110" t="s">
        <v>43</v>
      </c>
      <c r="BZ816" s="20" t="s">
        <v>31</v>
      </c>
      <c r="CA816" s="112" t="s">
        <v>18</v>
      </c>
      <c r="CB816" s="112" t="s">
        <v>19</v>
      </c>
      <c r="CC816" s="20" t="str">
        <f t="shared" si="36"/>
        <v>NR</v>
      </c>
      <c r="CD816" s="20" t="str">
        <f t="shared" si="37"/>
        <v>U</v>
      </c>
      <c r="CE816" s="20" t="str">
        <f t="shared" si="38"/>
        <v>OECD_EU15</v>
      </c>
      <c r="CF816" s="20">
        <f>IF(ISNUMBER(Table1[[#This Row],[concrete]]),Table1[[#This Row],[concrete]],IF(AND(ISNUMBER(Table1[[#This Row],[cement]]),ISNUMBER(Table1[[#This Row],[aggregates]])),Table1[[#This Row],[cement]]+Table1[[#This Row],[aggregates]],""))</f>
        <v>1111.4277571957823</v>
      </c>
      <c r="CG816" s="30">
        <f>COUNT(Table1[[#This Row],[steel]:[other_unspecified_material]])</f>
        <v>4</v>
      </c>
    </row>
    <row r="817" spans="1:85">
      <c r="A817" s="9">
        <v>815</v>
      </c>
      <c r="B817" s="20" t="s">
        <v>453</v>
      </c>
      <c r="C817" s="20"/>
      <c r="D817" s="38">
        <v>2012</v>
      </c>
      <c r="F817" s="38" t="s">
        <v>1394</v>
      </c>
      <c r="J817" s="117">
        <v>8.42548709847288</v>
      </c>
      <c r="M817" s="117">
        <v>1158.504476040021</v>
      </c>
      <c r="O817" s="117" t="s">
        <v>1394</v>
      </c>
      <c r="P817" s="117" t="s">
        <v>1394</v>
      </c>
      <c r="S817" s="117">
        <v>5.2659294365455507</v>
      </c>
      <c r="AB817" s="117" t="s">
        <v>1394</v>
      </c>
      <c r="AJ817" s="117" t="s">
        <v>1394</v>
      </c>
      <c r="AK817" s="117">
        <v>45.55028962611901</v>
      </c>
      <c r="AL817" s="20" t="s">
        <v>1730</v>
      </c>
      <c r="AN817" s="20" t="s">
        <v>1647</v>
      </c>
      <c r="AO817" s="20" t="s">
        <v>981</v>
      </c>
      <c r="AP817" s="20" t="s">
        <v>598</v>
      </c>
      <c r="AQ817" s="20" t="s">
        <v>120</v>
      </c>
      <c r="AR817" s="20" t="s">
        <v>121</v>
      </c>
      <c r="AS817" s="8" t="s">
        <v>1344</v>
      </c>
      <c r="AT817" s="38">
        <v>2021</v>
      </c>
      <c r="AU817" s="20" t="s">
        <v>953</v>
      </c>
      <c r="AV817" s="20" t="s">
        <v>124</v>
      </c>
      <c r="AW817" s="20" t="s">
        <v>125</v>
      </c>
      <c r="AX817" s="20" t="s">
        <v>1305</v>
      </c>
      <c r="AY817" s="20" t="s">
        <v>1718</v>
      </c>
      <c r="AZ817" s="20" t="s">
        <v>1691</v>
      </c>
      <c r="BA817" s="20" t="s">
        <v>1775</v>
      </c>
      <c r="BB817" s="20" t="s">
        <v>1716</v>
      </c>
      <c r="BC817" s="20"/>
      <c r="BD817" s="20"/>
      <c r="BE817" s="20" t="s">
        <v>1410</v>
      </c>
      <c r="BF817" s="20"/>
      <c r="BG817" s="20"/>
      <c r="BH817" s="20"/>
      <c r="BI817" s="20"/>
      <c r="BJ817" s="20"/>
      <c r="BK817" s="20"/>
      <c r="BL817" s="20"/>
      <c r="BM817" s="20"/>
      <c r="BN817" s="20"/>
      <c r="BO817" s="20"/>
      <c r="BP817" s="20"/>
      <c r="BQ817" s="20"/>
      <c r="BR817" s="20"/>
      <c r="BS817" s="20"/>
      <c r="BT817" s="20"/>
      <c r="BU817" s="20"/>
      <c r="BV817" s="20"/>
      <c r="BW817" s="47" t="s">
        <v>134</v>
      </c>
      <c r="BX817" s="22" t="str">
        <f>_xlfn.XLOOKUP(BW817,dimensions_items!$B$4:$B$35,dimensions_items!$C$4:$C$35,"NULL",0)</f>
        <v>R5.2OECD</v>
      </c>
      <c r="BY817" s="110" t="s">
        <v>43</v>
      </c>
      <c r="BZ817" s="20" t="s">
        <v>31</v>
      </c>
      <c r="CA817" s="112" t="s">
        <v>18</v>
      </c>
      <c r="CB817" s="112" t="s">
        <v>19</v>
      </c>
      <c r="CC817" s="20" t="str">
        <f t="shared" si="36"/>
        <v>NR</v>
      </c>
      <c r="CD817" s="20" t="str">
        <f t="shared" si="37"/>
        <v>U</v>
      </c>
      <c r="CE817" s="20" t="str">
        <f t="shared" si="38"/>
        <v>OECD_EU15</v>
      </c>
      <c r="CF817" s="20">
        <f>IF(ISNUMBER(Table1[[#This Row],[concrete]]),Table1[[#This Row],[concrete]],IF(AND(ISNUMBER(Table1[[#This Row],[cement]]),ISNUMBER(Table1[[#This Row],[aggregates]])),Table1[[#This Row],[cement]]+Table1[[#This Row],[aggregates]],""))</f>
        <v>1158.504476040021</v>
      </c>
      <c r="CG817" s="30">
        <f>COUNT(Table1[[#This Row],[steel]:[other_unspecified_material]])</f>
        <v>4</v>
      </c>
    </row>
    <row r="818" spans="1:85">
      <c r="A818" s="9">
        <v>816</v>
      </c>
      <c r="B818" s="20" t="s">
        <v>453</v>
      </c>
      <c r="C818" s="20"/>
      <c r="D818" s="43">
        <v>1965</v>
      </c>
      <c r="E818" s="44"/>
      <c r="F818" s="38" t="s">
        <v>1394</v>
      </c>
      <c r="J818" s="117">
        <v>7.627952755905512</v>
      </c>
      <c r="M818" s="117">
        <v>861.22047244094483</v>
      </c>
      <c r="O818" s="117" t="s">
        <v>1394</v>
      </c>
      <c r="P818" s="117" t="s">
        <v>1394</v>
      </c>
      <c r="S818" s="117">
        <v>8.6122047244094482</v>
      </c>
      <c r="AB818" s="117" t="s">
        <v>1394</v>
      </c>
      <c r="AJ818" s="117" t="s">
        <v>1394</v>
      </c>
      <c r="AK818" s="117">
        <v>28.789370078740159</v>
      </c>
      <c r="AL818" s="20" t="s">
        <v>1730</v>
      </c>
      <c r="AN818" s="20" t="s">
        <v>1647</v>
      </c>
      <c r="AO818" s="20" t="s">
        <v>981</v>
      </c>
      <c r="AP818" s="20" t="s">
        <v>598</v>
      </c>
      <c r="AQ818" s="20" t="s">
        <v>120</v>
      </c>
      <c r="AR818" s="20" t="s">
        <v>121</v>
      </c>
      <c r="AS818" s="8" t="s">
        <v>1344</v>
      </c>
      <c r="AT818" s="38">
        <v>2021</v>
      </c>
      <c r="AU818" s="20" t="s">
        <v>953</v>
      </c>
      <c r="AV818" s="20" t="s">
        <v>124</v>
      </c>
      <c r="AW818" s="20" t="s">
        <v>125</v>
      </c>
      <c r="AX818" s="20" t="s">
        <v>1305</v>
      </c>
      <c r="AY818" s="20" t="s">
        <v>1718</v>
      </c>
      <c r="AZ818" s="20" t="s">
        <v>1692</v>
      </c>
      <c r="BA818" s="20" t="s">
        <v>1776</v>
      </c>
      <c r="BB818" s="20" t="s">
        <v>1716</v>
      </c>
      <c r="BC818" s="20"/>
      <c r="BD818" s="20"/>
      <c r="BE818" s="20" t="s">
        <v>1410</v>
      </c>
      <c r="BF818" s="20"/>
      <c r="BG818" s="20"/>
      <c r="BH818" s="20"/>
      <c r="BI818" s="20"/>
      <c r="BJ818" s="20"/>
      <c r="BK818" s="20"/>
      <c r="BL818" s="20"/>
      <c r="BM818" s="20"/>
      <c r="BN818" s="20"/>
      <c r="BO818" s="20"/>
      <c r="BP818" s="20"/>
      <c r="BQ818" s="20"/>
      <c r="BR818" s="20"/>
      <c r="BS818" s="20"/>
      <c r="BT818" s="20"/>
      <c r="BU818" s="20"/>
      <c r="BV818" s="20"/>
      <c r="BW818" s="47" t="s">
        <v>134</v>
      </c>
      <c r="BX818" s="22" t="str">
        <f>_xlfn.XLOOKUP(BW818,dimensions_items!$B$4:$B$35,dimensions_items!$C$4:$C$35,"NULL",0)</f>
        <v>R5.2OECD</v>
      </c>
      <c r="BY818" s="110" t="s">
        <v>43</v>
      </c>
      <c r="BZ818" s="20" t="s">
        <v>31</v>
      </c>
      <c r="CA818" s="112" t="s">
        <v>18</v>
      </c>
      <c r="CB818" s="112" t="s">
        <v>19</v>
      </c>
      <c r="CC818" s="20" t="str">
        <f t="shared" si="36"/>
        <v>NR</v>
      </c>
      <c r="CD818" s="20" t="str">
        <f t="shared" si="37"/>
        <v>U</v>
      </c>
      <c r="CE818" s="20" t="str">
        <f t="shared" si="38"/>
        <v>OECD_EU15</v>
      </c>
      <c r="CF818" s="20">
        <f>IF(ISNUMBER(Table1[[#This Row],[concrete]]),Table1[[#This Row],[concrete]],IF(AND(ISNUMBER(Table1[[#This Row],[cement]]),ISNUMBER(Table1[[#This Row],[aggregates]])),Table1[[#This Row],[cement]]+Table1[[#This Row],[aggregates]],""))</f>
        <v>861.22047244094483</v>
      </c>
      <c r="CG818" s="30">
        <f>COUNT(Table1[[#This Row],[steel]:[other_unspecified_material]])</f>
        <v>4</v>
      </c>
    </row>
    <row r="819" spans="1:85">
      <c r="A819" s="9">
        <v>817</v>
      </c>
      <c r="B819" s="20" t="s">
        <v>453</v>
      </c>
      <c r="C819" s="20"/>
      <c r="D819" s="43">
        <v>1960</v>
      </c>
      <c r="E819" s="44"/>
      <c r="F819" s="38">
        <v>33.629893238434164</v>
      </c>
      <c r="J819" s="117">
        <v>16.607354685646502</v>
      </c>
      <c r="M819" s="117">
        <v>960.85409252669035</v>
      </c>
      <c r="O819" s="117" t="s">
        <v>1394</v>
      </c>
      <c r="P819" s="117">
        <v>30.747330960854093</v>
      </c>
      <c r="S819" s="117" t="s">
        <v>1394</v>
      </c>
      <c r="AB819" s="117" t="s">
        <v>1394</v>
      </c>
      <c r="AJ819" s="117" t="s">
        <v>1394</v>
      </c>
      <c r="AK819" s="117">
        <v>91.814946619217082</v>
      </c>
      <c r="AL819" s="20" t="s">
        <v>1730</v>
      </c>
      <c r="AN819" s="20" t="s">
        <v>1647</v>
      </c>
      <c r="AO819" s="20" t="s">
        <v>981</v>
      </c>
      <c r="AP819" s="20" t="s">
        <v>598</v>
      </c>
      <c r="AQ819" s="20" t="s">
        <v>120</v>
      </c>
      <c r="AR819" s="20" t="s">
        <v>121</v>
      </c>
      <c r="AS819" s="8" t="s">
        <v>1344</v>
      </c>
      <c r="AT819" s="38">
        <v>2021</v>
      </c>
      <c r="AU819" s="20" t="s">
        <v>953</v>
      </c>
      <c r="AV819" s="20" t="s">
        <v>124</v>
      </c>
      <c r="AW819" s="20" t="s">
        <v>125</v>
      </c>
      <c r="AX819" s="20" t="s">
        <v>1305</v>
      </c>
      <c r="AY819" s="20" t="s">
        <v>1718</v>
      </c>
      <c r="AZ819" s="20" t="s">
        <v>1693</v>
      </c>
      <c r="BA819" s="20" t="s">
        <v>1777</v>
      </c>
      <c r="BB819" s="20" t="s">
        <v>1716</v>
      </c>
      <c r="BC819" s="20"/>
      <c r="BD819" s="20"/>
      <c r="BE819" s="20" t="s">
        <v>1410</v>
      </c>
      <c r="BF819" s="20"/>
      <c r="BG819" s="20"/>
      <c r="BH819" s="20"/>
      <c r="BI819" s="20"/>
      <c r="BJ819" s="20"/>
      <c r="BK819" s="20"/>
      <c r="BL819" s="20"/>
      <c r="BM819" s="20"/>
      <c r="BN819" s="20"/>
      <c r="BO819" s="20"/>
      <c r="BP819" s="20"/>
      <c r="BQ819" s="20"/>
      <c r="BR819" s="20"/>
      <c r="BS819" s="20"/>
      <c r="BT819" s="20"/>
      <c r="BU819" s="20"/>
      <c r="BV819" s="20"/>
      <c r="BW819" s="47" t="s">
        <v>134</v>
      </c>
      <c r="BX819" s="22" t="str">
        <f>_xlfn.XLOOKUP(BW819,dimensions_items!$B$4:$B$35,dimensions_items!$C$4:$C$35,"NULL",0)</f>
        <v>R5.2OECD</v>
      </c>
      <c r="BY819" s="110" t="s">
        <v>43</v>
      </c>
      <c r="BZ819" s="20" t="s">
        <v>31</v>
      </c>
      <c r="CA819" s="112" t="s">
        <v>18</v>
      </c>
      <c r="CB819" s="112" t="s">
        <v>19</v>
      </c>
      <c r="CC819" s="20" t="str">
        <f t="shared" si="36"/>
        <v>NR</v>
      </c>
      <c r="CD819" s="20" t="str">
        <f t="shared" si="37"/>
        <v>U</v>
      </c>
      <c r="CE819" s="20" t="str">
        <f t="shared" si="38"/>
        <v>OECD_EU15</v>
      </c>
      <c r="CF819" s="20">
        <f>IF(ISNUMBER(Table1[[#This Row],[concrete]]),Table1[[#This Row],[concrete]],IF(AND(ISNUMBER(Table1[[#This Row],[cement]]),ISNUMBER(Table1[[#This Row],[aggregates]])),Table1[[#This Row],[cement]]+Table1[[#This Row],[aggregates]],""))</f>
        <v>960.85409252669035</v>
      </c>
      <c r="CG819" s="30">
        <f>COUNT(Table1[[#This Row],[steel]:[other_unspecified_material]])</f>
        <v>5</v>
      </c>
    </row>
    <row r="820" spans="1:85">
      <c r="A820" s="9">
        <v>818</v>
      </c>
      <c r="B820" s="20" t="s">
        <v>453</v>
      </c>
      <c r="C820" s="20"/>
      <c r="D820" s="43">
        <v>1961</v>
      </c>
      <c r="E820" s="44"/>
      <c r="F820" s="38" t="s">
        <v>1394</v>
      </c>
      <c r="J820" s="117">
        <v>37.887757518351883</v>
      </c>
      <c r="M820" s="117">
        <v>1282.2637935117216</v>
      </c>
      <c r="O820" s="117" t="s">
        <v>1394</v>
      </c>
      <c r="P820" s="117" t="s">
        <v>1394</v>
      </c>
      <c r="S820" s="117">
        <v>8.287946957139475</v>
      </c>
      <c r="AB820" s="117" t="s">
        <v>1394</v>
      </c>
      <c r="AJ820" s="117" t="s">
        <v>1394</v>
      </c>
      <c r="AK820" s="117">
        <v>56.358039308548427</v>
      </c>
      <c r="AL820" s="20" t="s">
        <v>1730</v>
      </c>
      <c r="AN820" s="20" t="s">
        <v>1647</v>
      </c>
      <c r="AO820" s="20" t="s">
        <v>981</v>
      </c>
      <c r="AP820" s="20" t="s">
        <v>598</v>
      </c>
      <c r="AQ820" s="20" t="s">
        <v>120</v>
      </c>
      <c r="AR820" s="20" t="s">
        <v>121</v>
      </c>
      <c r="AS820" s="8" t="s">
        <v>1344</v>
      </c>
      <c r="AT820" s="38">
        <v>2021</v>
      </c>
      <c r="AU820" s="20" t="s">
        <v>953</v>
      </c>
      <c r="AV820" s="20" t="s">
        <v>124</v>
      </c>
      <c r="AW820" s="20" t="s">
        <v>125</v>
      </c>
      <c r="AX820" s="20" t="s">
        <v>1305</v>
      </c>
      <c r="AY820" s="20" t="s">
        <v>1718</v>
      </c>
      <c r="AZ820" s="20" t="s">
        <v>1694</v>
      </c>
      <c r="BA820" s="20" t="s">
        <v>1778</v>
      </c>
      <c r="BB820" s="20" t="s">
        <v>1716</v>
      </c>
      <c r="BC820" s="20"/>
      <c r="BD820" s="20"/>
      <c r="BE820" s="20" t="s">
        <v>1410</v>
      </c>
      <c r="BF820" s="20"/>
      <c r="BG820" s="20"/>
      <c r="BH820" s="20"/>
      <c r="BI820" s="20"/>
      <c r="BJ820" s="20"/>
      <c r="BK820" s="20"/>
      <c r="BL820" s="20"/>
      <c r="BM820" s="20"/>
      <c r="BN820" s="20"/>
      <c r="BO820" s="20"/>
      <c r="BP820" s="20"/>
      <c r="BQ820" s="20"/>
      <c r="BR820" s="20"/>
      <c r="BS820" s="20"/>
      <c r="BT820" s="20"/>
      <c r="BU820" s="20"/>
      <c r="BV820" s="20"/>
      <c r="BW820" s="47" t="s">
        <v>134</v>
      </c>
      <c r="BX820" s="22" t="str">
        <f>_xlfn.XLOOKUP(BW820,dimensions_items!$B$4:$B$35,dimensions_items!$C$4:$C$35,"NULL",0)</f>
        <v>R5.2OECD</v>
      </c>
      <c r="BY820" s="110" t="s">
        <v>43</v>
      </c>
      <c r="BZ820" s="20" t="s">
        <v>31</v>
      </c>
      <c r="CA820" s="112" t="s">
        <v>18</v>
      </c>
      <c r="CB820" s="112" t="s">
        <v>19</v>
      </c>
      <c r="CC820" s="20" t="str">
        <f t="shared" si="36"/>
        <v>NR</v>
      </c>
      <c r="CD820" s="20" t="str">
        <f t="shared" si="37"/>
        <v>U</v>
      </c>
      <c r="CE820" s="20" t="str">
        <f t="shared" si="38"/>
        <v>OECD_EU15</v>
      </c>
      <c r="CF820" s="20">
        <f>IF(ISNUMBER(Table1[[#This Row],[concrete]]),Table1[[#This Row],[concrete]],IF(AND(ISNUMBER(Table1[[#This Row],[cement]]),ISNUMBER(Table1[[#This Row],[aggregates]])),Table1[[#This Row],[cement]]+Table1[[#This Row],[aggregates]],""))</f>
        <v>1282.2637935117216</v>
      </c>
      <c r="CG820" s="30">
        <f>COUNT(Table1[[#This Row],[steel]:[other_unspecified_material]])</f>
        <v>4</v>
      </c>
    </row>
    <row r="821" spans="1:85">
      <c r="A821" s="9">
        <v>819</v>
      </c>
      <c r="B821" s="20" t="s">
        <v>453</v>
      </c>
      <c r="C821" s="20"/>
      <c r="D821" s="43">
        <v>1971</v>
      </c>
      <c r="E821" s="44"/>
      <c r="F821" s="38" t="s">
        <v>1394</v>
      </c>
      <c r="J821" s="117">
        <v>15.128593040847202</v>
      </c>
      <c r="M821" s="117">
        <v>453.85779122541601</v>
      </c>
      <c r="O821" s="117" t="s">
        <v>1394</v>
      </c>
      <c r="P821" s="117" t="s">
        <v>1394</v>
      </c>
      <c r="S821" s="117">
        <v>17.289820618111087</v>
      </c>
      <c r="AB821" s="117" t="s">
        <v>1394</v>
      </c>
      <c r="AJ821" s="117" t="s">
        <v>1394</v>
      </c>
      <c r="AK821" s="117">
        <v>51.86946185433326</v>
      </c>
      <c r="AL821" s="20" t="s">
        <v>1766</v>
      </c>
      <c r="AN821" s="20" t="s">
        <v>1647</v>
      </c>
      <c r="AO821" s="20" t="s">
        <v>981</v>
      </c>
      <c r="AP821" s="20" t="s">
        <v>598</v>
      </c>
      <c r="AQ821" s="20" t="s">
        <v>120</v>
      </c>
      <c r="AR821" s="20" t="s">
        <v>121</v>
      </c>
      <c r="AS821" s="8" t="s">
        <v>1344</v>
      </c>
      <c r="AT821" s="38">
        <v>2021</v>
      </c>
      <c r="AU821" s="20" t="s">
        <v>953</v>
      </c>
      <c r="AV821" s="20" t="s">
        <v>124</v>
      </c>
      <c r="AW821" s="20" t="s">
        <v>125</v>
      </c>
      <c r="AX821" s="20" t="s">
        <v>1305</v>
      </c>
      <c r="AY821" s="20" t="s">
        <v>1718</v>
      </c>
      <c r="AZ821" s="20" t="s">
        <v>1695</v>
      </c>
      <c r="BA821" s="20" t="s">
        <v>1779</v>
      </c>
      <c r="BB821" s="20" t="s">
        <v>1716</v>
      </c>
      <c r="BC821" s="20"/>
      <c r="BD821" s="20"/>
      <c r="BE821" s="20" t="s">
        <v>1410</v>
      </c>
      <c r="BF821" s="20"/>
      <c r="BG821" s="20"/>
      <c r="BH821" s="20"/>
      <c r="BI821" s="20"/>
      <c r="BJ821" s="20"/>
      <c r="BK821" s="20"/>
      <c r="BL821" s="20"/>
      <c r="BM821" s="20"/>
      <c r="BN821" s="20"/>
      <c r="BO821" s="20"/>
      <c r="BP821" s="20"/>
      <c r="BQ821" s="20"/>
      <c r="BR821" s="20"/>
      <c r="BS821" s="20"/>
      <c r="BT821" s="20"/>
      <c r="BU821" s="20"/>
      <c r="BV821" s="20"/>
      <c r="BW821" s="47" t="s">
        <v>134</v>
      </c>
      <c r="BX821" s="22" t="str">
        <f>_xlfn.XLOOKUP(BW821,dimensions_items!$B$4:$B$35,dimensions_items!$C$4:$C$35,"NULL",0)</f>
        <v>R5.2OECD</v>
      </c>
      <c r="BY821" s="110" t="s">
        <v>43</v>
      </c>
      <c r="BZ821" s="20" t="s">
        <v>31</v>
      </c>
      <c r="CA821" s="112" t="s">
        <v>18</v>
      </c>
      <c r="CB821" s="112" t="s">
        <v>19</v>
      </c>
      <c r="CC821" s="20" t="str">
        <f t="shared" si="36"/>
        <v>NR</v>
      </c>
      <c r="CD821" s="20" t="str">
        <f t="shared" si="37"/>
        <v>U</v>
      </c>
      <c r="CE821" s="20" t="str">
        <f t="shared" si="38"/>
        <v>OECD_EU15</v>
      </c>
      <c r="CF821" s="20">
        <f>IF(ISNUMBER(Table1[[#This Row],[concrete]]),Table1[[#This Row],[concrete]],IF(AND(ISNUMBER(Table1[[#This Row],[cement]]),ISNUMBER(Table1[[#This Row],[aggregates]])),Table1[[#This Row],[cement]]+Table1[[#This Row],[aggregates]],""))</f>
        <v>453.85779122541601</v>
      </c>
      <c r="CG821" s="30">
        <f>COUNT(Table1[[#This Row],[steel]:[other_unspecified_material]])</f>
        <v>4</v>
      </c>
    </row>
    <row r="822" spans="1:85">
      <c r="A822" s="9">
        <v>820</v>
      </c>
      <c r="B822" s="20" t="s">
        <v>453</v>
      </c>
      <c r="C822" s="20"/>
      <c r="D822" s="38">
        <v>1988</v>
      </c>
      <c r="F822" s="38" t="s">
        <v>1394</v>
      </c>
      <c r="J822" s="117">
        <v>4.1047693510555119</v>
      </c>
      <c r="M822" s="117">
        <v>895.23064894448783</v>
      </c>
      <c r="O822" s="117" t="s">
        <v>1394</v>
      </c>
      <c r="P822" s="117" t="s">
        <v>1394</v>
      </c>
      <c r="S822" s="117" t="s">
        <v>1394</v>
      </c>
      <c r="AB822" s="117" t="s">
        <v>1394</v>
      </c>
      <c r="AJ822" s="117" t="s">
        <v>1394</v>
      </c>
      <c r="AK822" s="117">
        <v>27.951524628616106</v>
      </c>
      <c r="AL822" s="20" t="s">
        <v>1730</v>
      </c>
      <c r="AN822" s="20" t="s">
        <v>1647</v>
      </c>
      <c r="AO822" s="20" t="s">
        <v>981</v>
      </c>
      <c r="AP822" s="20" t="s">
        <v>598</v>
      </c>
      <c r="AQ822" s="20" t="s">
        <v>120</v>
      </c>
      <c r="AR822" s="20" t="s">
        <v>121</v>
      </c>
      <c r="AS822" s="8" t="s">
        <v>1344</v>
      </c>
      <c r="AT822" s="38">
        <v>2021</v>
      </c>
      <c r="AU822" s="20" t="s">
        <v>953</v>
      </c>
      <c r="AV822" s="20" t="s">
        <v>124</v>
      </c>
      <c r="AW822" s="20" t="s">
        <v>125</v>
      </c>
      <c r="AX822" s="20" t="s">
        <v>1305</v>
      </c>
      <c r="AY822" s="20" t="s">
        <v>1718</v>
      </c>
      <c r="AZ822" s="20" t="s">
        <v>1696</v>
      </c>
      <c r="BA822" s="20" t="s">
        <v>1780</v>
      </c>
      <c r="BB822" s="20" t="s">
        <v>1716</v>
      </c>
      <c r="BC822" s="20"/>
      <c r="BD822" s="20"/>
      <c r="BE822" s="20" t="s">
        <v>1410</v>
      </c>
      <c r="BF822" s="20"/>
      <c r="BG822" s="20"/>
      <c r="BH822" s="20"/>
      <c r="BI822" s="20"/>
      <c r="BJ822" s="20"/>
      <c r="BK822" s="20"/>
      <c r="BL822" s="20"/>
      <c r="BM822" s="20"/>
      <c r="BN822" s="20"/>
      <c r="BO822" s="20"/>
      <c r="BP822" s="20"/>
      <c r="BQ822" s="20"/>
      <c r="BR822" s="20"/>
      <c r="BS822" s="20"/>
      <c r="BT822" s="20"/>
      <c r="BU822" s="20"/>
      <c r="BV822" s="20"/>
      <c r="BW822" s="47" t="s">
        <v>134</v>
      </c>
      <c r="BX822" s="22" t="str">
        <f>_xlfn.XLOOKUP(BW822,dimensions_items!$B$4:$B$35,dimensions_items!$C$4:$C$35,"NULL",0)</f>
        <v>R5.2OECD</v>
      </c>
      <c r="BY822" s="110" t="s">
        <v>43</v>
      </c>
      <c r="BZ822" s="20" t="s">
        <v>31</v>
      </c>
      <c r="CA822" s="112" t="s">
        <v>18</v>
      </c>
      <c r="CB822" s="112" t="s">
        <v>19</v>
      </c>
      <c r="CC822" s="20" t="str">
        <f t="shared" si="36"/>
        <v>NR</v>
      </c>
      <c r="CD822" s="20" t="str">
        <f t="shared" si="37"/>
        <v>U</v>
      </c>
      <c r="CE822" s="20" t="str">
        <f t="shared" si="38"/>
        <v>OECD_EU15</v>
      </c>
      <c r="CF822" s="20">
        <f>IF(ISNUMBER(Table1[[#This Row],[concrete]]),Table1[[#This Row],[concrete]],IF(AND(ISNUMBER(Table1[[#This Row],[cement]]),ISNUMBER(Table1[[#This Row],[aggregates]])),Table1[[#This Row],[cement]]+Table1[[#This Row],[aggregates]],""))</f>
        <v>895.23064894448783</v>
      </c>
      <c r="CG822" s="30">
        <f>COUNT(Table1[[#This Row],[steel]:[other_unspecified_material]])</f>
        <v>3</v>
      </c>
    </row>
    <row r="823" spans="1:85">
      <c r="A823" s="9">
        <v>821</v>
      </c>
      <c r="B823" s="20" t="s">
        <v>453</v>
      </c>
      <c r="C823" s="20"/>
      <c r="D823" s="38">
        <v>1983</v>
      </c>
      <c r="F823" s="38" t="s">
        <v>1394</v>
      </c>
      <c r="J823" s="117">
        <v>27.66355140186916</v>
      </c>
      <c r="M823" s="117">
        <v>1884.1121495327102</v>
      </c>
      <c r="O823" s="117" t="s">
        <v>1394</v>
      </c>
      <c r="P823" s="117" t="s">
        <v>1394</v>
      </c>
      <c r="S823" s="117" t="s">
        <v>1394</v>
      </c>
      <c r="AB823" s="117" t="s">
        <v>1394</v>
      </c>
      <c r="AJ823" s="117" t="s">
        <v>1394</v>
      </c>
      <c r="AK823" s="117">
        <v>67.289719626168221</v>
      </c>
      <c r="AL823" s="20" t="s">
        <v>1766</v>
      </c>
      <c r="AN823" s="20" t="s">
        <v>1647</v>
      </c>
      <c r="AO823" s="20" t="s">
        <v>981</v>
      </c>
      <c r="AP823" s="20" t="s">
        <v>598</v>
      </c>
      <c r="AQ823" s="20" t="s">
        <v>120</v>
      </c>
      <c r="AR823" s="20" t="s">
        <v>121</v>
      </c>
      <c r="AS823" s="8" t="s">
        <v>1344</v>
      </c>
      <c r="AT823" s="38">
        <v>2021</v>
      </c>
      <c r="AU823" s="20" t="s">
        <v>953</v>
      </c>
      <c r="AV823" s="20" t="s">
        <v>124</v>
      </c>
      <c r="AW823" s="20" t="s">
        <v>125</v>
      </c>
      <c r="AX823" s="20" t="s">
        <v>1305</v>
      </c>
      <c r="AY823" s="20" t="s">
        <v>1718</v>
      </c>
      <c r="AZ823" s="20" t="s">
        <v>1697</v>
      </c>
      <c r="BA823" s="20" t="s">
        <v>1781</v>
      </c>
      <c r="BB823" s="20" t="s">
        <v>1716</v>
      </c>
      <c r="BC823" s="20"/>
      <c r="BD823" s="20"/>
      <c r="BE823" s="20" t="s">
        <v>1410</v>
      </c>
      <c r="BF823" s="20"/>
      <c r="BG823" s="20"/>
      <c r="BH823" s="20"/>
      <c r="BI823" s="20"/>
      <c r="BJ823" s="20"/>
      <c r="BK823" s="20"/>
      <c r="BL823" s="20"/>
      <c r="BM823" s="20"/>
      <c r="BN823" s="20"/>
      <c r="BO823" s="20"/>
      <c r="BP823" s="20"/>
      <c r="BQ823" s="20"/>
      <c r="BR823" s="20"/>
      <c r="BS823" s="20"/>
      <c r="BT823" s="20"/>
      <c r="BU823" s="20"/>
      <c r="BV823" s="20"/>
      <c r="BW823" s="47" t="s">
        <v>134</v>
      </c>
      <c r="BX823" s="22" t="str">
        <f>_xlfn.XLOOKUP(BW823,dimensions_items!$B$4:$B$35,dimensions_items!$C$4:$C$35,"NULL",0)</f>
        <v>R5.2OECD</v>
      </c>
      <c r="BY823" s="110" t="s">
        <v>43</v>
      </c>
      <c r="BZ823" s="20" t="s">
        <v>31</v>
      </c>
      <c r="CA823" s="112" t="s">
        <v>18</v>
      </c>
      <c r="CB823" s="112" t="s">
        <v>19</v>
      </c>
      <c r="CC823" s="20" t="str">
        <f t="shared" si="36"/>
        <v>NR</v>
      </c>
      <c r="CD823" s="20" t="str">
        <f t="shared" si="37"/>
        <v>U</v>
      </c>
      <c r="CE823" s="20" t="str">
        <f t="shared" si="38"/>
        <v>OECD_EU15</v>
      </c>
      <c r="CF823" s="20">
        <f>IF(ISNUMBER(Table1[[#This Row],[concrete]]),Table1[[#This Row],[concrete]],IF(AND(ISNUMBER(Table1[[#This Row],[cement]]),ISNUMBER(Table1[[#This Row],[aggregates]])),Table1[[#This Row],[cement]]+Table1[[#This Row],[aggregates]],""))</f>
        <v>1884.1121495327102</v>
      </c>
      <c r="CG823" s="30">
        <f>COUNT(Table1[[#This Row],[steel]:[other_unspecified_material]])</f>
        <v>3</v>
      </c>
    </row>
    <row r="824" spans="1:85">
      <c r="A824" s="9">
        <v>822</v>
      </c>
      <c r="B824" s="20" t="s">
        <v>453</v>
      </c>
      <c r="C824" s="20"/>
      <c r="D824" s="38">
        <v>1985</v>
      </c>
      <c r="F824" s="38" t="s">
        <v>1394</v>
      </c>
      <c r="J824" s="117">
        <v>26.177437020810515</v>
      </c>
      <c r="M824" s="117">
        <v>1365.4618473895582</v>
      </c>
      <c r="O824" s="117" t="s">
        <v>1394</v>
      </c>
      <c r="P824" s="117" t="s">
        <v>1394</v>
      </c>
      <c r="S824" s="117">
        <v>16.42935377875137</v>
      </c>
      <c r="AB824" s="117">
        <v>27.601314348302299</v>
      </c>
      <c r="AJ824" s="117" t="s">
        <v>1394</v>
      </c>
      <c r="AK824" s="117">
        <v>92.542898868200083</v>
      </c>
      <c r="AL824" s="20" t="s">
        <v>1730</v>
      </c>
      <c r="AN824" s="20" t="s">
        <v>1647</v>
      </c>
      <c r="AO824" s="20" t="s">
        <v>981</v>
      </c>
      <c r="AP824" s="20" t="s">
        <v>598</v>
      </c>
      <c r="AQ824" s="20" t="s">
        <v>120</v>
      </c>
      <c r="AR824" s="20" t="s">
        <v>121</v>
      </c>
      <c r="AS824" s="8" t="s">
        <v>1344</v>
      </c>
      <c r="AT824" s="38">
        <v>2021</v>
      </c>
      <c r="AU824" s="20" t="s">
        <v>953</v>
      </c>
      <c r="AV824" s="20" t="s">
        <v>124</v>
      </c>
      <c r="AW824" s="20" t="s">
        <v>125</v>
      </c>
      <c r="AX824" s="20" t="s">
        <v>1305</v>
      </c>
      <c r="AY824" s="20" t="s">
        <v>1718</v>
      </c>
      <c r="AZ824" s="20" t="s">
        <v>1698</v>
      </c>
      <c r="BA824" s="20" t="s">
        <v>1782</v>
      </c>
      <c r="BB824" s="20" t="s">
        <v>1716</v>
      </c>
      <c r="BC824" s="20"/>
      <c r="BD824" s="20"/>
      <c r="BE824" s="20" t="s">
        <v>1410</v>
      </c>
      <c r="BF824" s="20"/>
      <c r="BG824" s="20"/>
      <c r="BH824" s="20"/>
      <c r="BI824" s="20"/>
      <c r="BJ824" s="20"/>
      <c r="BK824" s="20"/>
      <c r="BL824" s="20"/>
      <c r="BM824" s="20"/>
      <c r="BN824" s="20"/>
      <c r="BO824" s="20"/>
      <c r="BP824" s="20"/>
      <c r="BQ824" s="20"/>
      <c r="BR824" s="20"/>
      <c r="BS824" s="20"/>
      <c r="BT824" s="20"/>
      <c r="BU824" s="20"/>
      <c r="BV824" s="20"/>
      <c r="BW824" s="47" t="s">
        <v>134</v>
      </c>
      <c r="BX824" s="22" t="str">
        <f>_xlfn.XLOOKUP(BW824,dimensions_items!$B$4:$B$35,dimensions_items!$C$4:$C$35,"NULL",0)</f>
        <v>R5.2OECD</v>
      </c>
      <c r="BY824" s="110" t="s">
        <v>43</v>
      </c>
      <c r="BZ824" s="20" t="s">
        <v>31</v>
      </c>
      <c r="CA824" s="112" t="s">
        <v>18</v>
      </c>
      <c r="CB824" s="112" t="s">
        <v>19</v>
      </c>
      <c r="CC824" s="20" t="str">
        <f t="shared" si="36"/>
        <v>NR</v>
      </c>
      <c r="CD824" s="20" t="str">
        <f t="shared" si="37"/>
        <v>U</v>
      </c>
      <c r="CE824" s="20" t="str">
        <f t="shared" si="38"/>
        <v>OECD_EU15</v>
      </c>
      <c r="CF824" s="20">
        <f>IF(ISNUMBER(Table1[[#This Row],[concrete]]),Table1[[#This Row],[concrete]],IF(AND(ISNUMBER(Table1[[#This Row],[cement]]),ISNUMBER(Table1[[#This Row],[aggregates]])),Table1[[#This Row],[cement]]+Table1[[#This Row],[aggregates]],""))</f>
        <v>1365.4618473895582</v>
      </c>
      <c r="CG824" s="30">
        <f>COUNT(Table1[[#This Row],[steel]:[other_unspecified_material]])</f>
        <v>5</v>
      </c>
    </row>
    <row r="825" spans="1:85">
      <c r="A825" s="9">
        <v>823</v>
      </c>
      <c r="B825" s="20" t="s">
        <v>453</v>
      </c>
      <c r="C825" s="20"/>
      <c r="D825" s="38">
        <v>2003</v>
      </c>
      <c r="F825" s="38" t="s">
        <v>1394</v>
      </c>
      <c r="J825" s="117">
        <v>2.4479804161566707</v>
      </c>
      <c r="M825" s="117">
        <v>472.11050883021505</v>
      </c>
      <c r="O825" s="117" t="s">
        <v>1394</v>
      </c>
      <c r="P825" s="117" t="s">
        <v>1394</v>
      </c>
      <c r="S825" s="117" t="s">
        <v>1394</v>
      </c>
      <c r="AB825" s="117" t="s">
        <v>1394</v>
      </c>
      <c r="AJ825" s="117" t="s">
        <v>1394</v>
      </c>
      <c r="AK825" s="117">
        <v>32.872879874103866</v>
      </c>
      <c r="AL825" s="20" t="s">
        <v>1730</v>
      </c>
      <c r="AN825" s="20" t="s">
        <v>1647</v>
      </c>
      <c r="AO825" s="20" t="s">
        <v>981</v>
      </c>
      <c r="AP825" s="20" t="s">
        <v>598</v>
      </c>
      <c r="AQ825" s="20" t="s">
        <v>120</v>
      </c>
      <c r="AR825" s="20" t="s">
        <v>121</v>
      </c>
      <c r="AS825" s="8" t="s">
        <v>1344</v>
      </c>
      <c r="AT825" s="38">
        <v>2021</v>
      </c>
      <c r="AU825" s="20" t="s">
        <v>953</v>
      </c>
      <c r="AV825" s="20" t="s">
        <v>124</v>
      </c>
      <c r="AW825" s="20" t="s">
        <v>125</v>
      </c>
      <c r="AX825" s="20" t="s">
        <v>1305</v>
      </c>
      <c r="AY825" s="20" t="s">
        <v>1718</v>
      </c>
      <c r="AZ825" s="20" t="s">
        <v>1699</v>
      </c>
      <c r="BA825" s="20" t="s">
        <v>1783</v>
      </c>
      <c r="BB825" s="20" t="s">
        <v>1716</v>
      </c>
      <c r="BC825" s="20"/>
      <c r="BD825" s="20"/>
      <c r="BE825" s="20" t="s">
        <v>1410</v>
      </c>
      <c r="BF825" s="20"/>
      <c r="BG825" s="20"/>
      <c r="BH825" s="20"/>
      <c r="BI825" s="20"/>
      <c r="BJ825" s="20"/>
      <c r="BK825" s="20"/>
      <c r="BL825" s="20"/>
      <c r="BM825" s="20"/>
      <c r="BN825" s="20"/>
      <c r="BO825" s="20"/>
      <c r="BP825" s="20"/>
      <c r="BQ825" s="20"/>
      <c r="BR825" s="20"/>
      <c r="BS825" s="20"/>
      <c r="BT825" s="20"/>
      <c r="BU825" s="20"/>
      <c r="BV825" s="20"/>
      <c r="BW825" s="47" t="s">
        <v>134</v>
      </c>
      <c r="BX825" s="22" t="str">
        <f>_xlfn.XLOOKUP(BW825,dimensions_items!$B$4:$B$35,dimensions_items!$C$4:$C$35,"NULL",0)</f>
        <v>R5.2OECD</v>
      </c>
      <c r="BY825" s="110" t="s">
        <v>43</v>
      </c>
      <c r="BZ825" s="20" t="s">
        <v>31</v>
      </c>
      <c r="CA825" s="112" t="s">
        <v>18</v>
      </c>
      <c r="CB825" s="112" t="s">
        <v>19</v>
      </c>
      <c r="CC825" s="20" t="str">
        <f t="shared" si="36"/>
        <v>NR</v>
      </c>
      <c r="CD825" s="20" t="str">
        <f t="shared" si="37"/>
        <v>U</v>
      </c>
      <c r="CE825" s="20" t="str">
        <f t="shared" si="38"/>
        <v>OECD_EU15</v>
      </c>
      <c r="CF825" s="20">
        <f>IF(ISNUMBER(Table1[[#This Row],[concrete]]),Table1[[#This Row],[concrete]],IF(AND(ISNUMBER(Table1[[#This Row],[cement]]),ISNUMBER(Table1[[#This Row],[aggregates]])),Table1[[#This Row],[cement]]+Table1[[#This Row],[aggregates]],""))</f>
        <v>472.11050883021505</v>
      </c>
      <c r="CG825" s="30">
        <f>COUNT(Table1[[#This Row],[steel]:[other_unspecified_material]])</f>
        <v>3</v>
      </c>
    </row>
    <row r="826" spans="1:85">
      <c r="A826" s="9">
        <v>824</v>
      </c>
      <c r="B826" s="20" t="s">
        <v>453</v>
      </c>
      <c r="C826" s="20"/>
      <c r="D826" s="38">
        <v>1980</v>
      </c>
      <c r="F826" s="38">
        <v>22.947019867549674</v>
      </c>
      <c r="J826" s="117">
        <v>31.456953642384107</v>
      </c>
      <c r="M826" s="117">
        <v>655.62913907284769</v>
      </c>
      <c r="O826" s="117" t="s">
        <v>1394</v>
      </c>
      <c r="P826" s="117">
        <v>596.02649006622516</v>
      </c>
      <c r="S826" s="117">
        <v>19.867549668874172</v>
      </c>
      <c r="AB826" s="117">
        <v>3.3112582781456954</v>
      </c>
      <c r="AJ826" s="117" t="s">
        <v>1394</v>
      </c>
      <c r="AK826" s="117">
        <v>39.072847682119203</v>
      </c>
      <c r="AL826" s="20" t="s">
        <v>1766</v>
      </c>
      <c r="AN826" s="20" t="s">
        <v>1647</v>
      </c>
      <c r="AO826" s="20" t="s">
        <v>981</v>
      </c>
      <c r="AP826" s="20" t="s">
        <v>598</v>
      </c>
      <c r="AQ826" s="20" t="s">
        <v>120</v>
      </c>
      <c r="AR826" s="20" t="s">
        <v>121</v>
      </c>
      <c r="AS826" s="8" t="s">
        <v>1344</v>
      </c>
      <c r="AT826" s="38">
        <v>2021</v>
      </c>
      <c r="AU826" s="20" t="s">
        <v>953</v>
      </c>
      <c r="AV826" s="20" t="s">
        <v>124</v>
      </c>
      <c r="AW826" s="20" t="s">
        <v>125</v>
      </c>
      <c r="AX826" s="20" t="s">
        <v>1305</v>
      </c>
      <c r="AY826" s="20" t="s">
        <v>1718</v>
      </c>
      <c r="AZ826" s="20" t="s">
        <v>1700</v>
      </c>
      <c r="BA826" s="20" t="s">
        <v>1784</v>
      </c>
      <c r="BB826" s="20" t="s">
        <v>1716</v>
      </c>
      <c r="BC826" s="20"/>
      <c r="BD826" s="20"/>
      <c r="BE826" s="20" t="s">
        <v>1410</v>
      </c>
      <c r="BF826" s="20"/>
      <c r="BG826" s="20"/>
      <c r="BH826" s="20"/>
      <c r="BI826" s="20"/>
      <c r="BJ826" s="20"/>
      <c r="BK826" s="20"/>
      <c r="BL826" s="20"/>
      <c r="BM826" s="20"/>
      <c r="BN826" s="20"/>
      <c r="BO826" s="20"/>
      <c r="BP826" s="20"/>
      <c r="BQ826" s="20"/>
      <c r="BR826" s="20"/>
      <c r="BS826" s="20"/>
      <c r="BT826" s="20"/>
      <c r="BU826" s="20"/>
      <c r="BV826" s="20"/>
      <c r="BW826" s="47" t="s">
        <v>134</v>
      </c>
      <c r="BX826" s="22" t="str">
        <f>_xlfn.XLOOKUP(BW826,dimensions_items!$B$4:$B$35,dimensions_items!$C$4:$C$35,"NULL",0)</f>
        <v>R5.2OECD</v>
      </c>
      <c r="BY826" s="110" t="s">
        <v>43</v>
      </c>
      <c r="BZ826" s="20" t="s">
        <v>31</v>
      </c>
      <c r="CA826" s="112" t="s">
        <v>18</v>
      </c>
      <c r="CB826" s="112" t="s">
        <v>19</v>
      </c>
      <c r="CC826" s="20" t="str">
        <f t="shared" si="36"/>
        <v>NR</v>
      </c>
      <c r="CD826" s="20" t="str">
        <f t="shared" si="37"/>
        <v>U</v>
      </c>
      <c r="CE826" s="20" t="str">
        <f t="shared" si="38"/>
        <v>OECD_EU15</v>
      </c>
      <c r="CF826" s="20">
        <f>IF(ISNUMBER(Table1[[#This Row],[concrete]]),Table1[[#This Row],[concrete]],IF(AND(ISNUMBER(Table1[[#This Row],[cement]]),ISNUMBER(Table1[[#This Row],[aggregates]])),Table1[[#This Row],[cement]]+Table1[[#This Row],[aggregates]],""))</f>
        <v>655.62913907284769</v>
      </c>
      <c r="CG826" s="30">
        <f>COUNT(Table1[[#This Row],[steel]:[other_unspecified_material]])</f>
        <v>7</v>
      </c>
    </row>
    <row r="827" spans="1:85">
      <c r="A827" s="9">
        <v>825</v>
      </c>
      <c r="B827" s="20" t="s">
        <v>453</v>
      </c>
      <c r="C827" s="20"/>
      <c r="D827" s="38">
        <v>1978</v>
      </c>
      <c r="F827" s="38" t="s">
        <v>1394</v>
      </c>
      <c r="J827" s="117">
        <v>19.173553719008265</v>
      </c>
      <c r="M827" s="117">
        <v>741.81818181818187</v>
      </c>
      <c r="O827" s="117" t="s">
        <v>1394</v>
      </c>
      <c r="P827" s="117" t="s">
        <v>1394</v>
      </c>
      <c r="S827" s="117">
        <v>16.528925619834709</v>
      </c>
      <c r="AB827" s="117" t="s">
        <v>1394</v>
      </c>
      <c r="AJ827" s="117" t="s">
        <v>1394</v>
      </c>
      <c r="AK827" s="117">
        <v>59.008264462809919</v>
      </c>
      <c r="AL827" s="20" t="s">
        <v>1785</v>
      </c>
      <c r="AN827" s="20" t="s">
        <v>1647</v>
      </c>
      <c r="AO827" s="20" t="s">
        <v>1652</v>
      </c>
      <c r="AP827" s="20" t="s">
        <v>598</v>
      </c>
      <c r="AQ827" s="20" t="s">
        <v>120</v>
      </c>
      <c r="AR827" s="20" t="s">
        <v>121</v>
      </c>
      <c r="AS827" s="8" t="s">
        <v>1344</v>
      </c>
      <c r="AT827" s="38">
        <v>2021</v>
      </c>
      <c r="AU827" s="20" t="s">
        <v>953</v>
      </c>
      <c r="AV827" s="20" t="s">
        <v>124</v>
      </c>
      <c r="AW827" s="20" t="s">
        <v>125</v>
      </c>
      <c r="AX827" s="20" t="s">
        <v>1305</v>
      </c>
      <c r="AY827" s="20" t="s">
        <v>1718</v>
      </c>
      <c r="AZ827" s="20" t="s">
        <v>1701</v>
      </c>
      <c r="BA827" s="20" t="s">
        <v>1786</v>
      </c>
      <c r="BB827" s="20" t="s">
        <v>1716</v>
      </c>
      <c r="BC827" s="20"/>
      <c r="BD827" s="20"/>
      <c r="BE827" s="20" t="s">
        <v>1410</v>
      </c>
      <c r="BF827" s="20"/>
      <c r="BG827" s="20"/>
      <c r="BH827" s="20"/>
      <c r="BI827" s="20"/>
      <c r="BJ827" s="20"/>
      <c r="BK827" s="20"/>
      <c r="BL827" s="20"/>
      <c r="BM827" s="20"/>
      <c r="BN827" s="20"/>
      <c r="BO827" s="20"/>
      <c r="BP827" s="20"/>
      <c r="BQ827" s="20"/>
      <c r="BR827" s="20"/>
      <c r="BS827" s="20"/>
      <c r="BT827" s="20"/>
      <c r="BU827" s="20"/>
      <c r="BV827" s="20"/>
      <c r="BW827" s="47" t="s">
        <v>134</v>
      </c>
      <c r="BX827" s="22" t="str">
        <f>_xlfn.XLOOKUP(BW827,dimensions_items!$B$4:$B$35,dimensions_items!$C$4:$C$35,"NULL",0)</f>
        <v>R5.2OECD</v>
      </c>
      <c r="BY827" s="110" t="s">
        <v>46</v>
      </c>
      <c r="BZ827" s="20" t="s">
        <v>31</v>
      </c>
      <c r="CA827" s="112" t="s">
        <v>18</v>
      </c>
      <c r="CB827" s="112" t="s">
        <v>19</v>
      </c>
      <c r="CC827" s="20" t="str">
        <f t="shared" si="36"/>
        <v>NR</v>
      </c>
      <c r="CD827" s="20" t="str">
        <f t="shared" si="37"/>
        <v>U</v>
      </c>
      <c r="CE827" s="20" t="str">
        <f t="shared" si="38"/>
        <v>OECD_EU15</v>
      </c>
      <c r="CF827" s="20">
        <f>IF(ISNUMBER(Table1[[#This Row],[concrete]]),Table1[[#This Row],[concrete]],IF(AND(ISNUMBER(Table1[[#This Row],[cement]]),ISNUMBER(Table1[[#This Row],[aggregates]])),Table1[[#This Row],[cement]]+Table1[[#This Row],[aggregates]],""))</f>
        <v>741.81818181818187</v>
      </c>
      <c r="CG827" s="30">
        <f>COUNT(Table1[[#This Row],[steel]:[other_unspecified_material]])</f>
        <v>4</v>
      </c>
    </row>
    <row r="828" spans="1:85">
      <c r="A828" s="9">
        <v>826</v>
      </c>
      <c r="B828" s="20" t="s">
        <v>453</v>
      </c>
      <c r="C828" s="20"/>
      <c r="D828" s="38">
        <v>1957</v>
      </c>
      <c r="F828" s="38" t="s">
        <v>1394</v>
      </c>
      <c r="J828" s="117">
        <v>56.905370843989772</v>
      </c>
      <c r="M828" s="117">
        <v>932.54475703324806</v>
      </c>
      <c r="O828" s="117" t="s">
        <v>1394</v>
      </c>
      <c r="P828" s="117" t="s">
        <v>1394</v>
      </c>
      <c r="S828" s="117" t="s">
        <v>1394</v>
      </c>
      <c r="AB828" s="117" t="s">
        <v>1394</v>
      </c>
      <c r="AJ828" s="117" t="s">
        <v>1394</v>
      </c>
      <c r="AK828" s="117">
        <v>77.717391304347842</v>
      </c>
      <c r="AL828" s="20" t="s">
        <v>1787</v>
      </c>
      <c r="AN828" s="20" t="s">
        <v>1108</v>
      </c>
      <c r="AO828" s="20" t="s">
        <v>1644</v>
      </c>
      <c r="AP828" s="20" t="s">
        <v>598</v>
      </c>
      <c r="AQ828" s="20" t="s">
        <v>120</v>
      </c>
      <c r="AR828" s="20" t="s">
        <v>121</v>
      </c>
      <c r="AS828" s="8" t="s">
        <v>1344</v>
      </c>
      <c r="AT828" s="38">
        <v>2021</v>
      </c>
      <c r="AU828" s="20" t="s">
        <v>953</v>
      </c>
      <c r="AV828" s="20" t="s">
        <v>124</v>
      </c>
      <c r="AW828" s="20" t="s">
        <v>125</v>
      </c>
      <c r="AX828" s="20" t="s">
        <v>1305</v>
      </c>
      <c r="AY828" s="20" t="s">
        <v>1718</v>
      </c>
      <c r="AZ828" s="20" t="s">
        <v>1702</v>
      </c>
      <c r="BA828" s="20" t="s">
        <v>1788</v>
      </c>
      <c r="BB828" s="20" t="s">
        <v>1716</v>
      </c>
      <c r="BC828" s="20"/>
      <c r="BD828" s="20"/>
      <c r="BE828" s="20" t="s">
        <v>1410</v>
      </c>
      <c r="BF828" s="20"/>
      <c r="BG828" s="20"/>
      <c r="BH828" s="20"/>
      <c r="BI828" s="20"/>
      <c r="BJ828" s="20"/>
      <c r="BK828" s="20"/>
      <c r="BL828" s="20"/>
      <c r="BM828" s="20"/>
      <c r="BN828" s="20"/>
      <c r="BO828" s="20"/>
      <c r="BP828" s="20"/>
      <c r="BQ828" s="20"/>
      <c r="BR828" s="20"/>
      <c r="BS828" s="20"/>
      <c r="BT828" s="20"/>
      <c r="BU828" s="20"/>
      <c r="BV828" s="20"/>
      <c r="BW828" s="47" t="s">
        <v>134</v>
      </c>
      <c r="BX828" s="22" t="str">
        <f>_xlfn.XLOOKUP(BW828,dimensions_items!$B$4:$B$35,dimensions_items!$C$4:$C$35,"NULL",0)</f>
        <v>R5.2OECD</v>
      </c>
      <c r="BY828" s="110" t="s">
        <v>29</v>
      </c>
      <c r="BZ828" s="20" t="s">
        <v>31</v>
      </c>
      <c r="CA828" s="112" t="s">
        <v>18</v>
      </c>
      <c r="CB828" s="112" t="s">
        <v>19</v>
      </c>
      <c r="CC828" s="20" t="str">
        <f t="shared" si="36"/>
        <v>RM</v>
      </c>
      <c r="CD828" s="20" t="str">
        <f t="shared" si="37"/>
        <v>U</v>
      </c>
      <c r="CE828" s="20" t="str">
        <f t="shared" si="38"/>
        <v>OECD_EU15</v>
      </c>
      <c r="CF828" s="20">
        <f>IF(ISNUMBER(Table1[[#This Row],[concrete]]),Table1[[#This Row],[concrete]],IF(AND(ISNUMBER(Table1[[#This Row],[cement]]),ISNUMBER(Table1[[#This Row],[aggregates]])),Table1[[#This Row],[cement]]+Table1[[#This Row],[aggregates]],""))</f>
        <v>932.54475703324806</v>
      </c>
      <c r="CG828" s="30">
        <f>COUNT(Table1[[#This Row],[steel]:[other_unspecified_material]])</f>
        <v>3</v>
      </c>
    </row>
    <row r="829" spans="1:85">
      <c r="A829" s="9">
        <v>827</v>
      </c>
      <c r="B829" s="20" t="s">
        <v>453</v>
      </c>
      <c r="C829" s="20"/>
      <c r="D829" s="38">
        <v>1965</v>
      </c>
      <c r="F829" s="38" t="s">
        <v>1394</v>
      </c>
      <c r="J829" s="117">
        <v>34.867503486750351</v>
      </c>
      <c r="M829" s="117">
        <v>2008.3682008368201</v>
      </c>
      <c r="O829" s="117" t="s">
        <v>1394</v>
      </c>
      <c r="P829" s="117" t="s">
        <v>1394</v>
      </c>
      <c r="S829" s="117" t="s">
        <v>1394</v>
      </c>
      <c r="AB829" s="117" t="s">
        <v>1394</v>
      </c>
      <c r="AJ829" s="117" t="s">
        <v>1394</v>
      </c>
      <c r="AK829" s="117">
        <v>80.0836820083682</v>
      </c>
      <c r="AL829" s="20" t="s">
        <v>1789</v>
      </c>
      <c r="AN829" s="20" t="s">
        <v>1108</v>
      </c>
      <c r="AO829" s="20" t="s">
        <v>1644</v>
      </c>
      <c r="AP829" s="20" t="s">
        <v>598</v>
      </c>
      <c r="AQ829" s="20" t="s">
        <v>120</v>
      </c>
      <c r="AR829" s="20" t="s">
        <v>121</v>
      </c>
      <c r="AS829" s="8" t="s">
        <v>1344</v>
      </c>
      <c r="AT829" s="38">
        <v>2021</v>
      </c>
      <c r="AU829" s="20" t="s">
        <v>953</v>
      </c>
      <c r="AV829" s="20" t="s">
        <v>124</v>
      </c>
      <c r="AW829" s="20" t="s">
        <v>125</v>
      </c>
      <c r="AX829" s="20" t="s">
        <v>1305</v>
      </c>
      <c r="AY829" s="20" t="s">
        <v>1718</v>
      </c>
      <c r="AZ829" s="20" t="s">
        <v>1703</v>
      </c>
      <c r="BA829" s="20" t="s">
        <v>1790</v>
      </c>
      <c r="BB829" s="20" t="s">
        <v>1716</v>
      </c>
      <c r="BC829" s="20"/>
      <c r="BD829" s="20"/>
      <c r="BE829" s="20" t="s">
        <v>1410</v>
      </c>
      <c r="BF829" s="20"/>
      <c r="BG829" s="20"/>
      <c r="BH829" s="20"/>
      <c r="BI829" s="20"/>
      <c r="BJ829" s="20"/>
      <c r="BK829" s="20"/>
      <c r="BL829" s="20"/>
      <c r="BM829" s="20"/>
      <c r="BN829" s="20"/>
      <c r="BO829" s="20"/>
      <c r="BP829" s="20"/>
      <c r="BQ829" s="20"/>
      <c r="BR829" s="20"/>
      <c r="BS829" s="20"/>
      <c r="BT829" s="20"/>
      <c r="BU829" s="20"/>
      <c r="BV829" s="20"/>
      <c r="BW829" s="47" t="s">
        <v>134</v>
      </c>
      <c r="BX829" s="22" t="str">
        <f>_xlfn.XLOOKUP(BW829,dimensions_items!$B$4:$B$35,dimensions_items!$C$4:$C$35,"NULL",0)</f>
        <v>R5.2OECD</v>
      </c>
      <c r="BY829" s="110" t="s">
        <v>33</v>
      </c>
      <c r="BZ829" s="20" t="s">
        <v>31</v>
      </c>
      <c r="CA829" s="112" t="s">
        <v>18</v>
      </c>
      <c r="CB829" s="112" t="s">
        <v>19</v>
      </c>
      <c r="CC829" s="20" t="str">
        <f t="shared" si="36"/>
        <v>RM</v>
      </c>
      <c r="CD829" s="20" t="str">
        <f t="shared" si="37"/>
        <v>U</v>
      </c>
      <c r="CE829" s="20" t="str">
        <f t="shared" si="38"/>
        <v>OECD_EU15</v>
      </c>
      <c r="CF829" s="20">
        <f>IF(ISNUMBER(Table1[[#This Row],[concrete]]),Table1[[#This Row],[concrete]],IF(AND(ISNUMBER(Table1[[#This Row],[cement]]),ISNUMBER(Table1[[#This Row],[aggregates]])),Table1[[#This Row],[cement]]+Table1[[#This Row],[aggregates]],""))</f>
        <v>2008.3682008368201</v>
      </c>
      <c r="CG829" s="30">
        <f>COUNT(Table1[[#This Row],[steel]:[other_unspecified_material]])</f>
        <v>3</v>
      </c>
    </row>
    <row r="830" spans="1:85">
      <c r="A830" s="9">
        <v>828</v>
      </c>
      <c r="B830" s="20" t="s">
        <v>453</v>
      </c>
      <c r="C830" s="20"/>
      <c r="D830" s="38">
        <v>1966</v>
      </c>
      <c r="F830" s="38" t="s">
        <v>1394</v>
      </c>
      <c r="J830" s="117">
        <v>27.126000271260004</v>
      </c>
      <c r="M830" s="117">
        <v>1274.9220127492201</v>
      </c>
      <c r="O830" s="117" t="s">
        <v>1394</v>
      </c>
      <c r="P830" s="117" t="s">
        <v>1394</v>
      </c>
      <c r="S830" s="117">
        <v>4.7470500474705002</v>
      </c>
      <c r="AB830" s="117">
        <v>10.4435101044351</v>
      </c>
      <c r="AJ830" s="117" t="s">
        <v>1394</v>
      </c>
      <c r="AK830" s="117">
        <v>86.369184863691842</v>
      </c>
      <c r="AL830" s="20" t="s">
        <v>1746</v>
      </c>
      <c r="AN830" s="20" t="s">
        <v>1647</v>
      </c>
      <c r="AO830" s="20" t="s">
        <v>1651</v>
      </c>
      <c r="AP830" s="20" t="s">
        <v>598</v>
      </c>
      <c r="AQ830" s="20" t="s">
        <v>120</v>
      </c>
      <c r="AR830" s="20" t="s">
        <v>121</v>
      </c>
      <c r="AS830" s="8" t="s">
        <v>1344</v>
      </c>
      <c r="AT830" s="38">
        <v>2021</v>
      </c>
      <c r="AU830" s="20" t="s">
        <v>953</v>
      </c>
      <c r="AV830" s="20" t="s">
        <v>124</v>
      </c>
      <c r="AW830" s="20" t="s">
        <v>125</v>
      </c>
      <c r="AX830" s="20" t="s">
        <v>1305</v>
      </c>
      <c r="AY830" s="20" t="s">
        <v>1718</v>
      </c>
      <c r="AZ830" s="20" t="s">
        <v>1704</v>
      </c>
      <c r="BA830" s="20" t="s">
        <v>1791</v>
      </c>
      <c r="BB830" s="20" t="s">
        <v>1716</v>
      </c>
      <c r="BC830" s="20"/>
      <c r="BD830" s="20"/>
      <c r="BE830" s="20" t="s">
        <v>1410</v>
      </c>
      <c r="BF830" s="20"/>
      <c r="BG830" s="20"/>
      <c r="BH830" s="20"/>
      <c r="BI830" s="20"/>
      <c r="BJ830" s="20"/>
      <c r="BK830" s="20"/>
      <c r="BL830" s="20"/>
      <c r="BM830" s="20"/>
      <c r="BN830" s="20"/>
      <c r="BO830" s="20"/>
      <c r="BP830" s="20"/>
      <c r="BQ830" s="20"/>
      <c r="BR830" s="20"/>
      <c r="BS830" s="20"/>
      <c r="BT830" s="20"/>
      <c r="BU830" s="20"/>
      <c r="BV830" s="20"/>
      <c r="BW830" s="47" t="s">
        <v>134</v>
      </c>
      <c r="BX830" s="22" t="str">
        <f>_xlfn.XLOOKUP(BW830,dimensions_items!$B$4:$B$35,dimensions_items!$C$4:$C$35,"NULL",0)</f>
        <v>R5.2OECD</v>
      </c>
      <c r="BY830" s="110" t="s">
        <v>48</v>
      </c>
      <c r="BZ830" s="20" t="s">
        <v>31</v>
      </c>
      <c r="CA830" s="112" t="s">
        <v>18</v>
      </c>
      <c r="CB830" s="112" t="s">
        <v>19</v>
      </c>
      <c r="CC830" s="20" t="str">
        <f t="shared" si="36"/>
        <v>NR</v>
      </c>
      <c r="CD830" s="20" t="str">
        <f t="shared" si="37"/>
        <v>U</v>
      </c>
      <c r="CE830" s="20" t="str">
        <f t="shared" si="38"/>
        <v>OECD_EU15</v>
      </c>
      <c r="CF830" s="20">
        <f>IF(ISNUMBER(Table1[[#This Row],[concrete]]),Table1[[#This Row],[concrete]],IF(AND(ISNUMBER(Table1[[#This Row],[cement]]),ISNUMBER(Table1[[#This Row],[aggregates]])),Table1[[#This Row],[cement]]+Table1[[#This Row],[aggregates]],""))</f>
        <v>1274.9220127492201</v>
      </c>
      <c r="CG830" s="30">
        <f>COUNT(Table1[[#This Row],[steel]:[other_unspecified_material]])</f>
        <v>5</v>
      </c>
    </row>
    <row r="831" spans="1:85">
      <c r="A831" s="9">
        <v>829</v>
      </c>
      <c r="B831" s="20" t="s">
        <v>453</v>
      </c>
      <c r="C831" s="20"/>
      <c r="D831" s="38">
        <v>2005</v>
      </c>
      <c r="F831" s="38" t="s">
        <v>1394</v>
      </c>
      <c r="J831" s="117">
        <v>25.665512713381879</v>
      </c>
      <c r="M831" s="117">
        <v>1062.4328518562731</v>
      </c>
      <c r="O831" s="117" t="s">
        <v>1394</v>
      </c>
      <c r="P831" s="117" t="s">
        <v>1394</v>
      </c>
      <c r="S831" s="117" t="s">
        <v>1394</v>
      </c>
      <c r="AB831" s="117" t="s">
        <v>1394</v>
      </c>
      <c r="AJ831" s="117" t="s">
        <v>1394</v>
      </c>
      <c r="AK831" s="117">
        <v>30.559866300584936</v>
      </c>
      <c r="AL831" s="20" t="s">
        <v>1746</v>
      </c>
      <c r="AN831" s="20" t="s">
        <v>1647</v>
      </c>
      <c r="AO831" s="20" t="s">
        <v>1651</v>
      </c>
      <c r="AP831" s="20" t="s">
        <v>598</v>
      </c>
      <c r="AQ831" s="20" t="s">
        <v>120</v>
      </c>
      <c r="AR831" s="20" t="s">
        <v>121</v>
      </c>
      <c r="AS831" s="8" t="s">
        <v>1344</v>
      </c>
      <c r="AT831" s="38">
        <v>2021</v>
      </c>
      <c r="AU831" s="20" t="s">
        <v>953</v>
      </c>
      <c r="AV831" s="20" t="s">
        <v>124</v>
      </c>
      <c r="AW831" s="20" t="s">
        <v>125</v>
      </c>
      <c r="AX831" s="20" t="s">
        <v>1305</v>
      </c>
      <c r="AY831" s="20" t="s">
        <v>1718</v>
      </c>
      <c r="AZ831" s="20" t="s">
        <v>1705</v>
      </c>
      <c r="BA831" s="20" t="s">
        <v>1792</v>
      </c>
      <c r="BB831" s="20" t="s">
        <v>1716</v>
      </c>
      <c r="BC831" s="20"/>
      <c r="BD831" s="20"/>
      <c r="BE831" s="20" t="s">
        <v>1410</v>
      </c>
      <c r="BF831" s="20"/>
      <c r="BG831" s="20"/>
      <c r="BH831" s="20"/>
      <c r="BI831" s="20"/>
      <c r="BJ831" s="20"/>
      <c r="BK831" s="20"/>
      <c r="BL831" s="20"/>
      <c r="BM831" s="20"/>
      <c r="BN831" s="20"/>
      <c r="BO831" s="20"/>
      <c r="BP831" s="20"/>
      <c r="BQ831" s="20"/>
      <c r="BR831" s="20"/>
      <c r="BS831" s="20"/>
      <c r="BT831" s="20"/>
      <c r="BU831" s="20"/>
      <c r="BV831" s="20"/>
      <c r="BW831" s="47" t="s">
        <v>134</v>
      </c>
      <c r="BX831" s="22" t="str">
        <f>_xlfn.XLOOKUP(BW831,dimensions_items!$B$4:$B$35,dimensions_items!$C$4:$C$35,"NULL",0)</f>
        <v>R5.2OECD</v>
      </c>
      <c r="BY831" s="110" t="s">
        <v>48</v>
      </c>
      <c r="BZ831" s="20" t="s">
        <v>31</v>
      </c>
      <c r="CA831" s="112" t="s">
        <v>18</v>
      </c>
      <c r="CB831" s="112" t="s">
        <v>19</v>
      </c>
      <c r="CC831" s="20" t="str">
        <f t="shared" si="36"/>
        <v>NR</v>
      </c>
      <c r="CD831" s="20" t="str">
        <f t="shared" si="37"/>
        <v>U</v>
      </c>
      <c r="CE831" s="20" t="str">
        <f t="shared" si="38"/>
        <v>OECD_EU15</v>
      </c>
      <c r="CF831" s="20">
        <f>IF(ISNUMBER(Table1[[#This Row],[concrete]]),Table1[[#This Row],[concrete]],IF(AND(ISNUMBER(Table1[[#This Row],[cement]]),ISNUMBER(Table1[[#This Row],[aggregates]])),Table1[[#This Row],[cement]]+Table1[[#This Row],[aggregates]],""))</f>
        <v>1062.4328518562731</v>
      </c>
      <c r="CG831" s="30">
        <f>COUNT(Table1[[#This Row],[steel]:[other_unspecified_material]])</f>
        <v>3</v>
      </c>
    </row>
    <row r="832" spans="1:85">
      <c r="A832" s="9">
        <v>830</v>
      </c>
      <c r="B832" s="20" t="s">
        <v>453</v>
      </c>
      <c r="C832" s="20"/>
      <c r="D832" s="38">
        <v>1910</v>
      </c>
      <c r="F832" s="38" t="s">
        <v>1394</v>
      </c>
      <c r="J832" s="117">
        <v>32.84457478005865</v>
      </c>
      <c r="M832" s="117">
        <v>914.95601173020532</v>
      </c>
      <c r="O832" s="117" t="s">
        <v>1394</v>
      </c>
      <c r="P832" s="117" t="s">
        <v>1394</v>
      </c>
      <c r="S832" s="117" t="s">
        <v>1394</v>
      </c>
      <c r="AB832" s="117">
        <v>6.4516129032258061</v>
      </c>
      <c r="AJ832" s="117" t="s">
        <v>1394</v>
      </c>
      <c r="AK832" s="117">
        <v>71.260997067448685</v>
      </c>
      <c r="AL832" s="20" t="s">
        <v>1793</v>
      </c>
      <c r="AN832" s="20" t="s">
        <v>1647</v>
      </c>
      <c r="AO832" s="20" t="s">
        <v>1653</v>
      </c>
      <c r="AP832" s="20" t="s">
        <v>598</v>
      </c>
      <c r="AQ832" s="20" t="s">
        <v>120</v>
      </c>
      <c r="AR832" s="20" t="s">
        <v>121</v>
      </c>
      <c r="AS832" s="8" t="s">
        <v>1344</v>
      </c>
      <c r="AT832" s="38">
        <v>2021</v>
      </c>
      <c r="AU832" s="20" t="s">
        <v>953</v>
      </c>
      <c r="AV832" s="20" t="s">
        <v>124</v>
      </c>
      <c r="AW832" s="20" t="s">
        <v>125</v>
      </c>
      <c r="AX832" s="20" t="s">
        <v>1305</v>
      </c>
      <c r="AY832" s="20" t="s">
        <v>1718</v>
      </c>
      <c r="AZ832" s="20" t="s">
        <v>1706</v>
      </c>
      <c r="BA832" s="20" t="s">
        <v>1794</v>
      </c>
      <c r="BB832" s="20" t="s">
        <v>1716</v>
      </c>
      <c r="BC832" s="20"/>
      <c r="BD832" s="20"/>
      <c r="BE832" s="20" t="s">
        <v>1410</v>
      </c>
      <c r="BF832" s="20"/>
      <c r="BG832" s="20"/>
      <c r="BH832" s="20"/>
      <c r="BI832" s="20"/>
      <c r="BJ832" s="20"/>
      <c r="BK832" s="20"/>
      <c r="BL832" s="20"/>
      <c r="BM832" s="20"/>
      <c r="BN832" s="20"/>
      <c r="BO832" s="20"/>
      <c r="BP832" s="20"/>
      <c r="BQ832" s="20"/>
      <c r="BR832" s="20"/>
      <c r="BS832" s="20"/>
      <c r="BT832" s="20"/>
      <c r="BU832" s="20"/>
      <c r="BV832" s="20"/>
      <c r="BW832" s="47" t="s">
        <v>134</v>
      </c>
      <c r="BX832" s="22" t="str">
        <f>_xlfn.XLOOKUP(BW832,dimensions_items!$B$4:$B$35,dimensions_items!$C$4:$C$35,"NULL",0)</f>
        <v>R5.2OECD</v>
      </c>
      <c r="BY832" s="110" t="s">
        <v>46</v>
      </c>
      <c r="BZ832" s="20" t="s">
        <v>31</v>
      </c>
      <c r="CA832" s="112" t="s">
        <v>18</v>
      </c>
      <c r="CB832" s="112" t="s">
        <v>19</v>
      </c>
      <c r="CC832" s="20" t="str">
        <f t="shared" si="36"/>
        <v>NR</v>
      </c>
      <c r="CD832" s="20" t="str">
        <f t="shared" si="37"/>
        <v>U</v>
      </c>
      <c r="CE832" s="20" t="str">
        <f t="shared" si="38"/>
        <v>OECD_EU15</v>
      </c>
      <c r="CF832" s="20">
        <f>IF(ISNUMBER(Table1[[#This Row],[concrete]]),Table1[[#This Row],[concrete]],IF(AND(ISNUMBER(Table1[[#This Row],[cement]]),ISNUMBER(Table1[[#This Row],[aggregates]])),Table1[[#This Row],[cement]]+Table1[[#This Row],[aggregates]],""))</f>
        <v>914.95601173020532</v>
      </c>
      <c r="CG832" s="30">
        <f>COUNT(Table1[[#This Row],[steel]:[other_unspecified_material]])</f>
        <v>4</v>
      </c>
    </row>
    <row r="833" spans="1:85">
      <c r="A833" s="9">
        <v>831</v>
      </c>
      <c r="B833" s="20" t="s">
        <v>453</v>
      </c>
      <c r="C833" s="20"/>
      <c r="D833" s="38">
        <v>2012</v>
      </c>
      <c r="F833" s="38" t="s">
        <v>1394</v>
      </c>
      <c r="J833" s="117">
        <v>4.5918953047870508</v>
      </c>
      <c r="M833" s="117">
        <v>987.25749052921594</v>
      </c>
      <c r="O833" s="117" t="s">
        <v>1394</v>
      </c>
      <c r="P833" s="117" t="s">
        <v>1394</v>
      </c>
      <c r="S833" s="117">
        <v>4.5918953047870508</v>
      </c>
      <c r="AB833" s="117" t="s">
        <v>1394</v>
      </c>
      <c r="AJ833" s="117" t="s">
        <v>1394</v>
      </c>
      <c r="AK833" s="117">
        <v>69.911606015382844</v>
      </c>
      <c r="AL833" s="20" t="s">
        <v>1738</v>
      </c>
      <c r="AN833" s="20" t="s">
        <v>1647</v>
      </c>
      <c r="AO833" s="20" t="s">
        <v>1650</v>
      </c>
      <c r="AP833" s="20" t="s">
        <v>598</v>
      </c>
      <c r="AQ833" s="20" t="s">
        <v>120</v>
      </c>
      <c r="AR833" s="20" t="s">
        <v>121</v>
      </c>
      <c r="AS833" s="8" t="s">
        <v>1344</v>
      </c>
      <c r="AT833" s="38">
        <v>2021</v>
      </c>
      <c r="AU833" s="20" t="s">
        <v>953</v>
      </c>
      <c r="AV833" s="20" t="s">
        <v>124</v>
      </c>
      <c r="AW833" s="20" t="s">
        <v>125</v>
      </c>
      <c r="AX833" s="20" t="s">
        <v>1305</v>
      </c>
      <c r="AY833" s="20" t="s">
        <v>1718</v>
      </c>
      <c r="AZ833" s="20" t="s">
        <v>1707</v>
      </c>
      <c r="BA833" s="20" t="s">
        <v>1795</v>
      </c>
      <c r="BB833" s="20" t="s">
        <v>1716</v>
      </c>
      <c r="BC833" s="20"/>
      <c r="BD833" s="20"/>
      <c r="BE833" s="20" t="s">
        <v>1410</v>
      </c>
      <c r="BF833" s="20"/>
      <c r="BG833" s="20"/>
      <c r="BH833" s="20"/>
      <c r="BI833" s="20"/>
      <c r="BJ833" s="20"/>
      <c r="BK833" s="20"/>
      <c r="BL833" s="20"/>
      <c r="BM833" s="20"/>
      <c r="BN833" s="20"/>
      <c r="BO833" s="20"/>
      <c r="BP833" s="20"/>
      <c r="BQ833" s="20"/>
      <c r="BR833" s="20"/>
      <c r="BS833" s="20"/>
      <c r="BT833" s="20"/>
      <c r="BU833" s="20"/>
      <c r="BV833" s="20"/>
      <c r="BW833" s="47" t="s">
        <v>134</v>
      </c>
      <c r="BX833" s="22" t="str">
        <f>_xlfn.XLOOKUP(BW833,dimensions_items!$B$4:$B$35,dimensions_items!$C$4:$C$35,"NULL",0)</f>
        <v>R5.2OECD</v>
      </c>
      <c r="BY833" s="110" t="s">
        <v>48</v>
      </c>
      <c r="BZ833" s="20" t="s">
        <v>31</v>
      </c>
      <c r="CA833" s="112" t="s">
        <v>18</v>
      </c>
      <c r="CB833" s="112" t="s">
        <v>19</v>
      </c>
      <c r="CC833" s="20" t="str">
        <f t="shared" si="36"/>
        <v>NR</v>
      </c>
      <c r="CD833" s="20" t="str">
        <f t="shared" si="37"/>
        <v>U</v>
      </c>
      <c r="CE833" s="20" t="str">
        <f t="shared" si="38"/>
        <v>OECD_EU15</v>
      </c>
      <c r="CF833" s="20">
        <f>IF(ISNUMBER(Table1[[#This Row],[concrete]]),Table1[[#This Row],[concrete]],IF(AND(ISNUMBER(Table1[[#This Row],[cement]]),ISNUMBER(Table1[[#This Row],[aggregates]])),Table1[[#This Row],[cement]]+Table1[[#This Row],[aggregates]],""))</f>
        <v>987.25749052921594</v>
      </c>
      <c r="CG833" s="30">
        <f>COUNT(Table1[[#This Row],[steel]:[other_unspecified_material]])</f>
        <v>4</v>
      </c>
    </row>
    <row r="834" spans="1:85">
      <c r="A834" s="9">
        <v>832</v>
      </c>
      <c r="B834" s="20" t="s">
        <v>453</v>
      </c>
      <c r="C834" s="20"/>
      <c r="D834" s="38">
        <v>1974</v>
      </c>
      <c r="F834" s="38" t="s">
        <v>1394</v>
      </c>
      <c r="J834" s="117">
        <v>30.857629282826132</v>
      </c>
      <c r="M834" s="117">
        <v>945.30751223664606</v>
      </c>
      <c r="O834" s="117" t="s">
        <v>1394</v>
      </c>
      <c r="P834" s="117" t="s">
        <v>1394</v>
      </c>
      <c r="S834" s="117">
        <v>5.1074696743988079</v>
      </c>
      <c r="AB834" s="117" t="s">
        <v>1394</v>
      </c>
      <c r="AJ834" s="117" t="s">
        <v>1394</v>
      </c>
      <c r="AK834" s="117">
        <v>48.946584379655249</v>
      </c>
      <c r="AL834" s="20" t="s">
        <v>1796</v>
      </c>
      <c r="AN834" s="20" t="s">
        <v>1108</v>
      </c>
      <c r="AO834" s="20" t="s">
        <v>1654</v>
      </c>
      <c r="AP834" s="20" t="s">
        <v>598</v>
      </c>
      <c r="AQ834" s="20" t="s">
        <v>120</v>
      </c>
      <c r="AR834" s="20" t="s">
        <v>121</v>
      </c>
      <c r="AS834" s="8" t="s">
        <v>1344</v>
      </c>
      <c r="AT834" s="38">
        <v>2021</v>
      </c>
      <c r="AU834" s="20" t="s">
        <v>953</v>
      </c>
      <c r="AV834" s="20" t="s">
        <v>124</v>
      </c>
      <c r="AW834" s="20" t="s">
        <v>125</v>
      </c>
      <c r="AX834" s="20" t="s">
        <v>1305</v>
      </c>
      <c r="AY834" s="20" t="s">
        <v>1718</v>
      </c>
      <c r="AZ834" s="20" t="s">
        <v>1708</v>
      </c>
      <c r="BA834" s="20" t="s">
        <v>1797</v>
      </c>
      <c r="BB834" s="20" t="s">
        <v>1716</v>
      </c>
      <c r="BC834" s="20"/>
      <c r="BD834" s="20"/>
      <c r="BE834" s="20" t="s">
        <v>1410</v>
      </c>
      <c r="BF834" s="20"/>
      <c r="BG834" s="20"/>
      <c r="BH834" s="20"/>
      <c r="BI834" s="20"/>
      <c r="BJ834" s="20"/>
      <c r="BK834" s="20"/>
      <c r="BL834" s="20"/>
      <c r="BM834" s="20"/>
      <c r="BN834" s="20"/>
      <c r="BO834" s="20"/>
      <c r="BP834" s="20"/>
      <c r="BQ834" s="20"/>
      <c r="BR834" s="20"/>
      <c r="BS834" s="20"/>
      <c r="BT834" s="20"/>
      <c r="BU834" s="20"/>
      <c r="BV834" s="20"/>
      <c r="BW834" s="47" t="s">
        <v>134</v>
      </c>
      <c r="BX834" s="22" t="str">
        <f>_xlfn.XLOOKUP(BW834,dimensions_items!$B$4:$B$35,dimensions_items!$C$4:$C$35,"NULL",0)</f>
        <v>R5.2OECD</v>
      </c>
      <c r="BY834" s="110" t="s">
        <v>37</v>
      </c>
      <c r="BZ834" s="20" t="s">
        <v>31</v>
      </c>
      <c r="CA834" s="112" t="s">
        <v>18</v>
      </c>
      <c r="CB834" s="112" t="s">
        <v>19</v>
      </c>
      <c r="CC834" s="20" t="str">
        <f t="shared" ref="CC834:CC897" si="39">IF(LEFT(BY834,1)="N","NR",IF(LEFT(BY834,1)="I","IN",IF(LEFT(BY834,1)="U","UN",IF(LEFT(BY834,3)="R_u","RU",IF(LEFT(BY834,3)="R_M","RM",IF(LEFT(BY834,3)="R_S","RS",""))))))</f>
        <v>RM</v>
      </c>
      <c r="CD834" s="20" t="str">
        <f t="shared" ref="CD834:CD897" si="40">IF(LEFT(BZ834,1)="R","C",(LEFT(BZ834,1)))</f>
        <v>U</v>
      </c>
      <c r="CE834" s="20" t="str">
        <f t="shared" ref="CE834:CE897" si="41">RIGHT(BX834,LEN(BX834)-4)&amp;"_"&amp;RIGHT(BW834,LEN(BW834)-3)</f>
        <v>OECD_EU15</v>
      </c>
      <c r="CF834" s="20">
        <f>IF(ISNUMBER(Table1[[#This Row],[concrete]]),Table1[[#This Row],[concrete]],IF(AND(ISNUMBER(Table1[[#This Row],[cement]]),ISNUMBER(Table1[[#This Row],[aggregates]])),Table1[[#This Row],[cement]]+Table1[[#This Row],[aggregates]],""))</f>
        <v>945.30751223664606</v>
      </c>
      <c r="CG834" s="30">
        <f>COUNT(Table1[[#This Row],[steel]:[other_unspecified_material]])</f>
        <v>4</v>
      </c>
    </row>
    <row r="835" spans="1:85">
      <c r="A835" s="9">
        <v>833</v>
      </c>
      <c r="B835" s="20" t="s">
        <v>453</v>
      </c>
      <c r="C835" s="20"/>
      <c r="D835" s="38">
        <v>1967</v>
      </c>
      <c r="F835" s="38" t="s">
        <v>1394</v>
      </c>
      <c r="J835" s="117">
        <v>9.2088740058601921</v>
      </c>
      <c r="M835" s="117">
        <v>1266.9526998744245</v>
      </c>
      <c r="O835" s="117" t="s">
        <v>1394</v>
      </c>
      <c r="P835" s="117" t="s">
        <v>1394</v>
      </c>
      <c r="S835" s="117">
        <v>8.3717036416910844</v>
      </c>
      <c r="AB835" s="117" t="s">
        <v>1394</v>
      </c>
      <c r="AJ835" s="117" t="s">
        <v>1394</v>
      </c>
      <c r="AK835" s="117">
        <v>38.091251569694435</v>
      </c>
      <c r="AL835" s="20" t="s">
        <v>1798</v>
      </c>
      <c r="AN835" s="20" t="s">
        <v>1647</v>
      </c>
      <c r="AO835" s="20" t="s">
        <v>981</v>
      </c>
      <c r="AP835" s="20" t="s">
        <v>598</v>
      </c>
      <c r="AQ835" s="20" t="s">
        <v>120</v>
      </c>
      <c r="AR835" s="20" t="s">
        <v>121</v>
      </c>
      <c r="AS835" s="8" t="s">
        <v>1344</v>
      </c>
      <c r="AT835" s="38">
        <v>2021</v>
      </c>
      <c r="AU835" s="20" t="s">
        <v>953</v>
      </c>
      <c r="AV835" s="20" t="s">
        <v>124</v>
      </c>
      <c r="AW835" s="20" t="s">
        <v>125</v>
      </c>
      <c r="AX835" s="20" t="s">
        <v>1305</v>
      </c>
      <c r="AY835" s="20" t="s">
        <v>1718</v>
      </c>
      <c r="AZ835" s="20" t="s">
        <v>1709</v>
      </c>
      <c r="BA835" s="20" t="s">
        <v>1799</v>
      </c>
      <c r="BB835" s="20" t="s">
        <v>1716</v>
      </c>
      <c r="BC835" s="20"/>
      <c r="BD835" s="20"/>
      <c r="BE835" s="20" t="s">
        <v>1410</v>
      </c>
      <c r="BF835" s="20"/>
      <c r="BG835" s="20"/>
      <c r="BH835" s="20"/>
      <c r="BI835" s="20"/>
      <c r="BJ835" s="20"/>
      <c r="BK835" s="20"/>
      <c r="BL835" s="20"/>
      <c r="BM835" s="20"/>
      <c r="BN835" s="20"/>
      <c r="BO835" s="20"/>
      <c r="BP835" s="20"/>
      <c r="BQ835" s="20"/>
      <c r="BR835" s="20"/>
      <c r="BS835" s="20"/>
      <c r="BT835" s="20"/>
      <c r="BU835" s="20"/>
      <c r="BV835" s="20"/>
      <c r="BW835" s="47" t="s">
        <v>134</v>
      </c>
      <c r="BX835" s="22" t="str">
        <f>_xlfn.XLOOKUP(BW835,dimensions_items!$B$4:$B$35,dimensions_items!$C$4:$C$35,"NULL",0)</f>
        <v>R5.2OECD</v>
      </c>
      <c r="BY835" s="110" t="s">
        <v>44</v>
      </c>
      <c r="BZ835" s="20" t="s">
        <v>31</v>
      </c>
      <c r="CA835" s="112" t="s">
        <v>18</v>
      </c>
      <c r="CB835" s="112" t="s">
        <v>19</v>
      </c>
      <c r="CC835" s="20" t="str">
        <f t="shared" si="39"/>
        <v>NR</v>
      </c>
      <c r="CD835" s="20" t="str">
        <f t="shared" si="40"/>
        <v>U</v>
      </c>
      <c r="CE835" s="20" t="str">
        <f t="shared" si="41"/>
        <v>OECD_EU15</v>
      </c>
      <c r="CF835" s="20">
        <f>IF(ISNUMBER(Table1[[#This Row],[concrete]]),Table1[[#This Row],[concrete]],IF(AND(ISNUMBER(Table1[[#This Row],[cement]]),ISNUMBER(Table1[[#This Row],[aggregates]])),Table1[[#This Row],[cement]]+Table1[[#This Row],[aggregates]],""))</f>
        <v>1266.9526998744245</v>
      </c>
      <c r="CG835" s="30">
        <f>COUNT(Table1[[#This Row],[steel]:[other_unspecified_material]])</f>
        <v>4</v>
      </c>
    </row>
    <row r="836" spans="1:85">
      <c r="A836" s="9">
        <v>834</v>
      </c>
      <c r="B836" s="20" t="s">
        <v>453</v>
      </c>
      <c r="C836" s="20"/>
      <c r="D836" s="38">
        <v>2001</v>
      </c>
      <c r="F836" s="38" t="s">
        <v>1394</v>
      </c>
      <c r="J836" s="117">
        <v>29.485294117647058</v>
      </c>
      <c r="M836" s="117">
        <v>1703.6764705882354</v>
      </c>
      <c r="O836" s="117" t="s">
        <v>1394</v>
      </c>
      <c r="P836" s="117" t="s">
        <v>1394</v>
      </c>
      <c r="S836" s="117" t="s">
        <v>1394</v>
      </c>
      <c r="AB836" s="117" t="s">
        <v>1394</v>
      </c>
      <c r="AJ836" s="117" t="s">
        <v>1394</v>
      </c>
      <c r="AK836" s="117">
        <v>55.955882352941174</v>
      </c>
      <c r="AL836" s="20" t="s">
        <v>1766</v>
      </c>
      <c r="AN836" s="20" t="s">
        <v>1647</v>
      </c>
      <c r="AO836" s="20" t="s">
        <v>981</v>
      </c>
      <c r="AP836" s="20" t="s">
        <v>598</v>
      </c>
      <c r="AQ836" s="20" t="s">
        <v>120</v>
      </c>
      <c r="AR836" s="20" t="s">
        <v>121</v>
      </c>
      <c r="AS836" s="8" t="s">
        <v>1344</v>
      </c>
      <c r="AT836" s="38">
        <v>2021</v>
      </c>
      <c r="AU836" s="20" t="s">
        <v>953</v>
      </c>
      <c r="AV836" s="20" t="s">
        <v>124</v>
      </c>
      <c r="AW836" s="20" t="s">
        <v>125</v>
      </c>
      <c r="AX836" s="20" t="s">
        <v>1305</v>
      </c>
      <c r="AY836" s="20" t="s">
        <v>1718</v>
      </c>
      <c r="AZ836" s="20" t="s">
        <v>1710</v>
      </c>
      <c r="BA836" s="20" t="s">
        <v>1800</v>
      </c>
      <c r="BB836" s="20" t="s">
        <v>1716</v>
      </c>
      <c r="BC836" s="20"/>
      <c r="BD836" s="20"/>
      <c r="BE836" s="20" t="s">
        <v>1410</v>
      </c>
      <c r="BF836" s="20"/>
      <c r="BG836" s="20"/>
      <c r="BH836" s="20"/>
      <c r="BI836" s="20"/>
      <c r="BJ836" s="20"/>
      <c r="BK836" s="20"/>
      <c r="BL836" s="20"/>
      <c r="BM836" s="20"/>
      <c r="BN836" s="20"/>
      <c r="BO836" s="20"/>
      <c r="BP836" s="20"/>
      <c r="BQ836" s="20"/>
      <c r="BR836" s="20"/>
      <c r="BS836" s="20"/>
      <c r="BT836" s="20"/>
      <c r="BU836" s="20"/>
      <c r="BV836" s="20"/>
      <c r="BW836" s="47" t="s">
        <v>134</v>
      </c>
      <c r="BX836" s="22" t="str">
        <f>_xlfn.XLOOKUP(BW836,dimensions_items!$B$4:$B$35,dimensions_items!$C$4:$C$35,"NULL",0)</f>
        <v>R5.2OECD</v>
      </c>
      <c r="BY836" s="110" t="s">
        <v>43</v>
      </c>
      <c r="BZ836" s="20" t="s">
        <v>31</v>
      </c>
      <c r="CA836" s="112" t="s">
        <v>18</v>
      </c>
      <c r="CB836" s="112" t="s">
        <v>19</v>
      </c>
      <c r="CC836" s="20" t="str">
        <f t="shared" si="39"/>
        <v>NR</v>
      </c>
      <c r="CD836" s="20" t="str">
        <f t="shared" si="40"/>
        <v>U</v>
      </c>
      <c r="CE836" s="20" t="str">
        <f t="shared" si="41"/>
        <v>OECD_EU15</v>
      </c>
      <c r="CF836" s="20">
        <f>IF(ISNUMBER(Table1[[#This Row],[concrete]]),Table1[[#This Row],[concrete]],IF(AND(ISNUMBER(Table1[[#This Row],[cement]]),ISNUMBER(Table1[[#This Row],[aggregates]])),Table1[[#This Row],[cement]]+Table1[[#This Row],[aggregates]],""))</f>
        <v>1703.6764705882354</v>
      </c>
      <c r="CG836" s="30">
        <f>COUNT(Table1[[#This Row],[steel]:[other_unspecified_material]])</f>
        <v>3</v>
      </c>
    </row>
    <row r="837" spans="1:85">
      <c r="A837" s="9">
        <v>835</v>
      </c>
      <c r="B837" s="20" t="s">
        <v>453</v>
      </c>
      <c r="C837" s="20"/>
      <c r="D837" s="38">
        <v>1970</v>
      </c>
      <c r="F837" s="38" t="s">
        <v>1394</v>
      </c>
      <c r="J837" s="117">
        <v>10.363040716721267</v>
      </c>
      <c r="M837" s="117">
        <v>1447.1484923447215</v>
      </c>
      <c r="O837" s="117" t="s">
        <v>1394</v>
      </c>
      <c r="P837" s="117" t="s">
        <v>1394</v>
      </c>
      <c r="S837" s="117">
        <v>17.984890018051747</v>
      </c>
      <c r="AB837" s="117">
        <v>22.731831249582136</v>
      </c>
      <c r="AJ837" s="117" t="s">
        <v>1394</v>
      </c>
      <c r="AK837" s="117">
        <v>54.990974125827371</v>
      </c>
      <c r="AL837" s="20" t="s">
        <v>1730</v>
      </c>
      <c r="AN837" s="20" t="s">
        <v>1647</v>
      </c>
      <c r="AO837" s="20" t="s">
        <v>981</v>
      </c>
      <c r="AP837" s="20" t="s">
        <v>598</v>
      </c>
      <c r="AQ837" s="20" t="s">
        <v>120</v>
      </c>
      <c r="AR837" s="20" t="s">
        <v>121</v>
      </c>
      <c r="AS837" s="8" t="s">
        <v>1344</v>
      </c>
      <c r="AT837" s="38">
        <v>2021</v>
      </c>
      <c r="AU837" s="20" t="s">
        <v>953</v>
      </c>
      <c r="AV837" s="20" t="s">
        <v>124</v>
      </c>
      <c r="AW837" s="20" t="s">
        <v>125</v>
      </c>
      <c r="AX837" s="20" t="s">
        <v>1305</v>
      </c>
      <c r="AY837" s="20" t="s">
        <v>1718</v>
      </c>
      <c r="AZ837" s="20" t="s">
        <v>1711</v>
      </c>
      <c r="BA837" s="20" t="s">
        <v>1801</v>
      </c>
      <c r="BB837" s="20" t="s">
        <v>1716</v>
      </c>
      <c r="BC837" s="20"/>
      <c r="BD837" s="20"/>
      <c r="BE837" s="20" t="s">
        <v>1410</v>
      </c>
      <c r="BF837" s="20"/>
      <c r="BG837" s="20"/>
      <c r="BH837" s="20"/>
      <c r="BI837" s="20"/>
      <c r="BJ837" s="20"/>
      <c r="BK837" s="20"/>
      <c r="BL837" s="20"/>
      <c r="BM837" s="20"/>
      <c r="BN837" s="20"/>
      <c r="BO837" s="20"/>
      <c r="BP837" s="20"/>
      <c r="BQ837" s="20"/>
      <c r="BR837" s="20"/>
      <c r="BS837" s="20"/>
      <c r="BT837" s="20"/>
      <c r="BU837" s="20"/>
      <c r="BV837" s="20"/>
      <c r="BW837" s="47" t="s">
        <v>134</v>
      </c>
      <c r="BX837" s="22" t="str">
        <f>_xlfn.XLOOKUP(BW837,dimensions_items!$B$4:$B$35,dimensions_items!$C$4:$C$35,"NULL",0)</f>
        <v>R5.2OECD</v>
      </c>
      <c r="BY837" s="110" t="s">
        <v>43</v>
      </c>
      <c r="BZ837" s="20" t="s">
        <v>31</v>
      </c>
      <c r="CA837" s="112" t="s">
        <v>18</v>
      </c>
      <c r="CB837" s="112" t="s">
        <v>19</v>
      </c>
      <c r="CC837" s="20" t="str">
        <f t="shared" si="39"/>
        <v>NR</v>
      </c>
      <c r="CD837" s="20" t="str">
        <f t="shared" si="40"/>
        <v>U</v>
      </c>
      <c r="CE837" s="20" t="str">
        <f t="shared" si="41"/>
        <v>OECD_EU15</v>
      </c>
      <c r="CF837" s="20">
        <f>IF(ISNUMBER(Table1[[#This Row],[concrete]]),Table1[[#This Row],[concrete]],IF(AND(ISNUMBER(Table1[[#This Row],[cement]]),ISNUMBER(Table1[[#This Row],[aggregates]])),Table1[[#This Row],[cement]]+Table1[[#This Row],[aggregates]],""))</f>
        <v>1447.1484923447215</v>
      </c>
      <c r="CG837" s="30">
        <f>COUNT(Table1[[#This Row],[steel]:[other_unspecified_material]])</f>
        <v>5</v>
      </c>
    </row>
    <row r="838" spans="1:85">
      <c r="A838" s="9">
        <v>836</v>
      </c>
      <c r="B838" s="20" t="s">
        <v>453</v>
      </c>
      <c r="C838" s="20"/>
      <c r="D838" s="38">
        <v>1954</v>
      </c>
      <c r="F838" s="38" t="s">
        <v>1394</v>
      </c>
      <c r="J838" s="117">
        <v>33.372025536854323</v>
      </c>
      <c r="M838" s="117">
        <v>1117.2373766686012</v>
      </c>
      <c r="O838" s="117" t="s">
        <v>1394</v>
      </c>
      <c r="P838" s="117" t="s">
        <v>1394</v>
      </c>
      <c r="S838" s="117" t="s">
        <v>1394</v>
      </c>
      <c r="AB838" s="117" t="s">
        <v>1394</v>
      </c>
      <c r="AJ838" s="117" t="s">
        <v>1394</v>
      </c>
      <c r="AK838" s="117">
        <v>158.79280325014508</v>
      </c>
      <c r="AL838" s="20" t="s">
        <v>1730</v>
      </c>
      <c r="AN838" s="20" t="s">
        <v>1647</v>
      </c>
      <c r="AO838" s="20" t="s">
        <v>981</v>
      </c>
      <c r="AP838" s="20" t="s">
        <v>598</v>
      </c>
      <c r="AQ838" s="20" t="s">
        <v>120</v>
      </c>
      <c r="AR838" s="20" t="s">
        <v>121</v>
      </c>
      <c r="AS838" s="8" t="s">
        <v>1344</v>
      </c>
      <c r="AT838" s="38">
        <v>2021</v>
      </c>
      <c r="AU838" s="20" t="s">
        <v>953</v>
      </c>
      <c r="AV838" s="20" t="s">
        <v>124</v>
      </c>
      <c r="AW838" s="20" t="s">
        <v>125</v>
      </c>
      <c r="AX838" s="20" t="s">
        <v>1305</v>
      </c>
      <c r="AY838" s="20" t="s">
        <v>1718</v>
      </c>
      <c r="AZ838" s="20" t="s">
        <v>1712</v>
      </c>
      <c r="BA838" s="20" t="s">
        <v>1802</v>
      </c>
      <c r="BB838" s="20" t="s">
        <v>1716</v>
      </c>
      <c r="BC838" s="20"/>
      <c r="BD838" s="20"/>
      <c r="BE838" s="20" t="s">
        <v>1410</v>
      </c>
      <c r="BF838" s="20"/>
      <c r="BG838" s="20"/>
      <c r="BH838" s="20"/>
      <c r="BI838" s="20"/>
      <c r="BJ838" s="20"/>
      <c r="BK838" s="20"/>
      <c r="BL838" s="20"/>
      <c r="BM838" s="20"/>
      <c r="BN838" s="20"/>
      <c r="BO838" s="20"/>
      <c r="BP838" s="20"/>
      <c r="BQ838" s="20"/>
      <c r="BR838" s="20"/>
      <c r="BS838" s="20"/>
      <c r="BT838" s="20"/>
      <c r="BU838" s="20"/>
      <c r="BV838" s="20"/>
      <c r="BW838" s="47" t="s">
        <v>134</v>
      </c>
      <c r="BX838" s="22" t="str">
        <f>_xlfn.XLOOKUP(BW838,dimensions_items!$B$4:$B$35,dimensions_items!$C$4:$C$35,"NULL",0)</f>
        <v>R5.2OECD</v>
      </c>
      <c r="BY838" s="110" t="s">
        <v>43</v>
      </c>
      <c r="BZ838" s="20" t="s">
        <v>31</v>
      </c>
      <c r="CA838" s="112" t="s">
        <v>18</v>
      </c>
      <c r="CB838" s="112" t="s">
        <v>19</v>
      </c>
      <c r="CC838" s="20" t="str">
        <f t="shared" si="39"/>
        <v>NR</v>
      </c>
      <c r="CD838" s="20" t="str">
        <f t="shared" si="40"/>
        <v>U</v>
      </c>
      <c r="CE838" s="20" t="str">
        <f t="shared" si="41"/>
        <v>OECD_EU15</v>
      </c>
      <c r="CF838" s="20">
        <f>IF(ISNUMBER(Table1[[#This Row],[concrete]]),Table1[[#This Row],[concrete]],IF(AND(ISNUMBER(Table1[[#This Row],[cement]]),ISNUMBER(Table1[[#This Row],[aggregates]])),Table1[[#This Row],[cement]]+Table1[[#This Row],[aggregates]],""))</f>
        <v>1117.2373766686012</v>
      </c>
      <c r="CG838" s="30">
        <f>COUNT(Table1[[#This Row],[steel]:[other_unspecified_material]])</f>
        <v>3</v>
      </c>
    </row>
    <row r="839" spans="1:85">
      <c r="A839" s="9">
        <v>837</v>
      </c>
      <c r="B839" s="20" t="s">
        <v>453</v>
      </c>
      <c r="C839" s="20"/>
      <c r="D839" s="38">
        <v>1976</v>
      </c>
      <c r="F839" s="38" t="s">
        <v>1394</v>
      </c>
      <c r="J839" s="117">
        <v>45.933014354066984</v>
      </c>
      <c r="M839" s="117">
        <v>901.91387559808618</v>
      </c>
      <c r="O839" s="117" t="s">
        <v>1394</v>
      </c>
      <c r="P839" s="117" t="s">
        <v>1394</v>
      </c>
      <c r="S839" s="117">
        <v>19.138755980861244</v>
      </c>
      <c r="AB839" s="117" t="s">
        <v>1394</v>
      </c>
      <c r="AJ839" s="117" t="s">
        <v>1394</v>
      </c>
      <c r="AK839" s="117">
        <v>72.727272727272734</v>
      </c>
      <c r="AL839" s="20" t="s">
        <v>1803</v>
      </c>
      <c r="AN839" s="20" t="s">
        <v>1647</v>
      </c>
      <c r="AO839" s="20" t="s">
        <v>1649</v>
      </c>
      <c r="AP839" s="20" t="s">
        <v>598</v>
      </c>
      <c r="AQ839" s="20" t="s">
        <v>120</v>
      </c>
      <c r="AR839" s="20" t="s">
        <v>121</v>
      </c>
      <c r="AS839" s="8" t="s">
        <v>1344</v>
      </c>
      <c r="AT839" s="38">
        <v>2021</v>
      </c>
      <c r="AU839" s="20" t="s">
        <v>953</v>
      </c>
      <c r="AV839" s="20" t="s">
        <v>124</v>
      </c>
      <c r="AW839" s="20" t="s">
        <v>125</v>
      </c>
      <c r="AX839" s="20" t="s">
        <v>1305</v>
      </c>
      <c r="AY839" s="20" t="s">
        <v>1718</v>
      </c>
      <c r="AZ839" s="20" t="s">
        <v>1713</v>
      </c>
      <c r="BA839" s="20" t="s">
        <v>1804</v>
      </c>
      <c r="BB839" s="20" t="s">
        <v>1716</v>
      </c>
      <c r="BC839" s="20"/>
      <c r="BD839" s="20"/>
      <c r="BE839" s="20" t="s">
        <v>1410</v>
      </c>
      <c r="BF839" s="20"/>
      <c r="BG839" s="20"/>
      <c r="BH839" s="20"/>
      <c r="BI839" s="20"/>
      <c r="BJ839" s="20"/>
      <c r="BK839" s="20"/>
      <c r="BL839" s="20"/>
      <c r="BM839" s="20"/>
      <c r="BN839" s="20"/>
      <c r="BO839" s="20"/>
      <c r="BP839" s="20"/>
      <c r="BQ839" s="20"/>
      <c r="BR839" s="20"/>
      <c r="BS839" s="20"/>
      <c r="BT839" s="20"/>
      <c r="BU839" s="20"/>
      <c r="BV839" s="20"/>
      <c r="BW839" s="47" t="s">
        <v>134</v>
      </c>
      <c r="BX839" s="22" t="str">
        <f>_xlfn.XLOOKUP(BW839,dimensions_items!$B$4:$B$35,dimensions_items!$C$4:$C$35,"NULL",0)</f>
        <v>R5.2OECD</v>
      </c>
      <c r="BY839" s="110" t="s">
        <v>43</v>
      </c>
      <c r="BZ839" s="20" t="s">
        <v>31</v>
      </c>
      <c r="CA839" s="112" t="s">
        <v>18</v>
      </c>
      <c r="CB839" s="112" t="s">
        <v>19</v>
      </c>
      <c r="CC839" s="20" t="str">
        <f t="shared" si="39"/>
        <v>NR</v>
      </c>
      <c r="CD839" s="20" t="str">
        <f t="shared" si="40"/>
        <v>U</v>
      </c>
      <c r="CE839" s="20" t="str">
        <f t="shared" si="41"/>
        <v>OECD_EU15</v>
      </c>
      <c r="CF839" s="20">
        <f>IF(ISNUMBER(Table1[[#This Row],[concrete]]),Table1[[#This Row],[concrete]],IF(AND(ISNUMBER(Table1[[#This Row],[cement]]),ISNUMBER(Table1[[#This Row],[aggregates]])),Table1[[#This Row],[cement]]+Table1[[#This Row],[aggregates]],""))</f>
        <v>901.91387559808618</v>
      </c>
      <c r="CG839" s="30">
        <f>COUNT(Table1[[#This Row],[steel]:[other_unspecified_material]])</f>
        <v>4</v>
      </c>
    </row>
    <row r="840" spans="1:85">
      <c r="A840" s="9">
        <v>838</v>
      </c>
      <c r="B840" s="20" t="s">
        <v>453</v>
      </c>
      <c r="C840" s="20"/>
      <c r="D840" s="38">
        <v>1960</v>
      </c>
      <c r="F840" s="38" t="s">
        <v>1394</v>
      </c>
      <c r="J840" s="117">
        <v>4.706325301204819</v>
      </c>
      <c r="M840" s="117">
        <v>978.33982990786672</v>
      </c>
      <c r="O840" s="117" t="s">
        <v>1394</v>
      </c>
      <c r="P840" s="117" t="s">
        <v>1394</v>
      </c>
      <c r="S840" s="117" t="s">
        <v>1394</v>
      </c>
      <c r="AB840" s="117" t="s">
        <v>1394</v>
      </c>
      <c r="AJ840" s="117" t="s">
        <v>1394</v>
      </c>
      <c r="AK840" s="117">
        <v>15.301647767540752</v>
      </c>
      <c r="AL840" s="20" t="s">
        <v>1805</v>
      </c>
      <c r="AN840" s="20" t="s">
        <v>1108</v>
      </c>
      <c r="AO840" s="20" t="s">
        <v>1644</v>
      </c>
      <c r="AP840" s="20" t="s">
        <v>598</v>
      </c>
      <c r="AQ840" s="20" t="s">
        <v>120</v>
      </c>
      <c r="AR840" s="20" t="s">
        <v>121</v>
      </c>
      <c r="AS840" s="8" t="s">
        <v>1344</v>
      </c>
      <c r="AT840" s="38">
        <v>2021</v>
      </c>
      <c r="AU840" s="20" t="s">
        <v>953</v>
      </c>
      <c r="AV840" s="20" t="s">
        <v>124</v>
      </c>
      <c r="AW840" s="20" t="s">
        <v>125</v>
      </c>
      <c r="AX840" s="20" t="s">
        <v>1305</v>
      </c>
      <c r="AY840" s="20" t="s">
        <v>1718</v>
      </c>
      <c r="AZ840" s="20" t="s">
        <v>1714</v>
      </c>
      <c r="BA840" s="20" t="s">
        <v>1806</v>
      </c>
      <c r="BB840" s="20" t="s">
        <v>1716</v>
      </c>
      <c r="BC840" s="20"/>
      <c r="BD840" s="20"/>
      <c r="BE840" s="20" t="s">
        <v>1410</v>
      </c>
      <c r="BF840" s="20"/>
      <c r="BG840" s="20"/>
      <c r="BH840" s="20"/>
      <c r="BI840" s="20"/>
      <c r="BJ840" s="20"/>
      <c r="BK840" s="20"/>
      <c r="BL840" s="20"/>
      <c r="BM840" s="20"/>
      <c r="BN840" s="20"/>
      <c r="BO840" s="20"/>
      <c r="BP840" s="20"/>
      <c r="BQ840" s="20"/>
      <c r="BR840" s="20"/>
      <c r="BS840" s="20"/>
      <c r="BT840" s="20"/>
      <c r="BU840" s="20"/>
      <c r="BV840" s="20"/>
      <c r="BW840" s="47" t="s">
        <v>134</v>
      </c>
      <c r="BX840" s="22" t="str">
        <f>_xlfn.XLOOKUP(BW840,dimensions_items!$B$4:$B$35,dimensions_items!$C$4:$C$35,"NULL",0)</f>
        <v>R5.2OECD</v>
      </c>
      <c r="BY840" s="110" t="s">
        <v>33</v>
      </c>
      <c r="BZ840" s="20" t="s">
        <v>31</v>
      </c>
      <c r="CA840" s="112" t="s">
        <v>18</v>
      </c>
      <c r="CB840" s="112" t="s">
        <v>19</v>
      </c>
      <c r="CC840" s="20" t="str">
        <f t="shared" si="39"/>
        <v>RM</v>
      </c>
      <c r="CD840" s="20" t="str">
        <f t="shared" si="40"/>
        <v>U</v>
      </c>
      <c r="CE840" s="20" t="str">
        <f t="shared" si="41"/>
        <v>OECD_EU15</v>
      </c>
      <c r="CF840" s="20">
        <f>IF(ISNUMBER(Table1[[#This Row],[concrete]]),Table1[[#This Row],[concrete]],IF(AND(ISNUMBER(Table1[[#This Row],[cement]]),ISNUMBER(Table1[[#This Row],[aggregates]])),Table1[[#This Row],[cement]]+Table1[[#This Row],[aggregates]],""))</f>
        <v>978.33982990786672</v>
      </c>
      <c r="CG840" s="30">
        <f>COUNT(Table1[[#This Row],[steel]:[other_unspecified_material]])</f>
        <v>3</v>
      </c>
    </row>
    <row r="841" spans="1:85">
      <c r="A841" s="9">
        <v>839</v>
      </c>
      <c r="B841" s="20" t="s">
        <v>453</v>
      </c>
      <c r="C841" s="20"/>
      <c r="D841" s="38">
        <v>1990</v>
      </c>
      <c r="F841" s="38" t="s">
        <v>1394</v>
      </c>
      <c r="J841" s="117">
        <v>10.562937502619777</v>
      </c>
      <c r="M841" s="117">
        <v>902.37666093808946</v>
      </c>
      <c r="O841" s="117" t="s">
        <v>1394</v>
      </c>
      <c r="P841" s="117" t="s">
        <v>1394</v>
      </c>
      <c r="S841" s="117">
        <v>4.5269732154084759</v>
      </c>
      <c r="AB841" s="117">
        <v>3.856310516829442</v>
      </c>
      <c r="AJ841" s="117">
        <v>6.5389613111455756</v>
      </c>
      <c r="AK841" s="117">
        <v>31.521146833214569</v>
      </c>
      <c r="AL841" s="20" t="s">
        <v>1798</v>
      </c>
      <c r="AN841" s="20" t="s">
        <v>1647</v>
      </c>
      <c r="AO841" s="20" t="s">
        <v>981</v>
      </c>
      <c r="AP841" s="20" t="s">
        <v>598</v>
      </c>
      <c r="AQ841" s="20" t="s">
        <v>120</v>
      </c>
      <c r="AR841" s="20" t="s">
        <v>121</v>
      </c>
      <c r="AS841" s="8" t="s">
        <v>1344</v>
      </c>
      <c r="AT841" s="38">
        <v>2021</v>
      </c>
      <c r="AU841" s="20" t="s">
        <v>953</v>
      </c>
      <c r="AV841" s="20" t="s">
        <v>124</v>
      </c>
      <c r="AW841" s="20" t="s">
        <v>125</v>
      </c>
      <c r="AX841" s="20" t="s">
        <v>1305</v>
      </c>
      <c r="AY841" s="20" t="s">
        <v>1718</v>
      </c>
      <c r="AZ841" s="20" t="s">
        <v>1715</v>
      </c>
      <c r="BA841" s="20" t="s">
        <v>1807</v>
      </c>
      <c r="BB841" s="20" t="s">
        <v>1716</v>
      </c>
      <c r="BC841" s="20"/>
      <c r="BD841" s="20"/>
      <c r="BE841" s="20" t="s">
        <v>1410</v>
      </c>
      <c r="BF841" s="20"/>
      <c r="BG841" s="20"/>
      <c r="BH841" s="20"/>
      <c r="BI841" s="20"/>
      <c r="BJ841" s="20"/>
      <c r="BK841" s="20"/>
      <c r="BL841" s="20"/>
      <c r="BM841" s="20"/>
      <c r="BN841" s="20"/>
      <c r="BO841" s="20"/>
      <c r="BP841" s="20"/>
      <c r="BQ841" s="20"/>
      <c r="BR841" s="20"/>
      <c r="BS841" s="20"/>
      <c r="BT841" s="20"/>
      <c r="BU841" s="20"/>
      <c r="BV841" s="20"/>
      <c r="BW841" s="47" t="s">
        <v>134</v>
      </c>
      <c r="BX841" s="22" t="str">
        <f>_xlfn.XLOOKUP(BW841,dimensions_items!$B$4:$B$35,dimensions_items!$C$4:$C$35,"NULL",0)</f>
        <v>R5.2OECD</v>
      </c>
      <c r="BY841" s="110" t="s">
        <v>44</v>
      </c>
      <c r="BZ841" s="20" t="s">
        <v>31</v>
      </c>
      <c r="CA841" s="112" t="s">
        <v>18</v>
      </c>
      <c r="CB841" s="112" t="s">
        <v>19</v>
      </c>
      <c r="CC841" s="20" t="str">
        <f t="shared" si="39"/>
        <v>NR</v>
      </c>
      <c r="CD841" s="20" t="str">
        <f t="shared" si="40"/>
        <v>U</v>
      </c>
      <c r="CE841" s="20" t="str">
        <f t="shared" si="41"/>
        <v>OECD_EU15</v>
      </c>
      <c r="CF841" s="20">
        <f>IF(ISNUMBER(Table1[[#This Row],[concrete]]),Table1[[#This Row],[concrete]],IF(AND(ISNUMBER(Table1[[#This Row],[cement]]),ISNUMBER(Table1[[#This Row],[aggregates]])),Table1[[#This Row],[cement]]+Table1[[#This Row],[aggregates]],""))</f>
        <v>902.37666093808946</v>
      </c>
      <c r="CG841" s="30">
        <f>COUNT(Table1[[#This Row],[steel]:[other_unspecified_material]])</f>
        <v>6</v>
      </c>
    </row>
    <row r="842" spans="1:85">
      <c r="A842" s="9">
        <v>840</v>
      </c>
      <c r="B842" s="20" t="s">
        <v>685</v>
      </c>
      <c r="C842" t="s">
        <v>1822</v>
      </c>
      <c r="D842">
        <v>2021</v>
      </c>
      <c r="E842"/>
      <c r="F842">
        <v>2.6043108789999998</v>
      </c>
      <c r="H842"/>
      <c r="I842"/>
      <c r="J842">
        <v>51.136370290000002</v>
      </c>
      <c r="M842">
        <v>460.63659389999998</v>
      </c>
      <c r="N842"/>
      <c r="O842">
        <v>143.3499175</v>
      </c>
      <c r="P842">
        <v>80.939790479999999</v>
      </c>
      <c r="Q842">
        <v>20.66656433</v>
      </c>
      <c r="S842">
        <v>27.683429910000001</v>
      </c>
      <c r="U842">
        <v>3.0277639199999999</v>
      </c>
      <c r="V842">
        <v>7.5098814230000004</v>
      </c>
      <c r="W842"/>
      <c r="Z842"/>
      <c r="AB842">
        <v>2.0732376530000001</v>
      </c>
      <c r="AC842" s="117">
        <v>0.19263031999999999</v>
      </c>
      <c r="AI842">
        <v>26.937415099999999</v>
      </c>
      <c r="AJ842">
        <v>1.0281399899999999</v>
      </c>
      <c r="AK842"/>
      <c r="AL842" t="s">
        <v>1831</v>
      </c>
      <c r="AM842">
        <v>5</v>
      </c>
      <c r="AN842" t="s">
        <v>1836</v>
      </c>
      <c r="AO842" t="s">
        <v>1825</v>
      </c>
      <c r="AP842" t="s">
        <v>1845</v>
      </c>
      <c r="AQ842" t="s">
        <v>120</v>
      </c>
      <c r="AR842" s="20" t="s">
        <v>121</v>
      </c>
      <c r="AS842" s="20" t="s">
        <v>1919</v>
      </c>
      <c r="AT842" s="38">
        <v>2022</v>
      </c>
      <c r="AU842" s="20" t="s">
        <v>1920</v>
      </c>
      <c r="AV842" s="20" t="s">
        <v>1921</v>
      </c>
      <c r="AW842" s="20" t="s">
        <v>1922</v>
      </c>
      <c r="AX842" s="30" t="s">
        <v>1923</v>
      </c>
      <c r="AY842" s="20" t="s">
        <v>1924</v>
      </c>
      <c r="AZ842" t="s">
        <v>1847</v>
      </c>
      <c r="BA842" s="20" t="s">
        <v>1848</v>
      </c>
      <c r="BB842" s="20" t="s">
        <v>1925</v>
      </c>
      <c r="BC842" s="20" t="s">
        <v>1849</v>
      </c>
      <c r="BD842" s="20"/>
      <c r="BE842" s="20" t="s">
        <v>1918</v>
      </c>
      <c r="BF842" s="20"/>
      <c r="BG842" s="20"/>
      <c r="BH842" s="20"/>
      <c r="BI842" s="20"/>
      <c r="BJ842" s="20"/>
      <c r="BK842" s="20"/>
      <c r="BL842" s="20"/>
      <c r="BM842" s="20"/>
      <c r="BN842" s="20"/>
      <c r="BO842" s="20"/>
      <c r="BP842" s="20"/>
      <c r="BQ842" s="20"/>
      <c r="BR842" s="20"/>
      <c r="BS842" s="20"/>
      <c r="BT842" s="20"/>
      <c r="BU842" s="20"/>
      <c r="BV842" s="20"/>
      <c r="BW842" s="30" t="s">
        <v>694</v>
      </c>
      <c r="BX842" s="22" t="str">
        <f>_xlfn.XLOOKUP(BW842,dimensions_items!$B$4:$B$35,dimensions_items!$C$4:$C$35,"NULL",0)</f>
        <v>R5.2OECD</v>
      </c>
      <c r="BY842" s="110" t="s">
        <v>16</v>
      </c>
      <c r="BZ842" s="20" t="s">
        <v>1576</v>
      </c>
      <c r="CA842" s="112" t="s">
        <v>31</v>
      </c>
      <c r="CB842" s="112" t="s">
        <v>19</v>
      </c>
      <c r="CC842" s="20" t="str">
        <f t="shared" si="39"/>
        <v>RS</v>
      </c>
      <c r="CD842" s="20" t="str">
        <f t="shared" si="40"/>
        <v>T</v>
      </c>
      <c r="CE842" s="20" t="str">
        <f t="shared" si="41"/>
        <v>OECD_CAN</v>
      </c>
      <c r="CF842" s="20">
        <f>IF(ISNUMBER(Table1[[#This Row],[concrete]]),Table1[[#This Row],[concrete]],IF(AND(ISNUMBER(Table1[[#This Row],[cement]]),ISNUMBER(Table1[[#This Row],[aggregates]])),Table1[[#This Row],[cement]]+Table1[[#This Row],[aggregates]],""))</f>
        <v>460.63659389999998</v>
      </c>
      <c r="CG842" s="30">
        <f>COUNT(Table1[[#This Row],[steel]:[other_unspecified_material]])</f>
        <v>13</v>
      </c>
    </row>
    <row r="843" spans="1:85">
      <c r="A843" s="9">
        <v>841</v>
      </c>
      <c r="B843" s="20" t="s">
        <v>685</v>
      </c>
      <c r="C843" t="s">
        <v>1822</v>
      </c>
      <c r="D843">
        <v>2021</v>
      </c>
      <c r="E843"/>
      <c r="F843">
        <v>0.32337426800000002</v>
      </c>
      <c r="H843"/>
      <c r="I843"/>
      <c r="J843">
        <v>62.943232969999997</v>
      </c>
      <c r="M843">
        <v>373.66202600000003</v>
      </c>
      <c r="N843"/>
      <c r="O843">
        <v>100.890967</v>
      </c>
      <c r="P843">
        <v>17.57661083</v>
      </c>
      <c r="Q843">
        <v>2.5839199470000001</v>
      </c>
      <c r="S843">
        <v>20.847695510000001</v>
      </c>
      <c r="U843">
        <v>4.6637036280000004</v>
      </c>
      <c r="V843">
        <v>3.1197204809999999</v>
      </c>
      <c r="W843"/>
      <c r="Z843">
        <v>16.97382078</v>
      </c>
      <c r="AB843">
        <v>3.8489620800000002</v>
      </c>
      <c r="AC843" s="117">
        <v>0.24857352799999999</v>
      </c>
      <c r="AI843">
        <v>0.69862809599999998</v>
      </c>
      <c r="AJ843">
        <v>1.8287719659999999</v>
      </c>
      <c r="AK843">
        <v>0.19746960699999999</v>
      </c>
      <c r="AL843" t="s">
        <v>1831</v>
      </c>
      <c r="AM843">
        <v>5</v>
      </c>
      <c r="AN843" t="s">
        <v>1836</v>
      </c>
      <c r="AO843" t="s">
        <v>1825</v>
      </c>
      <c r="AP843" t="s">
        <v>1845</v>
      </c>
      <c r="AQ843" t="s">
        <v>120</v>
      </c>
      <c r="AR843" s="20" t="s">
        <v>121</v>
      </c>
      <c r="AS843" s="20" t="s">
        <v>1919</v>
      </c>
      <c r="AT843" s="38">
        <v>2022</v>
      </c>
      <c r="AU843" s="20" t="s">
        <v>1920</v>
      </c>
      <c r="AV843" s="20" t="s">
        <v>1921</v>
      </c>
      <c r="AW843" s="20" t="s">
        <v>1922</v>
      </c>
      <c r="AX843" s="30" t="s">
        <v>1923</v>
      </c>
      <c r="AY843" s="20" t="s">
        <v>1924</v>
      </c>
      <c r="AZ843" t="s">
        <v>1846</v>
      </c>
      <c r="BA843" s="20" t="s">
        <v>1848</v>
      </c>
      <c r="BB843" s="20" t="s">
        <v>1925</v>
      </c>
      <c r="BC843" s="20" t="s">
        <v>1850</v>
      </c>
      <c r="BD843" s="20"/>
      <c r="BE843" s="20" t="s">
        <v>1918</v>
      </c>
      <c r="BF843" s="20"/>
      <c r="BG843" s="20"/>
      <c r="BH843" s="20"/>
      <c r="BI843" s="20"/>
      <c r="BJ843" s="20"/>
      <c r="BK843" s="20"/>
      <c r="BL843" s="20"/>
      <c r="BM843" s="20"/>
      <c r="BN843" s="20"/>
      <c r="BO843" s="20"/>
      <c r="BP843" s="20"/>
      <c r="BQ843" s="20"/>
      <c r="BR843" s="20"/>
      <c r="BS843" s="20"/>
      <c r="BT843" s="20"/>
      <c r="BU843" s="20"/>
      <c r="BV843" s="20"/>
      <c r="BW843" s="30" t="s">
        <v>694</v>
      </c>
      <c r="BX843" s="22" t="str">
        <f>_xlfn.XLOOKUP(BW843,dimensions_items!$B$4:$B$35,dimensions_items!$C$4:$C$35,"NULL",0)</f>
        <v>R5.2OECD</v>
      </c>
      <c r="BY843" s="110" t="s">
        <v>16</v>
      </c>
      <c r="BZ843" s="20" t="s">
        <v>1576</v>
      </c>
      <c r="CA843" s="112" t="s">
        <v>31</v>
      </c>
      <c r="CB843" s="112" t="s">
        <v>19</v>
      </c>
      <c r="CC843" s="20" t="str">
        <f t="shared" si="39"/>
        <v>RS</v>
      </c>
      <c r="CD843" s="20" t="str">
        <f t="shared" si="40"/>
        <v>T</v>
      </c>
      <c r="CE843" s="20" t="str">
        <f t="shared" si="41"/>
        <v>OECD_CAN</v>
      </c>
      <c r="CF843" s="20">
        <f>IF(ISNUMBER(Table1[[#This Row],[concrete]]),Table1[[#This Row],[concrete]],IF(AND(ISNUMBER(Table1[[#This Row],[cement]]),ISNUMBER(Table1[[#This Row],[aggregates]])),Table1[[#This Row],[cement]]+Table1[[#This Row],[aggregates]],""))</f>
        <v>373.66202600000003</v>
      </c>
      <c r="CG843" s="30">
        <f>COUNT(Table1[[#This Row],[steel]:[other_unspecified_material]])</f>
        <v>15</v>
      </c>
    </row>
    <row r="844" spans="1:85">
      <c r="A844" s="9">
        <v>842</v>
      </c>
      <c r="B844" s="20" t="s">
        <v>685</v>
      </c>
      <c r="C844" t="s">
        <v>1822</v>
      </c>
      <c r="D844">
        <v>2021</v>
      </c>
      <c r="E844"/>
      <c r="F844">
        <v>1.0308839759999999</v>
      </c>
      <c r="H844">
        <v>0.21146341499999999</v>
      </c>
      <c r="I844"/>
      <c r="J844">
        <v>67.06093018</v>
      </c>
      <c r="M844">
        <v>543.06525360000001</v>
      </c>
      <c r="N844"/>
      <c r="O844">
        <v>91.047905940000007</v>
      </c>
      <c r="P844"/>
      <c r="Q844">
        <v>6.5766203479999996</v>
      </c>
      <c r="S844">
        <v>20.17076329</v>
      </c>
      <c r="U844"/>
      <c r="V844"/>
      <c r="W844">
        <v>42.258041009999999</v>
      </c>
      <c r="Z844">
        <v>6.6807890390000004</v>
      </c>
      <c r="AB844">
        <v>10.38773443</v>
      </c>
      <c r="AC844" s="117">
        <v>0.31861391</v>
      </c>
      <c r="AI844">
        <v>13.03008211</v>
      </c>
      <c r="AJ844">
        <v>0.57772811199999996</v>
      </c>
      <c r="AK844">
        <v>0.309529832</v>
      </c>
      <c r="AL844" t="s">
        <v>1831</v>
      </c>
      <c r="AM844">
        <v>5</v>
      </c>
      <c r="AN844" t="s">
        <v>1836</v>
      </c>
      <c r="AO844" t="s">
        <v>1825</v>
      </c>
      <c r="AP844" t="s">
        <v>1845</v>
      </c>
      <c r="AQ844" t="s">
        <v>120</v>
      </c>
      <c r="AR844" s="20" t="s">
        <v>121</v>
      </c>
      <c r="AS844" s="20" t="s">
        <v>1919</v>
      </c>
      <c r="AT844" s="38">
        <v>2022</v>
      </c>
      <c r="AU844" s="20" t="s">
        <v>1920</v>
      </c>
      <c r="AV844" s="20" t="s">
        <v>1921</v>
      </c>
      <c r="AW844" s="20" t="s">
        <v>1922</v>
      </c>
      <c r="AX844" s="30" t="s">
        <v>1923</v>
      </c>
      <c r="AY844" s="20" t="s">
        <v>1924</v>
      </c>
      <c r="AZ844" t="s">
        <v>1846</v>
      </c>
      <c r="BA844" s="20" t="s">
        <v>1848</v>
      </c>
      <c r="BB844" s="20" t="s">
        <v>1925</v>
      </c>
      <c r="BC844" s="20" t="s">
        <v>1851</v>
      </c>
      <c r="BD844" s="20"/>
      <c r="BE844" s="20" t="s">
        <v>1918</v>
      </c>
      <c r="BF844" s="20"/>
      <c r="BG844" s="20"/>
      <c r="BH844" s="20"/>
      <c r="BI844" s="20"/>
      <c r="BJ844" s="20"/>
      <c r="BK844" s="20"/>
      <c r="BL844" s="20"/>
      <c r="BM844" s="20"/>
      <c r="BN844" s="20"/>
      <c r="BO844" s="20"/>
      <c r="BP844" s="20"/>
      <c r="BQ844" s="20"/>
      <c r="BR844" s="20"/>
      <c r="BS844" s="20"/>
      <c r="BT844" s="20"/>
      <c r="BU844" s="20"/>
      <c r="BV844" s="20"/>
      <c r="BW844" s="30" t="s">
        <v>694</v>
      </c>
      <c r="BX844" s="22" t="str">
        <f>_xlfn.XLOOKUP(BW844,dimensions_items!$B$4:$B$35,dimensions_items!$C$4:$C$35,"NULL",0)</f>
        <v>R5.2OECD</v>
      </c>
      <c r="BY844" s="110" t="s">
        <v>16</v>
      </c>
      <c r="BZ844" s="20" t="s">
        <v>1576</v>
      </c>
      <c r="CA844" s="112" t="s">
        <v>31</v>
      </c>
      <c r="CB844" s="112" t="s">
        <v>19</v>
      </c>
      <c r="CC844" s="20" t="str">
        <f t="shared" si="39"/>
        <v>RS</v>
      </c>
      <c r="CD844" s="20" t="str">
        <f t="shared" si="40"/>
        <v>T</v>
      </c>
      <c r="CE844" s="20" t="str">
        <f t="shared" si="41"/>
        <v>OECD_CAN</v>
      </c>
      <c r="CF844" s="20">
        <f>IF(ISNUMBER(Table1[[#This Row],[concrete]]),Table1[[#This Row],[concrete]],IF(AND(ISNUMBER(Table1[[#This Row],[cement]]),ISNUMBER(Table1[[#This Row],[aggregates]])),Table1[[#This Row],[cement]]+Table1[[#This Row],[aggregates]],""))</f>
        <v>543.06525360000001</v>
      </c>
      <c r="CG844" s="30">
        <f>COUNT(Table1[[#This Row],[steel]:[other_unspecified_material]])</f>
        <v>14</v>
      </c>
    </row>
    <row r="845" spans="1:85">
      <c r="A845" s="9">
        <v>843</v>
      </c>
      <c r="B845" s="20" t="s">
        <v>685</v>
      </c>
      <c r="C845" t="s">
        <v>1822</v>
      </c>
      <c r="D845">
        <v>2021</v>
      </c>
      <c r="E845"/>
      <c r="F845">
        <v>1.0592011429999999</v>
      </c>
      <c r="H845"/>
      <c r="I845"/>
      <c r="J845">
        <v>73.446908289999996</v>
      </c>
      <c r="M845">
        <v>309.14625649999999</v>
      </c>
      <c r="N845"/>
      <c r="O845">
        <v>63.889672060000002</v>
      </c>
      <c r="P845">
        <v>109.9964386</v>
      </c>
      <c r="Q845">
        <v>28.08554311</v>
      </c>
      <c r="S845">
        <v>26.790721919999999</v>
      </c>
      <c r="U845">
        <v>5.7645422169999998</v>
      </c>
      <c r="V845">
        <v>5.2327125690000003</v>
      </c>
      <c r="W845"/>
      <c r="Z845">
        <v>4.7756403030000003</v>
      </c>
      <c r="AB845">
        <v>3.2480412520000002</v>
      </c>
      <c r="AC845" s="117">
        <v>0.443988463</v>
      </c>
      <c r="AI845">
        <v>2.2668793589999998</v>
      </c>
      <c r="AJ845">
        <v>2.308862591</v>
      </c>
      <c r="AK845">
        <v>0.122002152</v>
      </c>
      <c r="AL845" t="s">
        <v>1831</v>
      </c>
      <c r="AM845">
        <v>5</v>
      </c>
      <c r="AN845" t="s">
        <v>1836</v>
      </c>
      <c r="AO845" t="s">
        <v>1825</v>
      </c>
      <c r="AP845" t="s">
        <v>1845</v>
      </c>
      <c r="AQ845" t="s">
        <v>120</v>
      </c>
      <c r="AR845" s="20" t="s">
        <v>121</v>
      </c>
      <c r="AS845" s="20" t="s">
        <v>1919</v>
      </c>
      <c r="AT845" s="38">
        <v>2022</v>
      </c>
      <c r="AU845" s="20" t="s">
        <v>1920</v>
      </c>
      <c r="AV845" s="20" t="s">
        <v>1921</v>
      </c>
      <c r="AW845" s="20" t="s">
        <v>1922</v>
      </c>
      <c r="AX845" s="30" t="s">
        <v>1923</v>
      </c>
      <c r="AY845" s="20" t="s">
        <v>1924</v>
      </c>
      <c r="AZ845" t="s">
        <v>1846</v>
      </c>
      <c r="BA845" s="20" t="s">
        <v>1848</v>
      </c>
      <c r="BB845" s="20" t="s">
        <v>1925</v>
      </c>
      <c r="BC845" s="20" t="s">
        <v>1852</v>
      </c>
      <c r="BD845" s="20"/>
      <c r="BE845" s="20" t="s">
        <v>1918</v>
      </c>
      <c r="BF845" s="20"/>
      <c r="BG845" s="20"/>
      <c r="BH845" s="20"/>
      <c r="BI845" s="20"/>
      <c r="BJ845" s="20"/>
      <c r="BK845" s="20"/>
      <c r="BL845" s="20"/>
      <c r="BM845" s="20"/>
      <c r="BN845" s="20"/>
      <c r="BO845" s="20"/>
      <c r="BP845" s="20"/>
      <c r="BQ845" s="20"/>
      <c r="BR845" s="20"/>
      <c r="BS845" s="20"/>
      <c r="BT845" s="20"/>
      <c r="BU845" s="20"/>
      <c r="BV845" s="20"/>
      <c r="BW845" s="30" t="s">
        <v>694</v>
      </c>
      <c r="BX845" s="22" t="str">
        <f>_xlfn.XLOOKUP(BW845,dimensions_items!$B$4:$B$35,dimensions_items!$C$4:$C$35,"NULL",0)</f>
        <v>R5.2OECD</v>
      </c>
      <c r="BY845" s="110" t="s">
        <v>16</v>
      </c>
      <c r="BZ845" s="20" t="s">
        <v>1576</v>
      </c>
      <c r="CA845" s="112" t="s">
        <v>31</v>
      </c>
      <c r="CB845" s="112" t="s">
        <v>19</v>
      </c>
      <c r="CC845" s="20" t="str">
        <f t="shared" si="39"/>
        <v>RS</v>
      </c>
      <c r="CD845" s="20" t="str">
        <f t="shared" si="40"/>
        <v>T</v>
      </c>
      <c r="CE845" s="20" t="str">
        <f t="shared" si="41"/>
        <v>OECD_CAN</v>
      </c>
      <c r="CF845" s="20">
        <f>IF(ISNUMBER(Table1[[#This Row],[concrete]]),Table1[[#This Row],[concrete]],IF(AND(ISNUMBER(Table1[[#This Row],[cement]]),ISNUMBER(Table1[[#This Row],[aggregates]])),Table1[[#This Row],[cement]]+Table1[[#This Row],[aggregates]],""))</f>
        <v>309.14625649999999</v>
      </c>
      <c r="CG845" s="30">
        <f>COUNT(Table1[[#This Row],[steel]:[other_unspecified_material]])</f>
        <v>15</v>
      </c>
    </row>
    <row r="846" spans="1:85">
      <c r="A846" s="9">
        <v>844</v>
      </c>
      <c r="B846" s="20" t="s">
        <v>685</v>
      </c>
      <c r="C846" t="s">
        <v>1822</v>
      </c>
      <c r="D846">
        <v>2011</v>
      </c>
      <c r="E846"/>
      <c r="F846">
        <v>68.202359200000004</v>
      </c>
      <c r="H846"/>
      <c r="I846"/>
      <c r="J846"/>
      <c r="M846">
        <v>1078.607735</v>
      </c>
      <c r="N846"/>
      <c r="O846"/>
      <c r="P846"/>
      <c r="Q846"/>
      <c r="S846"/>
      <c r="U846"/>
      <c r="V846"/>
      <c r="W846"/>
      <c r="Z846"/>
      <c r="AB846"/>
      <c r="AI846"/>
      <c r="AJ846"/>
      <c r="AK846"/>
      <c r="AL846" t="s">
        <v>1830</v>
      </c>
      <c r="AM846">
        <v>11</v>
      </c>
      <c r="AN846" t="s">
        <v>1837</v>
      </c>
      <c r="AO846" t="s">
        <v>1826</v>
      </c>
      <c r="AP846" t="s">
        <v>1845</v>
      </c>
      <c r="AQ846" t="s">
        <v>120</v>
      </c>
      <c r="AR846" s="20" t="s">
        <v>121</v>
      </c>
      <c r="AS846" s="20" t="s">
        <v>1919</v>
      </c>
      <c r="AT846" s="38">
        <v>2022</v>
      </c>
      <c r="AU846" s="20" t="s">
        <v>1920</v>
      </c>
      <c r="AV846" s="20" t="s">
        <v>1921</v>
      </c>
      <c r="AW846" s="20" t="s">
        <v>1922</v>
      </c>
      <c r="AX846" s="30" t="s">
        <v>1923</v>
      </c>
      <c r="AY846" s="20" t="s">
        <v>1924</v>
      </c>
      <c r="AZ846" t="s">
        <v>1846</v>
      </c>
      <c r="BA846" s="20" t="s">
        <v>1848</v>
      </c>
      <c r="BB846" s="20" t="s">
        <v>1925</v>
      </c>
      <c r="BC846" s="20" t="s">
        <v>1853</v>
      </c>
      <c r="BD846" s="20"/>
      <c r="BE846" s="20" t="s">
        <v>1918</v>
      </c>
      <c r="BF846" s="20"/>
      <c r="BG846" s="20"/>
      <c r="BH846" s="20"/>
      <c r="BI846" s="20"/>
      <c r="BJ846" s="20"/>
      <c r="BK846" s="20"/>
      <c r="BL846" s="20"/>
      <c r="BM846" s="20"/>
      <c r="BN846" s="20"/>
      <c r="BO846" s="20"/>
      <c r="BP846" s="20"/>
      <c r="BQ846" s="20"/>
      <c r="BR846" s="20"/>
      <c r="BS846" s="20"/>
      <c r="BT846" s="20"/>
      <c r="BU846" s="20"/>
      <c r="BV846" s="20"/>
      <c r="BW846" s="30" t="s">
        <v>694</v>
      </c>
      <c r="BX846" s="22" t="str">
        <f>_xlfn.XLOOKUP(BW846,dimensions_items!$B$4:$B$35,dimensions_items!$C$4:$C$35,"NULL",0)</f>
        <v>R5.2OECD</v>
      </c>
      <c r="BY846" s="110" t="s">
        <v>44</v>
      </c>
      <c r="BZ846" s="20" t="s">
        <v>31</v>
      </c>
      <c r="CA846" s="112" t="s">
        <v>31</v>
      </c>
      <c r="CB846" s="112" t="s">
        <v>19</v>
      </c>
      <c r="CC846" s="20" t="str">
        <f t="shared" si="39"/>
        <v>NR</v>
      </c>
      <c r="CD846" s="20" t="str">
        <f t="shared" si="40"/>
        <v>U</v>
      </c>
      <c r="CE846" s="20" t="str">
        <f t="shared" si="41"/>
        <v>OECD_CAN</v>
      </c>
      <c r="CF846" s="20">
        <f>IF(ISNUMBER(Table1[[#This Row],[concrete]]),Table1[[#This Row],[concrete]],IF(AND(ISNUMBER(Table1[[#This Row],[cement]]),ISNUMBER(Table1[[#This Row],[aggregates]])),Table1[[#This Row],[cement]]+Table1[[#This Row],[aggregates]],""))</f>
        <v>1078.607735</v>
      </c>
      <c r="CG846" s="30">
        <f>COUNT(Table1[[#This Row],[steel]:[other_unspecified_material]])</f>
        <v>2</v>
      </c>
    </row>
    <row r="847" spans="1:85">
      <c r="A847" s="9">
        <v>845</v>
      </c>
      <c r="B847" s="20" t="s">
        <v>685</v>
      </c>
      <c r="C847" t="s">
        <v>1822</v>
      </c>
      <c r="D847">
        <v>2011</v>
      </c>
      <c r="E847"/>
      <c r="F847">
        <v>40.566622080000002</v>
      </c>
      <c r="H847"/>
      <c r="I847"/>
      <c r="J847"/>
      <c r="M847">
        <v>1258.5655240000001</v>
      </c>
      <c r="N847"/>
      <c r="O847"/>
      <c r="P847"/>
      <c r="Q847"/>
      <c r="S847"/>
      <c r="U847"/>
      <c r="V847"/>
      <c r="W847"/>
      <c r="Z847"/>
      <c r="AB847"/>
      <c r="AI847"/>
      <c r="AJ847"/>
      <c r="AK847"/>
      <c r="AL847" t="s">
        <v>1832</v>
      </c>
      <c r="AM847">
        <v>15</v>
      </c>
      <c r="AN847" t="s">
        <v>1838</v>
      </c>
      <c r="AO847" t="s">
        <v>1827</v>
      </c>
      <c r="AP847" t="s">
        <v>1845</v>
      </c>
      <c r="AQ847" t="s">
        <v>120</v>
      </c>
      <c r="AR847" s="20" t="s">
        <v>121</v>
      </c>
      <c r="AS847" s="20" t="s">
        <v>1919</v>
      </c>
      <c r="AT847" s="38">
        <v>2022</v>
      </c>
      <c r="AU847" s="20" t="s">
        <v>1920</v>
      </c>
      <c r="AV847" s="20" t="s">
        <v>1921</v>
      </c>
      <c r="AW847" s="20" t="s">
        <v>1922</v>
      </c>
      <c r="AX847" s="30" t="s">
        <v>1923</v>
      </c>
      <c r="AY847" s="20" t="s">
        <v>1924</v>
      </c>
      <c r="AZ847" t="s">
        <v>1846</v>
      </c>
      <c r="BA847" s="20" t="s">
        <v>1848</v>
      </c>
      <c r="BB847" s="20" t="s">
        <v>1925</v>
      </c>
      <c r="BC847" s="20" t="s">
        <v>1854</v>
      </c>
      <c r="BD847" s="20"/>
      <c r="BE847" s="20" t="s">
        <v>1918</v>
      </c>
      <c r="BF847" s="20"/>
      <c r="BG847" s="20"/>
      <c r="BH847" s="20"/>
      <c r="BI847" s="20"/>
      <c r="BJ847" s="20"/>
      <c r="BK847" s="20"/>
      <c r="BL847" s="20"/>
      <c r="BM847" s="20"/>
      <c r="BN847" s="20"/>
      <c r="BO847" s="20"/>
      <c r="BP847" s="20"/>
      <c r="BQ847" s="20"/>
      <c r="BR847" s="20"/>
      <c r="BS847" s="20"/>
      <c r="BT847" s="20"/>
      <c r="BU847" s="20"/>
      <c r="BV847" s="20"/>
      <c r="BW847" s="30" t="s">
        <v>694</v>
      </c>
      <c r="BX847" s="22" t="str">
        <f>_xlfn.XLOOKUP(BW847,dimensions_items!$B$4:$B$35,dimensions_items!$C$4:$C$35,"NULL",0)</f>
        <v>R5.2OECD</v>
      </c>
      <c r="BY847" s="110" t="s">
        <v>33</v>
      </c>
      <c r="BZ847" s="20" t="s">
        <v>17</v>
      </c>
      <c r="CA847" s="112" t="s">
        <v>31</v>
      </c>
      <c r="CB847" s="112" t="s">
        <v>19</v>
      </c>
      <c r="CC847" s="20" t="str">
        <f t="shared" si="39"/>
        <v>RM</v>
      </c>
      <c r="CD847" s="20" t="str">
        <f t="shared" si="40"/>
        <v>C</v>
      </c>
      <c r="CE847" s="20" t="str">
        <f t="shared" si="41"/>
        <v>OECD_CAN</v>
      </c>
      <c r="CF847" s="20">
        <f>IF(ISNUMBER(Table1[[#This Row],[concrete]]),Table1[[#This Row],[concrete]],IF(AND(ISNUMBER(Table1[[#This Row],[cement]]),ISNUMBER(Table1[[#This Row],[aggregates]])),Table1[[#This Row],[cement]]+Table1[[#This Row],[aggregates]],""))</f>
        <v>1258.5655240000001</v>
      </c>
      <c r="CG847" s="30">
        <f>COUNT(Table1[[#This Row],[steel]:[other_unspecified_material]])</f>
        <v>2</v>
      </c>
    </row>
    <row r="848" spans="1:85">
      <c r="A848" s="9">
        <v>846</v>
      </c>
      <c r="B848" s="20" t="s">
        <v>685</v>
      </c>
      <c r="C848" t="s">
        <v>1822</v>
      </c>
      <c r="D848">
        <v>2021</v>
      </c>
      <c r="E848"/>
      <c r="F848">
        <v>2.3354911770000002</v>
      </c>
      <c r="H848"/>
      <c r="I848"/>
      <c r="J848">
        <v>71.919405749999996</v>
      </c>
      <c r="M848">
        <v>370.57486490000002</v>
      </c>
      <c r="N848"/>
      <c r="O848">
        <v>73.711585459999995</v>
      </c>
      <c r="P848"/>
      <c r="Q848">
        <v>2.1357833140000002</v>
      </c>
      <c r="S848">
        <v>22.474997200000001</v>
      </c>
      <c r="U848">
        <v>4.4411309670000003</v>
      </c>
      <c r="V848">
        <v>4.6992757689999998</v>
      </c>
      <c r="W848">
        <v>13.723424290000001</v>
      </c>
      <c r="Z848">
        <v>14.99311644</v>
      </c>
      <c r="AB848">
        <v>2.8609811879999998</v>
      </c>
      <c r="AC848" s="117">
        <v>0.297730196</v>
      </c>
      <c r="AI848">
        <v>16.463815329999999</v>
      </c>
      <c r="AJ848"/>
      <c r="AK848">
        <v>8.0642640000000002E-2</v>
      </c>
      <c r="AL848" t="s">
        <v>1831</v>
      </c>
      <c r="AM848">
        <v>5</v>
      </c>
      <c r="AN848" t="s">
        <v>1836</v>
      </c>
      <c r="AO848" t="s">
        <v>1825</v>
      </c>
      <c r="AP848" t="s">
        <v>1845</v>
      </c>
      <c r="AQ848" t="s">
        <v>120</v>
      </c>
      <c r="AR848" s="20" t="s">
        <v>121</v>
      </c>
      <c r="AS848" s="20" t="s">
        <v>1919</v>
      </c>
      <c r="AT848" s="38">
        <v>2022</v>
      </c>
      <c r="AU848" s="20" t="s">
        <v>1920</v>
      </c>
      <c r="AV848" s="20" t="s">
        <v>1921</v>
      </c>
      <c r="AW848" s="20" t="s">
        <v>1922</v>
      </c>
      <c r="AX848" s="30" t="s">
        <v>1923</v>
      </c>
      <c r="AY848" s="20" t="s">
        <v>1924</v>
      </c>
      <c r="AZ848" t="s">
        <v>1846</v>
      </c>
      <c r="BA848" s="20" t="s">
        <v>1848</v>
      </c>
      <c r="BB848" s="20" t="s">
        <v>1925</v>
      </c>
      <c r="BC848" s="20" t="s">
        <v>1855</v>
      </c>
      <c r="BD848" s="20"/>
      <c r="BE848" s="20" t="s">
        <v>1918</v>
      </c>
      <c r="BF848" s="20"/>
      <c r="BG848" s="20"/>
      <c r="BH848" s="20"/>
      <c r="BI848" s="20"/>
      <c r="BJ848" s="20"/>
      <c r="BK848" s="20"/>
      <c r="BL848" s="20"/>
      <c r="BM848" s="20"/>
      <c r="BN848" s="20"/>
      <c r="BO848" s="20"/>
      <c r="BP848" s="20"/>
      <c r="BQ848" s="20"/>
      <c r="BR848" s="20"/>
      <c r="BS848" s="20"/>
      <c r="BT848" s="20"/>
      <c r="BU848" s="20"/>
      <c r="BV848" s="20"/>
      <c r="BW848" s="30" t="s">
        <v>694</v>
      </c>
      <c r="BX848" s="22" t="str">
        <f>_xlfn.XLOOKUP(BW848,dimensions_items!$B$4:$B$35,dimensions_items!$C$4:$C$35,"NULL",0)</f>
        <v>R5.2OECD</v>
      </c>
      <c r="BY848" s="110" t="s">
        <v>16</v>
      </c>
      <c r="BZ848" s="20" t="s">
        <v>1576</v>
      </c>
      <c r="CA848" s="112" t="s">
        <v>31</v>
      </c>
      <c r="CB848" s="112" t="s">
        <v>19</v>
      </c>
      <c r="CC848" s="20" t="str">
        <f t="shared" si="39"/>
        <v>RS</v>
      </c>
      <c r="CD848" s="20" t="str">
        <f t="shared" si="40"/>
        <v>T</v>
      </c>
      <c r="CE848" s="20" t="str">
        <f t="shared" si="41"/>
        <v>OECD_CAN</v>
      </c>
      <c r="CF848" s="20">
        <f>IF(ISNUMBER(Table1[[#This Row],[concrete]]),Table1[[#This Row],[concrete]],IF(AND(ISNUMBER(Table1[[#This Row],[cement]]),ISNUMBER(Table1[[#This Row],[aggregates]])),Table1[[#This Row],[cement]]+Table1[[#This Row],[aggregates]],""))</f>
        <v>370.57486490000002</v>
      </c>
      <c r="CG848" s="30">
        <f>COUNT(Table1[[#This Row],[steel]:[other_unspecified_material]])</f>
        <v>14</v>
      </c>
    </row>
    <row r="849" spans="1:85">
      <c r="A849" s="9">
        <v>847</v>
      </c>
      <c r="B849" s="20" t="s">
        <v>685</v>
      </c>
      <c r="C849" t="s">
        <v>1822</v>
      </c>
      <c r="D849">
        <v>2021</v>
      </c>
      <c r="E849"/>
      <c r="F849">
        <v>0.100374455</v>
      </c>
      <c r="H849"/>
      <c r="I849"/>
      <c r="J849">
        <v>58.526039230000002</v>
      </c>
      <c r="M849">
        <v>370.17775799999998</v>
      </c>
      <c r="N849"/>
      <c r="O849">
        <v>113.99840349999999</v>
      </c>
      <c r="P849">
        <v>60.075265139999999</v>
      </c>
      <c r="Q849">
        <v>13.19854031</v>
      </c>
      <c r="S849">
        <v>16.942894290000002</v>
      </c>
      <c r="U849">
        <v>7.0611700309999996</v>
      </c>
      <c r="V849">
        <v>1.5818816280000001</v>
      </c>
      <c r="W849">
        <v>26.403375530000002</v>
      </c>
      <c r="Z849"/>
      <c r="AB849">
        <v>1.930541681</v>
      </c>
      <c r="AC849" s="117">
        <v>0.27703875</v>
      </c>
      <c r="AI849">
        <v>15.69329228</v>
      </c>
      <c r="AJ849">
        <v>6.5407458000000002E-2</v>
      </c>
      <c r="AK849">
        <v>1.638397E-3</v>
      </c>
      <c r="AL849" t="s">
        <v>1831</v>
      </c>
      <c r="AM849">
        <v>5</v>
      </c>
      <c r="AN849" t="s">
        <v>1836</v>
      </c>
      <c r="AO849" t="s">
        <v>1825</v>
      </c>
      <c r="AP849" t="s">
        <v>1845</v>
      </c>
      <c r="AQ849" t="s">
        <v>120</v>
      </c>
      <c r="AR849" s="20" t="s">
        <v>121</v>
      </c>
      <c r="AS849" s="20" t="s">
        <v>1919</v>
      </c>
      <c r="AT849" s="38">
        <v>2022</v>
      </c>
      <c r="AU849" s="20" t="s">
        <v>1920</v>
      </c>
      <c r="AV849" s="20" t="s">
        <v>1921</v>
      </c>
      <c r="AW849" s="20" t="s">
        <v>1922</v>
      </c>
      <c r="AX849" s="30" t="s">
        <v>1923</v>
      </c>
      <c r="AY849" s="20" t="s">
        <v>1924</v>
      </c>
      <c r="AZ849" t="s">
        <v>1846</v>
      </c>
      <c r="BA849" s="20" t="s">
        <v>1848</v>
      </c>
      <c r="BB849" s="20" t="s">
        <v>1925</v>
      </c>
      <c r="BC849" s="20" t="s">
        <v>1856</v>
      </c>
      <c r="BD849" s="20"/>
      <c r="BE849" s="20" t="s">
        <v>1918</v>
      </c>
      <c r="BF849" s="20"/>
      <c r="BG849" s="20"/>
      <c r="BH849" s="20"/>
      <c r="BI849" s="20"/>
      <c r="BJ849" s="20"/>
      <c r="BK849" s="20"/>
      <c r="BL849" s="20"/>
      <c r="BM849" s="20"/>
      <c r="BN849" s="20"/>
      <c r="BO849" s="20"/>
      <c r="BP849" s="20"/>
      <c r="BQ849" s="20"/>
      <c r="BR849" s="20"/>
      <c r="BS849" s="20"/>
      <c r="BT849" s="20"/>
      <c r="BU849" s="20"/>
      <c r="BV849" s="20"/>
      <c r="BW849" s="30" t="s">
        <v>694</v>
      </c>
      <c r="BX849" s="22" t="str">
        <f>_xlfn.XLOOKUP(BW849,dimensions_items!$B$4:$B$35,dimensions_items!$C$4:$C$35,"NULL",0)</f>
        <v>R5.2OECD</v>
      </c>
      <c r="BY849" s="110" t="s">
        <v>16</v>
      </c>
      <c r="BZ849" s="20" t="s">
        <v>1576</v>
      </c>
      <c r="CA849" s="112" t="s">
        <v>31</v>
      </c>
      <c r="CB849" s="112" t="s">
        <v>19</v>
      </c>
      <c r="CC849" s="20" t="str">
        <f t="shared" si="39"/>
        <v>RS</v>
      </c>
      <c r="CD849" s="20" t="str">
        <f t="shared" si="40"/>
        <v>T</v>
      </c>
      <c r="CE849" s="20" t="str">
        <f t="shared" si="41"/>
        <v>OECD_CAN</v>
      </c>
      <c r="CF849" s="20">
        <f>IF(ISNUMBER(Table1[[#This Row],[concrete]]),Table1[[#This Row],[concrete]],IF(AND(ISNUMBER(Table1[[#This Row],[cement]]),ISNUMBER(Table1[[#This Row],[aggregates]])),Table1[[#This Row],[cement]]+Table1[[#This Row],[aggregates]],""))</f>
        <v>370.17775799999998</v>
      </c>
      <c r="CG849" s="30">
        <f>COUNT(Table1[[#This Row],[steel]:[other_unspecified_material]])</f>
        <v>15</v>
      </c>
    </row>
    <row r="850" spans="1:85">
      <c r="A850" s="9">
        <v>848</v>
      </c>
      <c r="B850" s="20" t="s">
        <v>685</v>
      </c>
      <c r="C850" t="s">
        <v>1822</v>
      </c>
      <c r="D850">
        <v>2021</v>
      </c>
      <c r="E850"/>
      <c r="F850">
        <v>5.2250696850000002</v>
      </c>
      <c r="H850"/>
      <c r="I850"/>
      <c r="J850">
        <v>62.037863229999999</v>
      </c>
      <c r="M850">
        <v>409.7547859</v>
      </c>
      <c r="N850"/>
      <c r="O850">
        <v>146.0062739</v>
      </c>
      <c r="P850">
        <v>47.556822160000003</v>
      </c>
      <c r="Q850">
        <v>15.373772880000001</v>
      </c>
      <c r="S850">
        <v>22.260800759999999</v>
      </c>
      <c r="U850">
        <v>7.0641673789999997</v>
      </c>
      <c r="V850">
        <v>6.96039604</v>
      </c>
      <c r="W850">
        <v>20.760849780000001</v>
      </c>
      <c r="Z850"/>
      <c r="AB850">
        <v>3.4470149999999998E-2</v>
      </c>
      <c r="AC850" s="117">
        <v>0.18113432900000001</v>
      </c>
      <c r="AI850">
        <v>13.11904715</v>
      </c>
      <c r="AJ850"/>
      <c r="AK850">
        <v>0.69047166199999999</v>
      </c>
      <c r="AL850" t="s">
        <v>1831</v>
      </c>
      <c r="AM850">
        <v>5</v>
      </c>
      <c r="AN850" t="s">
        <v>1836</v>
      </c>
      <c r="AO850" t="s">
        <v>1825</v>
      </c>
      <c r="AP850" t="s">
        <v>1845</v>
      </c>
      <c r="AQ850" t="s">
        <v>120</v>
      </c>
      <c r="AR850" s="20" t="s">
        <v>121</v>
      </c>
      <c r="AS850" s="20" t="s">
        <v>1919</v>
      </c>
      <c r="AT850" s="38">
        <v>2022</v>
      </c>
      <c r="AU850" s="20" t="s">
        <v>1920</v>
      </c>
      <c r="AV850" s="20" t="s">
        <v>1921</v>
      </c>
      <c r="AW850" s="20" t="s">
        <v>1922</v>
      </c>
      <c r="AX850" s="30" t="s">
        <v>1923</v>
      </c>
      <c r="AY850" s="20" t="s">
        <v>1924</v>
      </c>
      <c r="AZ850" t="s">
        <v>1846</v>
      </c>
      <c r="BA850" s="20" t="s">
        <v>1848</v>
      </c>
      <c r="BB850" s="20" t="s">
        <v>1925</v>
      </c>
      <c r="BC850" s="20" t="s">
        <v>1857</v>
      </c>
      <c r="BD850" s="20"/>
      <c r="BE850" s="20" t="s">
        <v>1918</v>
      </c>
      <c r="BF850" s="20"/>
      <c r="BG850" s="20"/>
      <c r="BH850" s="20"/>
      <c r="BI850" s="20"/>
      <c r="BJ850" s="20"/>
      <c r="BK850" s="20"/>
      <c r="BL850" s="20"/>
      <c r="BM850" s="20"/>
      <c r="BN850" s="20"/>
      <c r="BO850" s="20"/>
      <c r="BP850" s="20"/>
      <c r="BQ850" s="20"/>
      <c r="BR850" s="20"/>
      <c r="BS850" s="20"/>
      <c r="BT850" s="20"/>
      <c r="BU850" s="20"/>
      <c r="BV850" s="20"/>
      <c r="BW850" s="30" t="s">
        <v>694</v>
      </c>
      <c r="BX850" s="22" t="str">
        <f>_xlfn.XLOOKUP(BW850,dimensions_items!$B$4:$B$35,dimensions_items!$C$4:$C$35,"NULL",0)</f>
        <v>R5.2OECD</v>
      </c>
      <c r="BY850" s="110" t="s">
        <v>16</v>
      </c>
      <c r="BZ850" s="20" t="s">
        <v>1576</v>
      </c>
      <c r="CA850" s="112" t="s">
        <v>31</v>
      </c>
      <c r="CB850" s="112" t="s">
        <v>19</v>
      </c>
      <c r="CC850" s="20" t="str">
        <f t="shared" si="39"/>
        <v>RS</v>
      </c>
      <c r="CD850" s="20" t="str">
        <f t="shared" si="40"/>
        <v>T</v>
      </c>
      <c r="CE850" s="20" t="str">
        <f t="shared" si="41"/>
        <v>OECD_CAN</v>
      </c>
      <c r="CF850" s="20">
        <f>IF(ISNUMBER(Table1[[#This Row],[concrete]]),Table1[[#This Row],[concrete]],IF(AND(ISNUMBER(Table1[[#This Row],[cement]]),ISNUMBER(Table1[[#This Row],[aggregates]])),Table1[[#This Row],[cement]]+Table1[[#This Row],[aggregates]],""))</f>
        <v>409.7547859</v>
      </c>
      <c r="CG850" s="30">
        <f>COUNT(Table1[[#This Row],[steel]:[other_unspecified_material]])</f>
        <v>14</v>
      </c>
    </row>
    <row r="851" spans="1:85">
      <c r="A851" s="9">
        <v>849</v>
      </c>
      <c r="B851" s="20" t="s">
        <v>685</v>
      </c>
      <c r="C851" t="s">
        <v>1822</v>
      </c>
      <c r="D851">
        <v>2021</v>
      </c>
      <c r="E851"/>
      <c r="F851">
        <v>0.60667961199999998</v>
      </c>
      <c r="H851"/>
      <c r="I851"/>
      <c r="J851">
        <v>78.861297930000006</v>
      </c>
      <c r="M851">
        <v>340.643238</v>
      </c>
      <c r="N851"/>
      <c r="O851">
        <v>78.65924717</v>
      </c>
      <c r="P851">
        <v>130.6022025</v>
      </c>
      <c r="Q851">
        <v>33.346929260000003</v>
      </c>
      <c r="S851">
        <v>28.444173169999999</v>
      </c>
      <c r="U851">
        <v>0.27254166200000002</v>
      </c>
      <c r="V851">
        <v>6.3815784869999996</v>
      </c>
      <c r="W851"/>
      <c r="Z851"/>
      <c r="AB851">
        <v>2.2184768670000001</v>
      </c>
      <c r="AC851" s="117">
        <v>0.73427893</v>
      </c>
      <c r="AI851">
        <v>13.68080061</v>
      </c>
      <c r="AJ851"/>
      <c r="AK851">
        <v>0.24784762799999999</v>
      </c>
      <c r="AL851" t="s">
        <v>1831</v>
      </c>
      <c r="AM851">
        <v>6</v>
      </c>
      <c r="AN851" t="s">
        <v>1836</v>
      </c>
      <c r="AO851" t="s">
        <v>1825</v>
      </c>
      <c r="AP851" t="s">
        <v>1845</v>
      </c>
      <c r="AQ851" t="s">
        <v>120</v>
      </c>
      <c r="AR851" s="20" t="s">
        <v>121</v>
      </c>
      <c r="AS851" s="20" t="s">
        <v>1919</v>
      </c>
      <c r="AT851" s="38">
        <v>2022</v>
      </c>
      <c r="AU851" s="20" t="s">
        <v>1920</v>
      </c>
      <c r="AV851" s="20" t="s">
        <v>1921</v>
      </c>
      <c r="AW851" s="20" t="s">
        <v>1922</v>
      </c>
      <c r="AX851" s="30" t="s">
        <v>1923</v>
      </c>
      <c r="AY851" s="20" t="s">
        <v>1924</v>
      </c>
      <c r="AZ851" t="s">
        <v>1846</v>
      </c>
      <c r="BA851" s="20" t="s">
        <v>1848</v>
      </c>
      <c r="BB851" s="20" t="s">
        <v>1925</v>
      </c>
      <c r="BC851" s="20" t="s">
        <v>1858</v>
      </c>
      <c r="BD851" s="20"/>
      <c r="BE851" s="20" t="s">
        <v>1918</v>
      </c>
      <c r="BF851" s="20"/>
      <c r="BG851" s="20"/>
      <c r="BH851" s="20"/>
      <c r="BI851" s="20"/>
      <c r="BJ851" s="20"/>
      <c r="BK851" s="20"/>
      <c r="BL851" s="20"/>
      <c r="BM851" s="20"/>
      <c r="BN851" s="20"/>
      <c r="BO851" s="20"/>
      <c r="BP851" s="20"/>
      <c r="BQ851" s="20"/>
      <c r="BR851" s="20"/>
      <c r="BS851" s="20"/>
      <c r="BT851" s="20"/>
      <c r="BU851" s="20"/>
      <c r="BV851" s="20"/>
      <c r="BW851" s="30" t="s">
        <v>694</v>
      </c>
      <c r="BX851" s="22" t="str">
        <f>_xlfn.XLOOKUP(BW851,dimensions_items!$B$4:$B$35,dimensions_items!$C$4:$C$35,"NULL",0)</f>
        <v>R5.2OECD</v>
      </c>
      <c r="BY851" s="110" t="s">
        <v>16</v>
      </c>
      <c r="BZ851" s="20" t="s">
        <v>1576</v>
      </c>
      <c r="CA851" s="112" t="s">
        <v>31</v>
      </c>
      <c r="CB851" s="112" t="s">
        <v>19</v>
      </c>
      <c r="CC851" s="20" t="str">
        <f t="shared" si="39"/>
        <v>RS</v>
      </c>
      <c r="CD851" s="20" t="str">
        <f t="shared" si="40"/>
        <v>T</v>
      </c>
      <c r="CE851" s="20" t="str">
        <f t="shared" si="41"/>
        <v>OECD_CAN</v>
      </c>
      <c r="CF851" s="20">
        <f>IF(ISNUMBER(Table1[[#This Row],[concrete]]),Table1[[#This Row],[concrete]],IF(AND(ISNUMBER(Table1[[#This Row],[cement]]),ISNUMBER(Table1[[#This Row],[aggregates]])),Table1[[#This Row],[cement]]+Table1[[#This Row],[aggregates]],""))</f>
        <v>340.643238</v>
      </c>
      <c r="CG851" s="30">
        <f>COUNT(Table1[[#This Row],[steel]:[other_unspecified_material]])</f>
        <v>13</v>
      </c>
    </row>
    <row r="852" spans="1:85">
      <c r="A852" s="9">
        <v>850</v>
      </c>
      <c r="B852" s="20" t="s">
        <v>685</v>
      </c>
      <c r="C852" t="s">
        <v>1822</v>
      </c>
      <c r="D852">
        <v>2009</v>
      </c>
      <c r="E852"/>
      <c r="F852">
        <v>47.31019955</v>
      </c>
      <c r="H852"/>
      <c r="I852"/>
      <c r="J852"/>
      <c r="M852">
        <v>1316.6807120000001</v>
      </c>
      <c r="N852"/>
      <c r="O852"/>
      <c r="P852"/>
      <c r="Q852"/>
      <c r="S852"/>
      <c r="U852"/>
      <c r="V852"/>
      <c r="W852"/>
      <c r="Z852"/>
      <c r="AB852"/>
      <c r="AI852"/>
      <c r="AJ852"/>
      <c r="AK852"/>
      <c r="AL852" t="s">
        <v>1832</v>
      </c>
      <c r="AM852">
        <v>34</v>
      </c>
      <c r="AN852" t="s">
        <v>1837</v>
      </c>
      <c r="AO852" t="s">
        <v>1826</v>
      </c>
      <c r="AP852" t="s">
        <v>1845</v>
      </c>
      <c r="AQ852" t="s">
        <v>120</v>
      </c>
      <c r="AR852" s="20" t="s">
        <v>121</v>
      </c>
      <c r="AS852" s="20" t="s">
        <v>1919</v>
      </c>
      <c r="AT852" s="38">
        <v>2022</v>
      </c>
      <c r="AU852" s="20" t="s">
        <v>1920</v>
      </c>
      <c r="AV852" s="20" t="s">
        <v>1921</v>
      </c>
      <c r="AW852" s="20" t="s">
        <v>1922</v>
      </c>
      <c r="AX852" s="30" t="s">
        <v>1923</v>
      </c>
      <c r="AY852" s="20" t="s">
        <v>1924</v>
      </c>
      <c r="AZ852" t="s">
        <v>1846</v>
      </c>
      <c r="BA852" s="20" t="s">
        <v>1848</v>
      </c>
      <c r="BB852" s="20" t="s">
        <v>1925</v>
      </c>
      <c r="BC852" s="20" t="s">
        <v>1859</v>
      </c>
      <c r="BD852" s="20"/>
      <c r="BE852" s="20" t="s">
        <v>1918</v>
      </c>
      <c r="BF852" s="20"/>
      <c r="BG852" s="20"/>
      <c r="BH852" s="20"/>
      <c r="BI852" s="20"/>
      <c r="BJ852" s="20"/>
      <c r="BK852" s="20"/>
      <c r="BL852" s="20"/>
      <c r="BM852" s="20"/>
      <c r="BN852" s="20"/>
      <c r="BO852" s="20"/>
      <c r="BP852" s="20"/>
      <c r="BQ852" s="20"/>
      <c r="BR852" s="20"/>
      <c r="BS852" s="20"/>
      <c r="BT852" s="20"/>
      <c r="BU852" s="20"/>
      <c r="BV852" s="20"/>
      <c r="BW852" s="30" t="s">
        <v>694</v>
      </c>
      <c r="BX852" s="22" t="str">
        <f>_xlfn.XLOOKUP(BW852,dimensions_items!$B$4:$B$35,dimensions_items!$C$4:$C$35,"NULL",0)</f>
        <v>R5.2OECD</v>
      </c>
      <c r="BY852" s="110" t="s">
        <v>44</v>
      </c>
      <c r="BZ852" s="20" t="s">
        <v>17</v>
      </c>
      <c r="CA852" s="112" t="s">
        <v>31</v>
      </c>
      <c r="CB852" s="112" t="s">
        <v>19</v>
      </c>
      <c r="CC852" s="20" t="str">
        <f t="shared" si="39"/>
        <v>NR</v>
      </c>
      <c r="CD852" s="20" t="str">
        <f t="shared" si="40"/>
        <v>C</v>
      </c>
      <c r="CE852" s="20" t="str">
        <f t="shared" si="41"/>
        <v>OECD_CAN</v>
      </c>
      <c r="CF852" s="20">
        <f>IF(ISNUMBER(Table1[[#This Row],[concrete]]),Table1[[#This Row],[concrete]],IF(AND(ISNUMBER(Table1[[#This Row],[cement]]),ISNUMBER(Table1[[#This Row],[aggregates]])),Table1[[#This Row],[cement]]+Table1[[#This Row],[aggregates]],""))</f>
        <v>1316.6807120000001</v>
      </c>
      <c r="CG852" s="30">
        <f>COUNT(Table1[[#This Row],[steel]:[other_unspecified_material]])</f>
        <v>2</v>
      </c>
    </row>
    <row r="853" spans="1:85">
      <c r="A853" s="9">
        <v>851</v>
      </c>
      <c r="B853" s="20" t="s">
        <v>685</v>
      </c>
      <c r="C853" t="s">
        <v>1822</v>
      </c>
      <c r="D853">
        <v>1917</v>
      </c>
      <c r="E853"/>
      <c r="F853">
        <v>1.574975241</v>
      </c>
      <c r="H853"/>
      <c r="I853"/>
      <c r="J853">
        <v>69.220332119999995</v>
      </c>
      <c r="M853">
        <v>595.16210669999998</v>
      </c>
      <c r="N853"/>
      <c r="O853">
        <v>107.32256289999999</v>
      </c>
      <c r="P853">
        <v>68.479467810000003</v>
      </c>
      <c r="Q853">
        <v>17.48496974</v>
      </c>
      <c r="S853">
        <v>25.009228230000002</v>
      </c>
      <c r="U853">
        <v>5.1384984740000004</v>
      </c>
      <c r="V853">
        <v>7.336267694</v>
      </c>
      <c r="W853"/>
      <c r="Z853"/>
      <c r="AB853">
        <v>0.60889661399999995</v>
      </c>
      <c r="AC853" s="117">
        <v>7.4448757060000004</v>
      </c>
      <c r="AI853">
        <v>9.9693092579999991</v>
      </c>
      <c r="AJ853">
        <v>1.0399239730000001</v>
      </c>
      <c r="AK853">
        <v>1.0535442399999999</v>
      </c>
      <c r="AL853" t="s">
        <v>1831</v>
      </c>
      <c r="AM853">
        <v>5</v>
      </c>
      <c r="AN853" t="s">
        <v>1839</v>
      </c>
      <c r="AO853" t="s">
        <v>1828</v>
      </c>
      <c r="AP853" t="s">
        <v>1845</v>
      </c>
      <c r="AQ853" t="s">
        <v>120</v>
      </c>
      <c r="AR853" s="20" t="s">
        <v>121</v>
      </c>
      <c r="AS853" s="20" t="s">
        <v>1919</v>
      </c>
      <c r="AT853" s="38">
        <v>2022</v>
      </c>
      <c r="AU853" s="20" t="s">
        <v>1920</v>
      </c>
      <c r="AV853" s="20" t="s">
        <v>1921</v>
      </c>
      <c r="AW853" s="20" t="s">
        <v>1922</v>
      </c>
      <c r="AX853" s="30" t="s">
        <v>1923</v>
      </c>
      <c r="AY853" s="20" t="s">
        <v>1924</v>
      </c>
      <c r="AZ853" t="s">
        <v>1846</v>
      </c>
      <c r="BA853" s="20" t="s">
        <v>1848</v>
      </c>
      <c r="BB853" s="20" t="s">
        <v>1925</v>
      </c>
      <c r="BC853" s="20" t="s">
        <v>1860</v>
      </c>
      <c r="BD853" s="20"/>
      <c r="BE853" s="20" t="s">
        <v>1918</v>
      </c>
      <c r="BF853" s="20"/>
      <c r="BG853" s="20"/>
      <c r="BH853" s="20"/>
      <c r="BI853" s="20"/>
      <c r="BJ853" s="20"/>
      <c r="BK853" s="20"/>
      <c r="BL853" s="20"/>
      <c r="BM853" s="20"/>
      <c r="BN853" s="20"/>
      <c r="BO853" s="20"/>
      <c r="BP853" s="20"/>
      <c r="BQ853" s="20"/>
      <c r="BR853" s="20"/>
      <c r="BS853" s="20"/>
      <c r="BT853" s="20"/>
      <c r="BU853" s="20"/>
      <c r="BV853" s="20"/>
      <c r="BW853" s="30" t="s">
        <v>694</v>
      </c>
      <c r="BX853" s="22" t="str">
        <f>_xlfn.XLOOKUP(BW853,dimensions_items!$B$4:$B$35,dimensions_items!$C$4:$C$35,"NULL",0)</f>
        <v>R5.2OECD</v>
      </c>
      <c r="BY853" s="110" t="s">
        <v>29</v>
      </c>
      <c r="BZ853" s="20" t="s">
        <v>1576</v>
      </c>
      <c r="CA853" s="112" t="s">
        <v>31</v>
      </c>
      <c r="CB853" s="112" t="s">
        <v>19</v>
      </c>
      <c r="CC853" s="20" t="str">
        <f t="shared" si="39"/>
        <v>RM</v>
      </c>
      <c r="CD853" s="20" t="str">
        <f t="shared" si="40"/>
        <v>T</v>
      </c>
      <c r="CE853" s="20" t="str">
        <f t="shared" si="41"/>
        <v>OECD_CAN</v>
      </c>
      <c r="CF853" s="20">
        <f>IF(ISNUMBER(Table1[[#This Row],[concrete]]),Table1[[#This Row],[concrete]],IF(AND(ISNUMBER(Table1[[#This Row],[cement]]),ISNUMBER(Table1[[#This Row],[aggregates]])),Table1[[#This Row],[cement]]+Table1[[#This Row],[aggregates]],""))</f>
        <v>595.16210669999998</v>
      </c>
      <c r="CG853" s="30">
        <f>COUNT(Table1[[#This Row],[steel]:[other_unspecified_material]])</f>
        <v>14</v>
      </c>
    </row>
    <row r="854" spans="1:85">
      <c r="A854" s="9">
        <v>852</v>
      </c>
      <c r="B854" s="20" t="s">
        <v>685</v>
      </c>
      <c r="C854" t="s">
        <v>1822</v>
      </c>
      <c r="D854">
        <v>2021</v>
      </c>
      <c r="E854"/>
      <c r="F854">
        <v>0.16788196899999999</v>
      </c>
      <c r="H854"/>
      <c r="I854"/>
      <c r="J854">
        <v>79.982031820000003</v>
      </c>
      <c r="M854">
        <v>324.79692799999998</v>
      </c>
      <c r="N854"/>
      <c r="O854">
        <v>65.688659700000002</v>
      </c>
      <c r="P854">
        <v>78.958085420000003</v>
      </c>
      <c r="Q854">
        <v>26.20190401</v>
      </c>
      <c r="S854">
        <v>23.889893780000001</v>
      </c>
      <c r="U854">
        <v>5.2774912949999999</v>
      </c>
      <c r="V854">
        <v>4.6810348629999998</v>
      </c>
      <c r="W854">
        <v>29.08858918</v>
      </c>
      <c r="Z854"/>
      <c r="AB854">
        <v>2.2791577420000002</v>
      </c>
      <c r="AC854" s="117">
        <v>0.55934571799999999</v>
      </c>
      <c r="AI854">
        <v>17.62682766</v>
      </c>
      <c r="AJ854">
        <v>0.109836925</v>
      </c>
      <c r="AK854">
        <v>1.040859888</v>
      </c>
      <c r="AL854" t="s">
        <v>1831</v>
      </c>
      <c r="AM854">
        <v>5</v>
      </c>
      <c r="AN854" t="s">
        <v>1836</v>
      </c>
      <c r="AO854" t="s">
        <v>1825</v>
      </c>
      <c r="AP854" t="s">
        <v>1845</v>
      </c>
      <c r="AQ854" t="s">
        <v>120</v>
      </c>
      <c r="AR854" s="20" t="s">
        <v>121</v>
      </c>
      <c r="AS854" s="20" t="s">
        <v>1919</v>
      </c>
      <c r="AT854" s="38">
        <v>2022</v>
      </c>
      <c r="AU854" s="20" t="s">
        <v>1920</v>
      </c>
      <c r="AV854" s="20" t="s">
        <v>1921</v>
      </c>
      <c r="AW854" s="20" t="s">
        <v>1922</v>
      </c>
      <c r="AX854" s="30" t="s">
        <v>1923</v>
      </c>
      <c r="AY854" s="20" t="s">
        <v>1924</v>
      </c>
      <c r="AZ854" t="s">
        <v>1846</v>
      </c>
      <c r="BA854" s="20" t="s">
        <v>1848</v>
      </c>
      <c r="BB854" s="20" t="s">
        <v>1925</v>
      </c>
      <c r="BC854" s="20" t="s">
        <v>1861</v>
      </c>
      <c r="BD854" s="20"/>
      <c r="BE854" s="20" t="s">
        <v>1918</v>
      </c>
      <c r="BF854" s="20"/>
      <c r="BG854" s="20"/>
      <c r="BH854" s="20"/>
      <c r="BI854" s="20"/>
      <c r="BJ854" s="20"/>
      <c r="BK854" s="20"/>
      <c r="BL854" s="20"/>
      <c r="BM854" s="20"/>
      <c r="BN854" s="20"/>
      <c r="BO854" s="20"/>
      <c r="BP854" s="20"/>
      <c r="BQ854" s="20"/>
      <c r="BR854" s="20"/>
      <c r="BS854" s="20"/>
      <c r="BT854" s="20"/>
      <c r="BU854" s="20"/>
      <c r="BV854" s="20"/>
      <c r="BW854" s="30" t="s">
        <v>694</v>
      </c>
      <c r="BX854" s="22" t="str">
        <f>_xlfn.XLOOKUP(BW854,dimensions_items!$B$4:$B$35,dimensions_items!$C$4:$C$35,"NULL",0)</f>
        <v>R5.2OECD</v>
      </c>
      <c r="BY854" s="110" t="s">
        <v>16</v>
      </c>
      <c r="BZ854" s="20" t="s">
        <v>1576</v>
      </c>
      <c r="CA854" s="112" t="s">
        <v>31</v>
      </c>
      <c r="CB854" s="112" t="s">
        <v>19</v>
      </c>
      <c r="CC854" s="20" t="str">
        <f t="shared" si="39"/>
        <v>RS</v>
      </c>
      <c r="CD854" s="20" t="str">
        <f t="shared" si="40"/>
        <v>T</v>
      </c>
      <c r="CE854" s="20" t="str">
        <f t="shared" si="41"/>
        <v>OECD_CAN</v>
      </c>
      <c r="CF854" s="20">
        <f>IF(ISNUMBER(Table1[[#This Row],[concrete]]),Table1[[#This Row],[concrete]],IF(AND(ISNUMBER(Table1[[#This Row],[cement]]),ISNUMBER(Table1[[#This Row],[aggregates]])),Table1[[#This Row],[cement]]+Table1[[#This Row],[aggregates]],""))</f>
        <v>324.79692799999998</v>
      </c>
      <c r="CG854" s="30">
        <f>COUNT(Table1[[#This Row],[steel]:[other_unspecified_material]])</f>
        <v>15</v>
      </c>
    </row>
    <row r="855" spans="1:85">
      <c r="A855" s="9">
        <v>853</v>
      </c>
      <c r="B855" s="20" t="s">
        <v>685</v>
      </c>
      <c r="C855" t="s">
        <v>1822</v>
      </c>
      <c r="D855">
        <v>2021</v>
      </c>
      <c r="E855"/>
      <c r="F855">
        <v>0.64717914799999998</v>
      </c>
      <c r="H855"/>
      <c r="I855"/>
      <c r="J855">
        <v>66.273998660000004</v>
      </c>
      <c r="M855">
        <v>405.51664299999999</v>
      </c>
      <c r="N855"/>
      <c r="O855">
        <v>96.819348410000003</v>
      </c>
      <c r="P855"/>
      <c r="Q855">
        <v>6.9610285579999998</v>
      </c>
      <c r="S855">
        <v>21.245884620000002</v>
      </c>
      <c r="U855">
        <v>4.3938338809999999</v>
      </c>
      <c r="V855">
        <v>6.7064554620000001</v>
      </c>
      <c r="W855">
        <v>42.142775409999999</v>
      </c>
      <c r="Z855">
        <v>12.5256077</v>
      </c>
      <c r="AB855">
        <v>8.5213705389999994</v>
      </c>
      <c r="AC855" s="117">
        <v>0.41196313699999998</v>
      </c>
      <c r="AI855">
        <v>8.7762117269999997</v>
      </c>
      <c r="AJ855">
        <v>1.164978013</v>
      </c>
      <c r="AK855">
        <v>0.708104654</v>
      </c>
      <c r="AL855" t="s">
        <v>1831</v>
      </c>
      <c r="AM855">
        <v>5</v>
      </c>
      <c r="AN855" t="s">
        <v>1836</v>
      </c>
      <c r="AO855" t="s">
        <v>1825</v>
      </c>
      <c r="AP855" t="s">
        <v>1845</v>
      </c>
      <c r="AQ855" t="s">
        <v>120</v>
      </c>
      <c r="AR855" s="20" t="s">
        <v>121</v>
      </c>
      <c r="AS855" s="20" t="s">
        <v>1919</v>
      </c>
      <c r="AT855" s="38">
        <v>2022</v>
      </c>
      <c r="AU855" s="20" t="s">
        <v>1920</v>
      </c>
      <c r="AV855" s="20" t="s">
        <v>1921</v>
      </c>
      <c r="AW855" s="20" t="s">
        <v>1922</v>
      </c>
      <c r="AX855" s="30" t="s">
        <v>1923</v>
      </c>
      <c r="AY855" s="20" t="s">
        <v>1924</v>
      </c>
      <c r="AZ855" t="s">
        <v>1846</v>
      </c>
      <c r="BA855" s="20" t="s">
        <v>1848</v>
      </c>
      <c r="BB855" s="20" t="s">
        <v>1925</v>
      </c>
      <c r="BC855" s="20" t="s">
        <v>1862</v>
      </c>
      <c r="BD855" s="20"/>
      <c r="BE855" s="20" t="s">
        <v>1918</v>
      </c>
      <c r="BF855" s="20"/>
      <c r="BG855" s="20"/>
      <c r="BH855" s="20"/>
      <c r="BI855" s="20"/>
      <c r="BJ855" s="20"/>
      <c r="BK855" s="20"/>
      <c r="BL855" s="20"/>
      <c r="BM855" s="20"/>
      <c r="BN855" s="20"/>
      <c r="BO855" s="20"/>
      <c r="BP855" s="20"/>
      <c r="BQ855" s="20"/>
      <c r="BR855" s="20"/>
      <c r="BS855" s="20"/>
      <c r="BT855" s="20"/>
      <c r="BU855" s="20"/>
      <c r="BV855" s="20"/>
      <c r="BW855" s="30" t="s">
        <v>694</v>
      </c>
      <c r="BX855" s="22" t="str">
        <f>_xlfn.XLOOKUP(BW855,dimensions_items!$B$4:$B$35,dimensions_items!$C$4:$C$35,"NULL",0)</f>
        <v>R5.2OECD</v>
      </c>
      <c r="BY855" s="110" t="s">
        <v>16</v>
      </c>
      <c r="BZ855" s="20" t="s">
        <v>1576</v>
      </c>
      <c r="CA855" s="112" t="s">
        <v>31</v>
      </c>
      <c r="CB855" s="112" t="s">
        <v>19</v>
      </c>
      <c r="CC855" s="20" t="str">
        <f t="shared" si="39"/>
        <v>RS</v>
      </c>
      <c r="CD855" s="20" t="str">
        <f t="shared" si="40"/>
        <v>T</v>
      </c>
      <c r="CE855" s="20" t="str">
        <f t="shared" si="41"/>
        <v>OECD_CAN</v>
      </c>
      <c r="CF855" s="20">
        <f>IF(ISNUMBER(Table1[[#This Row],[concrete]]),Table1[[#This Row],[concrete]],IF(AND(ISNUMBER(Table1[[#This Row],[cement]]),ISNUMBER(Table1[[#This Row],[aggregates]])),Table1[[#This Row],[cement]]+Table1[[#This Row],[aggregates]],""))</f>
        <v>405.51664299999999</v>
      </c>
      <c r="CG855" s="30">
        <f>COUNT(Table1[[#This Row],[steel]:[other_unspecified_material]])</f>
        <v>15</v>
      </c>
    </row>
    <row r="856" spans="1:85">
      <c r="A856" s="9">
        <v>854</v>
      </c>
      <c r="B856" s="20" t="s">
        <v>685</v>
      </c>
      <c r="C856" t="s">
        <v>1822</v>
      </c>
      <c r="D856">
        <v>2021</v>
      </c>
      <c r="E856"/>
      <c r="F856">
        <v>0.27345958500000001</v>
      </c>
      <c r="H856"/>
      <c r="I856"/>
      <c r="J856">
        <v>85.554237999999998</v>
      </c>
      <c r="M856">
        <v>483.7810389</v>
      </c>
      <c r="N856"/>
      <c r="O856">
        <v>63.457884929999999</v>
      </c>
      <c r="P856">
        <v>70.034940599999999</v>
      </c>
      <c r="Q856">
        <v>18.97909387</v>
      </c>
      <c r="S856">
        <v>29.101915909999999</v>
      </c>
      <c r="U856">
        <v>3.2692901230000002</v>
      </c>
      <c r="V856">
        <v>5.7400710459999997</v>
      </c>
      <c r="W856"/>
      <c r="Z856"/>
      <c r="AB856">
        <v>7.2855054739999998</v>
      </c>
      <c r="AC856" s="117">
        <v>0.64017080100000001</v>
      </c>
      <c r="AI856">
        <v>16.56506912</v>
      </c>
      <c r="AJ856">
        <v>0.36609305800000003</v>
      </c>
      <c r="AK856">
        <v>0.21394828799999999</v>
      </c>
      <c r="AL856" t="s">
        <v>1831</v>
      </c>
      <c r="AM856">
        <v>5</v>
      </c>
      <c r="AN856" t="s">
        <v>1836</v>
      </c>
      <c r="AO856" t="s">
        <v>1825</v>
      </c>
      <c r="AP856" t="s">
        <v>1845</v>
      </c>
      <c r="AQ856" t="s">
        <v>120</v>
      </c>
      <c r="AR856" s="20" t="s">
        <v>121</v>
      </c>
      <c r="AS856" s="20" t="s">
        <v>1919</v>
      </c>
      <c r="AT856" s="38">
        <v>2022</v>
      </c>
      <c r="AU856" s="20" t="s">
        <v>1920</v>
      </c>
      <c r="AV856" s="20" t="s">
        <v>1921</v>
      </c>
      <c r="AW856" s="20" t="s">
        <v>1922</v>
      </c>
      <c r="AX856" s="30" t="s">
        <v>1923</v>
      </c>
      <c r="AY856" s="20" t="s">
        <v>1924</v>
      </c>
      <c r="AZ856" t="s">
        <v>1846</v>
      </c>
      <c r="BA856" s="20" t="s">
        <v>1848</v>
      </c>
      <c r="BB856" s="20" t="s">
        <v>1925</v>
      </c>
      <c r="BC856" s="20" t="s">
        <v>1863</v>
      </c>
      <c r="BD856" s="20"/>
      <c r="BE856" s="20" t="s">
        <v>1918</v>
      </c>
      <c r="BF856" s="20"/>
      <c r="BG856" s="20"/>
      <c r="BH856" s="20"/>
      <c r="BI856" s="20"/>
      <c r="BJ856" s="20"/>
      <c r="BK856" s="20"/>
      <c r="BL856" s="20"/>
      <c r="BM856" s="20"/>
      <c r="BN856" s="20"/>
      <c r="BO856" s="20"/>
      <c r="BP856" s="20"/>
      <c r="BQ856" s="20"/>
      <c r="BR856" s="20"/>
      <c r="BS856" s="20"/>
      <c r="BT856" s="20"/>
      <c r="BU856" s="20"/>
      <c r="BV856" s="20"/>
      <c r="BW856" s="30" t="s">
        <v>694</v>
      </c>
      <c r="BX856" s="22" t="str">
        <f>_xlfn.XLOOKUP(BW856,dimensions_items!$B$4:$B$35,dimensions_items!$C$4:$C$35,"NULL",0)</f>
        <v>R5.2OECD</v>
      </c>
      <c r="BY856" s="110" t="s">
        <v>16</v>
      </c>
      <c r="BZ856" s="20" t="s">
        <v>1576</v>
      </c>
      <c r="CA856" s="112" t="s">
        <v>31</v>
      </c>
      <c r="CB856" s="112" t="s">
        <v>19</v>
      </c>
      <c r="CC856" s="20" t="str">
        <f t="shared" si="39"/>
        <v>RS</v>
      </c>
      <c r="CD856" s="20" t="str">
        <f t="shared" si="40"/>
        <v>T</v>
      </c>
      <c r="CE856" s="20" t="str">
        <f t="shared" si="41"/>
        <v>OECD_CAN</v>
      </c>
      <c r="CF856" s="20">
        <f>IF(ISNUMBER(Table1[[#This Row],[concrete]]),Table1[[#This Row],[concrete]],IF(AND(ISNUMBER(Table1[[#This Row],[cement]]),ISNUMBER(Table1[[#This Row],[aggregates]])),Table1[[#This Row],[cement]]+Table1[[#This Row],[aggregates]],""))</f>
        <v>483.7810389</v>
      </c>
      <c r="CG856" s="30">
        <f>COUNT(Table1[[#This Row],[steel]:[other_unspecified_material]])</f>
        <v>14</v>
      </c>
    </row>
    <row r="857" spans="1:85">
      <c r="A857" s="9">
        <v>855</v>
      </c>
      <c r="B857" s="20" t="s">
        <v>685</v>
      </c>
      <c r="C857" t="s">
        <v>1822</v>
      </c>
      <c r="D857">
        <v>2021</v>
      </c>
      <c r="E857"/>
      <c r="F857">
        <v>5.3467804619999999</v>
      </c>
      <c r="H857"/>
      <c r="I857"/>
      <c r="J857">
        <v>78.610746520000006</v>
      </c>
      <c r="M857">
        <v>360.57931459999998</v>
      </c>
      <c r="N857"/>
      <c r="O857">
        <v>94.512211030000003</v>
      </c>
      <c r="P857">
        <v>57.771202189999997</v>
      </c>
      <c r="Q857">
        <v>21.067853530000001</v>
      </c>
      <c r="S857">
        <v>24.512424599999999</v>
      </c>
      <c r="U857">
        <v>5.4767028599999996</v>
      </c>
      <c r="V857">
        <v>4.2420033259999999</v>
      </c>
      <c r="W857">
        <v>40.590661580000003</v>
      </c>
      <c r="Z857"/>
      <c r="AB857">
        <v>3.8325833899999999</v>
      </c>
      <c r="AC857" s="117">
        <v>0.30576249599999999</v>
      </c>
      <c r="AI857">
        <v>15.550699399999999</v>
      </c>
      <c r="AJ857"/>
      <c r="AK857">
        <v>0.81438736199999995</v>
      </c>
      <c r="AL857" t="s">
        <v>1831</v>
      </c>
      <c r="AM857">
        <v>5</v>
      </c>
      <c r="AN857" t="s">
        <v>1836</v>
      </c>
      <c r="AO857" t="s">
        <v>1825</v>
      </c>
      <c r="AP857" t="s">
        <v>1845</v>
      </c>
      <c r="AQ857" t="s">
        <v>120</v>
      </c>
      <c r="AR857" s="20" t="s">
        <v>121</v>
      </c>
      <c r="AS857" s="20" t="s">
        <v>1919</v>
      </c>
      <c r="AT857" s="38">
        <v>2022</v>
      </c>
      <c r="AU857" s="20" t="s">
        <v>1920</v>
      </c>
      <c r="AV857" s="20" t="s">
        <v>1921</v>
      </c>
      <c r="AW857" s="20" t="s">
        <v>1922</v>
      </c>
      <c r="AX857" s="30" t="s">
        <v>1923</v>
      </c>
      <c r="AY857" s="20" t="s">
        <v>1924</v>
      </c>
      <c r="AZ857" t="s">
        <v>1846</v>
      </c>
      <c r="BA857" s="20" t="s">
        <v>1848</v>
      </c>
      <c r="BB857" s="20" t="s">
        <v>1925</v>
      </c>
      <c r="BC857" s="20" t="s">
        <v>1864</v>
      </c>
      <c r="BD857" s="20"/>
      <c r="BE857" s="20" t="s">
        <v>1918</v>
      </c>
      <c r="BF857" s="20"/>
      <c r="BG857" s="20"/>
      <c r="BH857" s="20"/>
      <c r="BI857" s="20"/>
      <c r="BJ857" s="20"/>
      <c r="BK857" s="20"/>
      <c r="BL857" s="20"/>
      <c r="BM857" s="20"/>
      <c r="BN857" s="20"/>
      <c r="BO857" s="20"/>
      <c r="BP857" s="20"/>
      <c r="BQ857" s="20"/>
      <c r="BR857" s="20"/>
      <c r="BS857" s="20"/>
      <c r="BT857" s="20"/>
      <c r="BU857" s="20"/>
      <c r="BV857" s="20"/>
      <c r="BW857" s="30" t="s">
        <v>694</v>
      </c>
      <c r="BX857" s="22" t="str">
        <f>_xlfn.XLOOKUP(BW857,dimensions_items!$B$4:$B$35,dimensions_items!$C$4:$C$35,"NULL",0)</f>
        <v>R5.2OECD</v>
      </c>
      <c r="BY857" s="110" t="s">
        <v>16</v>
      </c>
      <c r="BZ857" s="20" t="s">
        <v>1576</v>
      </c>
      <c r="CA857" s="112" t="s">
        <v>31</v>
      </c>
      <c r="CB857" s="112" t="s">
        <v>19</v>
      </c>
      <c r="CC857" s="20" t="str">
        <f t="shared" si="39"/>
        <v>RS</v>
      </c>
      <c r="CD857" s="20" t="str">
        <f t="shared" si="40"/>
        <v>T</v>
      </c>
      <c r="CE857" s="20" t="str">
        <f t="shared" si="41"/>
        <v>OECD_CAN</v>
      </c>
      <c r="CF857" s="20">
        <f>IF(ISNUMBER(Table1[[#This Row],[concrete]]),Table1[[#This Row],[concrete]],IF(AND(ISNUMBER(Table1[[#This Row],[cement]]),ISNUMBER(Table1[[#This Row],[aggregates]])),Table1[[#This Row],[cement]]+Table1[[#This Row],[aggregates]],""))</f>
        <v>360.57931459999998</v>
      </c>
      <c r="CG857" s="30">
        <f>COUNT(Table1[[#This Row],[steel]:[other_unspecified_material]])</f>
        <v>14</v>
      </c>
    </row>
    <row r="858" spans="1:85">
      <c r="A858" s="9">
        <v>856</v>
      </c>
      <c r="B858" s="20" t="s">
        <v>685</v>
      </c>
      <c r="C858" t="s">
        <v>1822</v>
      </c>
      <c r="D858">
        <v>1969</v>
      </c>
      <c r="E858"/>
      <c r="F858">
        <v>0.43283090000000002</v>
      </c>
      <c r="H858"/>
      <c r="I858"/>
      <c r="J858">
        <v>77.169557190000006</v>
      </c>
      <c r="M858">
        <v>306.25536840000001</v>
      </c>
      <c r="N858"/>
      <c r="O858">
        <v>83.836652810000004</v>
      </c>
      <c r="P858">
        <v>58.013874119999997</v>
      </c>
      <c r="Q858">
        <v>2.1983998840000001</v>
      </c>
      <c r="S858">
        <v>20.86401914</v>
      </c>
      <c r="U858">
        <v>3.8025717879999998</v>
      </c>
      <c r="V858"/>
      <c r="W858">
        <v>8.4368413419999992</v>
      </c>
      <c r="Z858">
        <v>11.77576622</v>
      </c>
      <c r="AB858">
        <v>0.77961858299999998</v>
      </c>
      <c r="AC858" s="117">
        <v>13.32599014</v>
      </c>
      <c r="AI858">
        <v>4.661537279</v>
      </c>
      <c r="AJ858"/>
      <c r="AK858">
        <v>0.37867180700000003</v>
      </c>
      <c r="AL858" t="s">
        <v>1831</v>
      </c>
      <c r="AM858">
        <v>5</v>
      </c>
      <c r="AN858" t="s">
        <v>1836</v>
      </c>
      <c r="AO858" t="s">
        <v>1825</v>
      </c>
      <c r="AP858" t="s">
        <v>1845</v>
      </c>
      <c r="AQ858" t="s">
        <v>120</v>
      </c>
      <c r="AR858" s="20" t="s">
        <v>121</v>
      </c>
      <c r="AS858" s="20" t="s">
        <v>1919</v>
      </c>
      <c r="AT858" s="38">
        <v>2022</v>
      </c>
      <c r="AU858" s="20" t="s">
        <v>1920</v>
      </c>
      <c r="AV858" s="20" t="s">
        <v>1921</v>
      </c>
      <c r="AW858" s="20" t="s">
        <v>1922</v>
      </c>
      <c r="AX858" s="30" t="s">
        <v>1923</v>
      </c>
      <c r="AY858" s="20" t="s">
        <v>1924</v>
      </c>
      <c r="AZ858" t="s">
        <v>1846</v>
      </c>
      <c r="BA858" s="20" t="s">
        <v>1848</v>
      </c>
      <c r="BB858" s="20" t="s">
        <v>1925</v>
      </c>
      <c r="BC858" s="20" t="s">
        <v>1865</v>
      </c>
      <c r="BD858" s="20"/>
      <c r="BE858" s="20" t="s">
        <v>1918</v>
      </c>
      <c r="BF858" s="20"/>
      <c r="BG858" s="20"/>
      <c r="BH858" s="20"/>
      <c r="BI858" s="20"/>
      <c r="BJ858" s="20"/>
      <c r="BK858" s="20"/>
      <c r="BL858" s="20"/>
      <c r="BM858" s="20"/>
      <c r="BN858" s="20"/>
      <c r="BO858" s="20"/>
      <c r="BP858" s="20"/>
      <c r="BQ858" s="20"/>
      <c r="BR858" s="20"/>
      <c r="BS858" s="20"/>
      <c r="BT858" s="20"/>
      <c r="BU858" s="20"/>
      <c r="BV858" s="20"/>
      <c r="BW858" s="30" t="s">
        <v>694</v>
      </c>
      <c r="BX858" s="22" t="str">
        <f>_xlfn.XLOOKUP(BW858,dimensions_items!$B$4:$B$35,dimensions_items!$C$4:$C$35,"NULL",0)</f>
        <v>R5.2OECD</v>
      </c>
      <c r="BY858" s="110" t="s">
        <v>16</v>
      </c>
      <c r="BZ858" s="20" t="s">
        <v>1576</v>
      </c>
      <c r="CA858" s="112" t="s">
        <v>31</v>
      </c>
      <c r="CB858" s="112" t="s">
        <v>19</v>
      </c>
      <c r="CC858" s="20" t="str">
        <f t="shared" si="39"/>
        <v>RS</v>
      </c>
      <c r="CD858" s="20" t="str">
        <f t="shared" si="40"/>
        <v>T</v>
      </c>
      <c r="CE858" s="20" t="str">
        <f t="shared" si="41"/>
        <v>OECD_CAN</v>
      </c>
      <c r="CF858" s="20">
        <f>IF(ISNUMBER(Table1[[#This Row],[concrete]]),Table1[[#This Row],[concrete]],IF(AND(ISNUMBER(Table1[[#This Row],[cement]]),ISNUMBER(Table1[[#This Row],[aggregates]])),Table1[[#This Row],[cement]]+Table1[[#This Row],[aggregates]],""))</f>
        <v>306.25536840000001</v>
      </c>
      <c r="CG858" s="30">
        <f>COUNT(Table1[[#This Row],[steel]:[other_unspecified_material]])</f>
        <v>14</v>
      </c>
    </row>
    <row r="859" spans="1:85">
      <c r="A859" s="9">
        <v>857</v>
      </c>
      <c r="B859" s="20" t="s">
        <v>685</v>
      </c>
      <c r="C859" t="s">
        <v>1822</v>
      </c>
      <c r="D859">
        <v>1969</v>
      </c>
      <c r="E859"/>
      <c r="F859">
        <v>1.1935905120000001</v>
      </c>
      <c r="H859">
        <v>0.103784821</v>
      </c>
      <c r="I859"/>
      <c r="J859">
        <v>63.786366309999998</v>
      </c>
      <c r="M859">
        <v>456.91475009999999</v>
      </c>
      <c r="N859">
        <v>0.72721820699999995</v>
      </c>
      <c r="O859">
        <v>96.735434350000006</v>
      </c>
      <c r="P859"/>
      <c r="Q859">
        <v>10.78772977</v>
      </c>
      <c r="S859">
        <v>21.586077540000002</v>
      </c>
      <c r="U859">
        <v>4.0731656120000004</v>
      </c>
      <c r="V859"/>
      <c r="W859">
        <v>55.830459679999997</v>
      </c>
      <c r="Z859">
        <v>17.243455579999999</v>
      </c>
      <c r="AB859">
        <v>3.4623317039999999</v>
      </c>
      <c r="AC859" s="117">
        <v>2.3219217969999999</v>
      </c>
      <c r="AI859">
        <v>13.77135146</v>
      </c>
      <c r="AJ859"/>
      <c r="AK859">
        <v>0.93588803300000001</v>
      </c>
      <c r="AL859" t="s">
        <v>1831</v>
      </c>
      <c r="AM859">
        <v>5</v>
      </c>
      <c r="AN859" t="s">
        <v>1836</v>
      </c>
      <c r="AO859" t="s">
        <v>1825</v>
      </c>
      <c r="AP859" t="s">
        <v>1845</v>
      </c>
      <c r="AQ859" t="s">
        <v>120</v>
      </c>
      <c r="AR859" s="20" t="s">
        <v>121</v>
      </c>
      <c r="AS859" s="20" t="s">
        <v>1919</v>
      </c>
      <c r="AT859" s="38">
        <v>2022</v>
      </c>
      <c r="AU859" s="20" t="s">
        <v>1920</v>
      </c>
      <c r="AV859" s="20" t="s">
        <v>1921</v>
      </c>
      <c r="AW859" s="20" t="s">
        <v>1922</v>
      </c>
      <c r="AX859" s="30" t="s">
        <v>1923</v>
      </c>
      <c r="AY859" s="20" t="s">
        <v>1924</v>
      </c>
      <c r="AZ859" t="s">
        <v>1846</v>
      </c>
      <c r="BA859" s="20" t="s">
        <v>1848</v>
      </c>
      <c r="BB859" s="20" t="s">
        <v>1925</v>
      </c>
      <c r="BC859" s="20" t="s">
        <v>1866</v>
      </c>
      <c r="BD859" s="20"/>
      <c r="BE859" s="20" t="s">
        <v>1918</v>
      </c>
      <c r="BF859" s="20"/>
      <c r="BG859" s="20"/>
      <c r="BH859" s="20"/>
      <c r="BI859" s="20"/>
      <c r="BJ859" s="20"/>
      <c r="BK859" s="20"/>
      <c r="BL859" s="20"/>
      <c r="BM859" s="20"/>
      <c r="BN859" s="20"/>
      <c r="BO859" s="20"/>
      <c r="BP859" s="20"/>
      <c r="BQ859" s="20"/>
      <c r="BR859" s="20"/>
      <c r="BS859" s="20"/>
      <c r="BT859" s="20"/>
      <c r="BU859" s="20"/>
      <c r="BV859" s="20"/>
      <c r="BW859" s="30" t="s">
        <v>694</v>
      </c>
      <c r="BX859" s="22" t="str">
        <f>_xlfn.XLOOKUP(BW859,dimensions_items!$B$4:$B$35,dimensions_items!$C$4:$C$35,"NULL",0)</f>
        <v>R5.2OECD</v>
      </c>
      <c r="BY859" s="110" t="s">
        <v>16</v>
      </c>
      <c r="BZ859" s="20" t="s">
        <v>1576</v>
      </c>
      <c r="CA859" s="112" t="s">
        <v>31</v>
      </c>
      <c r="CB859" s="112" t="s">
        <v>19</v>
      </c>
      <c r="CC859" s="20" t="str">
        <f t="shared" si="39"/>
        <v>RS</v>
      </c>
      <c r="CD859" s="20" t="str">
        <f t="shared" si="40"/>
        <v>T</v>
      </c>
      <c r="CE859" s="20" t="str">
        <f t="shared" si="41"/>
        <v>OECD_CAN</v>
      </c>
      <c r="CF859" s="20">
        <f>IF(ISNUMBER(Table1[[#This Row],[concrete]]),Table1[[#This Row],[concrete]],IF(AND(ISNUMBER(Table1[[#This Row],[cement]]),ISNUMBER(Table1[[#This Row],[aggregates]])),Table1[[#This Row],[cement]]+Table1[[#This Row],[aggregates]],""))</f>
        <v>456.91475009999999</v>
      </c>
      <c r="CG859" s="30">
        <f>COUNT(Table1[[#This Row],[steel]:[other_unspecified_material]])</f>
        <v>15</v>
      </c>
    </row>
    <row r="860" spans="1:85">
      <c r="A860" s="9">
        <v>858</v>
      </c>
      <c r="B860" s="20" t="s">
        <v>685</v>
      </c>
      <c r="C860" t="s">
        <v>1822</v>
      </c>
      <c r="D860">
        <v>2021</v>
      </c>
      <c r="E860"/>
      <c r="F860">
        <v>1.711531562</v>
      </c>
      <c r="H860"/>
      <c r="I860"/>
      <c r="J860">
        <v>112.21048209999999</v>
      </c>
      <c r="M860">
        <v>490.64312139999998</v>
      </c>
      <c r="N860"/>
      <c r="O860">
        <v>91.712075339999998</v>
      </c>
      <c r="P860"/>
      <c r="Q860">
        <v>4.5628994279999997</v>
      </c>
      <c r="S860">
        <v>33.055157530000002</v>
      </c>
      <c r="U860"/>
      <c r="V860">
        <v>9.4229173670000002</v>
      </c>
      <c r="W860">
        <v>17.511099900000001</v>
      </c>
      <c r="Z860">
        <v>23.718914680000001</v>
      </c>
      <c r="AB860">
        <v>2.1223438730000002</v>
      </c>
      <c r="AC860" s="117">
        <v>0.43182111200000001</v>
      </c>
      <c r="AI860">
        <v>21.7359121</v>
      </c>
      <c r="AJ860">
        <v>6.3003144969999996</v>
      </c>
      <c r="AK860">
        <v>0.668810405</v>
      </c>
      <c r="AL860" t="s">
        <v>1831</v>
      </c>
      <c r="AM860">
        <v>5</v>
      </c>
      <c r="AN860" t="s">
        <v>1836</v>
      </c>
      <c r="AO860" t="s">
        <v>1825</v>
      </c>
      <c r="AP860" t="s">
        <v>1845</v>
      </c>
      <c r="AQ860" t="s">
        <v>120</v>
      </c>
      <c r="AR860" s="20" t="s">
        <v>121</v>
      </c>
      <c r="AS860" s="20" t="s">
        <v>1919</v>
      </c>
      <c r="AT860" s="38">
        <v>2022</v>
      </c>
      <c r="AU860" s="20" t="s">
        <v>1920</v>
      </c>
      <c r="AV860" s="20" t="s">
        <v>1921</v>
      </c>
      <c r="AW860" s="20" t="s">
        <v>1922</v>
      </c>
      <c r="AX860" s="30" t="s">
        <v>1923</v>
      </c>
      <c r="AY860" s="20" t="s">
        <v>1924</v>
      </c>
      <c r="AZ860" t="s">
        <v>1846</v>
      </c>
      <c r="BA860" s="20" t="s">
        <v>1848</v>
      </c>
      <c r="BB860" s="20" t="s">
        <v>1925</v>
      </c>
      <c r="BC860" s="20" t="s">
        <v>1867</v>
      </c>
      <c r="BD860" s="20"/>
      <c r="BE860" s="20" t="s">
        <v>1918</v>
      </c>
      <c r="BF860" s="20"/>
      <c r="BG860" s="20"/>
      <c r="BH860" s="20"/>
      <c r="BI860" s="20"/>
      <c r="BJ860" s="20"/>
      <c r="BK860" s="20"/>
      <c r="BL860" s="20"/>
      <c r="BM860" s="20"/>
      <c r="BN860" s="20"/>
      <c r="BO860" s="20"/>
      <c r="BP860" s="20"/>
      <c r="BQ860" s="20"/>
      <c r="BR860" s="20"/>
      <c r="BS860" s="20"/>
      <c r="BT860" s="20"/>
      <c r="BU860" s="20"/>
      <c r="BV860" s="20"/>
      <c r="BW860" s="30" t="s">
        <v>694</v>
      </c>
      <c r="BX860" s="22" t="str">
        <f>_xlfn.XLOOKUP(BW860,dimensions_items!$B$4:$B$35,dimensions_items!$C$4:$C$35,"NULL",0)</f>
        <v>R5.2OECD</v>
      </c>
      <c r="BY860" s="110" t="s">
        <v>16</v>
      </c>
      <c r="BZ860" s="20" t="s">
        <v>1576</v>
      </c>
      <c r="CA860" s="112" t="s">
        <v>31</v>
      </c>
      <c r="CB860" s="112" t="s">
        <v>19</v>
      </c>
      <c r="CC860" s="20" t="str">
        <f t="shared" si="39"/>
        <v>RS</v>
      </c>
      <c r="CD860" s="20" t="str">
        <f t="shared" si="40"/>
        <v>T</v>
      </c>
      <c r="CE860" s="20" t="str">
        <f t="shared" si="41"/>
        <v>OECD_CAN</v>
      </c>
      <c r="CF860" s="20">
        <f>IF(ISNUMBER(Table1[[#This Row],[concrete]]),Table1[[#This Row],[concrete]],IF(AND(ISNUMBER(Table1[[#This Row],[cement]]),ISNUMBER(Table1[[#This Row],[aggregates]])),Table1[[#This Row],[cement]]+Table1[[#This Row],[aggregates]],""))</f>
        <v>490.64312139999998</v>
      </c>
      <c r="CG860" s="30">
        <f>COUNT(Table1[[#This Row],[steel]:[other_unspecified_material]])</f>
        <v>14</v>
      </c>
    </row>
    <row r="861" spans="1:85">
      <c r="A861" s="9">
        <v>859</v>
      </c>
      <c r="B861" s="20" t="s">
        <v>685</v>
      </c>
      <c r="C861" t="s">
        <v>1822</v>
      </c>
      <c r="D861">
        <v>2021</v>
      </c>
      <c r="E861"/>
      <c r="F861">
        <v>0.439566862</v>
      </c>
      <c r="H861"/>
      <c r="I861"/>
      <c r="J861">
        <v>76.11290923</v>
      </c>
      <c r="M861">
        <v>225.85247989999999</v>
      </c>
      <c r="N861"/>
      <c r="O861">
        <v>84.838480540000006</v>
      </c>
      <c r="P861">
        <v>104.36751080000001</v>
      </c>
      <c r="Q861">
        <v>28.282921559999998</v>
      </c>
      <c r="S861">
        <v>26.54547251</v>
      </c>
      <c r="U861">
        <v>4.7533971590000004</v>
      </c>
      <c r="V861">
        <v>2.5837955529999999</v>
      </c>
      <c r="W861"/>
      <c r="Z861">
        <v>1.996982705</v>
      </c>
      <c r="AB861">
        <v>1.644221742</v>
      </c>
      <c r="AC861" s="117">
        <v>0.22780336600000001</v>
      </c>
      <c r="AI861">
        <v>19.6462693</v>
      </c>
      <c r="AJ861">
        <v>0.127017295</v>
      </c>
      <c r="AK861">
        <v>0.65507720800000002</v>
      </c>
      <c r="AL861" t="s">
        <v>1831</v>
      </c>
      <c r="AM861">
        <v>5</v>
      </c>
      <c r="AN861" t="s">
        <v>1836</v>
      </c>
      <c r="AO861" t="s">
        <v>1825</v>
      </c>
      <c r="AP861" t="s">
        <v>1845</v>
      </c>
      <c r="AQ861" t="s">
        <v>120</v>
      </c>
      <c r="AR861" s="20" t="s">
        <v>121</v>
      </c>
      <c r="AS861" s="20" t="s">
        <v>1919</v>
      </c>
      <c r="AT861" s="38">
        <v>2022</v>
      </c>
      <c r="AU861" s="20" t="s">
        <v>1920</v>
      </c>
      <c r="AV861" s="20" t="s">
        <v>1921</v>
      </c>
      <c r="AW861" s="20" t="s">
        <v>1922</v>
      </c>
      <c r="AX861" s="30" t="s">
        <v>1923</v>
      </c>
      <c r="AY861" s="20" t="s">
        <v>1924</v>
      </c>
      <c r="AZ861" t="s">
        <v>1846</v>
      </c>
      <c r="BA861" s="20" t="s">
        <v>1848</v>
      </c>
      <c r="BB861" s="20" t="s">
        <v>1925</v>
      </c>
      <c r="BC861" s="20" t="s">
        <v>1868</v>
      </c>
      <c r="BD861" s="20"/>
      <c r="BE861" s="20" t="s">
        <v>1918</v>
      </c>
      <c r="BF861" s="20"/>
      <c r="BG861" s="20"/>
      <c r="BH861" s="20"/>
      <c r="BI861" s="20"/>
      <c r="BJ861" s="20"/>
      <c r="BK861" s="20"/>
      <c r="BL861" s="20"/>
      <c r="BM861" s="20"/>
      <c r="BN861" s="20"/>
      <c r="BO861" s="20"/>
      <c r="BP861" s="20"/>
      <c r="BQ861" s="20"/>
      <c r="BR861" s="20"/>
      <c r="BS861" s="20"/>
      <c r="BT861" s="20"/>
      <c r="BU861" s="20"/>
      <c r="BV861" s="20"/>
      <c r="BW861" s="30" t="s">
        <v>694</v>
      </c>
      <c r="BX861" s="22" t="str">
        <f>_xlfn.XLOOKUP(BW861,dimensions_items!$B$4:$B$35,dimensions_items!$C$4:$C$35,"NULL",0)</f>
        <v>R5.2OECD</v>
      </c>
      <c r="BY861" s="110" t="s">
        <v>16</v>
      </c>
      <c r="BZ861" s="20" t="s">
        <v>1576</v>
      </c>
      <c r="CA861" s="112" t="s">
        <v>31</v>
      </c>
      <c r="CB861" s="112" t="s">
        <v>19</v>
      </c>
      <c r="CC861" s="20" t="str">
        <f t="shared" si="39"/>
        <v>RS</v>
      </c>
      <c r="CD861" s="20" t="str">
        <f t="shared" si="40"/>
        <v>T</v>
      </c>
      <c r="CE861" s="20" t="str">
        <f t="shared" si="41"/>
        <v>OECD_CAN</v>
      </c>
      <c r="CF861" s="20">
        <f>IF(ISNUMBER(Table1[[#This Row],[concrete]]),Table1[[#This Row],[concrete]],IF(AND(ISNUMBER(Table1[[#This Row],[cement]]),ISNUMBER(Table1[[#This Row],[aggregates]])),Table1[[#This Row],[cement]]+Table1[[#This Row],[aggregates]],""))</f>
        <v>225.85247989999999</v>
      </c>
      <c r="CG861" s="30">
        <f>COUNT(Table1[[#This Row],[steel]:[other_unspecified_material]])</f>
        <v>15</v>
      </c>
    </row>
    <row r="862" spans="1:85">
      <c r="A862" s="9">
        <v>860</v>
      </c>
      <c r="B862" s="20" t="s">
        <v>685</v>
      </c>
      <c r="C862" t="s">
        <v>1822</v>
      </c>
      <c r="D862">
        <v>2020</v>
      </c>
      <c r="E862"/>
      <c r="F862">
        <v>0.34580567400000001</v>
      </c>
      <c r="H862"/>
      <c r="I862"/>
      <c r="J862">
        <v>53.551081119999999</v>
      </c>
      <c r="M862">
        <v>390.75991570000002</v>
      </c>
      <c r="N862"/>
      <c r="O862">
        <v>67.424781510000003</v>
      </c>
      <c r="P862"/>
      <c r="Q862">
        <v>8.4462725059999997</v>
      </c>
      <c r="S862">
        <v>22.562294040000001</v>
      </c>
      <c r="U862">
        <v>4.4587731030000004</v>
      </c>
      <c r="V862">
        <v>6.4474903289999999</v>
      </c>
      <c r="W862">
        <v>51.134366489999998</v>
      </c>
      <c r="Z862">
        <v>8.9577343710000008</v>
      </c>
      <c r="AB862">
        <v>3.7668334209999998</v>
      </c>
      <c r="AC862" s="117">
        <v>0.25316488700000001</v>
      </c>
      <c r="AI862">
        <v>14.867383589999999</v>
      </c>
      <c r="AJ862">
        <v>9.8031782999999997E-2</v>
      </c>
      <c r="AK862">
        <v>0.56131584599999995</v>
      </c>
      <c r="AL862" t="s">
        <v>1831</v>
      </c>
      <c r="AM862">
        <v>5</v>
      </c>
      <c r="AN862" t="s">
        <v>1836</v>
      </c>
      <c r="AO862" t="s">
        <v>1825</v>
      </c>
      <c r="AP862" t="s">
        <v>1845</v>
      </c>
      <c r="AQ862" t="s">
        <v>120</v>
      </c>
      <c r="AR862" s="20" t="s">
        <v>121</v>
      </c>
      <c r="AS862" s="20" t="s">
        <v>1919</v>
      </c>
      <c r="AT862" s="38">
        <v>2022</v>
      </c>
      <c r="AU862" s="20" t="s">
        <v>1920</v>
      </c>
      <c r="AV862" s="20" t="s">
        <v>1921</v>
      </c>
      <c r="AW862" s="20" t="s">
        <v>1922</v>
      </c>
      <c r="AX862" s="30" t="s">
        <v>1923</v>
      </c>
      <c r="AY862" s="20" t="s">
        <v>1924</v>
      </c>
      <c r="AZ862" t="s">
        <v>1846</v>
      </c>
      <c r="BA862" s="20" t="s">
        <v>1848</v>
      </c>
      <c r="BB862" s="20" t="s">
        <v>1925</v>
      </c>
      <c r="BC862" s="20" t="s">
        <v>1869</v>
      </c>
      <c r="BD862" s="20"/>
      <c r="BE862" s="20" t="s">
        <v>1918</v>
      </c>
      <c r="BF862" s="20"/>
      <c r="BG862" s="20"/>
      <c r="BH862" s="20"/>
      <c r="BI862" s="20"/>
      <c r="BJ862" s="20"/>
      <c r="BK862" s="20"/>
      <c r="BL862" s="20"/>
      <c r="BM862" s="20"/>
      <c r="BN862" s="20"/>
      <c r="BO862" s="20"/>
      <c r="BP862" s="20"/>
      <c r="BQ862" s="20"/>
      <c r="BR862" s="20"/>
      <c r="BS862" s="20"/>
      <c r="BT862" s="20"/>
      <c r="BU862" s="20"/>
      <c r="BV862" s="20"/>
      <c r="BW862" s="30" t="s">
        <v>694</v>
      </c>
      <c r="BX862" s="22" t="str">
        <f>_xlfn.XLOOKUP(BW862,dimensions_items!$B$4:$B$35,dimensions_items!$C$4:$C$35,"NULL",0)</f>
        <v>R5.2OECD</v>
      </c>
      <c r="BY862" s="110" t="s">
        <v>16</v>
      </c>
      <c r="BZ862" s="20" t="s">
        <v>1576</v>
      </c>
      <c r="CA862" s="112" t="s">
        <v>31</v>
      </c>
      <c r="CB862" s="112" t="s">
        <v>19</v>
      </c>
      <c r="CC862" s="20" t="str">
        <f t="shared" si="39"/>
        <v>RS</v>
      </c>
      <c r="CD862" s="20" t="str">
        <f t="shared" si="40"/>
        <v>T</v>
      </c>
      <c r="CE862" s="20" t="str">
        <f t="shared" si="41"/>
        <v>OECD_CAN</v>
      </c>
      <c r="CF862" s="20">
        <f>IF(ISNUMBER(Table1[[#This Row],[concrete]]),Table1[[#This Row],[concrete]],IF(AND(ISNUMBER(Table1[[#This Row],[cement]]),ISNUMBER(Table1[[#This Row],[aggregates]])),Table1[[#This Row],[cement]]+Table1[[#This Row],[aggregates]],""))</f>
        <v>390.75991570000002</v>
      </c>
      <c r="CG862" s="30">
        <f>COUNT(Table1[[#This Row],[steel]:[other_unspecified_material]])</f>
        <v>15</v>
      </c>
    </row>
    <row r="863" spans="1:85">
      <c r="A863" s="9">
        <v>861</v>
      </c>
      <c r="B863" s="20" t="s">
        <v>685</v>
      </c>
      <c r="C863" t="s">
        <v>1822</v>
      </c>
      <c r="D863">
        <v>2021</v>
      </c>
      <c r="E863"/>
      <c r="F863">
        <v>2.5974561970000001</v>
      </c>
      <c r="H863"/>
      <c r="I863"/>
      <c r="J863">
        <v>68.189924469999994</v>
      </c>
      <c r="M863">
        <v>538.78096830000004</v>
      </c>
      <c r="N863"/>
      <c r="O863">
        <v>119.13414760000001</v>
      </c>
      <c r="P863">
        <v>15.91242813</v>
      </c>
      <c r="Q863">
        <v>36.378219299999998</v>
      </c>
      <c r="S863">
        <v>25.173968290000001</v>
      </c>
      <c r="U863">
        <v>1.269050454</v>
      </c>
      <c r="V863">
        <v>8.9736501890000007</v>
      </c>
      <c r="W863">
        <v>13.11569081</v>
      </c>
      <c r="Z863"/>
      <c r="AB863">
        <v>1.461201647</v>
      </c>
      <c r="AC863" s="117">
        <v>0.27299562799999999</v>
      </c>
      <c r="AI863">
        <v>13.626866939999999</v>
      </c>
      <c r="AJ863"/>
      <c r="AK863">
        <v>1.0391448640000001</v>
      </c>
      <c r="AL863" t="s">
        <v>1831</v>
      </c>
      <c r="AM863">
        <v>5</v>
      </c>
      <c r="AN863" t="s">
        <v>1836</v>
      </c>
      <c r="AO863" t="s">
        <v>1825</v>
      </c>
      <c r="AP863" t="s">
        <v>1845</v>
      </c>
      <c r="AQ863" t="s">
        <v>120</v>
      </c>
      <c r="AR863" s="20" t="s">
        <v>121</v>
      </c>
      <c r="AS863" s="20" t="s">
        <v>1919</v>
      </c>
      <c r="AT863" s="38">
        <v>2022</v>
      </c>
      <c r="AU863" s="20" t="s">
        <v>1920</v>
      </c>
      <c r="AV863" s="20" t="s">
        <v>1921</v>
      </c>
      <c r="AW863" s="20" t="s">
        <v>1922</v>
      </c>
      <c r="AX863" s="30" t="s">
        <v>1923</v>
      </c>
      <c r="AY863" s="20" t="s">
        <v>1924</v>
      </c>
      <c r="AZ863" t="s">
        <v>1846</v>
      </c>
      <c r="BA863" s="20" t="s">
        <v>1848</v>
      </c>
      <c r="BB863" s="20" t="s">
        <v>1925</v>
      </c>
      <c r="BC863" s="20" t="s">
        <v>1870</v>
      </c>
      <c r="BD863" s="20"/>
      <c r="BE863" s="20" t="s">
        <v>1918</v>
      </c>
      <c r="BF863" s="20"/>
      <c r="BG863" s="20"/>
      <c r="BH863" s="20"/>
      <c r="BI863" s="20"/>
      <c r="BJ863" s="20"/>
      <c r="BK863" s="20"/>
      <c r="BL863" s="20"/>
      <c r="BM863" s="20"/>
      <c r="BN863" s="20"/>
      <c r="BO863" s="20"/>
      <c r="BP863" s="20"/>
      <c r="BQ863" s="20"/>
      <c r="BR863" s="20"/>
      <c r="BS863" s="20"/>
      <c r="BT863" s="20"/>
      <c r="BU863" s="20"/>
      <c r="BV863" s="20"/>
      <c r="BW863" s="30" t="s">
        <v>694</v>
      </c>
      <c r="BX863" s="22" t="str">
        <f>_xlfn.XLOOKUP(BW863,dimensions_items!$B$4:$B$35,dimensions_items!$C$4:$C$35,"NULL",0)</f>
        <v>R5.2OECD</v>
      </c>
      <c r="BY863" s="110" t="s">
        <v>16</v>
      </c>
      <c r="BZ863" s="20" t="s">
        <v>1576</v>
      </c>
      <c r="CA863" s="112" t="s">
        <v>31</v>
      </c>
      <c r="CB863" s="112" t="s">
        <v>19</v>
      </c>
      <c r="CC863" s="20" t="str">
        <f t="shared" si="39"/>
        <v>RS</v>
      </c>
      <c r="CD863" s="20" t="str">
        <f t="shared" si="40"/>
        <v>T</v>
      </c>
      <c r="CE863" s="20" t="str">
        <f t="shared" si="41"/>
        <v>OECD_CAN</v>
      </c>
      <c r="CF863" s="20">
        <f>IF(ISNUMBER(Table1[[#This Row],[concrete]]),Table1[[#This Row],[concrete]],IF(AND(ISNUMBER(Table1[[#This Row],[cement]]),ISNUMBER(Table1[[#This Row],[aggregates]])),Table1[[#This Row],[cement]]+Table1[[#This Row],[aggregates]],""))</f>
        <v>538.78096830000004</v>
      </c>
      <c r="CG863" s="30">
        <f>COUNT(Table1[[#This Row],[steel]:[other_unspecified_material]])</f>
        <v>14</v>
      </c>
    </row>
    <row r="864" spans="1:85">
      <c r="A864" s="9">
        <v>862</v>
      </c>
      <c r="B864" s="20" t="s">
        <v>685</v>
      </c>
      <c r="C864" t="s">
        <v>1822</v>
      </c>
      <c r="D864">
        <v>2021</v>
      </c>
      <c r="E864"/>
      <c r="F864">
        <v>0.25666338100000002</v>
      </c>
      <c r="H864"/>
      <c r="I864"/>
      <c r="J864">
        <v>67.750276659999997</v>
      </c>
      <c r="M864">
        <v>367.76349240000002</v>
      </c>
      <c r="N864"/>
      <c r="O864">
        <v>81.541067560000002</v>
      </c>
      <c r="P864">
        <v>41.610496120000001</v>
      </c>
      <c r="Q864">
        <v>12.62276271</v>
      </c>
      <c r="S864">
        <v>26.44138611</v>
      </c>
      <c r="U864">
        <v>5.1383643369999996</v>
      </c>
      <c r="V864">
        <v>5.3146723920000003</v>
      </c>
      <c r="W864">
        <v>8.1521444540000001</v>
      </c>
      <c r="Z864"/>
      <c r="AB864">
        <v>0.90618890900000004</v>
      </c>
      <c r="AC864" s="117">
        <v>0.190872917</v>
      </c>
      <c r="AI864">
        <v>15.296483690000001</v>
      </c>
      <c r="AJ864">
        <v>0.46295383699999998</v>
      </c>
      <c r="AK864">
        <v>0.27168423600000002</v>
      </c>
      <c r="AL864" t="s">
        <v>1831</v>
      </c>
      <c r="AM864">
        <v>5</v>
      </c>
      <c r="AN864" t="s">
        <v>1836</v>
      </c>
      <c r="AO864" t="s">
        <v>1825</v>
      </c>
      <c r="AP864" t="s">
        <v>1845</v>
      </c>
      <c r="AQ864" t="s">
        <v>120</v>
      </c>
      <c r="AR864" s="20" t="s">
        <v>121</v>
      </c>
      <c r="AS864" s="20" t="s">
        <v>1919</v>
      </c>
      <c r="AT864" s="38">
        <v>2022</v>
      </c>
      <c r="AU864" s="20" t="s">
        <v>1920</v>
      </c>
      <c r="AV864" s="20" t="s">
        <v>1921</v>
      </c>
      <c r="AW864" s="20" t="s">
        <v>1922</v>
      </c>
      <c r="AX864" s="30" t="s">
        <v>1923</v>
      </c>
      <c r="AY864" s="20" t="s">
        <v>1924</v>
      </c>
      <c r="AZ864" t="s">
        <v>1846</v>
      </c>
      <c r="BA864" s="20" t="s">
        <v>1848</v>
      </c>
      <c r="BB864" s="20" t="s">
        <v>1925</v>
      </c>
      <c r="BC864" s="20" t="s">
        <v>1871</v>
      </c>
      <c r="BD864" s="20"/>
      <c r="BE864" s="20" t="s">
        <v>1918</v>
      </c>
      <c r="BF864" s="20"/>
      <c r="BG864" s="20"/>
      <c r="BH864" s="20"/>
      <c r="BI864" s="20"/>
      <c r="BJ864" s="20"/>
      <c r="BK864" s="20"/>
      <c r="BL864" s="20"/>
      <c r="BM864" s="20"/>
      <c r="BN864" s="20"/>
      <c r="BO864" s="20"/>
      <c r="BP864" s="20"/>
      <c r="BQ864" s="20"/>
      <c r="BR864" s="20"/>
      <c r="BS864" s="20"/>
      <c r="BT864" s="20"/>
      <c r="BU864" s="20"/>
      <c r="BV864" s="20"/>
      <c r="BW864" s="30" t="s">
        <v>694</v>
      </c>
      <c r="BX864" s="22" t="str">
        <f>_xlfn.XLOOKUP(BW864,dimensions_items!$B$4:$B$35,dimensions_items!$C$4:$C$35,"NULL",0)</f>
        <v>R5.2OECD</v>
      </c>
      <c r="BY864" s="110" t="s">
        <v>16</v>
      </c>
      <c r="BZ864" s="20" t="s">
        <v>1576</v>
      </c>
      <c r="CA864" s="112" t="s">
        <v>31</v>
      </c>
      <c r="CB864" s="112" t="s">
        <v>19</v>
      </c>
      <c r="CC864" s="20" t="str">
        <f t="shared" si="39"/>
        <v>RS</v>
      </c>
      <c r="CD864" s="20" t="str">
        <f t="shared" si="40"/>
        <v>T</v>
      </c>
      <c r="CE864" s="20" t="str">
        <f t="shared" si="41"/>
        <v>OECD_CAN</v>
      </c>
      <c r="CF864" s="20">
        <f>IF(ISNUMBER(Table1[[#This Row],[concrete]]),Table1[[#This Row],[concrete]],IF(AND(ISNUMBER(Table1[[#This Row],[cement]]),ISNUMBER(Table1[[#This Row],[aggregates]])),Table1[[#This Row],[cement]]+Table1[[#This Row],[aggregates]],""))</f>
        <v>367.76349240000002</v>
      </c>
      <c r="CG864" s="30">
        <f>COUNT(Table1[[#This Row],[steel]:[other_unspecified_material]])</f>
        <v>15</v>
      </c>
    </row>
    <row r="865" spans="1:85">
      <c r="A865" s="9">
        <v>863</v>
      </c>
      <c r="B865" s="20" t="s">
        <v>685</v>
      </c>
      <c r="C865" t="s">
        <v>1822</v>
      </c>
      <c r="D865">
        <v>2021</v>
      </c>
      <c r="E865"/>
      <c r="F865">
        <v>0.65213193899999999</v>
      </c>
      <c r="H865"/>
      <c r="I865"/>
      <c r="J865">
        <v>71.270915689999995</v>
      </c>
      <c r="M865">
        <v>427.61199679999999</v>
      </c>
      <c r="N865"/>
      <c r="O865">
        <v>67.350999020000003</v>
      </c>
      <c r="P865">
        <v>5.5470114600000002</v>
      </c>
      <c r="Q865">
        <v>1.5032079410000001</v>
      </c>
      <c r="S865">
        <v>27.045861200000001</v>
      </c>
      <c r="U865">
        <v>7.0797512039999999</v>
      </c>
      <c r="V865">
        <v>5.1367954669999998</v>
      </c>
      <c r="W865"/>
      <c r="Z865">
        <v>18.728496570000001</v>
      </c>
      <c r="AB865">
        <v>1.8891023730000001</v>
      </c>
      <c r="AC865" s="117">
        <v>0.35431542599999999</v>
      </c>
      <c r="AI865">
        <v>14.85046313</v>
      </c>
      <c r="AJ865">
        <v>0.52547181899999995</v>
      </c>
      <c r="AK865">
        <v>0.49100464399999999</v>
      </c>
      <c r="AL865" t="s">
        <v>1831</v>
      </c>
      <c r="AM865">
        <v>5</v>
      </c>
      <c r="AN865" t="s">
        <v>1839</v>
      </c>
      <c r="AO865" t="s">
        <v>1828</v>
      </c>
      <c r="AP865" t="s">
        <v>1845</v>
      </c>
      <c r="AQ865" t="s">
        <v>120</v>
      </c>
      <c r="AR865" s="20" t="s">
        <v>121</v>
      </c>
      <c r="AS865" s="20" t="s">
        <v>1919</v>
      </c>
      <c r="AT865" s="38">
        <v>2022</v>
      </c>
      <c r="AU865" s="20" t="s">
        <v>1920</v>
      </c>
      <c r="AV865" s="20" t="s">
        <v>1921</v>
      </c>
      <c r="AW865" s="20" t="s">
        <v>1922</v>
      </c>
      <c r="AX865" s="30" t="s">
        <v>1923</v>
      </c>
      <c r="AY865" s="20" t="s">
        <v>1924</v>
      </c>
      <c r="AZ865" t="s">
        <v>1846</v>
      </c>
      <c r="BA865" s="20" t="s">
        <v>1848</v>
      </c>
      <c r="BB865" s="20" t="s">
        <v>1925</v>
      </c>
      <c r="BC865" s="20" t="s">
        <v>1872</v>
      </c>
      <c r="BD865" s="20"/>
      <c r="BE865" s="20" t="s">
        <v>1918</v>
      </c>
      <c r="BF865" s="20"/>
      <c r="BG865" s="20"/>
      <c r="BH865" s="20"/>
      <c r="BI865" s="20"/>
      <c r="BJ865" s="20"/>
      <c r="BK865" s="20"/>
      <c r="BL865" s="20"/>
      <c r="BM865" s="20"/>
      <c r="BN865" s="20"/>
      <c r="BO865" s="20"/>
      <c r="BP865" s="20"/>
      <c r="BQ865" s="20"/>
      <c r="BR865" s="20"/>
      <c r="BS865" s="20"/>
      <c r="BT865" s="20"/>
      <c r="BU865" s="20"/>
      <c r="BV865" s="20"/>
      <c r="BW865" s="30" t="s">
        <v>694</v>
      </c>
      <c r="BX865" s="22" t="str">
        <f>_xlfn.XLOOKUP(BW865,dimensions_items!$B$4:$B$35,dimensions_items!$C$4:$C$35,"NULL",0)</f>
        <v>R5.2OECD</v>
      </c>
      <c r="BY865" s="110" t="s">
        <v>29</v>
      </c>
      <c r="BZ865" s="20" t="s">
        <v>1576</v>
      </c>
      <c r="CA865" s="112" t="s">
        <v>31</v>
      </c>
      <c r="CB865" s="112" t="s">
        <v>19</v>
      </c>
      <c r="CC865" s="20" t="str">
        <f t="shared" si="39"/>
        <v>RM</v>
      </c>
      <c r="CD865" s="20" t="str">
        <f t="shared" si="40"/>
        <v>T</v>
      </c>
      <c r="CE865" s="20" t="str">
        <f t="shared" si="41"/>
        <v>OECD_CAN</v>
      </c>
      <c r="CF865" s="20">
        <f>IF(ISNUMBER(Table1[[#This Row],[concrete]]),Table1[[#This Row],[concrete]],IF(AND(ISNUMBER(Table1[[#This Row],[cement]]),ISNUMBER(Table1[[#This Row],[aggregates]])),Table1[[#This Row],[cement]]+Table1[[#This Row],[aggregates]],""))</f>
        <v>427.61199679999999</v>
      </c>
      <c r="CG865" s="30">
        <f>COUNT(Table1[[#This Row],[steel]:[other_unspecified_material]])</f>
        <v>15</v>
      </c>
    </row>
    <row r="866" spans="1:85">
      <c r="A866" s="9">
        <v>864</v>
      </c>
      <c r="B866" s="20" t="s">
        <v>685</v>
      </c>
      <c r="C866" t="s">
        <v>1822</v>
      </c>
      <c r="D866">
        <v>2021</v>
      </c>
      <c r="E866"/>
      <c r="F866">
        <v>0.88663478500000004</v>
      </c>
      <c r="H866"/>
      <c r="I866"/>
      <c r="J866">
        <v>71.640818139999993</v>
      </c>
      <c r="M866">
        <v>319.91787749999997</v>
      </c>
      <c r="N866"/>
      <c r="O866">
        <v>70.278727450000005</v>
      </c>
      <c r="P866">
        <v>45.73870574</v>
      </c>
      <c r="Q866">
        <v>11.678469679999999</v>
      </c>
      <c r="S866">
        <v>22.95689187</v>
      </c>
      <c r="U866"/>
      <c r="V866">
        <v>6.2813899060000002</v>
      </c>
      <c r="W866"/>
      <c r="Z866">
        <v>25.862705200000001</v>
      </c>
      <c r="AB866">
        <v>1.914468864</v>
      </c>
      <c r="AC866" s="117">
        <v>0.36673083699999998</v>
      </c>
      <c r="AI866">
        <v>9.7542090629999993</v>
      </c>
      <c r="AJ866">
        <v>2.0802367390000001</v>
      </c>
      <c r="AK866"/>
      <c r="AL866" t="s">
        <v>1831</v>
      </c>
      <c r="AM866">
        <v>5</v>
      </c>
      <c r="AN866" t="s">
        <v>1836</v>
      </c>
      <c r="AO866" t="s">
        <v>1825</v>
      </c>
      <c r="AP866" t="s">
        <v>1845</v>
      </c>
      <c r="AQ866" t="s">
        <v>120</v>
      </c>
      <c r="AR866" s="20" t="s">
        <v>121</v>
      </c>
      <c r="AS866" s="20" t="s">
        <v>1919</v>
      </c>
      <c r="AT866" s="38">
        <v>2022</v>
      </c>
      <c r="AU866" s="20" t="s">
        <v>1920</v>
      </c>
      <c r="AV866" s="20" t="s">
        <v>1921</v>
      </c>
      <c r="AW866" s="20" t="s">
        <v>1922</v>
      </c>
      <c r="AX866" s="30" t="s">
        <v>1923</v>
      </c>
      <c r="AY866" s="20" t="s">
        <v>1924</v>
      </c>
      <c r="AZ866" t="s">
        <v>1846</v>
      </c>
      <c r="BA866" s="20" t="s">
        <v>1848</v>
      </c>
      <c r="BB866" s="20" t="s">
        <v>1925</v>
      </c>
      <c r="BC866" s="20" t="s">
        <v>1873</v>
      </c>
      <c r="BD866" s="20"/>
      <c r="BE866" s="20" t="s">
        <v>1918</v>
      </c>
      <c r="BF866" s="20"/>
      <c r="BG866" s="20"/>
      <c r="BH866" s="20"/>
      <c r="BI866" s="20"/>
      <c r="BJ866" s="20"/>
      <c r="BK866" s="20"/>
      <c r="BL866" s="20"/>
      <c r="BM866" s="20"/>
      <c r="BN866" s="20"/>
      <c r="BO866" s="20"/>
      <c r="BP866" s="20"/>
      <c r="BQ866" s="20"/>
      <c r="BR866" s="20"/>
      <c r="BS866" s="20"/>
      <c r="BT866" s="20"/>
      <c r="BU866" s="20"/>
      <c r="BV866" s="20"/>
      <c r="BW866" s="30" t="s">
        <v>694</v>
      </c>
      <c r="BX866" s="22" t="str">
        <f>_xlfn.XLOOKUP(BW866,dimensions_items!$B$4:$B$35,dimensions_items!$C$4:$C$35,"NULL",0)</f>
        <v>R5.2OECD</v>
      </c>
      <c r="BY866" s="110" t="s">
        <v>16</v>
      </c>
      <c r="BZ866" s="20" t="s">
        <v>1576</v>
      </c>
      <c r="CA866" s="112" t="s">
        <v>31</v>
      </c>
      <c r="CB866" s="112" t="s">
        <v>19</v>
      </c>
      <c r="CC866" s="20" t="str">
        <f t="shared" si="39"/>
        <v>RS</v>
      </c>
      <c r="CD866" s="20" t="str">
        <f t="shared" si="40"/>
        <v>T</v>
      </c>
      <c r="CE866" s="20" t="str">
        <f t="shared" si="41"/>
        <v>OECD_CAN</v>
      </c>
      <c r="CF866" s="20">
        <f>IF(ISNUMBER(Table1[[#This Row],[concrete]]),Table1[[#This Row],[concrete]],IF(AND(ISNUMBER(Table1[[#This Row],[cement]]),ISNUMBER(Table1[[#This Row],[aggregates]])),Table1[[#This Row],[cement]]+Table1[[#This Row],[aggregates]],""))</f>
        <v>319.91787749999997</v>
      </c>
      <c r="CG866" s="30">
        <f>COUNT(Table1[[#This Row],[steel]:[other_unspecified_material]])</f>
        <v>13</v>
      </c>
    </row>
    <row r="867" spans="1:85">
      <c r="A867" s="9">
        <v>865</v>
      </c>
      <c r="B867" s="20" t="s">
        <v>685</v>
      </c>
      <c r="C867" t="s">
        <v>1822</v>
      </c>
      <c r="D867">
        <v>2021</v>
      </c>
      <c r="E867"/>
      <c r="F867">
        <v>5.1530941879999999</v>
      </c>
      <c r="H867">
        <v>3.692252E-3</v>
      </c>
      <c r="I867"/>
      <c r="J867">
        <v>67.671061050000006</v>
      </c>
      <c r="M867">
        <v>351.17752680000001</v>
      </c>
      <c r="N867"/>
      <c r="O867">
        <v>138.3607102</v>
      </c>
      <c r="P867">
        <v>46.716186569999998</v>
      </c>
      <c r="Q867">
        <v>9.5244535700000004</v>
      </c>
      <c r="S867">
        <v>18.12677094</v>
      </c>
      <c r="U867">
        <v>3.2687159050000001</v>
      </c>
      <c r="V867">
        <v>4.6491334020000004</v>
      </c>
      <c r="W867">
        <v>1.032173843</v>
      </c>
      <c r="Z867">
        <v>9.3128415560000004</v>
      </c>
      <c r="AB867">
        <v>0.44518288099999997</v>
      </c>
      <c r="AC867" s="117">
        <v>0.196724239</v>
      </c>
      <c r="AI867">
        <v>9.5798055439999992</v>
      </c>
      <c r="AJ867"/>
      <c r="AK867">
        <v>5.3516919000000003E-2</v>
      </c>
      <c r="AL867" t="s">
        <v>1831</v>
      </c>
      <c r="AM867">
        <v>5</v>
      </c>
      <c r="AN867" t="s">
        <v>1836</v>
      </c>
      <c r="AO867" t="s">
        <v>1825</v>
      </c>
      <c r="AP867" t="s">
        <v>1845</v>
      </c>
      <c r="AQ867" t="s">
        <v>120</v>
      </c>
      <c r="AR867" s="20" t="s">
        <v>121</v>
      </c>
      <c r="AS867" s="20" t="s">
        <v>1919</v>
      </c>
      <c r="AT867" s="38">
        <v>2022</v>
      </c>
      <c r="AU867" s="20" t="s">
        <v>1920</v>
      </c>
      <c r="AV867" s="20" t="s">
        <v>1921</v>
      </c>
      <c r="AW867" s="20" t="s">
        <v>1922</v>
      </c>
      <c r="AX867" s="30" t="s">
        <v>1923</v>
      </c>
      <c r="AY867" s="20" t="s">
        <v>1924</v>
      </c>
      <c r="AZ867" t="s">
        <v>1846</v>
      </c>
      <c r="BA867" s="20" t="s">
        <v>1848</v>
      </c>
      <c r="BB867" s="20" t="s">
        <v>1925</v>
      </c>
      <c r="BC867" s="20" t="s">
        <v>1874</v>
      </c>
      <c r="BD867" s="20"/>
      <c r="BE867" s="20" t="s">
        <v>1918</v>
      </c>
      <c r="BF867" s="20"/>
      <c r="BG867" s="20"/>
      <c r="BH867" s="20"/>
      <c r="BI867" s="20"/>
      <c r="BJ867" s="20"/>
      <c r="BK867" s="20"/>
      <c r="BL867" s="20"/>
      <c r="BM867" s="20"/>
      <c r="BN867" s="20"/>
      <c r="BO867" s="20"/>
      <c r="BP867" s="20"/>
      <c r="BQ867" s="20"/>
      <c r="BR867" s="20"/>
      <c r="BS867" s="20"/>
      <c r="BT867" s="20"/>
      <c r="BU867" s="20"/>
      <c r="BV867" s="20"/>
      <c r="BW867" s="30" t="s">
        <v>694</v>
      </c>
      <c r="BX867" s="22" t="str">
        <f>_xlfn.XLOOKUP(BW867,dimensions_items!$B$4:$B$35,dimensions_items!$C$4:$C$35,"NULL",0)</f>
        <v>R5.2OECD</v>
      </c>
      <c r="BY867" s="110" t="s">
        <v>16</v>
      </c>
      <c r="BZ867" s="20" t="s">
        <v>1576</v>
      </c>
      <c r="CA867" s="112" t="s">
        <v>31</v>
      </c>
      <c r="CB867" s="112" t="s">
        <v>19</v>
      </c>
      <c r="CC867" s="20" t="str">
        <f t="shared" si="39"/>
        <v>RS</v>
      </c>
      <c r="CD867" s="20" t="str">
        <f t="shared" si="40"/>
        <v>T</v>
      </c>
      <c r="CE867" s="20" t="str">
        <f t="shared" si="41"/>
        <v>OECD_CAN</v>
      </c>
      <c r="CF867" s="20">
        <f>IF(ISNUMBER(Table1[[#This Row],[concrete]]),Table1[[#This Row],[concrete]],IF(AND(ISNUMBER(Table1[[#This Row],[cement]]),ISNUMBER(Table1[[#This Row],[aggregates]])),Table1[[#This Row],[cement]]+Table1[[#This Row],[aggregates]],""))</f>
        <v>351.17752680000001</v>
      </c>
      <c r="CG867" s="30">
        <f>COUNT(Table1[[#This Row],[steel]:[other_unspecified_material]])</f>
        <v>16</v>
      </c>
    </row>
    <row r="868" spans="1:85">
      <c r="A868" s="9">
        <v>866</v>
      </c>
      <c r="B868" s="20" t="s">
        <v>685</v>
      </c>
      <c r="C868" t="s">
        <v>1823</v>
      </c>
      <c r="D868">
        <v>2007</v>
      </c>
      <c r="E868"/>
      <c r="F868">
        <v>40.031657320000001</v>
      </c>
      <c r="H868"/>
      <c r="I868"/>
      <c r="J868"/>
      <c r="M868">
        <v>1206.125802</v>
      </c>
      <c r="N868"/>
      <c r="O868"/>
      <c r="P868"/>
      <c r="Q868"/>
      <c r="S868"/>
      <c r="U868"/>
      <c r="V868"/>
      <c r="W868"/>
      <c r="Z868"/>
      <c r="AB868"/>
      <c r="AI868"/>
      <c r="AJ868"/>
      <c r="AK868"/>
      <c r="AL868" t="s">
        <v>1832</v>
      </c>
      <c r="AM868">
        <v>28</v>
      </c>
      <c r="AN868" t="s">
        <v>1837</v>
      </c>
      <c r="AO868" t="s">
        <v>1826</v>
      </c>
      <c r="AP868" t="s">
        <v>1845</v>
      </c>
      <c r="AQ868" t="s">
        <v>120</v>
      </c>
      <c r="AR868" s="20" t="s">
        <v>121</v>
      </c>
      <c r="AS868" s="20" t="s">
        <v>1919</v>
      </c>
      <c r="AT868" s="38">
        <v>2022</v>
      </c>
      <c r="AU868" s="20" t="s">
        <v>1920</v>
      </c>
      <c r="AV868" s="20" t="s">
        <v>1921</v>
      </c>
      <c r="AW868" s="20" t="s">
        <v>1922</v>
      </c>
      <c r="AX868" s="30" t="s">
        <v>1923</v>
      </c>
      <c r="AY868" s="20" t="s">
        <v>1924</v>
      </c>
      <c r="AZ868" t="s">
        <v>1846</v>
      </c>
      <c r="BA868" s="20" t="s">
        <v>1848</v>
      </c>
      <c r="BB868" s="20" t="s">
        <v>1925</v>
      </c>
      <c r="BC868" s="20" t="s">
        <v>1875</v>
      </c>
      <c r="BD868" s="20"/>
      <c r="BE868" s="20" t="s">
        <v>1918</v>
      </c>
      <c r="BF868" s="20"/>
      <c r="BG868" s="20"/>
      <c r="BH868" s="20"/>
      <c r="BI868" s="20"/>
      <c r="BJ868" s="20"/>
      <c r="BK868" s="20"/>
      <c r="BL868" s="20"/>
      <c r="BM868" s="20"/>
      <c r="BN868" s="20"/>
      <c r="BO868" s="20"/>
      <c r="BP868" s="20"/>
      <c r="BQ868" s="20"/>
      <c r="BR868" s="20"/>
      <c r="BS868" s="20"/>
      <c r="BT868" s="20"/>
      <c r="BU868" s="20"/>
      <c r="BV868" s="20"/>
      <c r="BW868" s="30" t="s">
        <v>694</v>
      </c>
      <c r="BX868" s="22" t="str">
        <f>_xlfn.XLOOKUP(BW868,dimensions_items!$B$4:$B$35,dimensions_items!$C$4:$C$35,"NULL",0)</f>
        <v>R5.2OECD</v>
      </c>
      <c r="BY868" s="110" t="s">
        <v>44</v>
      </c>
      <c r="BZ868" s="20" t="s">
        <v>17</v>
      </c>
      <c r="CA868" s="112" t="s">
        <v>31</v>
      </c>
      <c r="CB868" s="112" t="s">
        <v>19</v>
      </c>
      <c r="CC868" s="20" t="str">
        <f t="shared" si="39"/>
        <v>NR</v>
      </c>
      <c r="CD868" s="20" t="str">
        <f t="shared" si="40"/>
        <v>C</v>
      </c>
      <c r="CE868" s="20" t="str">
        <f t="shared" si="41"/>
        <v>OECD_CAN</v>
      </c>
      <c r="CF868" s="20">
        <f>IF(ISNUMBER(Table1[[#This Row],[concrete]]),Table1[[#This Row],[concrete]],IF(AND(ISNUMBER(Table1[[#This Row],[cement]]),ISNUMBER(Table1[[#This Row],[aggregates]])),Table1[[#This Row],[cement]]+Table1[[#This Row],[aggregates]],""))</f>
        <v>1206.125802</v>
      </c>
      <c r="CG868" s="30">
        <f>COUNT(Table1[[#This Row],[steel]:[other_unspecified_material]])</f>
        <v>2</v>
      </c>
    </row>
    <row r="869" spans="1:85">
      <c r="A869" s="9">
        <v>867</v>
      </c>
      <c r="B869" s="20" t="s">
        <v>685</v>
      </c>
      <c r="C869" t="s">
        <v>1822</v>
      </c>
      <c r="D869">
        <v>2021</v>
      </c>
      <c r="E869"/>
      <c r="F869">
        <v>1.0756231000000001</v>
      </c>
      <c r="H869"/>
      <c r="I869"/>
      <c r="J869">
        <v>74.352371989999995</v>
      </c>
      <c r="M869">
        <v>233.4987673</v>
      </c>
      <c r="N869">
        <v>2.2302502720000001</v>
      </c>
      <c r="O869">
        <v>70.868646040000002</v>
      </c>
      <c r="P869"/>
      <c r="Q869">
        <v>3.1340743039999999</v>
      </c>
      <c r="S869">
        <v>25.40920255</v>
      </c>
      <c r="U869">
        <v>5.1443960830000002</v>
      </c>
      <c r="V869">
        <v>2.6593968600000002</v>
      </c>
      <c r="W869">
        <v>18.97388466</v>
      </c>
      <c r="Z869">
        <v>16.92569563</v>
      </c>
      <c r="AB869">
        <v>1.828198352</v>
      </c>
      <c r="AC869" s="117">
        <v>0.327826426</v>
      </c>
      <c r="AI869">
        <v>15.669025339999999</v>
      </c>
      <c r="AJ869">
        <v>0.63561324399999997</v>
      </c>
      <c r="AK869">
        <v>0.43454531299999999</v>
      </c>
      <c r="AL869" t="s">
        <v>1831</v>
      </c>
      <c r="AM869">
        <v>5</v>
      </c>
      <c r="AN869" t="s">
        <v>1836</v>
      </c>
      <c r="AO869" t="s">
        <v>1825</v>
      </c>
      <c r="AP869" t="s">
        <v>1845</v>
      </c>
      <c r="AQ869" t="s">
        <v>120</v>
      </c>
      <c r="AR869" s="20" t="s">
        <v>121</v>
      </c>
      <c r="AS869" s="20" t="s">
        <v>1919</v>
      </c>
      <c r="AT869" s="38">
        <v>2022</v>
      </c>
      <c r="AU869" s="20" t="s">
        <v>1920</v>
      </c>
      <c r="AV869" s="20" t="s">
        <v>1921</v>
      </c>
      <c r="AW869" s="20" t="s">
        <v>1922</v>
      </c>
      <c r="AX869" s="30" t="s">
        <v>1923</v>
      </c>
      <c r="AY869" s="20" t="s">
        <v>1924</v>
      </c>
      <c r="AZ869" t="s">
        <v>1846</v>
      </c>
      <c r="BA869" s="20" t="s">
        <v>1848</v>
      </c>
      <c r="BB869" s="20" t="s">
        <v>1925</v>
      </c>
      <c r="BC869" s="20" t="s">
        <v>1876</v>
      </c>
      <c r="BD869" s="20"/>
      <c r="BE869" s="20" t="s">
        <v>1918</v>
      </c>
      <c r="BF869" s="20"/>
      <c r="BG869" s="20"/>
      <c r="BH869" s="20"/>
      <c r="BI869" s="20"/>
      <c r="BJ869" s="20"/>
      <c r="BK869" s="20"/>
      <c r="BL869" s="20"/>
      <c r="BM869" s="20"/>
      <c r="BN869" s="20"/>
      <c r="BO869" s="20"/>
      <c r="BP869" s="20"/>
      <c r="BQ869" s="20"/>
      <c r="BR869" s="20"/>
      <c r="BS869" s="20"/>
      <c r="BT869" s="20"/>
      <c r="BU869" s="20"/>
      <c r="BV869" s="20"/>
      <c r="BW869" s="30" t="s">
        <v>694</v>
      </c>
      <c r="BX869" s="22" t="str">
        <f>_xlfn.XLOOKUP(BW869,dimensions_items!$B$4:$B$35,dimensions_items!$C$4:$C$35,"NULL",0)</f>
        <v>R5.2OECD</v>
      </c>
      <c r="BY869" s="110" t="s">
        <v>16</v>
      </c>
      <c r="BZ869" s="20" t="s">
        <v>1576</v>
      </c>
      <c r="CA869" s="112" t="s">
        <v>31</v>
      </c>
      <c r="CB869" s="112" t="s">
        <v>19</v>
      </c>
      <c r="CC869" s="20" t="str">
        <f t="shared" si="39"/>
        <v>RS</v>
      </c>
      <c r="CD869" s="20" t="str">
        <f t="shared" si="40"/>
        <v>T</v>
      </c>
      <c r="CE869" s="20" t="str">
        <f t="shared" si="41"/>
        <v>OECD_CAN</v>
      </c>
      <c r="CF869" s="20">
        <f>IF(ISNUMBER(Table1[[#This Row],[concrete]]),Table1[[#This Row],[concrete]],IF(AND(ISNUMBER(Table1[[#This Row],[cement]]),ISNUMBER(Table1[[#This Row],[aggregates]])),Table1[[#This Row],[cement]]+Table1[[#This Row],[aggregates]],""))</f>
        <v>233.4987673</v>
      </c>
      <c r="CG869" s="30">
        <f>COUNT(Table1[[#This Row],[steel]:[other_unspecified_material]])</f>
        <v>16</v>
      </c>
    </row>
    <row r="870" spans="1:85">
      <c r="A870" s="9">
        <v>868</v>
      </c>
      <c r="B870" s="20" t="s">
        <v>685</v>
      </c>
      <c r="C870" t="s">
        <v>1822</v>
      </c>
      <c r="D870">
        <v>2021</v>
      </c>
      <c r="E870"/>
      <c r="F870">
        <v>4.7462244690000004</v>
      </c>
      <c r="H870"/>
      <c r="I870"/>
      <c r="J870">
        <v>65.095190349999996</v>
      </c>
      <c r="M870">
        <v>347.2772081</v>
      </c>
      <c r="N870"/>
      <c r="O870">
        <v>79.106683200000006</v>
      </c>
      <c r="P870">
        <v>10.480209800000001</v>
      </c>
      <c r="Q870">
        <v>2.6759310730000001</v>
      </c>
      <c r="S870">
        <v>29.77437608</v>
      </c>
      <c r="U870">
        <v>4.9371217630000004</v>
      </c>
      <c r="V870">
        <v>4.7631493279999999</v>
      </c>
      <c r="W870"/>
      <c r="Z870">
        <v>15.62449224</v>
      </c>
      <c r="AB870">
        <v>1.758134861</v>
      </c>
      <c r="AC870" s="117">
        <v>0.46602685300000002</v>
      </c>
      <c r="AI870">
        <v>22.260131699999999</v>
      </c>
      <c r="AJ870">
        <v>0.63146904999999998</v>
      </c>
      <c r="AK870">
        <v>0.12936645699999999</v>
      </c>
      <c r="AL870" t="s">
        <v>1831</v>
      </c>
      <c r="AM870">
        <v>4</v>
      </c>
      <c r="AN870" t="s">
        <v>1836</v>
      </c>
      <c r="AO870" t="s">
        <v>1825</v>
      </c>
      <c r="AP870" t="s">
        <v>1845</v>
      </c>
      <c r="AQ870" t="s">
        <v>120</v>
      </c>
      <c r="AR870" s="20" t="s">
        <v>121</v>
      </c>
      <c r="AS870" s="20" t="s">
        <v>1919</v>
      </c>
      <c r="AT870" s="38">
        <v>2022</v>
      </c>
      <c r="AU870" s="20" t="s">
        <v>1920</v>
      </c>
      <c r="AV870" s="20" t="s">
        <v>1921</v>
      </c>
      <c r="AW870" s="20" t="s">
        <v>1922</v>
      </c>
      <c r="AX870" s="30" t="s">
        <v>1923</v>
      </c>
      <c r="AY870" s="20" t="s">
        <v>1924</v>
      </c>
      <c r="AZ870" t="s">
        <v>1846</v>
      </c>
      <c r="BA870" s="20" t="s">
        <v>1848</v>
      </c>
      <c r="BB870" s="20" t="s">
        <v>1925</v>
      </c>
      <c r="BC870" s="20" t="s">
        <v>1877</v>
      </c>
      <c r="BD870" s="20"/>
      <c r="BE870" s="20" t="s">
        <v>1918</v>
      </c>
      <c r="BF870" s="20"/>
      <c r="BG870" s="20"/>
      <c r="BH870" s="20"/>
      <c r="BI870" s="20"/>
      <c r="BJ870" s="20"/>
      <c r="BK870" s="20"/>
      <c r="BL870" s="20"/>
      <c r="BM870" s="20"/>
      <c r="BN870" s="20"/>
      <c r="BO870" s="20"/>
      <c r="BP870" s="20"/>
      <c r="BQ870" s="20"/>
      <c r="BR870" s="20"/>
      <c r="BS870" s="20"/>
      <c r="BT870" s="20"/>
      <c r="BU870" s="20"/>
      <c r="BV870" s="20"/>
      <c r="BW870" s="30" t="s">
        <v>694</v>
      </c>
      <c r="BX870" s="22" t="str">
        <f>_xlfn.XLOOKUP(BW870,dimensions_items!$B$4:$B$35,dimensions_items!$C$4:$C$35,"NULL",0)</f>
        <v>R5.2OECD</v>
      </c>
      <c r="BY870" s="110" t="s">
        <v>16</v>
      </c>
      <c r="BZ870" s="20" t="s">
        <v>1576</v>
      </c>
      <c r="CA870" s="112" t="s">
        <v>31</v>
      </c>
      <c r="CB870" s="112" t="s">
        <v>19</v>
      </c>
      <c r="CC870" s="20" t="str">
        <f t="shared" si="39"/>
        <v>RS</v>
      </c>
      <c r="CD870" s="20" t="str">
        <f t="shared" si="40"/>
        <v>T</v>
      </c>
      <c r="CE870" s="20" t="str">
        <f t="shared" si="41"/>
        <v>OECD_CAN</v>
      </c>
      <c r="CF870" s="20">
        <f>IF(ISNUMBER(Table1[[#This Row],[concrete]]),Table1[[#This Row],[concrete]],IF(AND(ISNUMBER(Table1[[#This Row],[cement]]),ISNUMBER(Table1[[#This Row],[aggregates]])),Table1[[#This Row],[cement]]+Table1[[#This Row],[aggregates]],""))</f>
        <v>347.2772081</v>
      </c>
      <c r="CG870" s="30">
        <f>COUNT(Table1[[#This Row],[steel]:[other_unspecified_material]])</f>
        <v>15</v>
      </c>
    </row>
    <row r="871" spans="1:85">
      <c r="A871" s="9">
        <v>869</v>
      </c>
      <c r="B871" s="20" t="s">
        <v>685</v>
      </c>
      <c r="C871" t="s">
        <v>1822</v>
      </c>
      <c r="D871">
        <v>2021</v>
      </c>
      <c r="E871"/>
      <c r="F871">
        <v>1.225548361</v>
      </c>
      <c r="H871"/>
      <c r="I871"/>
      <c r="J871">
        <v>91.995908049999997</v>
      </c>
      <c r="M871">
        <v>370.66844620000001</v>
      </c>
      <c r="N871"/>
      <c r="O871">
        <v>58.078758489999998</v>
      </c>
      <c r="P871">
        <v>18.69579049</v>
      </c>
      <c r="Q871">
        <v>4.7736178469999997</v>
      </c>
      <c r="S871">
        <v>25.976201750000001</v>
      </c>
      <c r="U871">
        <v>2.2716935010000001</v>
      </c>
      <c r="V871">
        <v>0.58171096</v>
      </c>
      <c r="W871"/>
      <c r="Z871">
        <v>17.275926290000001</v>
      </c>
      <c r="AB871">
        <v>2.004438409</v>
      </c>
      <c r="AC871" s="117">
        <v>0.43747313300000001</v>
      </c>
      <c r="AI871">
        <v>14.71263201</v>
      </c>
      <c r="AJ871">
        <v>0.41029291899999998</v>
      </c>
      <c r="AK871">
        <v>0.148123492</v>
      </c>
      <c r="AL871" t="s">
        <v>1831</v>
      </c>
      <c r="AM871">
        <v>6</v>
      </c>
      <c r="AN871" t="s">
        <v>1839</v>
      </c>
      <c r="AO871" t="s">
        <v>1828</v>
      </c>
      <c r="AP871" t="s">
        <v>1845</v>
      </c>
      <c r="AQ871" t="s">
        <v>120</v>
      </c>
      <c r="AR871" s="20" t="s">
        <v>121</v>
      </c>
      <c r="AS871" s="20" t="s">
        <v>1919</v>
      </c>
      <c r="AT871" s="38">
        <v>2022</v>
      </c>
      <c r="AU871" s="20" t="s">
        <v>1920</v>
      </c>
      <c r="AV871" s="20" t="s">
        <v>1921</v>
      </c>
      <c r="AW871" s="20" t="s">
        <v>1922</v>
      </c>
      <c r="AX871" s="30" t="s">
        <v>1923</v>
      </c>
      <c r="AY871" s="20" t="s">
        <v>1924</v>
      </c>
      <c r="AZ871" t="s">
        <v>1846</v>
      </c>
      <c r="BA871" s="20" t="s">
        <v>1848</v>
      </c>
      <c r="BB871" s="20" t="s">
        <v>1925</v>
      </c>
      <c r="BC871" s="20" t="s">
        <v>1878</v>
      </c>
      <c r="BD871" s="20"/>
      <c r="BE871" s="20" t="s">
        <v>1918</v>
      </c>
      <c r="BF871" s="20"/>
      <c r="BG871" s="20"/>
      <c r="BH871" s="20"/>
      <c r="BI871" s="20"/>
      <c r="BJ871" s="20"/>
      <c r="BK871" s="20"/>
      <c r="BL871" s="20"/>
      <c r="BM871" s="20"/>
      <c r="BN871" s="20"/>
      <c r="BO871" s="20"/>
      <c r="BP871" s="20"/>
      <c r="BQ871" s="20"/>
      <c r="BR871" s="20"/>
      <c r="BS871" s="20"/>
      <c r="BT871" s="20"/>
      <c r="BU871" s="20"/>
      <c r="BV871" s="20"/>
      <c r="BW871" s="30" t="s">
        <v>694</v>
      </c>
      <c r="BX871" s="22" t="str">
        <f>_xlfn.XLOOKUP(BW871,dimensions_items!$B$4:$B$35,dimensions_items!$C$4:$C$35,"NULL",0)</f>
        <v>R5.2OECD</v>
      </c>
      <c r="BY871" s="20" t="s">
        <v>33</v>
      </c>
      <c r="BZ871" s="20" t="s">
        <v>1576</v>
      </c>
      <c r="CA871" s="112" t="s">
        <v>31</v>
      </c>
      <c r="CB871" s="112" t="s">
        <v>19</v>
      </c>
      <c r="CC871" s="20" t="str">
        <f t="shared" si="39"/>
        <v>RM</v>
      </c>
      <c r="CD871" s="20" t="str">
        <f t="shared" si="40"/>
        <v>T</v>
      </c>
      <c r="CE871" s="20" t="str">
        <f t="shared" si="41"/>
        <v>OECD_CAN</v>
      </c>
      <c r="CF871" s="20">
        <f>IF(ISNUMBER(Table1[[#This Row],[concrete]]),Table1[[#This Row],[concrete]],IF(AND(ISNUMBER(Table1[[#This Row],[cement]]),ISNUMBER(Table1[[#This Row],[aggregates]])),Table1[[#This Row],[cement]]+Table1[[#This Row],[aggregates]],""))</f>
        <v>370.66844620000001</v>
      </c>
      <c r="CG871" s="30">
        <f>COUNT(Table1[[#This Row],[steel]:[other_unspecified_material]])</f>
        <v>15</v>
      </c>
    </row>
    <row r="872" spans="1:85">
      <c r="A872" s="9">
        <v>870</v>
      </c>
      <c r="B872" s="20" t="s">
        <v>685</v>
      </c>
      <c r="C872" t="s">
        <v>1822</v>
      </c>
      <c r="D872">
        <v>2021</v>
      </c>
      <c r="E872"/>
      <c r="F872">
        <v>9.92062226</v>
      </c>
      <c r="H872"/>
      <c r="I872"/>
      <c r="J872">
        <v>89.858762080000005</v>
      </c>
      <c r="M872">
        <v>511.84340900000001</v>
      </c>
      <c r="N872"/>
      <c r="O872">
        <v>83.813361499999999</v>
      </c>
      <c r="P872">
        <v>104.1763929</v>
      </c>
      <c r="Q872">
        <v>26.599551099999999</v>
      </c>
      <c r="S872">
        <v>29.26321098</v>
      </c>
      <c r="U872"/>
      <c r="V872">
        <v>6.5117771319999997</v>
      </c>
      <c r="W872"/>
      <c r="Z872"/>
      <c r="AB872">
        <v>3.8806258250000001</v>
      </c>
      <c r="AC872" s="117">
        <v>0.27356165799999999</v>
      </c>
      <c r="AI872">
        <v>13.279265909999999</v>
      </c>
      <c r="AJ872">
        <v>0.60937681499999996</v>
      </c>
      <c r="AK872">
        <v>5.8813045000000001E-2</v>
      </c>
      <c r="AL872" t="s">
        <v>1831</v>
      </c>
      <c r="AM872">
        <v>5</v>
      </c>
      <c r="AN872" t="s">
        <v>1836</v>
      </c>
      <c r="AO872" t="s">
        <v>1825</v>
      </c>
      <c r="AP872" t="s">
        <v>1845</v>
      </c>
      <c r="AQ872" t="s">
        <v>120</v>
      </c>
      <c r="AR872" s="20" t="s">
        <v>121</v>
      </c>
      <c r="AS872" s="20" t="s">
        <v>1919</v>
      </c>
      <c r="AT872" s="38">
        <v>2022</v>
      </c>
      <c r="AU872" s="20" t="s">
        <v>1920</v>
      </c>
      <c r="AV872" s="20" t="s">
        <v>1921</v>
      </c>
      <c r="AW872" s="20" t="s">
        <v>1922</v>
      </c>
      <c r="AX872" s="30" t="s">
        <v>1923</v>
      </c>
      <c r="AY872" s="20" t="s">
        <v>1924</v>
      </c>
      <c r="AZ872" t="s">
        <v>1846</v>
      </c>
      <c r="BA872" s="20" t="s">
        <v>1848</v>
      </c>
      <c r="BB872" s="20" t="s">
        <v>1925</v>
      </c>
      <c r="BC872" s="20" t="s">
        <v>1879</v>
      </c>
      <c r="BD872" s="20"/>
      <c r="BE872" s="20" t="s">
        <v>1918</v>
      </c>
      <c r="BF872" s="20"/>
      <c r="BG872" s="20"/>
      <c r="BH872" s="20"/>
      <c r="BI872" s="20"/>
      <c r="BJ872" s="20"/>
      <c r="BK872" s="20"/>
      <c r="BL872" s="20"/>
      <c r="BM872" s="20"/>
      <c r="BN872" s="20"/>
      <c r="BO872" s="20"/>
      <c r="BP872" s="20"/>
      <c r="BQ872" s="20"/>
      <c r="BR872" s="20"/>
      <c r="BS872" s="20"/>
      <c r="BT872" s="20"/>
      <c r="BU872" s="20"/>
      <c r="BV872" s="20"/>
      <c r="BW872" s="30" t="s">
        <v>694</v>
      </c>
      <c r="BX872" s="22" t="str">
        <f>_xlfn.XLOOKUP(BW872,dimensions_items!$B$4:$B$35,dimensions_items!$C$4:$C$35,"NULL",0)</f>
        <v>R5.2OECD</v>
      </c>
      <c r="BY872" s="110" t="s">
        <v>16</v>
      </c>
      <c r="BZ872" s="20" t="s">
        <v>1576</v>
      </c>
      <c r="CA872" s="112" t="s">
        <v>31</v>
      </c>
      <c r="CB872" s="112" t="s">
        <v>19</v>
      </c>
      <c r="CC872" s="20" t="str">
        <f t="shared" si="39"/>
        <v>RS</v>
      </c>
      <c r="CD872" s="20" t="str">
        <f t="shared" si="40"/>
        <v>T</v>
      </c>
      <c r="CE872" s="20" t="str">
        <f t="shared" si="41"/>
        <v>OECD_CAN</v>
      </c>
      <c r="CF872" s="20">
        <f>IF(ISNUMBER(Table1[[#This Row],[concrete]]),Table1[[#This Row],[concrete]],IF(AND(ISNUMBER(Table1[[#This Row],[cement]]),ISNUMBER(Table1[[#This Row],[aggregates]])),Table1[[#This Row],[cement]]+Table1[[#This Row],[aggregates]],""))</f>
        <v>511.84340900000001</v>
      </c>
      <c r="CG872" s="30">
        <f>COUNT(Table1[[#This Row],[steel]:[other_unspecified_material]])</f>
        <v>13</v>
      </c>
    </row>
    <row r="873" spans="1:85">
      <c r="A873" s="9">
        <v>871</v>
      </c>
      <c r="B873" s="20" t="s">
        <v>685</v>
      </c>
      <c r="C873" t="s">
        <v>1822</v>
      </c>
      <c r="D873">
        <v>2021</v>
      </c>
      <c r="E873"/>
      <c r="F873">
        <v>5.7881089589999997</v>
      </c>
      <c r="H873"/>
      <c r="I873"/>
      <c r="J873">
        <v>68.179420039999997</v>
      </c>
      <c r="M873">
        <v>445.80927009999999</v>
      </c>
      <c r="N873"/>
      <c r="O873">
        <v>69.850783559999996</v>
      </c>
      <c r="P873">
        <v>119.63937559999999</v>
      </c>
      <c r="Q873">
        <v>32.421643629999998</v>
      </c>
      <c r="S873">
        <v>27.844333049999999</v>
      </c>
      <c r="U873"/>
      <c r="V873">
        <v>5.611148815</v>
      </c>
      <c r="W873"/>
      <c r="Z873"/>
      <c r="AB873">
        <v>3.8590797750000001</v>
      </c>
      <c r="AC873" s="117">
        <v>0.28465452200000002</v>
      </c>
      <c r="AI873">
        <v>13.95551579</v>
      </c>
      <c r="AJ873">
        <v>0.871085267</v>
      </c>
      <c r="AK873">
        <v>1.1465773079999999</v>
      </c>
      <c r="AL873" t="s">
        <v>1831</v>
      </c>
      <c r="AM873">
        <v>5</v>
      </c>
      <c r="AN873" t="s">
        <v>1836</v>
      </c>
      <c r="AO873" t="s">
        <v>1825</v>
      </c>
      <c r="AP873" t="s">
        <v>1845</v>
      </c>
      <c r="AQ873" t="s">
        <v>120</v>
      </c>
      <c r="AR873" s="20" t="s">
        <v>121</v>
      </c>
      <c r="AS873" s="20" t="s">
        <v>1919</v>
      </c>
      <c r="AT873" s="38">
        <v>2022</v>
      </c>
      <c r="AU873" s="20" t="s">
        <v>1920</v>
      </c>
      <c r="AV873" s="20" t="s">
        <v>1921</v>
      </c>
      <c r="AW873" s="20" t="s">
        <v>1922</v>
      </c>
      <c r="AX873" s="30" t="s">
        <v>1923</v>
      </c>
      <c r="AY873" s="20" t="s">
        <v>1924</v>
      </c>
      <c r="AZ873" t="s">
        <v>1846</v>
      </c>
      <c r="BA873" s="20" t="s">
        <v>1848</v>
      </c>
      <c r="BB873" s="20" t="s">
        <v>1925</v>
      </c>
      <c r="BC873" s="20" t="s">
        <v>1880</v>
      </c>
      <c r="BD873" s="20"/>
      <c r="BE873" s="20" t="s">
        <v>1918</v>
      </c>
      <c r="BF873" s="20"/>
      <c r="BG873" s="20"/>
      <c r="BH873" s="20"/>
      <c r="BI873" s="20"/>
      <c r="BJ873" s="20"/>
      <c r="BK873" s="20"/>
      <c r="BL873" s="20"/>
      <c r="BM873" s="20"/>
      <c r="BN873" s="20"/>
      <c r="BO873" s="20"/>
      <c r="BP873" s="20"/>
      <c r="BQ873" s="20"/>
      <c r="BR873" s="20"/>
      <c r="BS873" s="20"/>
      <c r="BT873" s="20"/>
      <c r="BU873" s="20"/>
      <c r="BV873" s="20"/>
      <c r="BW873" s="30" t="s">
        <v>694</v>
      </c>
      <c r="BX873" s="22" t="str">
        <f>_xlfn.XLOOKUP(BW873,dimensions_items!$B$4:$B$35,dimensions_items!$C$4:$C$35,"NULL",0)</f>
        <v>R5.2OECD</v>
      </c>
      <c r="BY873" s="110" t="s">
        <v>16</v>
      </c>
      <c r="BZ873" s="20" t="s">
        <v>1576</v>
      </c>
      <c r="CA873" s="112" t="s">
        <v>31</v>
      </c>
      <c r="CB873" s="112" t="s">
        <v>19</v>
      </c>
      <c r="CC873" s="20" t="str">
        <f t="shared" si="39"/>
        <v>RS</v>
      </c>
      <c r="CD873" s="20" t="str">
        <f t="shared" si="40"/>
        <v>T</v>
      </c>
      <c r="CE873" s="20" t="str">
        <f t="shared" si="41"/>
        <v>OECD_CAN</v>
      </c>
      <c r="CF873" s="20">
        <f>IF(ISNUMBER(Table1[[#This Row],[concrete]]),Table1[[#This Row],[concrete]],IF(AND(ISNUMBER(Table1[[#This Row],[cement]]),ISNUMBER(Table1[[#This Row],[aggregates]])),Table1[[#This Row],[cement]]+Table1[[#This Row],[aggregates]],""))</f>
        <v>445.80927009999999</v>
      </c>
      <c r="CG873" s="30">
        <f>COUNT(Table1[[#This Row],[steel]:[other_unspecified_material]])</f>
        <v>13</v>
      </c>
    </row>
    <row r="874" spans="1:85">
      <c r="A874" s="9">
        <v>872</v>
      </c>
      <c r="B874" s="20" t="s">
        <v>685</v>
      </c>
      <c r="C874" t="s">
        <v>1822</v>
      </c>
      <c r="D874">
        <v>2020</v>
      </c>
      <c r="E874"/>
      <c r="F874">
        <v>0.64226922600000003</v>
      </c>
      <c r="H874"/>
      <c r="I874"/>
      <c r="J874">
        <v>67.967863289999997</v>
      </c>
      <c r="M874">
        <v>376.3836392</v>
      </c>
      <c r="N874">
        <v>4.104024141</v>
      </c>
      <c r="O874">
        <v>65.869623079999997</v>
      </c>
      <c r="P874">
        <v>13.87886342</v>
      </c>
      <c r="Q874">
        <v>3.3753509639999999</v>
      </c>
      <c r="S874">
        <v>29.875277870000001</v>
      </c>
      <c r="U874">
        <v>4.6864468730000004</v>
      </c>
      <c r="V874">
        <v>0.65504282800000002</v>
      </c>
      <c r="W874"/>
      <c r="Z874">
        <v>18.464041380000001</v>
      </c>
      <c r="AB874">
        <v>2.3713942979999998</v>
      </c>
      <c r="AC874" s="117">
        <v>0.162372406</v>
      </c>
      <c r="AI874">
        <v>17.575776430000001</v>
      </c>
      <c r="AJ874">
        <v>1.73054861</v>
      </c>
      <c r="AK874">
        <v>0.49586058900000002</v>
      </c>
      <c r="AL874" t="s">
        <v>1831</v>
      </c>
      <c r="AM874">
        <v>5</v>
      </c>
      <c r="AN874" t="s">
        <v>1836</v>
      </c>
      <c r="AO874" t="s">
        <v>1825</v>
      </c>
      <c r="AP874" t="s">
        <v>1845</v>
      </c>
      <c r="AQ874" t="s">
        <v>120</v>
      </c>
      <c r="AR874" s="20" t="s">
        <v>121</v>
      </c>
      <c r="AS874" s="20" t="s">
        <v>1919</v>
      </c>
      <c r="AT874" s="38">
        <v>2022</v>
      </c>
      <c r="AU874" s="20" t="s">
        <v>1920</v>
      </c>
      <c r="AV874" s="20" t="s">
        <v>1921</v>
      </c>
      <c r="AW874" s="20" t="s">
        <v>1922</v>
      </c>
      <c r="AX874" s="30" t="s">
        <v>1923</v>
      </c>
      <c r="AY874" s="20" t="s">
        <v>1924</v>
      </c>
      <c r="AZ874" t="s">
        <v>1846</v>
      </c>
      <c r="BA874" s="20" t="s">
        <v>1848</v>
      </c>
      <c r="BB874" s="20" t="s">
        <v>1925</v>
      </c>
      <c r="BC874" s="20" t="s">
        <v>1881</v>
      </c>
      <c r="BD874" s="20"/>
      <c r="BE874" s="20" t="s">
        <v>1918</v>
      </c>
      <c r="BF874" s="20"/>
      <c r="BG874" s="20"/>
      <c r="BH874" s="20"/>
      <c r="BI874" s="20"/>
      <c r="BJ874" s="20"/>
      <c r="BK874" s="20"/>
      <c r="BL874" s="20"/>
      <c r="BM874" s="20"/>
      <c r="BN874" s="20"/>
      <c r="BO874" s="20"/>
      <c r="BP874" s="20"/>
      <c r="BQ874" s="20"/>
      <c r="BR874" s="20"/>
      <c r="BS874" s="20"/>
      <c r="BT874" s="20"/>
      <c r="BU874" s="20"/>
      <c r="BV874" s="20"/>
      <c r="BW874" s="30" t="s">
        <v>694</v>
      </c>
      <c r="BX874" s="22" t="str">
        <f>_xlfn.XLOOKUP(BW874,dimensions_items!$B$4:$B$35,dimensions_items!$C$4:$C$35,"NULL",0)</f>
        <v>R5.2OECD</v>
      </c>
      <c r="BY874" s="110" t="s">
        <v>16</v>
      </c>
      <c r="BZ874" s="20" t="s">
        <v>1576</v>
      </c>
      <c r="CA874" s="112" t="s">
        <v>31</v>
      </c>
      <c r="CB874" s="112" t="s">
        <v>19</v>
      </c>
      <c r="CC874" s="20" t="str">
        <f t="shared" si="39"/>
        <v>RS</v>
      </c>
      <c r="CD874" s="20" t="str">
        <f t="shared" si="40"/>
        <v>T</v>
      </c>
      <c r="CE874" s="20" t="str">
        <f t="shared" si="41"/>
        <v>OECD_CAN</v>
      </c>
      <c r="CF874" s="20">
        <f>IF(ISNUMBER(Table1[[#This Row],[concrete]]),Table1[[#This Row],[concrete]],IF(AND(ISNUMBER(Table1[[#This Row],[cement]]),ISNUMBER(Table1[[#This Row],[aggregates]])),Table1[[#This Row],[cement]]+Table1[[#This Row],[aggregates]],""))</f>
        <v>376.3836392</v>
      </c>
      <c r="CG874" s="30">
        <f>COUNT(Table1[[#This Row],[steel]:[other_unspecified_material]])</f>
        <v>16</v>
      </c>
    </row>
    <row r="875" spans="1:85">
      <c r="A875" s="9">
        <v>873</v>
      </c>
      <c r="B875" s="20" t="s">
        <v>685</v>
      </c>
      <c r="C875" t="s">
        <v>1822</v>
      </c>
      <c r="D875">
        <v>2020</v>
      </c>
      <c r="E875"/>
      <c r="F875">
        <v>1.2871765399999999</v>
      </c>
      <c r="H875"/>
      <c r="I875"/>
      <c r="J875">
        <v>93.114991140000001</v>
      </c>
      <c r="M875">
        <v>403.86606569999998</v>
      </c>
      <c r="N875"/>
      <c r="O875">
        <v>69.141113950000005</v>
      </c>
      <c r="P875"/>
      <c r="Q875">
        <v>1.0047943319999999</v>
      </c>
      <c r="S875">
        <v>23.44477071</v>
      </c>
      <c r="U875">
        <v>2.3165636690000002</v>
      </c>
      <c r="V875">
        <v>0.58279866199999997</v>
      </c>
      <c r="W875">
        <v>6.4562881320000001</v>
      </c>
      <c r="Z875">
        <v>20.56410155</v>
      </c>
      <c r="AB875">
        <v>3.616595158</v>
      </c>
      <c r="AC875" s="117">
        <v>0.21698562099999999</v>
      </c>
      <c r="AI875">
        <v>16.83430821</v>
      </c>
      <c r="AJ875"/>
      <c r="AK875">
        <v>6.9696358999999999E-2</v>
      </c>
      <c r="AL875" t="s">
        <v>1831</v>
      </c>
      <c r="AM875">
        <v>6</v>
      </c>
      <c r="AN875" t="s">
        <v>1839</v>
      </c>
      <c r="AO875" t="s">
        <v>1828</v>
      </c>
      <c r="AP875" t="s">
        <v>1845</v>
      </c>
      <c r="AQ875" t="s">
        <v>120</v>
      </c>
      <c r="AR875" s="20" t="s">
        <v>121</v>
      </c>
      <c r="AS875" s="20" t="s">
        <v>1919</v>
      </c>
      <c r="AT875" s="38">
        <v>2022</v>
      </c>
      <c r="AU875" s="20" t="s">
        <v>1920</v>
      </c>
      <c r="AV875" s="20" t="s">
        <v>1921</v>
      </c>
      <c r="AW875" s="20" t="s">
        <v>1922</v>
      </c>
      <c r="AX875" s="30" t="s">
        <v>1923</v>
      </c>
      <c r="AY875" s="20" t="s">
        <v>1924</v>
      </c>
      <c r="AZ875" t="s">
        <v>1846</v>
      </c>
      <c r="BA875" s="20" t="s">
        <v>1848</v>
      </c>
      <c r="BB875" s="20" t="s">
        <v>1925</v>
      </c>
      <c r="BC875" s="20" t="s">
        <v>1882</v>
      </c>
      <c r="BD875" s="20"/>
      <c r="BE875" s="20" t="s">
        <v>1918</v>
      </c>
      <c r="BF875" s="20"/>
      <c r="BG875" s="20"/>
      <c r="BH875" s="20"/>
      <c r="BI875" s="20"/>
      <c r="BJ875" s="20"/>
      <c r="BK875" s="20"/>
      <c r="BL875" s="20"/>
      <c r="BM875" s="20"/>
      <c r="BN875" s="20"/>
      <c r="BO875" s="20"/>
      <c r="BP875" s="20"/>
      <c r="BQ875" s="20"/>
      <c r="BR875" s="20"/>
      <c r="BS875" s="20"/>
      <c r="BT875" s="20"/>
      <c r="BU875" s="20"/>
      <c r="BV875" s="20"/>
      <c r="BW875" s="30" t="s">
        <v>694</v>
      </c>
      <c r="BX875" s="22" t="str">
        <f>_xlfn.XLOOKUP(BW875,dimensions_items!$B$4:$B$35,dimensions_items!$C$4:$C$35,"NULL",0)</f>
        <v>R5.2OECD</v>
      </c>
      <c r="BY875" s="20" t="s">
        <v>33</v>
      </c>
      <c r="BZ875" s="20" t="s">
        <v>1576</v>
      </c>
      <c r="CA875" s="112" t="s">
        <v>31</v>
      </c>
      <c r="CB875" s="112" t="s">
        <v>19</v>
      </c>
      <c r="CC875" s="20" t="str">
        <f t="shared" si="39"/>
        <v>RM</v>
      </c>
      <c r="CD875" s="20" t="str">
        <f t="shared" si="40"/>
        <v>T</v>
      </c>
      <c r="CE875" s="20" t="str">
        <f t="shared" si="41"/>
        <v>OECD_CAN</v>
      </c>
      <c r="CF875" s="20">
        <f>IF(ISNUMBER(Table1[[#This Row],[concrete]]),Table1[[#This Row],[concrete]],IF(AND(ISNUMBER(Table1[[#This Row],[cement]]),ISNUMBER(Table1[[#This Row],[aggregates]])),Table1[[#This Row],[cement]]+Table1[[#This Row],[aggregates]],""))</f>
        <v>403.86606569999998</v>
      </c>
      <c r="CG875" s="30">
        <f>COUNT(Table1[[#This Row],[steel]:[other_unspecified_material]])</f>
        <v>14</v>
      </c>
    </row>
    <row r="876" spans="1:85">
      <c r="A876" s="9">
        <v>874</v>
      </c>
      <c r="B876" s="20" t="s">
        <v>685</v>
      </c>
      <c r="C876" t="s">
        <v>1822</v>
      </c>
      <c r="D876">
        <v>2021</v>
      </c>
      <c r="E876"/>
      <c r="F876">
        <v>0.12939356499999999</v>
      </c>
      <c r="H876"/>
      <c r="I876"/>
      <c r="J876">
        <v>69.249771879999997</v>
      </c>
      <c r="M876">
        <v>316.16668090000002</v>
      </c>
      <c r="N876"/>
      <c r="O876">
        <v>68.110299510000004</v>
      </c>
      <c r="P876">
        <v>90.797579369999994</v>
      </c>
      <c r="Q876">
        <v>24.605583530000001</v>
      </c>
      <c r="S876">
        <v>21.6704489</v>
      </c>
      <c r="U876">
        <v>5.0871805779999999</v>
      </c>
      <c r="V876">
        <v>7.6842067939999996</v>
      </c>
      <c r="W876"/>
      <c r="Z876"/>
      <c r="AB876">
        <v>2.318757535</v>
      </c>
      <c r="AC876" s="117">
        <v>0.24527154600000001</v>
      </c>
      <c r="AI876">
        <v>13.71542917</v>
      </c>
      <c r="AJ876">
        <v>1.0614046290000001</v>
      </c>
      <c r="AK876">
        <v>0.69703165300000003</v>
      </c>
      <c r="AL876" t="s">
        <v>1831</v>
      </c>
      <c r="AM876">
        <v>5</v>
      </c>
      <c r="AN876" t="s">
        <v>1836</v>
      </c>
      <c r="AO876" t="s">
        <v>1825</v>
      </c>
      <c r="AP876" t="s">
        <v>1845</v>
      </c>
      <c r="AQ876" t="s">
        <v>120</v>
      </c>
      <c r="AR876" s="20" t="s">
        <v>121</v>
      </c>
      <c r="AS876" s="20" t="s">
        <v>1919</v>
      </c>
      <c r="AT876" s="38">
        <v>2022</v>
      </c>
      <c r="AU876" s="20" t="s">
        <v>1920</v>
      </c>
      <c r="AV876" s="20" t="s">
        <v>1921</v>
      </c>
      <c r="AW876" s="20" t="s">
        <v>1922</v>
      </c>
      <c r="AX876" s="30" t="s">
        <v>1923</v>
      </c>
      <c r="AY876" s="20" t="s">
        <v>1924</v>
      </c>
      <c r="AZ876" t="s">
        <v>1846</v>
      </c>
      <c r="BA876" s="20" t="s">
        <v>1848</v>
      </c>
      <c r="BB876" s="20" t="s">
        <v>1925</v>
      </c>
      <c r="BC876" s="20" t="s">
        <v>1883</v>
      </c>
      <c r="BD876" s="20"/>
      <c r="BE876" s="20" t="s">
        <v>1918</v>
      </c>
      <c r="BF876" s="20"/>
      <c r="BG876" s="20"/>
      <c r="BH876" s="20"/>
      <c r="BI876" s="20"/>
      <c r="BJ876" s="20"/>
      <c r="BK876" s="20"/>
      <c r="BL876" s="20"/>
      <c r="BM876" s="20"/>
      <c r="BN876" s="20"/>
      <c r="BO876" s="20"/>
      <c r="BP876" s="20"/>
      <c r="BQ876" s="20"/>
      <c r="BR876" s="20"/>
      <c r="BS876" s="20"/>
      <c r="BT876" s="20"/>
      <c r="BU876" s="20"/>
      <c r="BV876" s="20"/>
      <c r="BW876" s="30" t="s">
        <v>694</v>
      </c>
      <c r="BX876" s="22" t="str">
        <f>_xlfn.XLOOKUP(BW876,dimensions_items!$B$4:$B$35,dimensions_items!$C$4:$C$35,"NULL",0)</f>
        <v>R5.2OECD</v>
      </c>
      <c r="BY876" s="110" t="s">
        <v>16</v>
      </c>
      <c r="BZ876" s="20" t="s">
        <v>1576</v>
      </c>
      <c r="CA876" s="112" t="s">
        <v>31</v>
      </c>
      <c r="CB876" s="112" t="s">
        <v>19</v>
      </c>
      <c r="CC876" s="20" t="str">
        <f t="shared" si="39"/>
        <v>RS</v>
      </c>
      <c r="CD876" s="20" t="str">
        <f t="shared" si="40"/>
        <v>T</v>
      </c>
      <c r="CE876" s="20" t="str">
        <f t="shared" si="41"/>
        <v>OECD_CAN</v>
      </c>
      <c r="CF876" s="20">
        <f>IF(ISNUMBER(Table1[[#This Row],[concrete]]),Table1[[#This Row],[concrete]],IF(AND(ISNUMBER(Table1[[#This Row],[cement]]),ISNUMBER(Table1[[#This Row],[aggregates]])),Table1[[#This Row],[cement]]+Table1[[#This Row],[aggregates]],""))</f>
        <v>316.16668090000002</v>
      </c>
      <c r="CG876" s="30">
        <f>COUNT(Table1[[#This Row],[steel]:[other_unspecified_material]])</f>
        <v>14</v>
      </c>
    </row>
    <row r="877" spans="1:85">
      <c r="A877" s="9">
        <v>875</v>
      </c>
      <c r="B877" s="20" t="s">
        <v>685</v>
      </c>
      <c r="C877" t="s">
        <v>1822</v>
      </c>
      <c r="D877">
        <v>2021</v>
      </c>
      <c r="E877"/>
      <c r="F877">
        <v>5.7853216720000002</v>
      </c>
      <c r="H877"/>
      <c r="I877"/>
      <c r="J877">
        <v>71.292301620000003</v>
      </c>
      <c r="M877">
        <v>448.28770420000001</v>
      </c>
      <c r="N877"/>
      <c r="O877">
        <v>69.356990490000001</v>
      </c>
      <c r="P877">
        <v>117.6075695</v>
      </c>
      <c r="Q877">
        <v>31.871038519999999</v>
      </c>
      <c r="S877">
        <v>24.012256220000001</v>
      </c>
      <c r="U877">
        <v>5.1877133110000004</v>
      </c>
      <c r="V877">
        <v>5.6529436860000004</v>
      </c>
      <c r="W877"/>
      <c r="Z877"/>
      <c r="AB877">
        <v>1.7857813259999999</v>
      </c>
      <c r="AC877" s="117">
        <v>0.28440117599999998</v>
      </c>
      <c r="AI877">
        <v>11.96773525</v>
      </c>
      <c r="AJ877">
        <v>0.84614974399999998</v>
      </c>
      <c r="AK877">
        <v>0.88611977099999995</v>
      </c>
      <c r="AL877" t="s">
        <v>1831</v>
      </c>
      <c r="AM877">
        <v>5</v>
      </c>
      <c r="AN877" t="s">
        <v>1836</v>
      </c>
      <c r="AO877" t="s">
        <v>1825</v>
      </c>
      <c r="AP877" t="s">
        <v>1845</v>
      </c>
      <c r="AQ877" t="s">
        <v>120</v>
      </c>
      <c r="AR877" s="20" t="s">
        <v>121</v>
      </c>
      <c r="AS877" s="20" t="s">
        <v>1919</v>
      </c>
      <c r="AT877" s="38">
        <v>2022</v>
      </c>
      <c r="AU877" s="20" t="s">
        <v>1920</v>
      </c>
      <c r="AV877" s="20" t="s">
        <v>1921</v>
      </c>
      <c r="AW877" s="20" t="s">
        <v>1922</v>
      </c>
      <c r="AX877" s="30" t="s">
        <v>1923</v>
      </c>
      <c r="AY877" s="20" t="s">
        <v>1924</v>
      </c>
      <c r="AZ877" t="s">
        <v>1846</v>
      </c>
      <c r="BA877" s="20" t="s">
        <v>1848</v>
      </c>
      <c r="BB877" s="20" t="s">
        <v>1925</v>
      </c>
      <c r="BC877" s="20" t="s">
        <v>1884</v>
      </c>
      <c r="BD877" s="20"/>
      <c r="BE877" s="20" t="s">
        <v>1918</v>
      </c>
      <c r="BF877" s="20"/>
      <c r="BG877" s="20"/>
      <c r="BH877" s="20"/>
      <c r="BI877" s="20"/>
      <c r="BJ877" s="20"/>
      <c r="BK877" s="20"/>
      <c r="BL877" s="20"/>
      <c r="BM877" s="20"/>
      <c r="BN877" s="20"/>
      <c r="BO877" s="20"/>
      <c r="BP877" s="20"/>
      <c r="BQ877" s="20"/>
      <c r="BR877" s="20"/>
      <c r="BS877" s="20"/>
      <c r="BT877" s="20"/>
      <c r="BU877" s="20"/>
      <c r="BV877" s="20"/>
      <c r="BW877" s="30" t="s">
        <v>694</v>
      </c>
      <c r="BX877" s="22" t="str">
        <f>_xlfn.XLOOKUP(BW877,dimensions_items!$B$4:$B$35,dimensions_items!$C$4:$C$35,"NULL",0)</f>
        <v>R5.2OECD</v>
      </c>
      <c r="BY877" s="110" t="s">
        <v>16</v>
      </c>
      <c r="BZ877" s="20" t="s">
        <v>1576</v>
      </c>
      <c r="CA877" s="112" t="s">
        <v>31</v>
      </c>
      <c r="CB877" s="112" t="s">
        <v>19</v>
      </c>
      <c r="CC877" s="20" t="str">
        <f t="shared" si="39"/>
        <v>RS</v>
      </c>
      <c r="CD877" s="20" t="str">
        <f t="shared" si="40"/>
        <v>T</v>
      </c>
      <c r="CE877" s="20" t="str">
        <f t="shared" si="41"/>
        <v>OECD_CAN</v>
      </c>
      <c r="CF877" s="20">
        <f>IF(ISNUMBER(Table1[[#This Row],[concrete]]),Table1[[#This Row],[concrete]],IF(AND(ISNUMBER(Table1[[#This Row],[cement]]),ISNUMBER(Table1[[#This Row],[aggregates]])),Table1[[#This Row],[cement]]+Table1[[#This Row],[aggregates]],""))</f>
        <v>448.28770420000001</v>
      </c>
      <c r="CG877" s="30">
        <f>COUNT(Table1[[#This Row],[steel]:[other_unspecified_material]])</f>
        <v>14</v>
      </c>
    </row>
    <row r="878" spans="1:85">
      <c r="A878" s="9">
        <v>876</v>
      </c>
      <c r="B878" s="20" t="s">
        <v>685</v>
      </c>
      <c r="C878" t="s">
        <v>1822</v>
      </c>
      <c r="D878">
        <v>2021</v>
      </c>
      <c r="E878"/>
      <c r="F878">
        <v>0.20699067800000001</v>
      </c>
      <c r="H878"/>
      <c r="I878"/>
      <c r="J878">
        <v>71.412062430000006</v>
      </c>
      <c r="M878">
        <v>496.99187360000002</v>
      </c>
      <c r="N878"/>
      <c r="O878">
        <v>68.673118430000002</v>
      </c>
      <c r="P878">
        <v>75.768637780000006</v>
      </c>
      <c r="Q878">
        <v>25.009132099999999</v>
      </c>
      <c r="S878">
        <v>23.658201099999999</v>
      </c>
      <c r="U878">
        <v>6.1368367370000003</v>
      </c>
      <c r="V878">
        <v>6.6871130719999998</v>
      </c>
      <c r="W878">
        <v>27.099314499999998</v>
      </c>
      <c r="Z878"/>
      <c r="AB878">
        <v>1.984928485</v>
      </c>
      <c r="AC878" s="117">
        <v>0.43010702299999998</v>
      </c>
      <c r="AI878">
        <v>13.708586540000001</v>
      </c>
      <c r="AJ878"/>
      <c r="AK878">
        <v>0.62206053299999997</v>
      </c>
      <c r="AL878" t="s">
        <v>1831</v>
      </c>
      <c r="AM878">
        <v>4</v>
      </c>
      <c r="AN878" t="s">
        <v>1836</v>
      </c>
      <c r="AO878" t="s">
        <v>1825</v>
      </c>
      <c r="AP878" t="s">
        <v>1845</v>
      </c>
      <c r="AQ878" t="s">
        <v>120</v>
      </c>
      <c r="AR878" s="20" t="s">
        <v>121</v>
      </c>
      <c r="AS878" s="20" t="s">
        <v>1919</v>
      </c>
      <c r="AT878" s="38">
        <v>2022</v>
      </c>
      <c r="AU878" s="20" t="s">
        <v>1920</v>
      </c>
      <c r="AV878" s="20" t="s">
        <v>1921</v>
      </c>
      <c r="AW878" s="20" t="s">
        <v>1922</v>
      </c>
      <c r="AX878" s="30" t="s">
        <v>1923</v>
      </c>
      <c r="AY878" s="20" t="s">
        <v>1924</v>
      </c>
      <c r="AZ878" t="s">
        <v>1846</v>
      </c>
      <c r="BA878" s="20" t="s">
        <v>1848</v>
      </c>
      <c r="BB878" s="20" t="s">
        <v>1925</v>
      </c>
      <c r="BC878" s="20" t="s">
        <v>1885</v>
      </c>
      <c r="BD878" s="20"/>
      <c r="BE878" s="20" t="s">
        <v>1918</v>
      </c>
      <c r="BF878" s="20"/>
      <c r="BG878" s="20"/>
      <c r="BH878" s="20"/>
      <c r="BI878" s="20"/>
      <c r="BJ878" s="20"/>
      <c r="BK878" s="20"/>
      <c r="BL878" s="20"/>
      <c r="BM878" s="20"/>
      <c r="BN878" s="20"/>
      <c r="BO878" s="20"/>
      <c r="BP878" s="20"/>
      <c r="BQ878" s="20"/>
      <c r="BR878" s="20"/>
      <c r="BS878" s="20"/>
      <c r="BT878" s="20"/>
      <c r="BU878" s="20"/>
      <c r="BV878" s="20"/>
      <c r="BW878" s="30" t="s">
        <v>694</v>
      </c>
      <c r="BX878" s="22" t="str">
        <f>_xlfn.XLOOKUP(BW878,dimensions_items!$B$4:$B$35,dimensions_items!$C$4:$C$35,"NULL",0)</f>
        <v>R5.2OECD</v>
      </c>
      <c r="BY878" s="110" t="s">
        <v>16</v>
      </c>
      <c r="BZ878" s="20" t="s">
        <v>1576</v>
      </c>
      <c r="CA878" s="112" t="s">
        <v>31</v>
      </c>
      <c r="CB878" s="112" t="s">
        <v>19</v>
      </c>
      <c r="CC878" s="20" t="str">
        <f t="shared" si="39"/>
        <v>RS</v>
      </c>
      <c r="CD878" s="20" t="str">
        <f t="shared" si="40"/>
        <v>T</v>
      </c>
      <c r="CE878" s="20" t="str">
        <f t="shared" si="41"/>
        <v>OECD_CAN</v>
      </c>
      <c r="CF878" s="20">
        <f>IF(ISNUMBER(Table1[[#This Row],[concrete]]),Table1[[#This Row],[concrete]],IF(AND(ISNUMBER(Table1[[#This Row],[cement]]),ISNUMBER(Table1[[#This Row],[aggregates]])),Table1[[#This Row],[cement]]+Table1[[#This Row],[aggregates]],""))</f>
        <v>496.99187360000002</v>
      </c>
      <c r="CG878" s="30">
        <f>COUNT(Table1[[#This Row],[steel]:[other_unspecified_material]])</f>
        <v>14</v>
      </c>
    </row>
    <row r="879" spans="1:85">
      <c r="A879" s="9">
        <v>877</v>
      </c>
      <c r="B879" s="20" t="s">
        <v>685</v>
      </c>
      <c r="C879" t="s">
        <v>1822</v>
      </c>
      <c r="D879">
        <v>2020</v>
      </c>
      <c r="E879"/>
      <c r="F879">
        <v>24.950034200000001</v>
      </c>
      <c r="H879"/>
      <c r="I879"/>
      <c r="J879">
        <v>78.883642120000005</v>
      </c>
      <c r="M879">
        <v>455.02287819999998</v>
      </c>
      <c r="N879"/>
      <c r="O879">
        <v>97.070172929999998</v>
      </c>
      <c r="P879">
        <v>33.332537899999998</v>
      </c>
      <c r="Q879">
        <v>14.27483733</v>
      </c>
      <c r="S879">
        <v>20.483109819999999</v>
      </c>
      <c r="U879"/>
      <c r="V879">
        <v>4.1799790010000004</v>
      </c>
      <c r="W879">
        <v>37.036383020000002</v>
      </c>
      <c r="Z879">
        <v>1.1294548120000001</v>
      </c>
      <c r="AB879">
        <v>3.6420973929999998</v>
      </c>
      <c r="AC879" s="117">
        <v>0.32948408299999998</v>
      </c>
      <c r="AI879">
        <v>11.589781889999999</v>
      </c>
      <c r="AJ879">
        <v>0.930770455</v>
      </c>
      <c r="AK879">
        <v>0.408467523</v>
      </c>
      <c r="AL879" t="s">
        <v>1831</v>
      </c>
      <c r="AM879">
        <v>4</v>
      </c>
      <c r="AN879" t="s">
        <v>1836</v>
      </c>
      <c r="AO879" t="s">
        <v>1825</v>
      </c>
      <c r="AP879" t="s">
        <v>1845</v>
      </c>
      <c r="AQ879" t="s">
        <v>120</v>
      </c>
      <c r="AR879" s="20" t="s">
        <v>121</v>
      </c>
      <c r="AS879" s="20" t="s">
        <v>1919</v>
      </c>
      <c r="AT879" s="38">
        <v>2022</v>
      </c>
      <c r="AU879" s="20" t="s">
        <v>1920</v>
      </c>
      <c r="AV879" s="20" t="s">
        <v>1921</v>
      </c>
      <c r="AW879" s="20" t="s">
        <v>1922</v>
      </c>
      <c r="AX879" s="30" t="s">
        <v>1923</v>
      </c>
      <c r="AY879" s="20" t="s">
        <v>1924</v>
      </c>
      <c r="AZ879" t="s">
        <v>1846</v>
      </c>
      <c r="BA879" s="20" t="s">
        <v>1848</v>
      </c>
      <c r="BB879" s="20" t="s">
        <v>1925</v>
      </c>
      <c r="BC879" s="20" t="s">
        <v>1886</v>
      </c>
      <c r="BD879" s="20"/>
      <c r="BE879" s="20" t="s">
        <v>1918</v>
      </c>
      <c r="BF879" s="20"/>
      <c r="BG879" s="20"/>
      <c r="BH879" s="20"/>
      <c r="BI879" s="20"/>
      <c r="BJ879" s="20"/>
      <c r="BK879" s="20"/>
      <c r="BL879" s="20"/>
      <c r="BM879" s="20"/>
      <c r="BN879" s="20"/>
      <c r="BO879" s="20"/>
      <c r="BP879" s="20"/>
      <c r="BQ879" s="20"/>
      <c r="BR879" s="20"/>
      <c r="BS879" s="20"/>
      <c r="BT879" s="20"/>
      <c r="BU879" s="20"/>
      <c r="BV879" s="20"/>
      <c r="BW879" s="30" t="s">
        <v>694</v>
      </c>
      <c r="BX879" s="22" t="str">
        <f>_xlfn.XLOOKUP(BW879,dimensions_items!$B$4:$B$35,dimensions_items!$C$4:$C$35,"NULL",0)</f>
        <v>R5.2OECD</v>
      </c>
      <c r="BY879" s="110" t="s">
        <v>16</v>
      </c>
      <c r="BZ879" s="20" t="s">
        <v>1576</v>
      </c>
      <c r="CA879" s="112" t="s">
        <v>31</v>
      </c>
      <c r="CB879" s="112" t="s">
        <v>19</v>
      </c>
      <c r="CC879" s="20" t="str">
        <f t="shared" si="39"/>
        <v>RS</v>
      </c>
      <c r="CD879" s="20" t="str">
        <f t="shared" si="40"/>
        <v>T</v>
      </c>
      <c r="CE879" s="20" t="str">
        <f t="shared" si="41"/>
        <v>OECD_CAN</v>
      </c>
      <c r="CF879" s="20">
        <f>IF(ISNUMBER(Table1[[#This Row],[concrete]]),Table1[[#This Row],[concrete]],IF(AND(ISNUMBER(Table1[[#This Row],[cement]]),ISNUMBER(Table1[[#This Row],[aggregates]])),Table1[[#This Row],[cement]]+Table1[[#This Row],[aggregates]],""))</f>
        <v>455.02287819999998</v>
      </c>
      <c r="CG879" s="30">
        <f>COUNT(Table1[[#This Row],[steel]:[other_unspecified_material]])</f>
        <v>15</v>
      </c>
    </row>
    <row r="880" spans="1:85">
      <c r="A880" s="9">
        <v>878</v>
      </c>
      <c r="B880" s="20" t="s">
        <v>685</v>
      </c>
      <c r="C880" t="s">
        <v>1822</v>
      </c>
      <c r="D880">
        <v>2021</v>
      </c>
      <c r="E880"/>
      <c r="F880">
        <v>0.52668209499999996</v>
      </c>
      <c r="H880"/>
      <c r="I880"/>
      <c r="J880">
        <v>63.65882543</v>
      </c>
      <c r="M880">
        <v>473.40003009999998</v>
      </c>
      <c r="N880"/>
      <c r="O880">
        <v>82.628253430000001</v>
      </c>
      <c r="P880">
        <v>83.547609309999999</v>
      </c>
      <c r="Q880">
        <v>22.640847340000001</v>
      </c>
      <c r="S880">
        <v>24.941590059999999</v>
      </c>
      <c r="U880"/>
      <c r="V880">
        <v>6.153538137</v>
      </c>
      <c r="W880"/>
      <c r="Z880"/>
      <c r="AB880">
        <v>10.8851564</v>
      </c>
      <c r="AC880" s="117">
        <v>0.46813030900000002</v>
      </c>
      <c r="AI880">
        <v>23.3643237</v>
      </c>
      <c r="AJ880">
        <v>0.59482465399999995</v>
      </c>
      <c r="AK880">
        <v>0.54781210300000005</v>
      </c>
      <c r="AL880" t="s">
        <v>1831</v>
      </c>
      <c r="AM880">
        <v>4</v>
      </c>
      <c r="AN880" t="s">
        <v>1836</v>
      </c>
      <c r="AO880" t="s">
        <v>1825</v>
      </c>
      <c r="AP880" t="s">
        <v>1845</v>
      </c>
      <c r="AQ880" t="s">
        <v>120</v>
      </c>
      <c r="AR880" s="20" t="s">
        <v>121</v>
      </c>
      <c r="AS880" s="20" t="s">
        <v>1919</v>
      </c>
      <c r="AT880" s="38">
        <v>2022</v>
      </c>
      <c r="AU880" s="20" t="s">
        <v>1920</v>
      </c>
      <c r="AV880" s="20" t="s">
        <v>1921</v>
      </c>
      <c r="AW880" s="20" t="s">
        <v>1922</v>
      </c>
      <c r="AX880" s="30" t="s">
        <v>1923</v>
      </c>
      <c r="AY880" s="20" t="s">
        <v>1924</v>
      </c>
      <c r="AZ880" t="s">
        <v>1846</v>
      </c>
      <c r="BA880" s="20" t="s">
        <v>1848</v>
      </c>
      <c r="BB880" s="20" t="s">
        <v>1925</v>
      </c>
      <c r="BC880" s="20" t="s">
        <v>1887</v>
      </c>
      <c r="BD880" s="20"/>
      <c r="BE880" s="20" t="s">
        <v>1918</v>
      </c>
      <c r="BF880" s="20"/>
      <c r="BG880" s="20"/>
      <c r="BH880" s="20"/>
      <c r="BI880" s="20"/>
      <c r="BJ880" s="20"/>
      <c r="BK880" s="20"/>
      <c r="BL880" s="20"/>
      <c r="BM880" s="20"/>
      <c r="BN880" s="20"/>
      <c r="BO880" s="20"/>
      <c r="BP880" s="20"/>
      <c r="BQ880" s="20"/>
      <c r="BR880" s="20"/>
      <c r="BS880" s="20"/>
      <c r="BT880" s="20"/>
      <c r="BU880" s="20"/>
      <c r="BV880" s="20"/>
      <c r="BW880" s="30" t="s">
        <v>694</v>
      </c>
      <c r="BX880" s="22" t="str">
        <f>_xlfn.XLOOKUP(BW880,dimensions_items!$B$4:$B$35,dimensions_items!$C$4:$C$35,"NULL",0)</f>
        <v>R5.2OECD</v>
      </c>
      <c r="BY880" s="110" t="s">
        <v>16</v>
      </c>
      <c r="BZ880" s="20" t="s">
        <v>1576</v>
      </c>
      <c r="CA880" s="112" t="s">
        <v>31</v>
      </c>
      <c r="CB880" s="112" t="s">
        <v>19</v>
      </c>
      <c r="CC880" s="20" t="str">
        <f t="shared" si="39"/>
        <v>RS</v>
      </c>
      <c r="CD880" s="20" t="str">
        <f t="shared" si="40"/>
        <v>T</v>
      </c>
      <c r="CE880" s="20" t="str">
        <f t="shared" si="41"/>
        <v>OECD_CAN</v>
      </c>
      <c r="CF880" s="20">
        <f>IF(ISNUMBER(Table1[[#This Row],[concrete]]),Table1[[#This Row],[concrete]],IF(AND(ISNUMBER(Table1[[#This Row],[cement]]),ISNUMBER(Table1[[#This Row],[aggregates]])),Table1[[#This Row],[cement]]+Table1[[#This Row],[aggregates]],""))</f>
        <v>473.40003009999998</v>
      </c>
      <c r="CG880" s="30">
        <f>COUNT(Table1[[#This Row],[steel]:[other_unspecified_material]])</f>
        <v>13</v>
      </c>
    </row>
    <row r="881" spans="1:85">
      <c r="A881" s="9">
        <v>879</v>
      </c>
      <c r="B881" s="20" t="s">
        <v>541</v>
      </c>
      <c r="C881" t="s">
        <v>1835</v>
      </c>
      <c r="D881">
        <v>2017</v>
      </c>
      <c r="E881"/>
      <c r="F881">
        <v>100.6375639</v>
      </c>
      <c r="H881"/>
      <c r="I881"/>
      <c r="J881"/>
      <c r="M881">
        <v>498.8225367</v>
      </c>
      <c r="N881"/>
      <c r="O881"/>
      <c r="P881"/>
      <c r="Q881"/>
      <c r="S881"/>
      <c r="U881"/>
      <c r="V881"/>
      <c r="W881"/>
      <c r="Z881"/>
      <c r="AB881"/>
      <c r="AI881"/>
      <c r="AJ881"/>
      <c r="AK881"/>
      <c r="AL881" t="s">
        <v>1833</v>
      </c>
      <c r="AM881">
        <v>16</v>
      </c>
      <c r="AN881" t="s">
        <v>1840</v>
      </c>
      <c r="AO881" t="s">
        <v>1826</v>
      </c>
      <c r="AP881" t="s">
        <v>1845</v>
      </c>
      <c r="AQ881" t="s">
        <v>120</v>
      </c>
      <c r="AR881" s="20" t="s">
        <v>121</v>
      </c>
      <c r="AS881" s="20" t="s">
        <v>1919</v>
      </c>
      <c r="AT881" s="38">
        <v>2022</v>
      </c>
      <c r="AU881" s="20" t="s">
        <v>1920</v>
      </c>
      <c r="AV881" s="20" t="s">
        <v>1921</v>
      </c>
      <c r="AW881" s="20" t="s">
        <v>1922</v>
      </c>
      <c r="AX881" s="30" t="s">
        <v>1923</v>
      </c>
      <c r="AY881" s="20" t="s">
        <v>1924</v>
      </c>
      <c r="AZ881" t="s">
        <v>1846</v>
      </c>
      <c r="BA881" s="20" t="s">
        <v>1848</v>
      </c>
      <c r="BB881" s="20" t="s">
        <v>1925</v>
      </c>
      <c r="BC881" s="20" t="s">
        <v>1888</v>
      </c>
      <c r="BD881" s="20"/>
      <c r="BE881" s="20" t="s">
        <v>1918</v>
      </c>
      <c r="BF881" s="20"/>
      <c r="BG881" s="20"/>
      <c r="BH881" s="20"/>
      <c r="BI881" s="20"/>
      <c r="BJ881" s="20"/>
      <c r="BK881" s="20"/>
      <c r="BL881" s="20"/>
      <c r="BM881" s="20"/>
      <c r="BN881" s="20"/>
      <c r="BO881" s="20"/>
      <c r="BP881" s="20"/>
      <c r="BQ881" s="20"/>
      <c r="BR881" s="20"/>
      <c r="BS881" s="20"/>
      <c r="BT881" s="20"/>
      <c r="BU881" s="20"/>
      <c r="BV881" s="20"/>
      <c r="BW881" s="30" t="s">
        <v>547</v>
      </c>
      <c r="BX881" s="22" t="str">
        <f>_xlfn.XLOOKUP(BW881,dimensions_items!$B$4:$B$35,dimensions_items!$C$4:$C$35,"NULL",0)</f>
        <v>R5.2OECD</v>
      </c>
      <c r="BY881" s="110" t="s">
        <v>48</v>
      </c>
      <c r="BZ881" s="20" t="s">
        <v>30</v>
      </c>
      <c r="CA881" s="112" t="s">
        <v>31</v>
      </c>
      <c r="CB881" s="112" t="s">
        <v>19</v>
      </c>
      <c r="CC881" s="20" t="str">
        <f t="shared" si="39"/>
        <v>NR</v>
      </c>
      <c r="CD881" s="20" t="str">
        <f t="shared" si="40"/>
        <v>S</v>
      </c>
      <c r="CE881" s="20" t="str">
        <f t="shared" si="41"/>
        <v>OECD_USA</v>
      </c>
      <c r="CF881" s="20">
        <f>IF(ISNUMBER(Table1[[#This Row],[concrete]]),Table1[[#This Row],[concrete]],IF(AND(ISNUMBER(Table1[[#This Row],[cement]]),ISNUMBER(Table1[[#This Row],[aggregates]])),Table1[[#This Row],[cement]]+Table1[[#This Row],[aggregates]],""))</f>
        <v>498.8225367</v>
      </c>
      <c r="CG881" s="30">
        <f>COUNT(Table1[[#This Row],[steel]:[other_unspecified_material]])</f>
        <v>2</v>
      </c>
    </row>
    <row r="882" spans="1:85">
      <c r="A882" s="9">
        <v>880</v>
      </c>
      <c r="B882" s="20" t="s">
        <v>685</v>
      </c>
      <c r="C882" t="s">
        <v>1822</v>
      </c>
      <c r="D882">
        <v>2021</v>
      </c>
      <c r="E882"/>
      <c r="F882">
        <v>7.9466516000000001E-2</v>
      </c>
      <c r="H882"/>
      <c r="I882"/>
      <c r="J882">
        <v>65.802039640000004</v>
      </c>
      <c r="M882">
        <v>346.95026000000001</v>
      </c>
      <c r="N882"/>
      <c r="O882">
        <v>74.369099210000002</v>
      </c>
      <c r="P882">
        <v>91.331253250000003</v>
      </c>
      <c r="Q882">
        <v>23.319697229999999</v>
      </c>
      <c r="S882">
        <v>26.721973770000002</v>
      </c>
      <c r="U882">
        <v>4.0280233430000001</v>
      </c>
      <c r="V882">
        <v>5.9258970360000003</v>
      </c>
      <c r="W882"/>
      <c r="Z882"/>
      <c r="AB882">
        <v>2.26624545</v>
      </c>
      <c r="AC882" s="117">
        <v>0.31959478800000002</v>
      </c>
      <c r="AI882">
        <v>15.593479520000001</v>
      </c>
      <c r="AJ882">
        <v>0.712431386</v>
      </c>
      <c r="AK882">
        <v>0.84094351099999998</v>
      </c>
      <c r="AL882" t="s">
        <v>1831</v>
      </c>
      <c r="AM882">
        <v>5</v>
      </c>
      <c r="AN882" t="s">
        <v>1836</v>
      </c>
      <c r="AO882" t="s">
        <v>1825</v>
      </c>
      <c r="AP882" t="s">
        <v>1845</v>
      </c>
      <c r="AQ882" t="s">
        <v>120</v>
      </c>
      <c r="AR882" s="20" t="s">
        <v>121</v>
      </c>
      <c r="AS882" s="20" t="s">
        <v>1919</v>
      </c>
      <c r="AT882" s="38">
        <v>2022</v>
      </c>
      <c r="AU882" s="20" t="s">
        <v>1920</v>
      </c>
      <c r="AV882" s="20" t="s">
        <v>1921</v>
      </c>
      <c r="AW882" s="20" t="s">
        <v>1922</v>
      </c>
      <c r="AX882" s="30" t="s">
        <v>1923</v>
      </c>
      <c r="AY882" s="20" t="s">
        <v>1924</v>
      </c>
      <c r="AZ882" t="s">
        <v>1846</v>
      </c>
      <c r="BA882" s="20" t="s">
        <v>1848</v>
      </c>
      <c r="BB882" s="20" t="s">
        <v>1925</v>
      </c>
      <c r="BC882" s="20" t="s">
        <v>1889</v>
      </c>
      <c r="BD882" s="20"/>
      <c r="BE882" s="20" t="s">
        <v>1918</v>
      </c>
      <c r="BF882" s="20"/>
      <c r="BG882" s="20"/>
      <c r="BH882" s="20"/>
      <c r="BI882" s="20"/>
      <c r="BJ882" s="20"/>
      <c r="BK882" s="20"/>
      <c r="BL882" s="20"/>
      <c r="BM882" s="20"/>
      <c r="BN882" s="20"/>
      <c r="BO882" s="20"/>
      <c r="BP882" s="20"/>
      <c r="BQ882" s="20"/>
      <c r="BR882" s="20"/>
      <c r="BS882" s="20"/>
      <c r="BT882" s="20"/>
      <c r="BU882" s="20"/>
      <c r="BV882" s="20"/>
      <c r="BW882" s="30" t="s">
        <v>694</v>
      </c>
      <c r="BX882" s="22" t="str">
        <f>_xlfn.XLOOKUP(BW882,dimensions_items!$B$4:$B$35,dimensions_items!$C$4:$C$35,"NULL",0)</f>
        <v>R5.2OECD</v>
      </c>
      <c r="BY882" s="110" t="s">
        <v>16</v>
      </c>
      <c r="BZ882" s="20" t="s">
        <v>1576</v>
      </c>
      <c r="CA882" s="112" t="s">
        <v>31</v>
      </c>
      <c r="CB882" s="112" t="s">
        <v>19</v>
      </c>
      <c r="CC882" s="20" t="str">
        <f t="shared" si="39"/>
        <v>RS</v>
      </c>
      <c r="CD882" s="20" t="str">
        <f t="shared" si="40"/>
        <v>T</v>
      </c>
      <c r="CE882" s="20" t="str">
        <f t="shared" si="41"/>
        <v>OECD_CAN</v>
      </c>
      <c r="CF882" s="20">
        <f>IF(ISNUMBER(Table1[[#This Row],[concrete]]),Table1[[#This Row],[concrete]],IF(AND(ISNUMBER(Table1[[#This Row],[cement]]),ISNUMBER(Table1[[#This Row],[aggregates]])),Table1[[#This Row],[cement]]+Table1[[#This Row],[aggregates]],""))</f>
        <v>346.95026000000001</v>
      </c>
      <c r="CG882" s="30">
        <f>COUNT(Table1[[#This Row],[steel]:[other_unspecified_material]])</f>
        <v>14</v>
      </c>
    </row>
    <row r="883" spans="1:85">
      <c r="A883" s="9">
        <v>881</v>
      </c>
      <c r="B883" s="20" t="s">
        <v>685</v>
      </c>
      <c r="C883" t="s">
        <v>1822</v>
      </c>
      <c r="D883">
        <v>1913</v>
      </c>
      <c r="E883"/>
      <c r="F883">
        <v>5.485068289</v>
      </c>
      <c r="H883">
        <v>0.21829960300000001</v>
      </c>
      <c r="I883"/>
      <c r="J883">
        <v>65.511370130000003</v>
      </c>
      <c r="M883">
        <v>409.60746210000002</v>
      </c>
      <c r="N883">
        <v>3.383008443</v>
      </c>
      <c r="O883">
        <v>113.3002856</v>
      </c>
      <c r="P883"/>
      <c r="Q883"/>
      <c r="S883">
        <v>38.090110500000002</v>
      </c>
      <c r="U883">
        <v>0.505127887</v>
      </c>
      <c r="V883">
        <v>9.8878197169999993</v>
      </c>
      <c r="W883"/>
      <c r="Z883"/>
      <c r="AB883">
        <v>1.644753911</v>
      </c>
      <c r="AC883" s="117">
        <v>0.13670753699999999</v>
      </c>
      <c r="AI883">
        <v>6.9035870370000003</v>
      </c>
      <c r="AJ883">
        <v>7.1518922270000003</v>
      </c>
      <c r="AK883">
        <v>1.352183387</v>
      </c>
      <c r="AL883" t="s">
        <v>1831</v>
      </c>
      <c r="AM883">
        <v>5</v>
      </c>
      <c r="AN883" t="s">
        <v>1836</v>
      </c>
      <c r="AO883" t="s">
        <v>1825</v>
      </c>
      <c r="AP883" t="s">
        <v>1845</v>
      </c>
      <c r="AQ883" t="s">
        <v>120</v>
      </c>
      <c r="AR883" s="20" t="s">
        <v>121</v>
      </c>
      <c r="AS883" s="20" t="s">
        <v>1919</v>
      </c>
      <c r="AT883" s="38">
        <v>2022</v>
      </c>
      <c r="AU883" s="20" t="s">
        <v>1920</v>
      </c>
      <c r="AV883" s="20" t="s">
        <v>1921</v>
      </c>
      <c r="AW883" s="20" t="s">
        <v>1922</v>
      </c>
      <c r="AX883" s="30" t="s">
        <v>1923</v>
      </c>
      <c r="AY883" s="20" t="s">
        <v>1924</v>
      </c>
      <c r="AZ883" t="s">
        <v>1846</v>
      </c>
      <c r="BA883" s="20" t="s">
        <v>1848</v>
      </c>
      <c r="BB883" s="20" t="s">
        <v>1925</v>
      </c>
      <c r="BC883" s="20" t="s">
        <v>1890</v>
      </c>
      <c r="BD883" s="20"/>
      <c r="BE883" s="20" t="s">
        <v>1918</v>
      </c>
      <c r="BF883" s="20"/>
      <c r="BG883" s="20"/>
      <c r="BH883" s="20"/>
      <c r="BI883" s="20"/>
      <c r="BJ883" s="20"/>
      <c r="BK883" s="20"/>
      <c r="BL883" s="20"/>
      <c r="BM883" s="20"/>
      <c r="BN883" s="20"/>
      <c r="BO883" s="20"/>
      <c r="BP883" s="20"/>
      <c r="BQ883" s="20"/>
      <c r="BR883" s="20"/>
      <c r="BS883" s="20"/>
      <c r="BT883" s="20"/>
      <c r="BU883" s="20"/>
      <c r="BV883" s="20"/>
      <c r="BW883" s="30" t="s">
        <v>694</v>
      </c>
      <c r="BX883" s="22" t="str">
        <f>_xlfn.XLOOKUP(BW883,dimensions_items!$B$4:$B$35,dimensions_items!$C$4:$C$35,"NULL",0)</f>
        <v>R5.2OECD</v>
      </c>
      <c r="BY883" s="110" t="s">
        <v>16</v>
      </c>
      <c r="BZ883" s="20" t="s">
        <v>1576</v>
      </c>
      <c r="CA883" s="112" t="s">
        <v>31</v>
      </c>
      <c r="CB883" s="112" t="s">
        <v>19</v>
      </c>
      <c r="CC883" s="20" t="str">
        <f t="shared" si="39"/>
        <v>RS</v>
      </c>
      <c r="CD883" s="20" t="str">
        <f t="shared" si="40"/>
        <v>T</v>
      </c>
      <c r="CE883" s="20" t="str">
        <f t="shared" si="41"/>
        <v>OECD_CAN</v>
      </c>
      <c r="CF883" s="20">
        <f>IF(ISNUMBER(Table1[[#This Row],[concrete]]),Table1[[#This Row],[concrete]],IF(AND(ISNUMBER(Table1[[#This Row],[cement]]),ISNUMBER(Table1[[#This Row],[aggregates]])),Table1[[#This Row],[cement]]+Table1[[#This Row],[aggregates]],""))</f>
        <v>409.60746210000002</v>
      </c>
      <c r="CG883" s="30">
        <f>COUNT(Table1[[#This Row],[steel]:[other_unspecified_material]])</f>
        <v>14</v>
      </c>
    </row>
    <row r="884" spans="1:85">
      <c r="A884" s="9">
        <v>882</v>
      </c>
      <c r="B884" s="20" t="s">
        <v>685</v>
      </c>
      <c r="C884" t="s">
        <v>1822</v>
      </c>
      <c r="D884">
        <v>2021</v>
      </c>
      <c r="E884"/>
      <c r="F884">
        <v>0.18697501</v>
      </c>
      <c r="H884"/>
      <c r="I884"/>
      <c r="J884">
        <v>57.163426010000002</v>
      </c>
      <c r="M884">
        <v>309.55542680000002</v>
      </c>
      <c r="N884"/>
      <c r="O884">
        <v>71.816877250000005</v>
      </c>
      <c r="P884">
        <v>153.2450643</v>
      </c>
      <c r="Q884">
        <v>39.128333910000002</v>
      </c>
      <c r="S884">
        <v>24.89168918</v>
      </c>
      <c r="U884">
        <v>3.6243483529999998</v>
      </c>
      <c r="V884">
        <v>3.2973082050000002</v>
      </c>
      <c r="W884"/>
      <c r="Z884"/>
      <c r="AB884">
        <v>2.1639057369999999</v>
      </c>
      <c r="AC884" s="117">
        <v>0.255090082</v>
      </c>
      <c r="AI884">
        <v>13.13000886</v>
      </c>
      <c r="AJ884">
        <v>0.26665695</v>
      </c>
      <c r="AK884">
        <v>6.0350236000000002E-2</v>
      </c>
      <c r="AL884" t="s">
        <v>1831</v>
      </c>
      <c r="AM884">
        <v>5</v>
      </c>
      <c r="AN884" t="s">
        <v>1836</v>
      </c>
      <c r="AO884" t="s">
        <v>1825</v>
      </c>
      <c r="AP884" t="s">
        <v>1845</v>
      </c>
      <c r="AQ884" t="s">
        <v>120</v>
      </c>
      <c r="AR884" s="20" t="s">
        <v>121</v>
      </c>
      <c r="AS884" s="20" t="s">
        <v>1919</v>
      </c>
      <c r="AT884" s="38">
        <v>2022</v>
      </c>
      <c r="AU884" s="20" t="s">
        <v>1920</v>
      </c>
      <c r="AV884" s="20" t="s">
        <v>1921</v>
      </c>
      <c r="AW884" s="20" t="s">
        <v>1922</v>
      </c>
      <c r="AX884" s="30" t="s">
        <v>1923</v>
      </c>
      <c r="AY884" s="20" t="s">
        <v>1924</v>
      </c>
      <c r="AZ884" t="s">
        <v>1846</v>
      </c>
      <c r="BA884" s="20" t="s">
        <v>1848</v>
      </c>
      <c r="BB884" s="20" t="s">
        <v>1925</v>
      </c>
      <c r="BC884" s="20" t="s">
        <v>1891</v>
      </c>
      <c r="BD884" s="20"/>
      <c r="BE884" s="20" t="s">
        <v>1918</v>
      </c>
      <c r="BF884" s="20"/>
      <c r="BG884" s="20"/>
      <c r="BH884" s="20"/>
      <c r="BI884" s="20"/>
      <c r="BJ884" s="20"/>
      <c r="BK884" s="20"/>
      <c r="BL884" s="20"/>
      <c r="BM884" s="20"/>
      <c r="BN884" s="20"/>
      <c r="BO884" s="20"/>
      <c r="BP884" s="20"/>
      <c r="BQ884" s="20"/>
      <c r="BR884" s="20"/>
      <c r="BS884" s="20"/>
      <c r="BT884" s="20"/>
      <c r="BU884" s="20"/>
      <c r="BV884" s="20"/>
      <c r="BW884" s="30" t="s">
        <v>694</v>
      </c>
      <c r="BX884" s="22" t="str">
        <f>_xlfn.XLOOKUP(BW884,dimensions_items!$B$4:$B$35,dimensions_items!$C$4:$C$35,"NULL",0)</f>
        <v>R5.2OECD</v>
      </c>
      <c r="BY884" s="110" t="s">
        <v>16</v>
      </c>
      <c r="BZ884" s="20" t="s">
        <v>1576</v>
      </c>
      <c r="CA884" s="112" t="s">
        <v>31</v>
      </c>
      <c r="CB884" s="112" t="s">
        <v>19</v>
      </c>
      <c r="CC884" s="20" t="str">
        <f t="shared" si="39"/>
        <v>RS</v>
      </c>
      <c r="CD884" s="20" t="str">
        <f t="shared" si="40"/>
        <v>T</v>
      </c>
      <c r="CE884" s="20" t="str">
        <f t="shared" si="41"/>
        <v>OECD_CAN</v>
      </c>
      <c r="CF884" s="20">
        <f>IF(ISNUMBER(Table1[[#This Row],[concrete]]),Table1[[#This Row],[concrete]],IF(AND(ISNUMBER(Table1[[#This Row],[cement]]),ISNUMBER(Table1[[#This Row],[aggregates]])),Table1[[#This Row],[cement]]+Table1[[#This Row],[aggregates]],""))</f>
        <v>309.55542680000002</v>
      </c>
      <c r="CG884" s="30">
        <f>COUNT(Table1[[#This Row],[steel]:[other_unspecified_material]])</f>
        <v>14</v>
      </c>
    </row>
    <row r="885" spans="1:85">
      <c r="A885" s="9">
        <v>883</v>
      </c>
      <c r="B885" s="20" t="s">
        <v>685</v>
      </c>
      <c r="C885" t="s">
        <v>1822</v>
      </c>
      <c r="D885">
        <v>2021</v>
      </c>
      <c r="E885"/>
      <c r="F885">
        <v>3.6878624649999998</v>
      </c>
      <c r="H885"/>
      <c r="I885"/>
      <c r="J885">
        <v>65.216649230000002</v>
      </c>
      <c r="M885">
        <v>554.78046459999996</v>
      </c>
      <c r="N885">
        <v>0.217010711</v>
      </c>
      <c r="O885">
        <v>75.261296400000006</v>
      </c>
      <c r="P885"/>
      <c r="Q885">
        <v>8.1702022410000001</v>
      </c>
      <c r="S885">
        <v>24.497041530000001</v>
      </c>
      <c r="U885">
        <v>14.53670973</v>
      </c>
      <c r="V885">
        <v>6.1457734820000001</v>
      </c>
      <c r="W885">
        <v>52.497479120000001</v>
      </c>
      <c r="Z885">
        <v>17.956089120000001</v>
      </c>
      <c r="AB885">
        <v>3.5048324800000001</v>
      </c>
      <c r="AC885" s="117">
        <v>0.24949534800000001</v>
      </c>
      <c r="AI885">
        <v>11.90947661</v>
      </c>
      <c r="AJ885"/>
      <c r="AK885">
        <v>0.72666064200000002</v>
      </c>
      <c r="AL885" t="s">
        <v>1831</v>
      </c>
      <c r="AM885">
        <v>5</v>
      </c>
      <c r="AN885" t="s">
        <v>1836</v>
      </c>
      <c r="AO885" t="s">
        <v>1825</v>
      </c>
      <c r="AP885" t="s">
        <v>1845</v>
      </c>
      <c r="AQ885" t="s">
        <v>120</v>
      </c>
      <c r="AR885" s="20" t="s">
        <v>121</v>
      </c>
      <c r="AS885" s="20" t="s">
        <v>1919</v>
      </c>
      <c r="AT885" s="38">
        <v>2022</v>
      </c>
      <c r="AU885" s="20" t="s">
        <v>1920</v>
      </c>
      <c r="AV885" s="20" t="s">
        <v>1921</v>
      </c>
      <c r="AW885" s="20" t="s">
        <v>1922</v>
      </c>
      <c r="AX885" s="30" t="s">
        <v>1923</v>
      </c>
      <c r="AY885" s="20" t="s">
        <v>1924</v>
      </c>
      <c r="AZ885" t="s">
        <v>1846</v>
      </c>
      <c r="BA885" s="20" t="s">
        <v>1848</v>
      </c>
      <c r="BB885" s="20" t="s">
        <v>1925</v>
      </c>
      <c r="BC885" s="20" t="s">
        <v>1892</v>
      </c>
      <c r="BD885" s="20"/>
      <c r="BE885" s="20" t="s">
        <v>1918</v>
      </c>
      <c r="BF885" s="20"/>
      <c r="BG885" s="20"/>
      <c r="BH885" s="20"/>
      <c r="BI885" s="20"/>
      <c r="BJ885" s="20"/>
      <c r="BK885" s="20"/>
      <c r="BL885" s="20"/>
      <c r="BM885" s="20"/>
      <c r="BN885" s="20"/>
      <c r="BO885" s="20"/>
      <c r="BP885" s="20"/>
      <c r="BQ885" s="20"/>
      <c r="BR885" s="20"/>
      <c r="BS885" s="20"/>
      <c r="BT885" s="20"/>
      <c r="BU885" s="20"/>
      <c r="BV885" s="20"/>
      <c r="BW885" s="30" t="s">
        <v>694</v>
      </c>
      <c r="BX885" s="22" t="str">
        <f>_xlfn.XLOOKUP(BW885,dimensions_items!$B$4:$B$35,dimensions_items!$C$4:$C$35,"NULL",0)</f>
        <v>R5.2OECD</v>
      </c>
      <c r="BY885" s="110" t="s">
        <v>16</v>
      </c>
      <c r="BZ885" s="20" t="s">
        <v>1576</v>
      </c>
      <c r="CA885" s="112" t="s">
        <v>31</v>
      </c>
      <c r="CB885" s="112" t="s">
        <v>19</v>
      </c>
      <c r="CC885" s="20" t="str">
        <f t="shared" si="39"/>
        <v>RS</v>
      </c>
      <c r="CD885" s="20" t="str">
        <f t="shared" si="40"/>
        <v>T</v>
      </c>
      <c r="CE885" s="20" t="str">
        <f t="shared" si="41"/>
        <v>OECD_CAN</v>
      </c>
      <c r="CF885" s="20">
        <f>IF(ISNUMBER(Table1[[#This Row],[concrete]]),Table1[[#This Row],[concrete]],IF(AND(ISNUMBER(Table1[[#This Row],[cement]]),ISNUMBER(Table1[[#This Row],[aggregates]])),Table1[[#This Row],[cement]]+Table1[[#This Row],[aggregates]],""))</f>
        <v>554.78046459999996</v>
      </c>
      <c r="CG885" s="30">
        <f>COUNT(Table1[[#This Row],[steel]:[other_unspecified_material]])</f>
        <v>15</v>
      </c>
    </row>
    <row r="886" spans="1:85">
      <c r="A886" s="9">
        <v>884</v>
      </c>
      <c r="B886" s="20" t="s">
        <v>685</v>
      </c>
      <c r="C886" t="s">
        <v>1822</v>
      </c>
      <c r="D886">
        <v>2021</v>
      </c>
      <c r="E886"/>
      <c r="F886">
        <v>1.462736552</v>
      </c>
      <c r="H886"/>
      <c r="I886"/>
      <c r="J886">
        <v>73.866138370000002</v>
      </c>
      <c r="M886">
        <v>352.45461849999998</v>
      </c>
      <c r="N886"/>
      <c r="O886">
        <v>101.9840118</v>
      </c>
      <c r="P886">
        <v>49.978722130000001</v>
      </c>
      <c r="Q886">
        <v>13.54395768</v>
      </c>
      <c r="S886">
        <v>23.16204188</v>
      </c>
      <c r="U886">
        <v>2.9361862909999998</v>
      </c>
      <c r="V886">
        <v>5.7658838269999997</v>
      </c>
      <c r="W886"/>
      <c r="Z886"/>
      <c r="AB886">
        <v>1.3138642190000001</v>
      </c>
      <c r="AC886" s="117">
        <v>0.357131068</v>
      </c>
      <c r="AI886">
        <v>10.9938851</v>
      </c>
      <c r="AJ886"/>
      <c r="AK886">
        <v>0.116006383</v>
      </c>
      <c r="AL886" t="s">
        <v>1831</v>
      </c>
      <c r="AM886">
        <v>5</v>
      </c>
      <c r="AN886" t="s">
        <v>1836</v>
      </c>
      <c r="AO886" t="s">
        <v>1825</v>
      </c>
      <c r="AP886" t="s">
        <v>1845</v>
      </c>
      <c r="AQ886" t="s">
        <v>120</v>
      </c>
      <c r="AR886" s="20" t="s">
        <v>121</v>
      </c>
      <c r="AS886" s="20" t="s">
        <v>1919</v>
      </c>
      <c r="AT886" s="38">
        <v>2022</v>
      </c>
      <c r="AU886" s="20" t="s">
        <v>1920</v>
      </c>
      <c r="AV886" s="20" t="s">
        <v>1921</v>
      </c>
      <c r="AW886" s="20" t="s">
        <v>1922</v>
      </c>
      <c r="AX886" s="30" t="s">
        <v>1923</v>
      </c>
      <c r="AY886" s="20" t="s">
        <v>1924</v>
      </c>
      <c r="AZ886" t="s">
        <v>1846</v>
      </c>
      <c r="BA886" s="20" t="s">
        <v>1848</v>
      </c>
      <c r="BB886" s="20" t="s">
        <v>1925</v>
      </c>
      <c r="BC886" s="20" t="s">
        <v>1893</v>
      </c>
      <c r="BD886" s="20"/>
      <c r="BE886" s="20" t="s">
        <v>1918</v>
      </c>
      <c r="BF886" s="20"/>
      <c r="BG886" s="20"/>
      <c r="BH886" s="20"/>
      <c r="BI886" s="20"/>
      <c r="BJ886" s="20"/>
      <c r="BK886" s="20"/>
      <c r="BL886" s="20"/>
      <c r="BM886" s="20"/>
      <c r="BN886" s="20"/>
      <c r="BO886" s="20"/>
      <c r="BP886" s="20"/>
      <c r="BQ886" s="20"/>
      <c r="BR886" s="20"/>
      <c r="BS886" s="20"/>
      <c r="BT886" s="20"/>
      <c r="BU886" s="20"/>
      <c r="BV886" s="20"/>
      <c r="BW886" s="30" t="s">
        <v>694</v>
      </c>
      <c r="BX886" s="22" t="str">
        <f>_xlfn.XLOOKUP(BW886,dimensions_items!$B$4:$B$35,dimensions_items!$C$4:$C$35,"NULL",0)</f>
        <v>R5.2OECD</v>
      </c>
      <c r="BY886" s="110" t="s">
        <v>16</v>
      </c>
      <c r="BZ886" s="20" t="s">
        <v>1576</v>
      </c>
      <c r="CA886" s="112" t="s">
        <v>31</v>
      </c>
      <c r="CB886" s="112" t="s">
        <v>19</v>
      </c>
      <c r="CC886" s="20" t="str">
        <f t="shared" si="39"/>
        <v>RS</v>
      </c>
      <c r="CD886" s="20" t="str">
        <f t="shared" si="40"/>
        <v>T</v>
      </c>
      <c r="CE886" s="20" t="str">
        <f t="shared" si="41"/>
        <v>OECD_CAN</v>
      </c>
      <c r="CF886" s="20">
        <f>IF(ISNUMBER(Table1[[#This Row],[concrete]]),Table1[[#This Row],[concrete]],IF(AND(ISNUMBER(Table1[[#This Row],[cement]]),ISNUMBER(Table1[[#This Row],[aggregates]])),Table1[[#This Row],[cement]]+Table1[[#This Row],[aggregates]],""))</f>
        <v>352.45461849999998</v>
      </c>
      <c r="CG886" s="30">
        <f>COUNT(Table1[[#This Row],[steel]:[other_unspecified_material]])</f>
        <v>13</v>
      </c>
    </row>
    <row r="887" spans="1:85">
      <c r="A887" s="9">
        <v>885</v>
      </c>
      <c r="B887" s="20" t="s">
        <v>685</v>
      </c>
      <c r="C887" t="s">
        <v>1822</v>
      </c>
      <c r="D887">
        <v>2021</v>
      </c>
      <c r="E887"/>
      <c r="F887">
        <v>5.0610688850000001</v>
      </c>
      <c r="H887"/>
      <c r="I887"/>
      <c r="J887">
        <v>83.826972679999997</v>
      </c>
      <c r="M887">
        <v>459.26494009999999</v>
      </c>
      <c r="N887"/>
      <c r="O887">
        <v>80.729732580000004</v>
      </c>
      <c r="P887">
        <v>109.3406825</v>
      </c>
      <c r="Q887">
        <v>27.918139140000001</v>
      </c>
      <c r="S887">
        <v>26.92453188</v>
      </c>
      <c r="U887">
        <v>5.5660899840000004</v>
      </c>
      <c r="V887">
        <v>7.3326915980000003</v>
      </c>
      <c r="W887"/>
      <c r="Z887"/>
      <c r="AB887">
        <v>1.847829527</v>
      </c>
      <c r="AC887" s="117">
        <v>0.27569990500000002</v>
      </c>
      <c r="AI887">
        <v>9.4500870300000006</v>
      </c>
      <c r="AJ887">
        <v>1.0205232339999999</v>
      </c>
      <c r="AK887">
        <v>0.85290811799999999</v>
      </c>
      <c r="AL887" t="s">
        <v>1831</v>
      </c>
      <c r="AM887">
        <v>5</v>
      </c>
      <c r="AN887" t="s">
        <v>1836</v>
      </c>
      <c r="AO887" t="s">
        <v>1825</v>
      </c>
      <c r="AP887" t="s">
        <v>1845</v>
      </c>
      <c r="AQ887" t="s">
        <v>120</v>
      </c>
      <c r="AR887" s="20" t="s">
        <v>121</v>
      </c>
      <c r="AS887" s="20" t="s">
        <v>1919</v>
      </c>
      <c r="AT887" s="38">
        <v>2022</v>
      </c>
      <c r="AU887" s="20" t="s">
        <v>1920</v>
      </c>
      <c r="AV887" s="20" t="s">
        <v>1921</v>
      </c>
      <c r="AW887" s="20" t="s">
        <v>1922</v>
      </c>
      <c r="AX887" s="30" t="s">
        <v>1923</v>
      </c>
      <c r="AY887" s="20" t="s">
        <v>1924</v>
      </c>
      <c r="AZ887" t="s">
        <v>1846</v>
      </c>
      <c r="BA887" s="20" t="s">
        <v>1848</v>
      </c>
      <c r="BB887" s="20" t="s">
        <v>1925</v>
      </c>
      <c r="BC887" s="20" t="s">
        <v>1894</v>
      </c>
      <c r="BD887" s="20"/>
      <c r="BE887" s="20" t="s">
        <v>1918</v>
      </c>
      <c r="BF887" s="20"/>
      <c r="BG887" s="20"/>
      <c r="BH887" s="20"/>
      <c r="BI887" s="20"/>
      <c r="BJ887" s="20"/>
      <c r="BK887" s="20"/>
      <c r="BL887" s="20"/>
      <c r="BM887" s="20"/>
      <c r="BN887" s="20"/>
      <c r="BO887" s="20"/>
      <c r="BP887" s="20"/>
      <c r="BQ887" s="20"/>
      <c r="BR887" s="20"/>
      <c r="BS887" s="20"/>
      <c r="BT887" s="20"/>
      <c r="BU887" s="20"/>
      <c r="BV887" s="20"/>
      <c r="BW887" s="30" t="s">
        <v>694</v>
      </c>
      <c r="BX887" s="22" t="str">
        <f>_xlfn.XLOOKUP(BW887,dimensions_items!$B$4:$B$35,dimensions_items!$C$4:$C$35,"NULL",0)</f>
        <v>R5.2OECD</v>
      </c>
      <c r="BY887" s="110" t="s">
        <v>16</v>
      </c>
      <c r="BZ887" s="20" t="s">
        <v>1576</v>
      </c>
      <c r="CA887" s="112" t="s">
        <v>31</v>
      </c>
      <c r="CB887" s="112" t="s">
        <v>19</v>
      </c>
      <c r="CC887" s="20" t="str">
        <f t="shared" si="39"/>
        <v>RS</v>
      </c>
      <c r="CD887" s="20" t="str">
        <f t="shared" si="40"/>
        <v>T</v>
      </c>
      <c r="CE887" s="20" t="str">
        <f t="shared" si="41"/>
        <v>OECD_CAN</v>
      </c>
      <c r="CF887" s="20">
        <f>IF(ISNUMBER(Table1[[#This Row],[concrete]]),Table1[[#This Row],[concrete]],IF(AND(ISNUMBER(Table1[[#This Row],[cement]]),ISNUMBER(Table1[[#This Row],[aggregates]])),Table1[[#This Row],[cement]]+Table1[[#This Row],[aggregates]],""))</f>
        <v>459.26494009999999</v>
      </c>
      <c r="CG887" s="30">
        <f>COUNT(Table1[[#This Row],[steel]:[other_unspecified_material]])</f>
        <v>14</v>
      </c>
    </row>
    <row r="888" spans="1:85">
      <c r="A888" s="9">
        <v>886</v>
      </c>
      <c r="B888" s="20" t="s">
        <v>685</v>
      </c>
      <c r="C888" t="s">
        <v>1822</v>
      </c>
      <c r="D888">
        <v>2021</v>
      </c>
      <c r="E888"/>
      <c r="F888">
        <v>2.1299909029999999</v>
      </c>
      <c r="H888"/>
      <c r="I888"/>
      <c r="J888">
        <v>63.856134779999998</v>
      </c>
      <c r="M888">
        <v>327.1321423</v>
      </c>
      <c r="N888"/>
      <c r="O888">
        <v>90.811971249999999</v>
      </c>
      <c r="P888">
        <v>76.35495315</v>
      </c>
      <c r="Q888">
        <v>19.495861000000001</v>
      </c>
      <c r="S888">
        <v>24.382661689999999</v>
      </c>
      <c r="U888">
        <v>4.6813241149999998</v>
      </c>
      <c r="V888">
        <v>5.2300372959999999</v>
      </c>
      <c r="W888"/>
      <c r="Z888">
        <v>1.981442736</v>
      </c>
      <c r="AB888">
        <v>2.292877286</v>
      </c>
      <c r="AC888" s="117">
        <v>0.19470552499999999</v>
      </c>
      <c r="AI888">
        <v>12.65904121</v>
      </c>
      <c r="AJ888">
        <v>0.26942781799999999</v>
      </c>
      <c r="AK888">
        <v>9.2423541999999997E-2</v>
      </c>
      <c r="AL888" t="s">
        <v>1831</v>
      </c>
      <c r="AM888">
        <v>5</v>
      </c>
      <c r="AN888" t="s">
        <v>1836</v>
      </c>
      <c r="AO888" t="s">
        <v>1825</v>
      </c>
      <c r="AP888" t="s">
        <v>1845</v>
      </c>
      <c r="AQ888" t="s">
        <v>120</v>
      </c>
      <c r="AR888" s="20" t="s">
        <v>121</v>
      </c>
      <c r="AS888" s="20" t="s">
        <v>1919</v>
      </c>
      <c r="AT888" s="38">
        <v>2022</v>
      </c>
      <c r="AU888" s="20" t="s">
        <v>1920</v>
      </c>
      <c r="AV888" s="20" t="s">
        <v>1921</v>
      </c>
      <c r="AW888" s="20" t="s">
        <v>1922</v>
      </c>
      <c r="AX888" s="30" t="s">
        <v>1923</v>
      </c>
      <c r="AY888" s="20" t="s">
        <v>1924</v>
      </c>
      <c r="AZ888" t="s">
        <v>1846</v>
      </c>
      <c r="BA888" s="20" t="s">
        <v>1848</v>
      </c>
      <c r="BB888" s="20" t="s">
        <v>1925</v>
      </c>
      <c r="BC888" s="20" t="s">
        <v>1895</v>
      </c>
      <c r="BD888" s="20"/>
      <c r="BE888" s="20" t="s">
        <v>1918</v>
      </c>
      <c r="BF888" s="20"/>
      <c r="BG888" s="20"/>
      <c r="BH888" s="20"/>
      <c r="BI888" s="20"/>
      <c r="BJ888" s="20"/>
      <c r="BK888" s="20"/>
      <c r="BL888" s="20"/>
      <c r="BM888" s="20"/>
      <c r="BN888" s="20"/>
      <c r="BO888" s="20"/>
      <c r="BP888" s="20"/>
      <c r="BQ888" s="20"/>
      <c r="BR888" s="20"/>
      <c r="BS888" s="20"/>
      <c r="BT888" s="20"/>
      <c r="BU888" s="20"/>
      <c r="BV888" s="20"/>
      <c r="BW888" s="30" t="s">
        <v>694</v>
      </c>
      <c r="BX888" s="22" t="str">
        <f>_xlfn.XLOOKUP(BW888,dimensions_items!$B$4:$B$35,dimensions_items!$C$4:$C$35,"NULL",0)</f>
        <v>R5.2OECD</v>
      </c>
      <c r="BY888" s="110" t="s">
        <v>16</v>
      </c>
      <c r="BZ888" s="20" t="s">
        <v>1576</v>
      </c>
      <c r="CA888" s="112" t="s">
        <v>31</v>
      </c>
      <c r="CB888" s="112" t="s">
        <v>19</v>
      </c>
      <c r="CC888" s="20" t="str">
        <f t="shared" si="39"/>
        <v>RS</v>
      </c>
      <c r="CD888" s="20" t="str">
        <f t="shared" si="40"/>
        <v>T</v>
      </c>
      <c r="CE888" s="20" t="str">
        <f t="shared" si="41"/>
        <v>OECD_CAN</v>
      </c>
      <c r="CF888" s="20">
        <f>IF(ISNUMBER(Table1[[#This Row],[concrete]]),Table1[[#This Row],[concrete]],IF(AND(ISNUMBER(Table1[[#This Row],[cement]]),ISNUMBER(Table1[[#This Row],[aggregates]])),Table1[[#This Row],[cement]]+Table1[[#This Row],[aggregates]],""))</f>
        <v>327.1321423</v>
      </c>
      <c r="CG888" s="30">
        <f>COUNT(Table1[[#This Row],[steel]:[other_unspecified_material]])</f>
        <v>15</v>
      </c>
    </row>
    <row r="889" spans="1:85">
      <c r="A889" s="9">
        <v>887</v>
      </c>
      <c r="B889" s="20" t="s">
        <v>685</v>
      </c>
      <c r="C889" t="s">
        <v>1824</v>
      </c>
      <c r="D889">
        <v>2016</v>
      </c>
      <c r="E889"/>
      <c r="F889">
        <v>29.023165299999999</v>
      </c>
      <c r="H889"/>
      <c r="I889"/>
      <c r="J889"/>
      <c r="M889">
        <v>994.69256489999998</v>
      </c>
      <c r="N889"/>
      <c r="O889"/>
      <c r="P889">
        <v>11.695556529999999</v>
      </c>
      <c r="Q889"/>
      <c r="S889"/>
      <c r="U889"/>
      <c r="V889"/>
      <c r="W889"/>
      <c r="Z889"/>
      <c r="AB889"/>
      <c r="AI889"/>
      <c r="AJ889"/>
      <c r="AK889"/>
      <c r="AL889" t="s">
        <v>1834</v>
      </c>
      <c r="AM889">
        <v>7</v>
      </c>
      <c r="AN889" t="s">
        <v>1840</v>
      </c>
      <c r="AO889" t="s">
        <v>1826</v>
      </c>
      <c r="AP889" t="s">
        <v>1845</v>
      </c>
      <c r="AQ889" t="s">
        <v>120</v>
      </c>
      <c r="AR889" s="20" t="s">
        <v>121</v>
      </c>
      <c r="AS889" s="20" t="s">
        <v>1919</v>
      </c>
      <c r="AT889" s="38">
        <v>2022</v>
      </c>
      <c r="AU889" s="20" t="s">
        <v>1920</v>
      </c>
      <c r="AV889" s="20" t="s">
        <v>1921</v>
      </c>
      <c r="AW889" s="20" t="s">
        <v>1922</v>
      </c>
      <c r="AX889" s="30" t="s">
        <v>1923</v>
      </c>
      <c r="AY889" s="20" t="s">
        <v>1924</v>
      </c>
      <c r="AZ889" t="s">
        <v>1846</v>
      </c>
      <c r="BA889" s="20" t="s">
        <v>1848</v>
      </c>
      <c r="BB889" s="20" t="s">
        <v>1925</v>
      </c>
      <c r="BC889" s="20" t="s">
        <v>1896</v>
      </c>
      <c r="BD889" s="20"/>
      <c r="BE889" s="20" t="s">
        <v>1918</v>
      </c>
      <c r="BF889" s="20"/>
      <c r="BG889" s="20"/>
      <c r="BH889" s="20"/>
      <c r="BI889" s="20"/>
      <c r="BJ889" s="20"/>
      <c r="BK889" s="20"/>
      <c r="BL889" s="20"/>
      <c r="BM889" s="20"/>
      <c r="BN889" s="20"/>
      <c r="BO889" s="20"/>
      <c r="BP889" s="20"/>
      <c r="BQ889" s="20"/>
      <c r="BR889" s="20"/>
      <c r="BS889" s="20"/>
      <c r="BT889" s="20"/>
      <c r="BU889" s="20"/>
      <c r="BV889" s="20"/>
      <c r="BW889" s="30" t="s">
        <v>694</v>
      </c>
      <c r="BX889" s="22" t="str">
        <f>_xlfn.XLOOKUP(BW889,dimensions_items!$B$4:$B$35,dimensions_items!$C$4:$C$35,"NULL",0)</f>
        <v>R5.2OECD</v>
      </c>
      <c r="BY889" s="110" t="s">
        <v>48</v>
      </c>
      <c r="BZ889" s="20" t="s">
        <v>1578</v>
      </c>
      <c r="CA889" s="112" t="s">
        <v>31</v>
      </c>
      <c r="CB889" s="112" t="s">
        <v>19</v>
      </c>
      <c r="CC889" s="20" t="str">
        <f t="shared" si="39"/>
        <v>NR</v>
      </c>
      <c r="CD889" s="20" t="str">
        <f t="shared" si="40"/>
        <v>T</v>
      </c>
      <c r="CE889" s="20" t="str">
        <f t="shared" si="41"/>
        <v>OECD_CAN</v>
      </c>
      <c r="CF889" s="20">
        <f>IF(ISNUMBER(Table1[[#This Row],[concrete]]),Table1[[#This Row],[concrete]],IF(AND(ISNUMBER(Table1[[#This Row],[cement]]),ISNUMBER(Table1[[#This Row],[aggregates]])),Table1[[#This Row],[cement]]+Table1[[#This Row],[aggregates]],""))</f>
        <v>994.69256489999998</v>
      </c>
      <c r="CG889" s="30">
        <f>COUNT(Table1[[#This Row],[steel]:[other_unspecified_material]])</f>
        <v>3</v>
      </c>
    </row>
    <row r="890" spans="1:85">
      <c r="A890" s="9">
        <v>888</v>
      </c>
      <c r="B890" s="20" t="s">
        <v>685</v>
      </c>
      <c r="C890" t="s">
        <v>1822</v>
      </c>
      <c r="D890">
        <v>2020</v>
      </c>
      <c r="E890"/>
      <c r="F890">
        <v>4.2699973079999998</v>
      </c>
      <c r="H890"/>
      <c r="I890"/>
      <c r="J890">
        <v>81.015895080000007</v>
      </c>
      <c r="M890">
        <v>271.12216749999999</v>
      </c>
      <c r="N890"/>
      <c r="O890">
        <v>113.1156366</v>
      </c>
      <c r="P890">
        <v>83.312934839999997</v>
      </c>
      <c r="Q890">
        <v>21.272408710000001</v>
      </c>
      <c r="S890">
        <v>26.997620739999999</v>
      </c>
      <c r="U890">
        <v>10.213422380000001</v>
      </c>
      <c r="V890">
        <v>3.7507744650000001</v>
      </c>
      <c r="W890"/>
      <c r="Z890">
        <v>0.78013813399999998</v>
      </c>
      <c r="AB890">
        <v>1.53315728</v>
      </c>
      <c r="AC890" s="117">
        <v>0.23874160799999999</v>
      </c>
      <c r="AI890">
        <v>18.270821699999999</v>
      </c>
      <c r="AJ890"/>
      <c r="AK890">
        <v>8.6001865999999996E-2</v>
      </c>
      <c r="AL890" t="s">
        <v>1831</v>
      </c>
      <c r="AM890">
        <v>5</v>
      </c>
      <c r="AN890" t="s">
        <v>1836</v>
      </c>
      <c r="AO890" t="s">
        <v>1825</v>
      </c>
      <c r="AP890" t="s">
        <v>1845</v>
      </c>
      <c r="AQ890" t="s">
        <v>120</v>
      </c>
      <c r="AR890" s="20" t="s">
        <v>121</v>
      </c>
      <c r="AS890" s="20" t="s">
        <v>1919</v>
      </c>
      <c r="AT890" s="38">
        <v>2022</v>
      </c>
      <c r="AU890" s="20" t="s">
        <v>1920</v>
      </c>
      <c r="AV890" s="20" t="s">
        <v>1921</v>
      </c>
      <c r="AW890" s="20" t="s">
        <v>1922</v>
      </c>
      <c r="AX890" s="30" t="s">
        <v>1923</v>
      </c>
      <c r="AY890" s="20" t="s">
        <v>1924</v>
      </c>
      <c r="AZ890" t="s">
        <v>1846</v>
      </c>
      <c r="BA890" s="20" t="s">
        <v>1848</v>
      </c>
      <c r="BB890" s="20" t="s">
        <v>1925</v>
      </c>
      <c r="BC890" s="20" t="s">
        <v>1897</v>
      </c>
      <c r="BD890" s="20"/>
      <c r="BE890" s="20" t="s">
        <v>1918</v>
      </c>
      <c r="BF890" s="20"/>
      <c r="BG890" s="20"/>
      <c r="BH890" s="20"/>
      <c r="BI890" s="20"/>
      <c r="BJ890" s="20"/>
      <c r="BK890" s="20"/>
      <c r="BL890" s="20"/>
      <c r="BM890" s="20"/>
      <c r="BN890" s="20"/>
      <c r="BO890" s="20"/>
      <c r="BP890" s="20"/>
      <c r="BQ890" s="20"/>
      <c r="BR890" s="20"/>
      <c r="BS890" s="20"/>
      <c r="BT890" s="20"/>
      <c r="BU890" s="20"/>
      <c r="BV890" s="20"/>
      <c r="BW890" s="30" t="s">
        <v>694</v>
      </c>
      <c r="BX890" s="22" t="str">
        <f>_xlfn.XLOOKUP(BW890,dimensions_items!$B$4:$B$35,dimensions_items!$C$4:$C$35,"NULL",0)</f>
        <v>R5.2OECD</v>
      </c>
      <c r="BY890" s="110" t="s">
        <v>16</v>
      </c>
      <c r="BZ890" s="20" t="s">
        <v>1576</v>
      </c>
      <c r="CA890" s="112" t="s">
        <v>31</v>
      </c>
      <c r="CB890" s="112" t="s">
        <v>19</v>
      </c>
      <c r="CC890" s="20" t="str">
        <f t="shared" si="39"/>
        <v>RS</v>
      </c>
      <c r="CD890" s="20" t="str">
        <f t="shared" si="40"/>
        <v>T</v>
      </c>
      <c r="CE890" s="20" t="str">
        <f t="shared" si="41"/>
        <v>OECD_CAN</v>
      </c>
      <c r="CF890" s="20">
        <f>IF(ISNUMBER(Table1[[#This Row],[concrete]]),Table1[[#This Row],[concrete]],IF(AND(ISNUMBER(Table1[[#This Row],[cement]]),ISNUMBER(Table1[[#This Row],[aggregates]])),Table1[[#This Row],[cement]]+Table1[[#This Row],[aggregates]],""))</f>
        <v>271.12216749999999</v>
      </c>
      <c r="CG890" s="30">
        <f>COUNT(Table1[[#This Row],[steel]:[other_unspecified_material]])</f>
        <v>14</v>
      </c>
    </row>
    <row r="891" spans="1:85">
      <c r="A891" s="9">
        <v>889</v>
      </c>
      <c r="B891" s="20" t="s">
        <v>685</v>
      </c>
      <c r="C891" t="s">
        <v>1822</v>
      </c>
      <c r="D891">
        <v>2021</v>
      </c>
      <c r="E891"/>
      <c r="F891">
        <v>4.3411417290000003</v>
      </c>
      <c r="H891"/>
      <c r="I891"/>
      <c r="J891">
        <v>62.857345479999999</v>
      </c>
      <c r="M891">
        <v>437.65965690000002</v>
      </c>
      <c r="N891"/>
      <c r="O891">
        <v>103.1557997</v>
      </c>
      <c r="P891">
        <v>60.056314989999997</v>
      </c>
      <c r="Q891">
        <v>19.281173819999999</v>
      </c>
      <c r="S891">
        <v>21.348276609999999</v>
      </c>
      <c r="U891">
        <v>3.4235658959999999</v>
      </c>
      <c r="V891">
        <v>4.7949517080000001</v>
      </c>
      <c r="W891">
        <v>25.36087882</v>
      </c>
      <c r="Z891"/>
      <c r="AB891">
        <v>2.1941602119999999</v>
      </c>
      <c r="AC891" s="117">
        <v>0.39849412200000001</v>
      </c>
      <c r="AI891">
        <v>22.576040670000001</v>
      </c>
      <c r="AJ891">
        <v>0.83837442500000003</v>
      </c>
      <c r="AK891">
        <v>9.7482334000000004E-2</v>
      </c>
      <c r="AL891" t="s">
        <v>1831</v>
      </c>
      <c r="AM891">
        <v>5</v>
      </c>
      <c r="AN891" t="s">
        <v>1836</v>
      </c>
      <c r="AO891" t="s">
        <v>1825</v>
      </c>
      <c r="AP891" t="s">
        <v>1845</v>
      </c>
      <c r="AQ891" t="s">
        <v>120</v>
      </c>
      <c r="AR891" s="20" t="s">
        <v>121</v>
      </c>
      <c r="AS891" s="20" t="s">
        <v>1919</v>
      </c>
      <c r="AT891" s="38">
        <v>2022</v>
      </c>
      <c r="AU891" s="20" t="s">
        <v>1920</v>
      </c>
      <c r="AV891" s="20" t="s">
        <v>1921</v>
      </c>
      <c r="AW891" s="20" t="s">
        <v>1922</v>
      </c>
      <c r="AX891" s="30" t="s">
        <v>1923</v>
      </c>
      <c r="AY891" s="20" t="s">
        <v>1924</v>
      </c>
      <c r="AZ891" t="s">
        <v>1846</v>
      </c>
      <c r="BA891" s="20" t="s">
        <v>1848</v>
      </c>
      <c r="BB891" s="20" t="s">
        <v>1925</v>
      </c>
      <c r="BC891" s="20" t="s">
        <v>1898</v>
      </c>
      <c r="BD891" s="20"/>
      <c r="BE891" s="20" t="s">
        <v>1918</v>
      </c>
      <c r="BF891" s="20"/>
      <c r="BG891" s="20"/>
      <c r="BH891" s="20"/>
      <c r="BI891" s="20"/>
      <c r="BJ891" s="20"/>
      <c r="BK891" s="20"/>
      <c r="BL891" s="20"/>
      <c r="BM891" s="20"/>
      <c r="BN891" s="20"/>
      <c r="BO891" s="20"/>
      <c r="BP891" s="20"/>
      <c r="BQ891" s="20"/>
      <c r="BR891" s="20"/>
      <c r="BS891" s="20"/>
      <c r="BT891" s="20"/>
      <c r="BU891" s="20"/>
      <c r="BV891" s="20"/>
      <c r="BW891" s="30" t="s">
        <v>694</v>
      </c>
      <c r="BX891" s="22" t="str">
        <f>_xlfn.XLOOKUP(BW891,dimensions_items!$B$4:$B$35,dimensions_items!$C$4:$C$35,"NULL",0)</f>
        <v>R5.2OECD</v>
      </c>
      <c r="BY891" s="110" t="s">
        <v>16</v>
      </c>
      <c r="BZ891" s="20" t="s">
        <v>1576</v>
      </c>
      <c r="CA891" s="112" t="s">
        <v>31</v>
      </c>
      <c r="CB891" s="112" t="s">
        <v>19</v>
      </c>
      <c r="CC891" s="20" t="str">
        <f t="shared" si="39"/>
        <v>RS</v>
      </c>
      <c r="CD891" s="20" t="str">
        <f t="shared" si="40"/>
        <v>T</v>
      </c>
      <c r="CE891" s="20" t="str">
        <f t="shared" si="41"/>
        <v>OECD_CAN</v>
      </c>
      <c r="CF891" s="20">
        <f>IF(ISNUMBER(Table1[[#This Row],[concrete]]),Table1[[#This Row],[concrete]],IF(AND(ISNUMBER(Table1[[#This Row],[cement]]),ISNUMBER(Table1[[#This Row],[aggregates]])),Table1[[#This Row],[cement]]+Table1[[#This Row],[aggregates]],""))</f>
        <v>437.65965690000002</v>
      </c>
      <c r="CG891" s="30">
        <f>COUNT(Table1[[#This Row],[steel]:[other_unspecified_material]])</f>
        <v>15</v>
      </c>
    </row>
    <row r="892" spans="1:85">
      <c r="A892" s="9">
        <v>890</v>
      </c>
      <c r="B892" s="20" t="s">
        <v>685</v>
      </c>
      <c r="C892" t="s">
        <v>1822</v>
      </c>
      <c r="D892">
        <v>1988</v>
      </c>
      <c r="E892"/>
      <c r="F892">
        <v>38.628261760000001</v>
      </c>
      <c r="H892"/>
      <c r="I892"/>
      <c r="J892"/>
      <c r="M892">
        <v>1256.3716340000001</v>
      </c>
      <c r="N892"/>
      <c r="O892"/>
      <c r="P892"/>
      <c r="S892"/>
      <c r="V892"/>
      <c r="W892"/>
      <c r="Z892"/>
      <c r="AB892"/>
      <c r="AI892"/>
      <c r="AJ892"/>
      <c r="AK892"/>
      <c r="AL892" t="s">
        <v>1832</v>
      </c>
      <c r="AM892">
        <v>19</v>
      </c>
      <c r="AN892" t="s">
        <v>1841</v>
      </c>
      <c r="AO892" t="s">
        <v>1829</v>
      </c>
      <c r="AP892" t="s">
        <v>1845</v>
      </c>
      <c r="AQ892" t="s">
        <v>120</v>
      </c>
      <c r="AR892" s="20" t="s">
        <v>121</v>
      </c>
      <c r="AS892" s="20" t="s">
        <v>1919</v>
      </c>
      <c r="AT892" s="38">
        <v>2022</v>
      </c>
      <c r="AU892" s="20" t="s">
        <v>1920</v>
      </c>
      <c r="AV892" s="20" t="s">
        <v>1921</v>
      </c>
      <c r="AW892" s="20" t="s">
        <v>1922</v>
      </c>
      <c r="AX892" s="30" t="s">
        <v>1923</v>
      </c>
      <c r="AY892" s="20" t="s">
        <v>1924</v>
      </c>
      <c r="AZ892" t="s">
        <v>1846</v>
      </c>
      <c r="BA892" s="20" t="s">
        <v>1848</v>
      </c>
      <c r="BB892" s="20" t="s">
        <v>1925</v>
      </c>
      <c r="BC892" s="20" t="s">
        <v>1899</v>
      </c>
      <c r="BD892" s="20"/>
      <c r="BE892" s="20" t="s">
        <v>1918</v>
      </c>
      <c r="BF892" s="20"/>
      <c r="BG892" s="20"/>
      <c r="BH892" s="20"/>
      <c r="BI892" s="20"/>
      <c r="BJ892" s="20"/>
      <c r="BK892" s="20"/>
      <c r="BL892" s="20"/>
      <c r="BM892" s="20"/>
      <c r="BN892" s="20"/>
      <c r="BO892" s="20"/>
      <c r="BP892" s="20"/>
      <c r="BQ892" s="20"/>
      <c r="BR892" s="20"/>
      <c r="BS892" s="20"/>
      <c r="BT892" s="20"/>
      <c r="BU892" s="20"/>
      <c r="BV892" s="20"/>
      <c r="BW892" s="30" t="s">
        <v>694</v>
      </c>
      <c r="BX892" s="22" t="str">
        <f>_xlfn.XLOOKUP(BW892,dimensions_items!$B$4:$B$35,dimensions_items!$C$4:$C$35,"NULL",0)</f>
        <v>R5.2OECD</v>
      </c>
      <c r="BY892" s="110" t="s">
        <v>48</v>
      </c>
      <c r="BZ892" s="20" t="s">
        <v>17</v>
      </c>
      <c r="CA892" s="112" t="s">
        <v>31</v>
      </c>
      <c r="CB892" s="112" t="s">
        <v>19</v>
      </c>
      <c r="CC892" s="20" t="str">
        <f t="shared" si="39"/>
        <v>NR</v>
      </c>
      <c r="CD892" s="20" t="str">
        <f t="shared" si="40"/>
        <v>C</v>
      </c>
      <c r="CE892" s="20" t="str">
        <f t="shared" si="41"/>
        <v>OECD_CAN</v>
      </c>
      <c r="CF892" s="20">
        <f>IF(ISNUMBER(Table1[[#This Row],[concrete]]),Table1[[#This Row],[concrete]],IF(AND(ISNUMBER(Table1[[#This Row],[cement]]),ISNUMBER(Table1[[#This Row],[aggregates]])),Table1[[#This Row],[cement]]+Table1[[#This Row],[aggregates]],""))</f>
        <v>1256.3716340000001</v>
      </c>
      <c r="CG892" s="30">
        <f>COUNT(Table1[[#This Row],[steel]:[other_unspecified_material]])</f>
        <v>2</v>
      </c>
    </row>
    <row r="893" spans="1:85">
      <c r="A893" s="9">
        <v>891</v>
      </c>
      <c r="B893" s="20" t="s">
        <v>685</v>
      </c>
      <c r="C893" t="s">
        <v>1822</v>
      </c>
      <c r="D893">
        <v>2018</v>
      </c>
      <c r="E893"/>
      <c r="F893">
        <v>38.364362280000002</v>
      </c>
      <c r="H893"/>
      <c r="I893"/>
      <c r="J893"/>
      <c r="M893">
        <v>1220.291694</v>
      </c>
      <c r="N893"/>
      <c r="O893"/>
      <c r="P893">
        <v>3.25954794</v>
      </c>
      <c r="S893"/>
      <c r="V893"/>
      <c r="W893"/>
      <c r="Z893"/>
      <c r="AB893"/>
      <c r="AI893"/>
      <c r="AJ893"/>
      <c r="AK893"/>
      <c r="AL893" t="s">
        <v>1832</v>
      </c>
      <c r="AM893">
        <v>41</v>
      </c>
      <c r="AN893" t="s">
        <v>1838</v>
      </c>
      <c r="AO893" t="s">
        <v>1827</v>
      </c>
      <c r="AP893" t="s">
        <v>1845</v>
      </c>
      <c r="AQ893" t="s">
        <v>120</v>
      </c>
      <c r="AR893" s="20" t="s">
        <v>121</v>
      </c>
      <c r="AS893" s="20" t="s">
        <v>1919</v>
      </c>
      <c r="AT893" s="38">
        <v>2022</v>
      </c>
      <c r="AU893" s="20" t="s">
        <v>1920</v>
      </c>
      <c r="AV893" s="20" t="s">
        <v>1921</v>
      </c>
      <c r="AW893" s="20" t="s">
        <v>1922</v>
      </c>
      <c r="AX893" s="30" t="s">
        <v>1923</v>
      </c>
      <c r="AY893" s="20" t="s">
        <v>1924</v>
      </c>
      <c r="AZ893" t="s">
        <v>1846</v>
      </c>
      <c r="BA893" s="20" t="s">
        <v>1848</v>
      </c>
      <c r="BB893" s="20" t="s">
        <v>1925</v>
      </c>
      <c r="BC893" s="20" t="s">
        <v>1900</v>
      </c>
      <c r="BD893" s="20"/>
      <c r="BE893" s="20" t="s">
        <v>1918</v>
      </c>
      <c r="BF893" s="20"/>
      <c r="BG893" s="20"/>
      <c r="BH893" s="20"/>
      <c r="BI893" s="20"/>
      <c r="BJ893" s="20"/>
      <c r="BK893" s="20"/>
      <c r="BL893" s="20"/>
      <c r="BM893" s="20"/>
      <c r="BN893" s="20"/>
      <c r="BO893" s="20"/>
      <c r="BP893" s="20"/>
      <c r="BQ893" s="20"/>
      <c r="BR893" s="20"/>
      <c r="BS893" s="20"/>
      <c r="BT893" s="20"/>
      <c r="BU893" s="20"/>
      <c r="BV893" s="20"/>
      <c r="BW893" s="30" t="s">
        <v>694</v>
      </c>
      <c r="BX893" s="22" t="str">
        <f>_xlfn.XLOOKUP(BW893,dimensions_items!$B$4:$B$35,dimensions_items!$C$4:$C$35,"NULL",0)</f>
        <v>R5.2OECD</v>
      </c>
      <c r="BY893" s="20" t="s">
        <v>37</v>
      </c>
      <c r="BZ893" s="20" t="s">
        <v>17</v>
      </c>
      <c r="CA893" s="112" t="s">
        <v>31</v>
      </c>
      <c r="CB893" s="112" t="s">
        <v>19</v>
      </c>
      <c r="CC893" s="20" t="str">
        <f t="shared" si="39"/>
        <v>RM</v>
      </c>
      <c r="CD893" s="20" t="str">
        <f t="shared" si="40"/>
        <v>C</v>
      </c>
      <c r="CE893" s="20" t="str">
        <f t="shared" si="41"/>
        <v>OECD_CAN</v>
      </c>
      <c r="CF893" s="20">
        <f>IF(ISNUMBER(Table1[[#This Row],[concrete]]),Table1[[#This Row],[concrete]],IF(AND(ISNUMBER(Table1[[#This Row],[cement]]),ISNUMBER(Table1[[#This Row],[aggregates]])),Table1[[#This Row],[cement]]+Table1[[#This Row],[aggregates]],""))</f>
        <v>1220.291694</v>
      </c>
      <c r="CG893" s="30">
        <f>COUNT(Table1[[#This Row],[steel]:[other_unspecified_material]])</f>
        <v>3</v>
      </c>
    </row>
    <row r="894" spans="1:85">
      <c r="A894" s="9">
        <v>892</v>
      </c>
      <c r="B894" s="20" t="s">
        <v>685</v>
      </c>
      <c r="C894" t="s">
        <v>1822</v>
      </c>
      <c r="D894">
        <v>2018</v>
      </c>
      <c r="E894"/>
      <c r="F894">
        <v>43.367704490000001</v>
      </c>
      <c r="H894"/>
      <c r="I894"/>
      <c r="J894"/>
      <c r="M894">
        <v>1287.8603479999999</v>
      </c>
      <c r="N894"/>
      <c r="O894"/>
      <c r="P894"/>
      <c r="S894"/>
      <c r="V894"/>
      <c r="W894"/>
      <c r="Z894"/>
      <c r="AB894"/>
      <c r="AI894"/>
      <c r="AJ894"/>
      <c r="AK894"/>
      <c r="AL894" t="s">
        <v>1832</v>
      </c>
      <c r="AM894">
        <v>41</v>
      </c>
      <c r="AN894" t="s">
        <v>1842</v>
      </c>
      <c r="AO894" t="s">
        <v>1830</v>
      </c>
      <c r="AP894" t="s">
        <v>1845</v>
      </c>
      <c r="AQ894" t="s">
        <v>120</v>
      </c>
      <c r="AR894" s="20" t="s">
        <v>121</v>
      </c>
      <c r="AS894" s="20" t="s">
        <v>1919</v>
      </c>
      <c r="AT894" s="38">
        <v>2022</v>
      </c>
      <c r="AU894" s="20" t="s">
        <v>1920</v>
      </c>
      <c r="AV894" s="20" t="s">
        <v>1921</v>
      </c>
      <c r="AW894" s="20" t="s">
        <v>1922</v>
      </c>
      <c r="AX894" s="30" t="s">
        <v>1923</v>
      </c>
      <c r="AY894" s="20" t="s">
        <v>1924</v>
      </c>
      <c r="AZ894" t="s">
        <v>1846</v>
      </c>
      <c r="BA894" s="20" t="s">
        <v>1848</v>
      </c>
      <c r="BB894" s="20" t="s">
        <v>1925</v>
      </c>
      <c r="BC894" s="20" t="s">
        <v>1901</v>
      </c>
      <c r="BD894" s="20"/>
      <c r="BE894" s="20" t="s">
        <v>1918</v>
      </c>
      <c r="BF894" s="20"/>
      <c r="BG894" s="20"/>
      <c r="BH894" s="20"/>
      <c r="BI894" s="20"/>
      <c r="BJ894" s="20"/>
      <c r="BK894" s="20"/>
      <c r="BL894" s="20"/>
      <c r="BM894" s="20"/>
      <c r="BN894" s="20"/>
      <c r="BO894" s="20"/>
      <c r="BP894" s="20"/>
      <c r="BQ894" s="20"/>
      <c r="BR894" s="20"/>
      <c r="BS894" s="20"/>
      <c r="BT894" s="20"/>
      <c r="BU894" s="20"/>
      <c r="BV894" s="20"/>
      <c r="BW894" s="30" t="s">
        <v>694</v>
      </c>
      <c r="BX894" s="22" t="str">
        <f>_xlfn.XLOOKUP(BW894,dimensions_items!$B$4:$B$35,dimensions_items!$C$4:$C$35,"NULL",0)</f>
        <v>R5.2OECD</v>
      </c>
      <c r="BY894" s="110" t="s">
        <v>31</v>
      </c>
      <c r="BZ894" s="20" t="s">
        <v>17</v>
      </c>
      <c r="CA894" s="112" t="s">
        <v>31</v>
      </c>
      <c r="CB894" s="112" t="s">
        <v>19</v>
      </c>
      <c r="CC894" s="20" t="str">
        <f t="shared" si="39"/>
        <v>UN</v>
      </c>
      <c r="CD894" s="20" t="str">
        <f t="shared" si="40"/>
        <v>C</v>
      </c>
      <c r="CE894" s="20" t="str">
        <f t="shared" si="41"/>
        <v>OECD_CAN</v>
      </c>
      <c r="CF894" s="20">
        <f>IF(ISNUMBER(Table1[[#This Row],[concrete]]),Table1[[#This Row],[concrete]],IF(AND(ISNUMBER(Table1[[#This Row],[cement]]),ISNUMBER(Table1[[#This Row],[aggregates]])),Table1[[#This Row],[cement]]+Table1[[#This Row],[aggregates]],""))</f>
        <v>1287.8603479999999</v>
      </c>
      <c r="CG894" s="30">
        <f>COUNT(Table1[[#This Row],[steel]:[other_unspecified_material]])</f>
        <v>2</v>
      </c>
    </row>
    <row r="895" spans="1:85">
      <c r="A895" s="9">
        <v>893</v>
      </c>
      <c r="B895" s="20" t="s">
        <v>685</v>
      </c>
      <c r="C895" t="s">
        <v>1822</v>
      </c>
      <c r="D895">
        <v>2017</v>
      </c>
      <c r="E895"/>
      <c r="F895">
        <v>34.994463830000001</v>
      </c>
      <c r="H895"/>
      <c r="I895"/>
      <c r="J895"/>
      <c r="M895">
        <v>1046.2436090000001</v>
      </c>
      <c r="N895"/>
      <c r="O895"/>
      <c r="P895"/>
      <c r="S895"/>
      <c r="V895"/>
      <c r="W895"/>
      <c r="Z895"/>
      <c r="AB895"/>
      <c r="AI895"/>
      <c r="AJ895"/>
      <c r="AK895"/>
      <c r="AL895" t="s">
        <v>1832</v>
      </c>
      <c r="AM895">
        <v>52</v>
      </c>
      <c r="AN895" t="s">
        <v>1838</v>
      </c>
      <c r="AO895" t="s">
        <v>1827</v>
      </c>
      <c r="AP895" t="s">
        <v>1845</v>
      </c>
      <c r="AQ895" t="s">
        <v>120</v>
      </c>
      <c r="AR895" s="20" t="s">
        <v>121</v>
      </c>
      <c r="AS895" s="20" t="s">
        <v>1919</v>
      </c>
      <c r="AT895" s="38">
        <v>2022</v>
      </c>
      <c r="AU895" s="20" t="s">
        <v>1920</v>
      </c>
      <c r="AV895" s="20" t="s">
        <v>1921</v>
      </c>
      <c r="AW895" s="20" t="s">
        <v>1922</v>
      </c>
      <c r="AX895" s="30" t="s">
        <v>1923</v>
      </c>
      <c r="AY895" s="20" t="s">
        <v>1924</v>
      </c>
      <c r="AZ895" t="s">
        <v>1846</v>
      </c>
      <c r="BA895" s="20" t="s">
        <v>1848</v>
      </c>
      <c r="BB895" s="20" t="s">
        <v>1925</v>
      </c>
      <c r="BC895" s="20" t="s">
        <v>1902</v>
      </c>
      <c r="BD895" s="20"/>
      <c r="BE895" s="20" t="s">
        <v>1918</v>
      </c>
      <c r="BF895" s="20"/>
      <c r="BG895" s="20"/>
      <c r="BH895" s="20"/>
      <c r="BI895" s="20"/>
      <c r="BJ895" s="20"/>
      <c r="BK895" s="20"/>
      <c r="BL895" s="20"/>
      <c r="BM895" s="20"/>
      <c r="BN895" s="20"/>
      <c r="BO895" s="20"/>
      <c r="BP895" s="20"/>
      <c r="BQ895" s="20"/>
      <c r="BR895" s="20"/>
      <c r="BS895" s="20"/>
      <c r="BT895" s="20"/>
      <c r="BU895" s="20"/>
      <c r="BV895" s="20"/>
      <c r="BW895" s="30" t="s">
        <v>694</v>
      </c>
      <c r="BX895" s="22" t="str">
        <f>_xlfn.XLOOKUP(BW895,dimensions_items!$B$4:$B$35,dimensions_items!$C$4:$C$35,"NULL",0)</f>
        <v>R5.2OECD</v>
      </c>
      <c r="BY895" s="110" t="s">
        <v>37</v>
      </c>
      <c r="BZ895" s="20" t="s">
        <v>17</v>
      </c>
      <c r="CA895" s="112" t="s">
        <v>31</v>
      </c>
      <c r="CB895" s="112" t="s">
        <v>19</v>
      </c>
      <c r="CC895" s="20" t="str">
        <f t="shared" si="39"/>
        <v>RM</v>
      </c>
      <c r="CD895" s="20" t="str">
        <f t="shared" si="40"/>
        <v>C</v>
      </c>
      <c r="CE895" s="20" t="str">
        <f t="shared" si="41"/>
        <v>OECD_CAN</v>
      </c>
      <c r="CF895" s="20">
        <f>IF(ISNUMBER(Table1[[#This Row],[concrete]]),Table1[[#This Row],[concrete]],IF(AND(ISNUMBER(Table1[[#This Row],[cement]]),ISNUMBER(Table1[[#This Row],[aggregates]])),Table1[[#This Row],[cement]]+Table1[[#This Row],[aggregates]],""))</f>
        <v>1046.2436090000001</v>
      </c>
      <c r="CG895" s="30">
        <f>COUNT(Table1[[#This Row],[steel]:[other_unspecified_material]])</f>
        <v>2</v>
      </c>
    </row>
    <row r="896" spans="1:85">
      <c r="A896" s="9">
        <v>894</v>
      </c>
      <c r="B896" s="20" t="s">
        <v>685</v>
      </c>
      <c r="C896" t="s">
        <v>1822</v>
      </c>
      <c r="D896">
        <v>2017</v>
      </c>
      <c r="E896"/>
      <c r="F896">
        <v>36.580592500000002</v>
      </c>
      <c r="H896"/>
      <c r="I896"/>
      <c r="J896"/>
      <c r="M896">
        <v>1106.0404309999999</v>
      </c>
      <c r="N896"/>
      <c r="O896"/>
      <c r="P896"/>
      <c r="S896"/>
      <c r="V896"/>
      <c r="W896"/>
      <c r="Z896"/>
      <c r="AB896"/>
      <c r="AI896"/>
      <c r="AJ896"/>
      <c r="AK896"/>
      <c r="AL896" t="s">
        <v>1832</v>
      </c>
      <c r="AM896">
        <v>34</v>
      </c>
      <c r="AN896" t="s">
        <v>1838</v>
      </c>
      <c r="AO896" t="s">
        <v>1827</v>
      </c>
      <c r="AP896" t="s">
        <v>1845</v>
      </c>
      <c r="AQ896" t="s">
        <v>120</v>
      </c>
      <c r="AR896" s="20" t="s">
        <v>121</v>
      </c>
      <c r="AS896" s="20" t="s">
        <v>1919</v>
      </c>
      <c r="AT896" s="38">
        <v>2022</v>
      </c>
      <c r="AU896" s="20" t="s">
        <v>1920</v>
      </c>
      <c r="AV896" s="20" t="s">
        <v>1921</v>
      </c>
      <c r="AW896" s="20" t="s">
        <v>1922</v>
      </c>
      <c r="AX896" s="30" t="s">
        <v>1923</v>
      </c>
      <c r="AY896" s="20" t="s">
        <v>1924</v>
      </c>
      <c r="AZ896" t="s">
        <v>1846</v>
      </c>
      <c r="BA896" s="20" t="s">
        <v>1848</v>
      </c>
      <c r="BB896" s="20" t="s">
        <v>1925</v>
      </c>
      <c r="BC896" s="20" t="s">
        <v>1903</v>
      </c>
      <c r="BD896" s="20"/>
      <c r="BE896" s="20" t="s">
        <v>1918</v>
      </c>
      <c r="BF896" s="20"/>
      <c r="BG896" s="20"/>
      <c r="BH896" s="20"/>
      <c r="BI896" s="20"/>
      <c r="BJ896" s="20"/>
      <c r="BK896" s="20"/>
      <c r="BL896" s="20"/>
      <c r="BM896" s="20"/>
      <c r="BN896" s="20"/>
      <c r="BO896" s="20"/>
      <c r="BP896" s="20"/>
      <c r="BQ896" s="20"/>
      <c r="BR896" s="20"/>
      <c r="BS896" s="20"/>
      <c r="BT896" s="20"/>
      <c r="BU896" s="20"/>
      <c r="BV896" s="20"/>
      <c r="BW896" s="30" t="s">
        <v>694</v>
      </c>
      <c r="BX896" s="22" t="str">
        <f>_xlfn.XLOOKUP(BW896,dimensions_items!$B$4:$B$35,dimensions_items!$C$4:$C$35,"NULL",0)</f>
        <v>R5.2OECD</v>
      </c>
      <c r="BY896" s="20" t="s">
        <v>37</v>
      </c>
      <c r="BZ896" s="20" t="s">
        <v>17</v>
      </c>
      <c r="CA896" s="112" t="s">
        <v>31</v>
      </c>
      <c r="CB896" s="112" t="s">
        <v>19</v>
      </c>
      <c r="CC896" s="20" t="str">
        <f t="shared" si="39"/>
        <v>RM</v>
      </c>
      <c r="CD896" s="20" t="str">
        <f t="shared" si="40"/>
        <v>C</v>
      </c>
      <c r="CE896" s="20" t="str">
        <f t="shared" si="41"/>
        <v>OECD_CAN</v>
      </c>
      <c r="CF896" s="20">
        <f>IF(ISNUMBER(Table1[[#This Row],[concrete]]),Table1[[#This Row],[concrete]],IF(AND(ISNUMBER(Table1[[#This Row],[cement]]),ISNUMBER(Table1[[#This Row],[aggregates]])),Table1[[#This Row],[cement]]+Table1[[#This Row],[aggregates]],""))</f>
        <v>1106.0404309999999</v>
      </c>
      <c r="CG896" s="30">
        <f>COUNT(Table1[[#This Row],[steel]:[other_unspecified_material]])</f>
        <v>2</v>
      </c>
    </row>
    <row r="897" spans="1:85">
      <c r="A897" s="9">
        <v>895</v>
      </c>
      <c r="B897" s="20" t="s">
        <v>685</v>
      </c>
      <c r="C897" t="s">
        <v>1822</v>
      </c>
      <c r="D897">
        <v>2016</v>
      </c>
      <c r="E897"/>
      <c r="F897">
        <v>38.697757090000003</v>
      </c>
      <c r="H897"/>
      <c r="I897"/>
      <c r="J897"/>
      <c r="M897">
        <v>1300.327642</v>
      </c>
      <c r="N897"/>
      <c r="O897"/>
      <c r="P897"/>
      <c r="S897"/>
      <c r="V897"/>
      <c r="W897"/>
      <c r="Z897"/>
      <c r="AB897"/>
      <c r="AI897"/>
      <c r="AJ897"/>
      <c r="AK897"/>
      <c r="AL897" t="s">
        <v>1832</v>
      </c>
      <c r="AM897">
        <v>20</v>
      </c>
      <c r="AN897" t="s">
        <v>1838</v>
      </c>
      <c r="AO897" t="s">
        <v>1827</v>
      </c>
      <c r="AP897" t="s">
        <v>1845</v>
      </c>
      <c r="AQ897" t="s">
        <v>120</v>
      </c>
      <c r="AR897" s="20" t="s">
        <v>121</v>
      </c>
      <c r="AS897" s="20" t="s">
        <v>1919</v>
      </c>
      <c r="AT897" s="38">
        <v>2022</v>
      </c>
      <c r="AU897" s="20" t="s">
        <v>1920</v>
      </c>
      <c r="AV897" s="20" t="s">
        <v>1921</v>
      </c>
      <c r="AW897" s="20" t="s">
        <v>1922</v>
      </c>
      <c r="AX897" s="30" t="s">
        <v>1923</v>
      </c>
      <c r="AY897" s="20" t="s">
        <v>1924</v>
      </c>
      <c r="AZ897" t="s">
        <v>1846</v>
      </c>
      <c r="BA897" s="20" t="s">
        <v>1848</v>
      </c>
      <c r="BB897" s="20" t="s">
        <v>1925</v>
      </c>
      <c r="BC897" s="20" t="s">
        <v>1904</v>
      </c>
      <c r="BD897" s="20"/>
      <c r="BE897" s="20" t="s">
        <v>1918</v>
      </c>
      <c r="BF897" s="20"/>
      <c r="BG897" s="20"/>
      <c r="BH897" s="20"/>
      <c r="BI897" s="20"/>
      <c r="BJ897" s="20"/>
      <c r="BK897" s="20"/>
      <c r="BL897" s="20"/>
      <c r="BM897" s="20"/>
      <c r="BN897" s="20"/>
      <c r="BO897" s="20"/>
      <c r="BP897" s="20"/>
      <c r="BQ897" s="20"/>
      <c r="BR897" s="20"/>
      <c r="BS897" s="20"/>
      <c r="BT897" s="20"/>
      <c r="BU897" s="20"/>
      <c r="BV897" s="20"/>
      <c r="BW897" s="30" t="s">
        <v>694</v>
      </c>
      <c r="BX897" s="22" t="str">
        <f>_xlfn.XLOOKUP(BW897,dimensions_items!$B$4:$B$35,dimensions_items!$C$4:$C$35,"NULL",0)</f>
        <v>R5.2OECD</v>
      </c>
      <c r="BY897" s="20" t="s">
        <v>37</v>
      </c>
      <c r="BZ897" s="20" t="s">
        <v>17</v>
      </c>
      <c r="CA897" s="112" t="s">
        <v>31</v>
      </c>
      <c r="CB897" s="112" t="s">
        <v>19</v>
      </c>
      <c r="CC897" s="20" t="str">
        <f t="shared" si="39"/>
        <v>RM</v>
      </c>
      <c r="CD897" s="20" t="str">
        <f t="shared" si="40"/>
        <v>C</v>
      </c>
      <c r="CE897" s="20" t="str">
        <f t="shared" si="41"/>
        <v>OECD_CAN</v>
      </c>
      <c r="CF897" s="20">
        <f>IF(ISNUMBER(Table1[[#This Row],[concrete]]),Table1[[#This Row],[concrete]],IF(AND(ISNUMBER(Table1[[#This Row],[cement]]),ISNUMBER(Table1[[#This Row],[aggregates]])),Table1[[#This Row],[cement]]+Table1[[#This Row],[aggregates]],""))</f>
        <v>1300.327642</v>
      </c>
      <c r="CG897" s="30">
        <f>COUNT(Table1[[#This Row],[steel]:[other_unspecified_material]])</f>
        <v>2</v>
      </c>
    </row>
    <row r="898" spans="1:85">
      <c r="A898" s="9">
        <v>896</v>
      </c>
      <c r="B898" s="20" t="s">
        <v>685</v>
      </c>
      <c r="C898" t="s">
        <v>1822</v>
      </c>
      <c r="D898">
        <v>2020</v>
      </c>
      <c r="E898"/>
      <c r="F898">
        <v>12.1571085</v>
      </c>
      <c r="H898"/>
      <c r="I898">
        <v>1.6541573E-2</v>
      </c>
      <c r="J898">
        <v>82.245864609999998</v>
      </c>
      <c r="M898">
        <v>331.65065950000002</v>
      </c>
      <c r="N898">
        <v>2.4913648620000002</v>
      </c>
      <c r="O898">
        <v>146.89113169999999</v>
      </c>
      <c r="P898">
        <v>58.062887119999999</v>
      </c>
      <c r="S898">
        <v>27.000582959999999</v>
      </c>
      <c r="V898"/>
      <c r="W898"/>
      <c r="Z898"/>
      <c r="AB898">
        <v>1.6402390149999999</v>
      </c>
      <c r="AC898" s="117">
        <v>0.32944691399999998</v>
      </c>
      <c r="AI898"/>
      <c r="AJ898">
        <v>11.77519493</v>
      </c>
      <c r="AK898">
        <v>7.4619251999999997E-2</v>
      </c>
      <c r="AL898" t="s">
        <v>1831</v>
      </c>
      <c r="AM898">
        <v>5</v>
      </c>
      <c r="AN898" t="s">
        <v>1843</v>
      </c>
      <c r="AO898" t="s">
        <v>1825</v>
      </c>
      <c r="AP898" t="s">
        <v>1845</v>
      </c>
      <c r="AQ898" t="s">
        <v>120</v>
      </c>
      <c r="AR898" s="20" t="s">
        <v>121</v>
      </c>
      <c r="AS898" s="20" t="s">
        <v>1919</v>
      </c>
      <c r="AT898" s="38">
        <v>2022</v>
      </c>
      <c r="AU898" s="20" t="s">
        <v>1920</v>
      </c>
      <c r="AV898" s="20" t="s">
        <v>1921</v>
      </c>
      <c r="AW898" s="20" t="s">
        <v>1922</v>
      </c>
      <c r="AX898" s="30" t="s">
        <v>1923</v>
      </c>
      <c r="AY898" s="20" t="s">
        <v>1924</v>
      </c>
      <c r="AZ898" t="s">
        <v>1846</v>
      </c>
      <c r="BA898" s="20" t="s">
        <v>1848</v>
      </c>
      <c r="BB898" s="20" t="s">
        <v>1925</v>
      </c>
      <c r="BC898" s="20" t="s">
        <v>1905</v>
      </c>
      <c r="BD898" s="20"/>
      <c r="BE898" s="20" t="s">
        <v>1918</v>
      </c>
      <c r="BF898" s="20"/>
      <c r="BG898" s="20"/>
      <c r="BH898" s="20"/>
      <c r="BI898" s="20"/>
      <c r="BJ898" s="20"/>
      <c r="BK898" s="20"/>
      <c r="BL898" s="20"/>
      <c r="BM898" s="20"/>
      <c r="BN898" s="20"/>
      <c r="BO898" s="20"/>
      <c r="BP898" s="20"/>
      <c r="BQ898" s="20"/>
      <c r="BR898" s="20"/>
      <c r="BS898" s="20"/>
      <c r="BT898" s="20"/>
      <c r="BU898" s="20"/>
      <c r="BV898" s="20"/>
      <c r="BW898" s="30" t="s">
        <v>694</v>
      </c>
      <c r="BX898" s="22" t="str">
        <f>_xlfn.XLOOKUP(BW898,dimensions_items!$B$4:$B$35,dimensions_items!$C$4:$C$35,"NULL",0)</f>
        <v>R5.2OECD</v>
      </c>
      <c r="BY898" s="110" t="s">
        <v>16</v>
      </c>
      <c r="BZ898" s="20" t="s">
        <v>1576</v>
      </c>
      <c r="CA898" s="112" t="s">
        <v>31</v>
      </c>
      <c r="CB898" s="112" t="s">
        <v>19</v>
      </c>
      <c r="CC898" s="20" t="str">
        <f t="shared" ref="CC898:CC911" si="42">IF(LEFT(BY898,1)="N","NR",IF(LEFT(BY898,1)="I","IN",IF(LEFT(BY898,1)="U","UN",IF(LEFT(BY898,3)="R_u","RU",IF(LEFT(BY898,3)="R_M","RM",IF(LEFT(BY898,3)="R_S","RS",""))))))</f>
        <v>RS</v>
      </c>
      <c r="CD898" s="20" t="str">
        <f t="shared" ref="CD898:CD911" si="43">IF(LEFT(BZ898,1)="R","C",(LEFT(BZ898,1)))</f>
        <v>T</v>
      </c>
      <c r="CE898" s="20" t="str">
        <f t="shared" ref="CE898:CE911" si="44">RIGHT(BX898,LEN(BX898)-4)&amp;"_"&amp;RIGHT(BW898,LEN(BW898)-3)</f>
        <v>OECD_CAN</v>
      </c>
      <c r="CF898" s="20">
        <f>IF(ISNUMBER(Table1[[#This Row],[concrete]]),Table1[[#This Row],[concrete]],IF(AND(ISNUMBER(Table1[[#This Row],[cement]]),ISNUMBER(Table1[[#This Row],[aggregates]])),Table1[[#This Row],[cement]]+Table1[[#This Row],[aggregates]],""))</f>
        <v>331.65065950000002</v>
      </c>
      <c r="CG898" s="30">
        <f>COUNT(Table1[[#This Row],[steel]:[other_unspecified_material]])</f>
        <v>12</v>
      </c>
    </row>
    <row r="899" spans="1:85">
      <c r="A899" s="9">
        <v>897</v>
      </c>
      <c r="B899" s="20" t="s">
        <v>685</v>
      </c>
      <c r="C899" t="s">
        <v>1822</v>
      </c>
      <c r="D899">
        <v>2020</v>
      </c>
      <c r="E899"/>
      <c r="F899">
        <v>24.152963209999999</v>
      </c>
      <c r="H899"/>
      <c r="I899"/>
      <c r="J899">
        <v>80.889808790000004</v>
      </c>
      <c r="M899">
        <v>361.67718989999997</v>
      </c>
      <c r="N899">
        <v>3.5199642259999999</v>
      </c>
      <c r="O899">
        <v>103.05841650000001</v>
      </c>
      <c r="P899"/>
      <c r="S899">
        <v>22.545229070000001</v>
      </c>
      <c r="V899"/>
      <c r="W899"/>
      <c r="Z899"/>
      <c r="AB899">
        <v>3.079008017</v>
      </c>
      <c r="AC899" s="117">
        <v>0.150323443</v>
      </c>
      <c r="AI899"/>
      <c r="AJ899">
        <v>23.697745090000002</v>
      </c>
      <c r="AK899">
        <v>1.9895321539999999</v>
      </c>
      <c r="AL899" t="s">
        <v>1831</v>
      </c>
      <c r="AM899">
        <v>5</v>
      </c>
      <c r="AN899" t="s">
        <v>1843</v>
      </c>
      <c r="AO899" t="s">
        <v>1825</v>
      </c>
      <c r="AP899" t="s">
        <v>1845</v>
      </c>
      <c r="AQ899" t="s">
        <v>120</v>
      </c>
      <c r="AR899" s="20" t="s">
        <v>121</v>
      </c>
      <c r="AS899" s="20" t="s">
        <v>1919</v>
      </c>
      <c r="AT899" s="38">
        <v>2022</v>
      </c>
      <c r="AU899" s="20" t="s">
        <v>1920</v>
      </c>
      <c r="AV899" s="20" t="s">
        <v>1921</v>
      </c>
      <c r="AW899" s="20" t="s">
        <v>1922</v>
      </c>
      <c r="AX899" s="30" t="s">
        <v>1923</v>
      </c>
      <c r="AY899" s="20" t="s">
        <v>1924</v>
      </c>
      <c r="AZ899" t="s">
        <v>1846</v>
      </c>
      <c r="BA899" s="20" t="s">
        <v>1848</v>
      </c>
      <c r="BB899" s="20" t="s">
        <v>1925</v>
      </c>
      <c r="BC899" s="20" t="s">
        <v>1906</v>
      </c>
      <c r="BD899" s="20"/>
      <c r="BE899" s="20" t="s">
        <v>1918</v>
      </c>
      <c r="BF899" s="20"/>
      <c r="BG899" s="20"/>
      <c r="BH899" s="20"/>
      <c r="BI899" s="20"/>
      <c r="BJ899" s="20"/>
      <c r="BK899" s="20"/>
      <c r="BL899" s="20"/>
      <c r="BM899" s="20"/>
      <c r="BN899" s="20"/>
      <c r="BO899" s="20"/>
      <c r="BP899" s="20"/>
      <c r="BQ899" s="20"/>
      <c r="BR899" s="20"/>
      <c r="BS899" s="20"/>
      <c r="BT899" s="20"/>
      <c r="BU899" s="20"/>
      <c r="BV899" s="20"/>
      <c r="BW899" s="30" t="s">
        <v>694</v>
      </c>
      <c r="BX899" s="22" t="str">
        <f>_xlfn.XLOOKUP(BW899,dimensions_items!$B$4:$B$35,dimensions_items!$C$4:$C$35,"NULL",0)</f>
        <v>R5.2OECD</v>
      </c>
      <c r="BY899" s="110" t="s">
        <v>16</v>
      </c>
      <c r="BZ899" s="20" t="s">
        <v>1576</v>
      </c>
      <c r="CA899" s="112" t="s">
        <v>31</v>
      </c>
      <c r="CB899" s="112" t="s">
        <v>19</v>
      </c>
      <c r="CC899" s="20" t="str">
        <f t="shared" si="42"/>
        <v>RS</v>
      </c>
      <c r="CD899" s="20" t="str">
        <f t="shared" si="43"/>
        <v>T</v>
      </c>
      <c r="CE899" s="20" t="str">
        <f t="shared" si="44"/>
        <v>OECD_CAN</v>
      </c>
      <c r="CF899" s="20">
        <f>IF(ISNUMBER(Table1[[#This Row],[concrete]]),Table1[[#This Row],[concrete]],IF(AND(ISNUMBER(Table1[[#This Row],[cement]]),ISNUMBER(Table1[[#This Row],[aggregates]])),Table1[[#This Row],[cement]]+Table1[[#This Row],[aggregates]],""))</f>
        <v>361.67718989999997</v>
      </c>
      <c r="CG899" s="30">
        <f>COUNT(Table1[[#This Row],[steel]:[other_unspecified_material]])</f>
        <v>10</v>
      </c>
    </row>
    <row r="900" spans="1:85">
      <c r="A900" s="9">
        <v>898</v>
      </c>
      <c r="B900" s="20" t="s">
        <v>685</v>
      </c>
      <c r="C900" t="s">
        <v>1822</v>
      </c>
      <c r="D900">
        <v>2019</v>
      </c>
      <c r="E900"/>
      <c r="F900">
        <v>3.6666913440000002</v>
      </c>
      <c r="H900"/>
      <c r="I900"/>
      <c r="J900">
        <v>67.719955720000002</v>
      </c>
      <c r="M900">
        <v>467.9902788</v>
      </c>
      <c r="N900">
        <v>5.4893598880000001</v>
      </c>
      <c r="O900">
        <v>75.991396100000003</v>
      </c>
      <c r="P900"/>
      <c r="S900">
        <v>17.34789348</v>
      </c>
      <c r="V900">
        <v>1.0619097930000001</v>
      </c>
      <c r="W900"/>
      <c r="Z900">
        <v>14.064889040000001</v>
      </c>
      <c r="AB900">
        <v>0.553821063</v>
      </c>
      <c r="AC900" s="117">
        <v>1.6625762049999999</v>
      </c>
      <c r="AI900"/>
      <c r="AJ900">
        <v>15.679756429999999</v>
      </c>
      <c r="AK900"/>
      <c r="AL900" t="s">
        <v>1831</v>
      </c>
      <c r="AM900">
        <v>5</v>
      </c>
      <c r="AN900" t="s">
        <v>1843</v>
      </c>
      <c r="AO900" t="s">
        <v>1825</v>
      </c>
      <c r="AP900" t="s">
        <v>1845</v>
      </c>
      <c r="AQ900" t="s">
        <v>120</v>
      </c>
      <c r="AR900" s="20" t="s">
        <v>121</v>
      </c>
      <c r="AS900" s="20" t="s">
        <v>1919</v>
      </c>
      <c r="AT900" s="38">
        <v>2022</v>
      </c>
      <c r="AU900" s="20" t="s">
        <v>1920</v>
      </c>
      <c r="AV900" s="20" t="s">
        <v>1921</v>
      </c>
      <c r="AW900" s="20" t="s">
        <v>1922</v>
      </c>
      <c r="AX900" s="30" t="s">
        <v>1923</v>
      </c>
      <c r="AY900" s="20" t="s">
        <v>1924</v>
      </c>
      <c r="AZ900" t="s">
        <v>1846</v>
      </c>
      <c r="BA900" s="20" t="s">
        <v>1848</v>
      </c>
      <c r="BB900" s="20" t="s">
        <v>1925</v>
      </c>
      <c r="BC900" s="20" t="s">
        <v>1907</v>
      </c>
      <c r="BD900" s="20"/>
      <c r="BE900" s="20" t="s">
        <v>1918</v>
      </c>
      <c r="BF900" s="20"/>
      <c r="BG900" s="20"/>
      <c r="BH900" s="20"/>
      <c r="BI900" s="20"/>
      <c r="BJ900" s="20"/>
      <c r="BK900" s="20"/>
      <c r="BL900" s="20"/>
      <c r="BM900" s="20"/>
      <c r="BN900" s="20"/>
      <c r="BO900" s="20"/>
      <c r="BP900" s="20"/>
      <c r="BQ900" s="20"/>
      <c r="BR900" s="20"/>
      <c r="BS900" s="20"/>
      <c r="BT900" s="20"/>
      <c r="BU900" s="20"/>
      <c r="BV900" s="20"/>
      <c r="BW900" s="30" t="s">
        <v>694</v>
      </c>
      <c r="BX900" s="22" t="str">
        <f>_xlfn.XLOOKUP(BW900,dimensions_items!$B$4:$B$35,dimensions_items!$C$4:$C$35,"NULL",0)</f>
        <v>R5.2OECD</v>
      </c>
      <c r="BY900" s="110" t="s">
        <v>16</v>
      </c>
      <c r="BZ900" s="20" t="s">
        <v>1576</v>
      </c>
      <c r="CA900" s="112" t="s">
        <v>31</v>
      </c>
      <c r="CB900" s="112" t="s">
        <v>19</v>
      </c>
      <c r="CC900" s="20" t="str">
        <f t="shared" si="42"/>
        <v>RS</v>
      </c>
      <c r="CD900" s="20" t="str">
        <f t="shared" si="43"/>
        <v>T</v>
      </c>
      <c r="CE900" s="20" t="str">
        <f t="shared" si="44"/>
        <v>OECD_CAN</v>
      </c>
      <c r="CF900" s="20">
        <f>IF(ISNUMBER(Table1[[#This Row],[concrete]]),Table1[[#This Row],[concrete]],IF(AND(ISNUMBER(Table1[[#This Row],[cement]]),ISNUMBER(Table1[[#This Row],[aggregates]])),Table1[[#This Row],[cement]]+Table1[[#This Row],[aggregates]],""))</f>
        <v>467.9902788</v>
      </c>
      <c r="CG900" s="30">
        <f>COUNT(Table1[[#This Row],[steel]:[other_unspecified_material]])</f>
        <v>11</v>
      </c>
    </row>
    <row r="901" spans="1:85">
      <c r="A901" s="9">
        <v>899</v>
      </c>
      <c r="B901" s="20" t="s">
        <v>685</v>
      </c>
      <c r="C901" t="s">
        <v>1822</v>
      </c>
      <c r="D901">
        <v>2021</v>
      </c>
      <c r="E901"/>
      <c r="F901">
        <v>0.86771157200000004</v>
      </c>
      <c r="H901">
        <v>0.28663912400000002</v>
      </c>
      <c r="I901"/>
      <c r="J901">
        <v>79.38259721</v>
      </c>
      <c r="M901">
        <v>441.39499130000002</v>
      </c>
      <c r="N901">
        <v>1.6530516630000001</v>
      </c>
      <c r="O901">
        <v>62.419864560000001</v>
      </c>
      <c r="P901">
        <v>13.241449810000001</v>
      </c>
      <c r="S901">
        <v>28.005196130000002</v>
      </c>
      <c r="V901">
        <v>4.5972571230000003</v>
      </c>
      <c r="W901"/>
      <c r="Z901">
        <v>15.53865156</v>
      </c>
      <c r="AB901">
        <v>2.809276375</v>
      </c>
      <c r="AC901" s="117">
        <v>0.38263980600000003</v>
      </c>
      <c r="AI901"/>
      <c r="AJ901">
        <v>18.798628560000001</v>
      </c>
      <c r="AK901">
        <v>0.31968993600000001</v>
      </c>
      <c r="AL901" t="s">
        <v>1831</v>
      </c>
      <c r="AM901">
        <v>5</v>
      </c>
      <c r="AN901" t="s">
        <v>1843</v>
      </c>
      <c r="AO901" t="s">
        <v>1825</v>
      </c>
      <c r="AP901" t="s">
        <v>1845</v>
      </c>
      <c r="AQ901" t="s">
        <v>120</v>
      </c>
      <c r="AR901" s="20" t="s">
        <v>121</v>
      </c>
      <c r="AS901" s="20" t="s">
        <v>1919</v>
      </c>
      <c r="AT901" s="38">
        <v>2022</v>
      </c>
      <c r="AU901" s="20" t="s">
        <v>1920</v>
      </c>
      <c r="AV901" s="20" t="s">
        <v>1921</v>
      </c>
      <c r="AW901" s="20" t="s">
        <v>1922</v>
      </c>
      <c r="AX901" s="30" t="s">
        <v>1923</v>
      </c>
      <c r="AY901" s="20" t="s">
        <v>1924</v>
      </c>
      <c r="AZ901" t="s">
        <v>1846</v>
      </c>
      <c r="BA901" s="20" t="s">
        <v>1848</v>
      </c>
      <c r="BB901" s="20" t="s">
        <v>1925</v>
      </c>
      <c r="BC901" s="20" t="s">
        <v>1908</v>
      </c>
      <c r="BD901" s="20"/>
      <c r="BE901" s="20" t="s">
        <v>1918</v>
      </c>
      <c r="BF901" s="20"/>
      <c r="BG901" s="20"/>
      <c r="BH901" s="20"/>
      <c r="BI901" s="20"/>
      <c r="BJ901" s="20"/>
      <c r="BK901" s="20"/>
      <c r="BL901" s="20"/>
      <c r="BM901" s="20"/>
      <c r="BN901" s="20"/>
      <c r="BO901" s="20"/>
      <c r="BP901" s="20"/>
      <c r="BQ901" s="20"/>
      <c r="BR901" s="20"/>
      <c r="BS901" s="20"/>
      <c r="BT901" s="20"/>
      <c r="BU901" s="20"/>
      <c r="BV901" s="20"/>
      <c r="BW901" s="30" t="s">
        <v>694</v>
      </c>
      <c r="BX901" s="22" t="str">
        <f>_xlfn.XLOOKUP(BW901,dimensions_items!$B$4:$B$35,dimensions_items!$C$4:$C$35,"NULL",0)</f>
        <v>R5.2OECD</v>
      </c>
      <c r="BY901" s="110" t="s">
        <v>16</v>
      </c>
      <c r="BZ901" s="20" t="s">
        <v>1576</v>
      </c>
      <c r="CA901" s="112" t="s">
        <v>31</v>
      </c>
      <c r="CB901" s="112" t="s">
        <v>19</v>
      </c>
      <c r="CC901" s="20" t="str">
        <f t="shared" si="42"/>
        <v>RS</v>
      </c>
      <c r="CD901" s="20" t="str">
        <f t="shared" si="43"/>
        <v>T</v>
      </c>
      <c r="CE901" s="20" t="str">
        <f t="shared" si="44"/>
        <v>OECD_CAN</v>
      </c>
      <c r="CF901" s="20">
        <f>IF(ISNUMBER(Table1[[#This Row],[concrete]]),Table1[[#This Row],[concrete]],IF(AND(ISNUMBER(Table1[[#This Row],[cement]]),ISNUMBER(Table1[[#This Row],[aggregates]])),Table1[[#This Row],[cement]]+Table1[[#This Row],[aggregates]],""))</f>
        <v>441.39499130000002</v>
      </c>
      <c r="CG901" s="30">
        <f>COUNT(Table1[[#This Row],[steel]:[other_unspecified_material]])</f>
        <v>14</v>
      </c>
    </row>
    <row r="902" spans="1:85">
      <c r="A902" s="9">
        <v>900</v>
      </c>
      <c r="B902" s="20" t="s">
        <v>685</v>
      </c>
      <c r="C902" t="s">
        <v>1822</v>
      </c>
      <c r="D902">
        <v>2016</v>
      </c>
      <c r="E902"/>
      <c r="F902">
        <v>29.193362520000001</v>
      </c>
      <c r="H902"/>
      <c r="I902"/>
      <c r="J902"/>
      <c r="M902">
        <v>956.06598740000004</v>
      </c>
      <c r="N902"/>
      <c r="O902"/>
      <c r="S902"/>
      <c r="V902"/>
      <c r="W902"/>
      <c r="Z902"/>
      <c r="AB902"/>
      <c r="AI902"/>
      <c r="AJ902"/>
      <c r="AK902"/>
      <c r="AL902" t="s">
        <v>1832</v>
      </c>
      <c r="AM902">
        <v>20</v>
      </c>
      <c r="AN902" t="s">
        <v>1838</v>
      </c>
      <c r="AO902" t="s">
        <v>1827</v>
      </c>
      <c r="AP902" t="s">
        <v>1845</v>
      </c>
      <c r="AQ902" t="s">
        <v>120</v>
      </c>
      <c r="AR902" s="20" t="s">
        <v>121</v>
      </c>
      <c r="AS902" s="20" t="s">
        <v>1919</v>
      </c>
      <c r="AT902" s="38">
        <v>2022</v>
      </c>
      <c r="AU902" s="20" t="s">
        <v>1920</v>
      </c>
      <c r="AV902" s="20" t="s">
        <v>1921</v>
      </c>
      <c r="AW902" s="20" t="s">
        <v>1922</v>
      </c>
      <c r="AX902" s="30" t="s">
        <v>1923</v>
      </c>
      <c r="AY902" s="20" t="s">
        <v>1924</v>
      </c>
      <c r="AZ902" t="s">
        <v>1846</v>
      </c>
      <c r="BA902" s="20" t="s">
        <v>1848</v>
      </c>
      <c r="BB902" s="20" t="s">
        <v>1925</v>
      </c>
      <c r="BC902" s="20" t="s">
        <v>1909</v>
      </c>
      <c r="BD902" s="20"/>
      <c r="BE902" s="20" t="s">
        <v>1918</v>
      </c>
      <c r="BF902" s="20"/>
      <c r="BG902" s="20"/>
      <c r="BH902" s="20"/>
      <c r="BI902" s="20"/>
      <c r="BJ902" s="20"/>
      <c r="BK902" s="20"/>
      <c r="BL902" s="20"/>
      <c r="BM902" s="20"/>
      <c r="BN902" s="20"/>
      <c r="BO902" s="20"/>
      <c r="BP902" s="20"/>
      <c r="BQ902" s="20"/>
      <c r="BR902" s="20"/>
      <c r="BS902" s="20"/>
      <c r="BT902" s="20"/>
      <c r="BU902" s="20"/>
      <c r="BV902" s="20"/>
      <c r="BW902" s="30" t="s">
        <v>694</v>
      </c>
      <c r="BX902" s="22" t="str">
        <f>_xlfn.XLOOKUP(BW902,dimensions_items!$B$4:$B$35,dimensions_items!$C$4:$C$35,"NULL",0)</f>
        <v>R5.2OECD</v>
      </c>
      <c r="BY902" s="20" t="s">
        <v>37</v>
      </c>
      <c r="BZ902" s="20" t="s">
        <v>17</v>
      </c>
      <c r="CA902" s="112" t="s">
        <v>31</v>
      </c>
      <c r="CB902" s="112" t="s">
        <v>19</v>
      </c>
      <c r="CC902" s="20" t="str">
        <f t="shared" si="42"/>
        <v>RM</v>
      </c>
      <c r="CD902" s="20" t="str">
        <f t="shared" si="43"/>
        <v>C</v>
      </c>
      <c r="CE902" s="20" t="str">
        <f t="shared" si="44"/>
        <v>OECD_CAN</v>
      </c>
      <c r="CF902" s="20">
        <f>IF(ISNUMBER(Table1[[#This Row],[concrete]]),Table1[[#This Row],[concrete]],IF(AND(ISNUMBER(Table1[[#This Row],[cement]]),ISNUMBER(Table1[[#This Row],[aggregates]])),Table1[[#This Row],[cement]]+Table1[[#This Row],[aggregates]],""))</f>
        <v>956.06598740000004</v>
      </c>
      <c r="CG902" s="30">
        <f>COUNT(Table1[[#This Row],[steel]:[other_unspecified_material]])</f>
        <v>2</v>
      </c>
    </row>
    <row r="903" spans="1:85">
      <c r="A903" s="9">
        <v>901</v>
      </c>
      <c r="B903" s="20" t="s">
        <v>685</v>
      </c>
      <c r="C903" t="s">
        <v>1822</v>
      </c>
      <c r="D903">
        <v>2025</v>
      </c>
      <c r="E903"/>
      <c r="F903">
        <v>36.262630870000002</v>
      </c>
      <c r="H903"/>
      <c r="I903"/>
      <c r="J903"/>
      <c r="M903">
        <v>1144.2319749999999</v>
      </c>
      <c r="N903"/>
      <c r="O903"/>
      <c r="S903"/>
      <c r="V903"/>
      <c r="W903"/>
      <c r="Z903"/>
      <c r="AB903"/>
      <c r="AI903"/>
      <c r="AJ903"/>
      <c r="AK903"/>
      <c r="AL903" t="s">
        <v>1832</v>
      </c>
      <c r="AM903">
        <v>62</v>
      </c>
      <c r="AN903" t="s">
        <v>1842</v>
      </c>
      <c r="AO903" t="s">
        <v>1830</v>
      </c>
      <c r="AP903" t="s">
        <v>1845</v>
      </c>
      <c r="AQ903" t="s">
        <v>120</v>
      </c>
      <c r="AR903" s="20" t="s">
        <v>121</v>
      </c>
      <c r="AS903" s="20" t="s">
        <v>1919</v>
      </c>
      <c r="AT903" s="38">
        <v>2022</v>
      </c>
      <c r="AU903" s="20" t="s">
        <v>1920</v>
      </c>
      <c r="AV903" s="20" t="s">
        <v>1921</v>
      </c>
      <c r="AW903" s="20" t="s">
        <v>1922</v>
      </c>
      <c r="AX903" s="30" t="s">
        <v>1923</v>
      </c>
      <c r="AY903" s="20" t="s">
        <v>1924</v>
      </c>
      <c r="AZ903" t="s">
        <v>1846</v>
      </c>
      <c r="BA903" s="20" t="s">
        <v>1848</v>
      </c>
      <c r="BB903" s="20" t="s">
        <v>1925</v>
      </c>
      <c r="BC903" s="20" t="s">
        <v>1910</v>
      </c>
      <c r="BD903" s="20"/>
      <c r="BE903" s="20" t="s">
        <v>1918</v>
      </c>
      <c r="BF903" s="20"/>
      <c r="BG903" s="20"/>
      <c r="BH903" s="20"/>
      <c r="BI903" s="20"/>
      <c r="BJ903" s="20"/>
      <c r="BK903" s="20"/>
      <c r="BL903" s="20"/>
      <c r="BM903" s="20"/>
      <c r="BN903" s="20"/>
      <c r="BO903" s="20"/>
      <c r="BP903" s="20"/>
      <c r="BQ903" s="20"/>
      <c r="BR903" s="20"/>
      <c r="BS903" s="20"/>
      <c r="BT903" s="20"/>
      <c r="BU903" s="20"/>
      <c r="BV903" s="20"/>
      <c r="BW903" s="30" t="s">
        <v>694</v>
      </c>
      <c r="BX903" s="22" t="str">
        <f>_xlfn.XLOOKUP(BW903,dimensions_items!$B$4:$B$35,dimensions_items!$C$4:$C$35,"NULL",0)</f>
        <v>R5.2OECD</v>
      </c>
      <c r="BY903" s="110" t="s">
        <v>31</v>
      </c>
      <c r="BZ903" s="20" t="s">
        <v>17</v>
      </c>
      <c r="CA903" s="112" t="s">
        <v>31</v>
      </c>
      <c r="CB903" s="112" t="s">
        <v>19</v>
      </c>
      <c r="CC903" s="20" t="str">
        <f t="shared" si="42"/>
        <v>UN</v>
      </c>
      <c r="CD903" s="20" t="str">
        <f t="shared" si="43"/>
        <v>C</v>
      </c>
      <c r="CE903" s="20" t="str">
        <f t="shared" si="44"/>
        <v>OECD_CAN</v>
      </c>
      <c r="CF903" s="20">
        <f>IF(ISNUMBER(Table1[[#This Row],[concrete]]),Table1[[#This Row],[concrete]],IF(AND(ISNUMBER(Table1[[#This Row],[cement]]),ISNUMBER(Table1[[#This Row],[aggregates]])),Table1[[#This Row],[cement]]+Table1[[#This Row],[aggregates]],""))</f>
        <v>1144.2319749999999</v>
      </c>
      <c r="CG903" s="30">
        <f>COUNT(Table1[[#This Row],[steel]:[other_unspecified_material]])</f>
        <v>2</v>
      </c>
    </row>
    <row r="904" spans="1:85">
      <c r="A904" s="9">
        <v>902</v>
      </c>
      <c r="B904" s="20" t="s">
        <v>685</v>
      </c>
      <c r="C904" t="s">
        <v>1822</v>
      </c>
      <c r="D904">
        <v>2017</v>
      </c>
      <c r="E904"/>
      <c r="F904">
        <v>32.05249362</v>
      </c>
      <c r="H904"/>
      <c r="I904"/>
      <c r="J904"/>
      <c r="M904">
        <v>990.10586939999996</v>
      </c>
      <c r="N904"/>
      <c r="O904"/>
      <c r="S904"/>
      <c r="V904"/>
      <c r="W904"/>
      <c r="Z904"/>
      <c r="AB904"/>
      <c r="AI904"/>
      <c r="AJ904"/>
      <c r="AK904"/>
      <c r="AL904" t="s">
        <v>1832</v>
      </c>
      <c r="AM904">
        <v>36</v>
      </c>
      <c r="AN904" t="s">
        <v>1838</v>
      </c>
      <c r="AO904" t="s">
        <v>1827</v>
      </c>
      <c r="AP904" t="s">
        <v>1845</v>
      </c>
      <c r="AQ904" t="s">
        <v>120</v>
      </c>
      <c r="AR904" s="20" t="s">
        <v>121</v>
      </c>
      <c r="AS904" s="20" t="s">
        <v>1919</v>
      </c>
      <c r="AT904" s="38">
        <v>2022</v>
      </c>
      <c r="AU904" s="20" t="s">
        <v>1920</v>
      </c>
      <c r="AV904" s="20" t="s">
        <v>1921</v>
      </c>
      <c r="AW904" s="20" t="s">
        <v>1922</v>
      </c>
      <c r="AX904" s="30" t="s">
        <v>1923</v>
      </c>
      <c r="AY904" s="20" t="s">
        <v>1924</v>
      </c>
      <c r="AZ904" t="s">
        <v>1846</v>
      </c>
      <c r="BA904" s="20" t="s">
        <v>1848</v>
      </c>
      <c r="BB904" s="20" t="s">
        <v>1925</v>
      </c>
      <c r="BC904" s="20" t="s">
        <v>1911</v>
      </c>
      <c r="BD904" s="20"/>
      <c r="BE904" s="20" t="s">
        <v>1918</v>
      </c>
      <c r="BF904" s="20"/>
      <c r="BG904" s="20"/>
      <c r="BH904" s="20"/>
      <c r="BI904" s="20"/>
      <c r="BJ904" s="20"/>
      <c r="BK904" s="20"/>
      <c r="BL904" s="20"/>
      <c r="BM904" s="20"/>
      <c r="BN904" s="20"/>
      <c r="BO904" s="20"/>
      <c r="BP904" s="20"/>
      <c r="BQ904" s="20"/>
      <c r="BR904" s="20"/>
      <c r="BS904" s="20"/>
      <c r="BT904" s="20"/>
      <c r="BU904" s="20"/>
      <c r="BV904" s="20"/>
      <c r="BW904" s="30" t="s">
        <v>694</v>
      </c>
      <c r="BX904" s="22" t="str">
        <f>_xlfn.XLOOKUP(BW904,dimensions_items!$B$4:$B$35,dimensions_items!$C$4:$C$35,"NULL",0)</f>
        <v>R5.2OECD</v>
      </c>
      <c r="BY904" s="20" t="s">
        <v>37</v>
      </c>
      <c r="BZ904" s="20" t="s">
        <v>17</v>
      </c>
      <c r="CA904" s="112" t="s">
        <v>31</v>
      </c>
      <c r="CB904" s="112" t="s">
        <v>19</v>
      </c>
      <c r="CC904" s="20" t="str">
        <f t="shared" si="42"/>
        <v>RM</v>
      </c>
      <c r="CD904" s="20" t="str">
        <f t="shared" si="43"/>
        <v>C</v>
      </c>
      <c r="CE904" s="20" t="str">
        <f t="shared" si="44"/>
        <v>OECD_CAN</v>
      </c>
      <c r="CF904" s="20">
        <f>IF(ISNUMBER(Table1[[#This Row],[concrete]]),Table1[[#This Row],[concrete]],IF(AND(ISNUMBER(Table1[[#This Row],[cement]]),ISNUMBER(Table1[[#This Row],[aggregates]])),Table1[[#This Row],[cement]]+Table1[[#This Row],[aggregates]],""))</f>
        <v>990.10586939999996</v>
      </c>
      <c r="CG904" s="30">
        <f>COUNT(Table1[[#This Row],[steel]:[other_unspecified_material]])</f>
        <v>2</v>
      </c>
    </row>
    <row r="905" spans="1:85">
      <c r="A905" s="9">
        <v>903</v>
      </c>
      <c r="B905" s="20" t="s">
        <v>685</v>
      </c>
      <c r="C905" t="s">
        <v>1822</v>
      </c>
      <c r="D905">
        <v>2018</v>
      </c>
      <c r="E905"/>
      <c r="F905">
        <v>31.81118141</v>
      </c>
      <c r="H905"/>
      <c r="I905"/>
      <c r="J905"/>
      <c r="M905">
        <v>987.15090520000001</v>
      </c>
      <c r="N905"/>
      <c r="O905"/>
      <c r="S905"/>
      <c r="V905"/>
      <c r="W905"/>
      <c r="Z905"/>
      <c r="AB905"/>
      <c r="AI905"/>
      <c r="AJ905"/>
      <c r="AK905"/>
      <c r="AL905" t="s">
        <v>1832</v>
      </c>
      <c r="AM905">
        <v>56</v>
      </c>
      <c r="AN905" t="s">
        <v>1838</v>
      </c>
      <c r="AO905" t="s">
        <v>1827</v>
      </c>
      <c r="AP905" t="s">
        <v>1845</v>
      </c>
      <c r="AQ905" t="s">
        <v>120</v>
      </c>
      <c r="AR905" s="20" t="s">
        <v>121</v>
      </c>
      <c r="AS905" s="20" t="s">
        <v>1919</v>
      </c>
      <c r="AT905" s="38">
        <v>2022</v>
      </c>
      <c r="AU905" s="20" t="s">
        <v>1920</v>
      </c>
      <c r="AV905" s="20" t="s">
        <v>1921</v>
      </c>
      <c r="AW905" s="20" t="s">
        <v>1922</v>
      </c>
      <c r="AX905" s="30" t="s">
        <v>1923</v>
      </c>
      <c r="AY905" s="20" t="s">
        <v>1924</v>
      </c>
      <c r="AZ905" t="s">
        <v>1846</v>
      </c>
      <c r="BA905" s="20" t="s">
        <v>1848</v>
      </c>
      <c r="BB905" s="20" t="s">
        <v>1925</v>
      </c>
      <c r="BC905" s="20" t="s">
        <v>1912</v>
      </c>
      <c r="BD905" s="20"/>
      <c r="BE905" s="20" t="s">
        <v>1918</v>
      </c>
      <c r="BF905" s="20"/>
      <c r="BG905" s="20"/>
      <c r="BH905" s="20"/>
      <c r="BI905" s="20"/>
      <c r="BJ905" s="20"/>
      <c r="BK905" s="20"/>
      <c r="BL905" s="20"/>
      <c r="BM905" s="20"/>
      <c r="BN905" s="20"/>
      <c r="BO905" s="20"/>
      <c r="BP905" s="20"/>
      <c r="BQ905" s="20"/>
      <c r="BR905" s="20"/>
      <c r="BS905" s="20"/>
      <c r="BT905" s="20"/>
      <c r="BU905" s="20"/>
      <c r="BV905" s="20"/>
      <c r="BW905" s="30" t="s">
        <v>694</v>
      </c>
      <c r="BX905" s="22" t="str">
        <f>_xlfn.XLOOKUP(BW905,dimensions_items!$B$4:$B$35,dimensions_items!$C$4:$C$35,"NULL",0)</f>
        <v>R5.2OECD</v>
      </c>
      <c r="BY905" s="110" t="s">
        <v>37</v>
      </c>
      <c r="BZ905" s="20" t="s">
        <v>17</v>
      </c>
      <c r="CA905" s="112" t="s">
        <v>31</v>
      </c>
      <c r="CB905" s="112" t="s">
        <v>19</v>
      </c>
      <c r="CC905" s="20" t="str">
        <f t="shared" si="42"/>
        <v>RM</v>
      </c>
      <c r="CD905" s="20" t="str">
        <f t="shared" si="43"/>
        <v>C</v>
      </c>
      <c r="CE905" s="20" t="str">
        <f t="shared" si="44"/>
        <v>OECD_CAN</v>
      </c>
      <c r="CF905" s="20">
        <f>IF(ISNUMBER(Table1[[#This Row],[concrete]]),Table1[[#This Row],[concrete]],IF(AND(ISNUMBER(Table1[[#This Row],[cement]]),ISNUMBER(Table1[[#This Row],[aggregates]])),Table1[[#This Row],[cement]]+Table1[[#This Row],[aggregates]],""))</f>
        <v>987.15090520000001</v>
      </c>
      <c r="CG905" s="30">
        <f>COUNT(Table1[[#This Row],[steel]:[other_unspecified_material]])</f>
        <v>2</v>
      </c>
    </row>
    <row r="906" spans="1:85">
      <c r="A906" s="9">
        <v>904</v>
      </c>
      <c r="B906" s="20" t="s">
        <v>685</v>
      </c>
      <c r="C906" t="s">
        <v>1822</v>
      </c>
      <c r="D906">
        <v>2020</v>
      </c>
      <c r="E906"/>
      <c r="F906">
        <v>4.0241682589999996</v>
      </c>
      <c r="H906"/>
      <c r="I906"/>
      <c r="J906">
        <v>53.481640380000002</v>
      </c>
      <c r="M906">
        <v>149.8370687</v>
      </c>
      <c r="N906"/>
      <c r="O906"/>
      <c r="S906">
        <v>17.909872270000001</v>
      </c>
      <c r="V906">
        <v>5.2039982780000003</v>
      </c>
      <c r="W906"/>
      <c r="Z906">
        <v>3.435138362</v>
      </c>
      <c r="AB906">
        <v>6.9194206840000003</v>
      </c>
      <c r="AI906"/>
      <c r="AJ906">
        <v>9.7577316940000003</v>
      </c>
      <c r="AK906"/>
      <c r="AL906" t="s">
        <v>1830</v>
      </c>
      <c r="AM906">
        <v>6</v>
      </c>
      <c r="AN906" t="s">
        <v>1844</v>
      </c>
      <c r="AO906" t="s">
        <v>1828</v>
      </c>
      <c r="AP906" t="s">
        <v>1845</v>
      </c>
      <c r="AQ906" t="s">
        <v>120</v>
      </c>
      <c r="AR906" s="20" t="s">
        <v>121</v>
      </c>
      <c r="AS906" s="20" t="s">
        <v>1919</v>
      </c>
      <c r="AT906" s="38">
        <v>2022</v>
      </c>
      <c r="AU906" s="20" t="s">
        <v>1920</v>
      </c>
      <c r="AV906" s="20" t="s">
        <v>1921</v>
      </c>
      <c r="AW906" s="20" t="s">
        <v>1922</v>
      </c>
      <c r="AX906" s="30" t="s">
        <v>1923</v>
      </c>
      <c r="AY906" s="20" t="s">
        <v>1924</v>
      </c>
      <c r="AZ906" t="s">
        <v>1846</v>
      </c>
      <c r="BA906" s="20" t="s">
        <v>1848</v>
      </c>
      <c r="BB906" s="20" t="s">
        <v>1925</v>
      </c>
      <c r="BC906" s="20" t="s">
        <v>1913</v>
      </c>
      <c r="BD906" s="20"/>
      <c r="BE906" s="20" t="s">
        <v>1918</v>
      </c>
      <c r="BF906" s="20"/>
      <c r="BG906" s="20"/>
      <c r="BH906" s="20"/>
      <c r="BI906" s="20"/>
      <c r="BJ906" s="20"/>
      <c r="BK906" s="20"/>
      <c r="BL906" s="20"/>
      <c r="BM906" s="20"/>
      <c r="BN906" s="20"/>
      <c r="BO906" s="20"/>
      <c r="BP906" s="20"/>
      <c r="BQ906" s="20"/>
      <c r="BR906" s="20"/>
      <c r="BS906" s="20"/>
      <c r="BT906" s="20"/>
      <c r="BU906" s="20"/>
      <c r="BV906" s="20"/>
      <c r="BW906" s="30" t="s">
        <v>694</v>
      </c>
      <c r="BX906" s="22" t="str">
        <f>_xlfn.XLOOKUP(BW906,dimensions_items!$B$4:$B$35,dimensions_items!$C$4:$C$35,"NULL",0)</f>
        <v>R5.2OECD</v>
      </c>
      <c r="BY906" s="20" t="s">
        <v>33</v>
      </c>
      <c r="BZ906" s="20" t="s">
        <v>31</v>
      </c>
      <c r="CA906" s="112" t="s">
        <v>31</v>
      </c>
      <c r="CB906" s="112" t="s">
        <v>19</v>
      </c>
      <c r="CC906" s="20" t="str">
        <f t="shared" si="42"/>
        <v>RM</v>
      </c>
      <c r="CD906" s="20" t="str">
        <f t="shared" si="43"/>
        <v>U</v>
      </c>
      <c r="CE906" s="20" t="str">
        <f t="shared" si="44"/>
        <v>OECD_CAN</v>
      </c>
      <c r="CF906" s="20">
        <f>IF(ISNUMBER(Table1[[#This Row],[concrete]]),Table1[[#This Row],[concrete]],IF(AND(ISNUMBER(Table1[[#This Row],[cement]]),ISNUMBER(Table1[[#This Row],[aggregates]])),Table1[[#This Row],[cement]]+Table1[[#This Row],[aggregates]],""))</f>
        <v>149.8370687</v>
      </c>
      <c r="CG906" s="30">
        <f>COUNT(Table1[[#This Row],[steel]:[other_unspecified_material]])</f>
        <v>8</v>
      </c>
    </row>
    <row r="907" spans="1:85">
      <c r="A907" s="9">
        <v>905</v>
      </c>
      <c r="B907" s="20" t="s">
        <v>685</v>
      </c>
      <c r="C907" t="s">
        <v>1822</v>
      </c>
      <c r="D907">
        <v>2020</v>
      </c>
      <c r="E907"/>
      <c r="F907">
        <v>35.432400199999996</v>
      </c>
      <c r="H907"/>
      <c r="I907"/>
      <c r="J907"/>
      <c r="M907">
        <v>1165.657618</v>
      </c>
      <c r="N907"/>
      <c r="O907"/>
      <c r="S907"/>
      <c r="V907"/>
      <c r="W907"/>
      <c r="Z907"/>
      <c r="AB907"/>
      <c r="AI907"/>
      <c r="AJ907"/>
      <c r="AK907"/>
      <c r="AL907" t="s">
        <v>1832</v>
      </c>
      <c r="AM907">
        <v>67</v>
      </c>
      <c r="AN907" t="s">
        <v>1842</v>
      </c>
      <c r="AO907" t="s">
        <v>1830</v>
      </c>
      <c r="AP907" t="s">
        <v>1845</v>
      </c>
      <c r="AQ907" t="s">
        <v>120</v>
      </c>
      <c r="AR907" s="20" t="s">
        <v>121</v>
      </c>
      <c r="AS907" s="20" t="s">
        <v>1919</v>
      </c>
      <c r="AT907" s="38">
        <v>2022</v>
      </c>
      <c r="AU907" s="20" t="s">
        <v>1920</v>
      </c>
      <c r="AV907" s="20" t="s">
        <v>1921</v>
      </c>
      <c r="AW907" s="20" t="s">
        <v>1922</v>
      </c>
      <c r="AX907" s="30" t="s">
        <v>1923</v>
      </c>
      <c r="AY907" s="20" t="s">
        <v>1924</v>
      </c>
      <c r="AZ907" t="s">
        <v>1846</v>
      </c>
      <c r="BA907" s="20" t="s">
        <v>1848</v>
      </c>
      <c r="BB907" s="20" t="s">
        <v>1925</v>
      </c>
      <c r="BC907" s="20" t="s">
        <v>1914</v>
      </c>
      <c r="BD907" s="20"/>
      <c r="BE907" s="20" t="s">
        <v>1918</v>
      </c>
      <c r="BF907" s="20"/>
      <c r="BG907" s="20"/>
      <c r="BH907" s="20"/>
      <c r="BI907" s="20"/>
      <c r="BJ907" s="20"/>
      <c r="BK907" s="20"/>
      <c r="BL907" s="20"/>
      <c r="BM907" s="20"/>
      <c r="BN907" s="20"/>
      <c r="BO907" s="20"/>
      <c r="BP907" s="20"/>
      <c r="BQ907" s="20"/>
      <c r="BR907" s="20"/>
      <c r="BS907" s="20"/>
      <c r="BT907" s="20"/>
      <c r="BU907" s="20"/>
      <c r="BV907" s="20"/>
      <c r="BW907" s="30" t="s">
        <v>694</v>
      </c>
      <c r="BX907" s="22" t="str">
        <f>_xlfn.XLOOKUP(BW907,dimensions_items!$B$4:$B$35,dimensions_items!$C$4:$C$35,"NULL",0)</f>
        <v>R5.2OECD</v>
      </c>
      <c r="BY907" s="110" t="s">
        <v>31</v>
      </c>
      <c r="BZ907" s="20" t="s">
        <v>17</v>
      </c>
      <c r="CA907" s="112" t="s">
        <v>31</v>
      </c>
      <c r="CB907" s="112" t="s">
        <v>19</v>
      </c>
      <c r="CC907" s="20" t="str">
        <f t="shared" si="42"/>
        <v>UN</v>
      </c>
      <c r="CD907" s="20" t="str">
        <f t="shared" si="43"/>
        <v>C</v>
      </c>
      <c r="CE907" s="20" t="str">
        <f t="shared" si="44"/>
        <v>OECD_CAN</v>
      </c>
      <c r="CF907" s="20">
        <f>IF(ISNUMBER(Table1[[#This Row],[concrete]]),Table1[[#This Row],[concrete]],IF(AND(ISNUMBER(Table1[[#This Row],[cement]]),ISNUMBER(Table1[[#This Row],[aggregates]])),Table1[[#This Row],[cement]]+Table1[[#This Row],[aggregates]],""))</f>
        <v>1165.657618</v>
      </c>
      <c r="CG907" s="30">
        <f>COUNT(Table1[[#This Row],[steel]:[other_unspecified_material]])</f>
        <v>2</v>
      </c>
    </row>
    <row r="908" spans="1:85">
      <c r="A908" s="9">
        <v>906</v>
      </c>
      <c r="B908" s="20" t="s">
        <v>685</v>
      </c>
      <c r="C908" t="s">
        <v>1822</v>
      </c>
      <c r="D908">
        <v>2019</v>
      </c>
      <c r="E908"/>
      <c r="F908" s="153">
        <v>5.9923699999999997E-5</v>
      </c>
      <c r="H908"/>
      <c r="I908"/>
      <c r="J908">
        <v>99.331092209999994</v>
      </c>
      <c r="M908">
        <v>426.08683969999998</v>
      </c>
      <c r="N908"/>
      <c r="O908">
        <v>71.81679389</v>
      </c>
      <c r="S908">
        <v>20.408192039999999</v>
      </c>
      <c r="V908"/>
      <c r="W908"/>
      <c r="Z908"/>
      <c r="AB908">
        <v>7.5654389310000001</v>
      </c>
      <c r="AI908"/>
      <c r="AJ908">
        <v>12.40128664</v>
      </c>
      <c r="AK908"/>
      <c r="AL908" t="s">
        <v>1831</v>
      </c>
      <c r="AM908">
        <v>4</v>
      </c>
      <c r="AN908" t="s">
        <v>1843</v>
      </c>
      <c r="AO908" t="s">
        <v>1825</v>
      </c>
      <c r="AP908" t="s">
        <v>1845</v>
      </c>
      <c r="AQ908" t="s">
        <v>120</v>
      </c>
      <c r="AR908" s="20" t="s">
        <v>121</v>
      </c>
      <c r="AS908" s="20" t="s">
        <v>1919</v>
      </c>
      <c r="AT908" s="38">
        <v>2022</v>
      </c>
      <c r="AU908" s="20" t="s">
        <v>1920</v>
      </c>
      <c r="AV908" s="20" t="s">
        <v>1921</v>
      </c>
      <c r="AW908" s="20" t="s">
        <v>1922</v>
      </c>
      <c r="AX908" s="30" t="s">
        <v>1923</v>
      </c>
      <c r="AY908" s="20" t="s">
        <v>1924</v>
      </c>
      <c r="AZ908" t="s">
        <v>1846</v>
      </c>
      <c r="BA908" s="20" t="s">
        <v>1848</v>
      </c>
      <c r="BB908" s="20" t="s">
        <v>1925</v>
      </c>
      <c r="BC908" s="20" t="s">
        <v>1915</v>
      </c>
      <c r="BD908" s="20"/>
      <c r="BE908" s="20" t="s">
        <v>1918</v>
      </c>
      <c r="BF908" s="20"/>
      <c r="BG908" s="20"/>
      <c r="BH908" s="20"/>
      <c r="BI908" s="20"/>
      <c r="BJ908" s="20"/>
      <c r="BK908" s="20"/>
      <c r="BL908" s="20"/>
      <c r="BM908" s="20"/>
      <c r="BN908" s="20"/>
      <c r="BO908" s="20"/>
      <c r="BP908" s="20"/>
      <c r="BQ908" s="20"/>
      <c r="BR908" s="20"/>
      <c r="BS908" s="20"/>
      <c r="BT908" s="20"/>
      <c r="BU908" s="20"/>
      <c r="BV908" s="20"/>
      <c r="BW908" s="30" t="s">
        <v>694</v>
      </c>
      <c r="BX908" s="22" t="str">
        <f>_xlfn.XLOOKUP(BW908,dimensions_items!$B$4:$B$35,dimensions_items!$C$4:$C$35,"NULL",0)</f>
        <v>R5.2OECD</v>
      </c>
      <c r="BY908" s="110" t="s">
        <v>16</v>
      </c>
      <c r="BZ908" s="20" t="s">
        <v>1576</v>
      </c>
      <c r="CA908" s="112" t="s">
        <v>31</v>
      </c>
      <c r="CB908" s="112" t="s">
        <v>19</v>
      </c>
      <c r="CC908" s="20" t="str">
        <f t="shared" si="42"/>
        <v>RS</v>
      </c>
      <c r="CD908" s="20" t="str">
        <f t="shared" si="43"/>
        <v>T</v>
      </c>
      <c r="CE908" s="20" t="str">
        <f t="shared" si="44"/>
        <v>OECD_CAN</v>
      </c>
      <c r="CF908" s="20">
        <f>IF(ISNUMBER(Table1[[#This Row],[concrete]]),Table1[[#This Row],[concrete]],IF(AND(ISNUMBER(Table1[[#This Row],[cement]]),ISNUMBER(Table1[[#This Row],[aggregates]])),Table1[[#This Row],[cement]]+Table1[[#This Row],[aggregates]],""))</f>
        <v>426.08683969999998</v>
      </c>
      <c r="CG908" s="30">
        <f>COUNT(Table1[[#This Row],[steel]:[other_unspecified_material]])</f>
        <v>7</v>
      </c>
    </row>
    <row r="909" spans="1:85">
      <c r="A909" s="9">
        <v>907</v>
      </c>
      <c r="B909" s="20" t="s">
        <v>685</v>
      </c>
      <c r="C909" t="s">
        <v>1822</v>
      </c>
      <c r="D909">
        <v>2021</v>
      </c>
      <c r="E909"/>
      <c r="F909">
        <v>44.604113699999999</v>
      </c>
      <c r="H909">
        <v>0.95837662300000004</v>
      </c>
      <c r="I909"/>
      <c r="J909">
        <v>105.9608782</v>
      </c>
      <c r="M909">
        <v>686.93792559999997</v>
      </c>
      <c r="N909"/>
      <c r="O909"/>
      <c r="S909">
        <v>29.507496039999999</v>
      </c>
      <c r="V909"/>
      <c r="W909"/>
      <c r="Z909">
        <v>15.359072169999999</v>
      </c>
      <c r="AB909">
        <v>1.6650946310000001</v>
      </c>
      <c r="AC909" s="117">
        <v>18.196602800000001</v>
      </c>
      <c r="AI909">
        <v>35.704350990000002</v>
      </c>
      <c r="AJ909">
        <v>2.073916203</v>
      </c>
      <c r="AK909">
        <v>1.3879112140000001</v>
      </c>
      <c r="AL909" t="s">
        <v>1831</v>
      </c>
      <c r="AM909">
        <v>5</v>
      </c>
      <c r="AN909" t="s">
        <v>1843</v>
      </c>
      <c r="AO909" t="s">
        <v>1825</v>
      </c>
      <c r="AP909" t="s">
        <v>1845</v>
      </c>
      <c r="AQ909" t="s">
        <v>120</v>
      </c>
      <c r="AR909" s="20" t="s">
        <v>121</v>
      </c>
      <c r="AS909" s="20" t="s">
        <v>1919</v>
      </c>
      <c r="AT909" s="38">
        <v>2022</v>
      </c>
      <c r="AU909" s="20" t="s">
        <v>1920</v>
      </c>
      <c r="AV909" s="20" t="s">
        <v>1921</v>
      </c>
      <c r="AW909" s="20" t="s">
        <v>1922</v>
      </c>
      <c r="AX909" s="30" t="s">
        <v>1923</v>
      </c>
      <c r="AY909" s="20" t="s">
        <v>1924</v>
      </c>
      <c r="AZ909" t="s">
        <v>1846</v>
      </c>
      <c r="BA909" s="20" t="s">
        <v>1848</v>
      </c>
      <c r="BB909" s="20" t="s">
        <v>1925</v>
      </c>
      <c r="BC909" s="20" t="s">
        <v>1916</v>
      </c>
      <c r="BD909" s="20"/>
      <c r="BE909" s="20" t="s">
        <v>1918</v>
      </c>
      <c r="BF909" s="20"/>
      <c r="BG909" s="20"/>
      <c r="BH909" s="20"/>
      <c r="BI909" s="20"/>
      <c r="BJ909" s="20"/>
      <c r="BK909" s="20"/>
      <c r="BL909" s="20"/>
      <c r="BM909" s="20"/>
      <c r="BN909" s="20"/>
      <c r="BO909" s="20"/>
      <c r="BP909" s="20"/>
      <c r="BQ909" s="20"/>
      <c r="BR909" s="20"/>
      <c r="BS909" s="20"/>
      <c r="BT909" s="20"/>
      <c r="BU909" s="20"/>
      <c r="BV909" s="20"/>
      <c r="BW909" s="30" t="s">
        <v>694</v>
      </c>
      <c r="BX909" s="22" t="str">
        <f>_xlfn.XLOOKUP(BW909,dimensions_items!$B$4:$B$35,dimensions_items!$C$4:$C$35,"NULL",0)</f>
        <v>R5.2OECD</v>
      </c>
      <c r="BY909" s="110" t="s">
        <v>16</v>
      </c>
      <c r="BZ909" s="20" t="s">
        <v>1576</v>
      </c>
      <c r="CA909" s="112" t="s">
        <v>31</v>
      </c>
      <c r="CB909" s="112" t="s">
        <v>19</v>
      </c>
      <c r="CC909" s="20" t="str">
        <f t="shared" si="42"/>
        <v>RS</v>
      </c>
      <c r="CD909" s="20" t="str">
        <f t="shared" si="43"/>
        <v>T</v>
      </c>
      <c r="CE909" s="20" t="str">
        <f t="shared" si="44"/>
        <v>OECD_CAN</v>
      </c>
      <c r="CF909" s="20">
        <f>IF(ISNUMBER(Table1[[#This Row],[concrete]]),Table1[[#This Row],[concrete]],IF(AND(ISNUMBER(Table1[[#This Row],[cement]]),ISNUMBER(Table1[[#This Row],[aggregates]])),Table1[[#This Row],[cement]]+Table1[[#This Row],[aggregates]],""))</f>
        <v>686.93792559999997</v>
      </c>
      <c r="CG909" s="30">
        <f>COUNT(Table1[[#This Row],[steel]:[other_unspecified_material]])</f>
        <v>11</v>
      </c>
    </row>
    <row r="910" spans="1:85">
      <c r="A910" s="9">
        <v>908</v>
      </c>
      <c r="B910" s="20" t="s">
        <v>685</v>
      </c>
      <c r="C910" t="s">
        <v>1822</v>
      </c>
      <c r="D910">
        <v>2020</v>
      </c>
      <c r="E910"/>
      <c r="F910">
        <v>39.330748479999997</v>
      </c>
      <c r="H910"/>
      <c r="I910"/>
      <c r="J910">
        <v>100.8085207</v>
      </c>
      <c r="M910">
        <v>419.08306299999998</v>
      </c>
      <c r="N910"/>
      <c r="O910">
        <v>75.830181429999996</v>
      </c>
      <c r="S910">
        <v>27.172197220000001</v>
      </c>
      <c r="V910"/>
      <c r="W910">
        <v>22.124855889999999</v>
      </c>
      <c r="Z910"/>
      <c r="AB910">
        <v>1.505167776</v>
      </c>
      <c r="AC910" s="117">
        <v>0.93052469500000001</v>
      </c>
      <c r="AI910">
        <v>20.439383159999998</v>
      </c>
      <c r="AJ910">
        <v>4.2264916340000003</v>
      </c>
      <c r="AK910">
        <v>0.26304664700000002</v>
      </c>
      <c r="AL910" t="s">
        <v>1831</v>
      </c>
      <c r="AM910">
        <v>4</v>
      </c>
      <c r="AN910" t="s">
        <v>1843</v>
      </c>
      <c r="AO910" t="s">
        <v>1825</v>
      </c>
      <c r="AP910" t="s">
        <v>1845</v>
      </c>
      <c r="AQ910" t="s">
        <v>120</v>
      </c>
      <c r="AR910" s="20" t="s">
        <v>121</v>
      </c>
      <c r="AS910" s="20" t="s">
        <v>1919</v>
      </c>
      <c r="AT910" s="38">
        <v>2022</v>
      </c>
      <c r="AU910" s="20" t="s">
        <v>1920</v>
      </c>
      <c r="AV910" s="20" t="s">
        <v>1921</v>
      </c>
      <c r="AW910" s="20" t="s">
        <v>1922</v>
      </c>
      <c r="AX910" s="30" t="s">
        <v>1923</v>
      </c>
      <c r="AY910" s="20" t="s">
        <v>1924</v>
      </c>
      <c r="AZ910" t="s">
        <v>1846</v>
      </c>
      <c r="BA910" s="20" t="s">
        <v>1848</v>
      </c>
      <c r="BB910" s="20" t="s">
        <v>1925</v>
      </c>
      <c r="BC910" s="20" t="s">
        <v>1917</v>
      </c>
      <c r="BD910" s="20"/>
      <c r="BE910" s="20" t="s">
        <v>1918</v>
      </c>
      <c r="BF910" s="20"/>
      <c r="BG910" s="20"/>
      <c r="BH910" s="20"/>
      <c r="BI910" s="20"/>
      <c r="BJ910" s="20"/>
      <c r="BK910" s="20"/>
      <c r="BL910" s="20"/>
      <c r="BM910" s="20"/>
      <c r="BN910" s="20"/>
      <c r="BO910" s="20"/>
      <c r="BP910" s="20"/>
      <c r="BQ910" s="20"/>
      <c r="BR910" s="20"/>
      <c r="BS910" s="20"/>
      <c r="BT910" s="20"/>
      <c r="BU910" s="20"/>
      <c r="BV910" s="20"/>
      <c r="BW910" s="30" t="s">
        <v>694</v>
      </c>
      <c r="BX910" s="22" t="str">
        <f>_xlfn.XLOOKUP(BW910,dimensions_items!$B$4:$B$35,dimensions_items!$C$4:$C$35,"NULL",0)</f>
        <v>R5.2OECD</v>
      </c>
      <c r="BY910" s="110" t="s">
        <v>16</v>
      </c>
      <c r="BZ910" s="20" t="s">
        <v>1576</v>
      </c>
      <c r="CA910" s="112" t="s">
        <v>31</v>
      </c>
      <c r="CB910" s="112" t="s">
        <v>19</v>
      </c>
      <c r="CC910" s="20" t="str">
        <f t="shared" si="42"/>
        <v>RS</v>
      </c>
      <c r="CD910" s="20" t="str">
        <f t="shared" si="43"/>
        <v>T</v>
      </c>
      <c r="CE910" s="20" t="str">
        <f t="shared" si="44"/>
        <v>OECD_CAN</v>
      </c>
      <c r="CF910" s="20">
        <f>IF(ISNUMBER(Table1[[#This Row],[concrete]]),Table1[[#This Row],[concrete]],IF(AND(ISNUMBER(Table1[[#This Row],[cement]]),ISNUMBER(Table1[[#This Row],[aggregates]])),Table1[[#This Row],[cement]]+Table1[[#This Row],[aggregates]],""))</f>
        <v>419.08306299999998</v>
      </c>
      <c r="CG910" s="30">
        <f>COUNT(Table1[[#This Row],[steel]:[other_unspecified_material]])</f>
        <v>11</v>
      </c>
    </row>
    <row r="911" spans="1:85">
      <c r="A911" s="9">
        <v>909</v>
      </c>
      <c r="B911" s="20" t="s">
        <v>685</v>
      </c>
      <c r="C911" t="s">
        <v>1822</v>
      </c>
      <c r="D911">
        <v>2021</v>
      </c>
      <c r="E911"/>
      <c r="F911">
        <v>148.8947407</v>
      </c>
      <c r="H911">
        <v>2.0298345599999998</v>
      </c>
      <c r="I911">
        <v>0.16341603699999999</v>
      </c>
      <c r="J911">
        <v>128.83115100000001</v>
      </c>
      <c r="M911">
        <v>155.5098131</v>
      </c>
      <c r="N911"/>
      <c r="O911">
        <v>118.37615599999999</v>
      </c>
      <c r="S911">
        <v>31.525243159999999</v>
      </c>
      <c r="V911"/>
      <c r="W911"/>
      <c r="Z911">
        <v>0.51449749300000003</v>
      </c>
      <c r="AB911">
        <v>2.4425941980000001</v>
      </c>
      <c r="AC911" s="117">
        <v>1.130049855</v>
      </c>
      <c r="AI911"/>
      <c r="AJ911">
        <v>4.2764234339999998</v>
      </c>
      <c r="AK911">
        <v>0.50840544700000001</v>
      </c>
      <c r="AL911" t="s">
        <v>1831</v>
      </c>
      <c r="AM911">
        <v>4</v>
      </c>
      <c r="AN911" t="s">
        <v>1843</v>
      </c>
      <c r="AO911" t="s">
        <v>1825</v>
      </c>
      <c r="AP911" t="s">
        <v>1845</v>
      </c>
      <c r="AQ911" t="s">
        <v>120</v>
      </c>
      <c r="AR911" s="20" t="s">
        <v>121</v>
      </c>
      <c r="AS911" s="20" t="s">
        <v>1919</v>
      </c>
      <c r="AT911" s="38">
        <v>2022</v>
      </c>
      <c r="AU911" s="20" t="s">
        <v>1920</v>
      </c>
      <c r="AV911" s="20" t="s">
        <v>1921</v>
      </c>
      <c r="AW911" s="20" t="s">
        <v>1922</v>
      </c>
      <c r="AX911" s="30" t="s">
        <v>1923</v>
      </c>
      <c r="AY911" s="20" t="s">
        <v>1924</v>
      </c>
      <c r="AZ911" t="s">
        <v>1846</v>
      </c>
      <c r="BA911" s="20" t="s">
        <v>1848</v>
      </c>
      <c r="BB911" s="20" t="s">
        <v>1925</v>
      </c>
      <c r="BC911" s="20" t="s">
        <v>1915</v>
      </c>
      <c r="BD911" s="20"/>
      <c r="BE911" s="20" t="s">
        <v>1918</v>
      </c>
      <c r="BF911" s="20"/>
      <c r="BG911" s="20"/>
      <c r="BH911" s="20"/>
      <c r="BI911" s="20"/>
      <c r="BJ911" s="20"/>
      <c r="BK911" s="20"/>
      <c r="BL911" s="20"/>
      <c r="BM911" s="20"/>
      <c r="BN911" s="20"/>
      <c r="BO911" s="20"/>
      <c r="BP911" s="20"/>
      <c r="BQ911" s="20"/>
      <c r="BR911" s="20"/>
      <c r="BS911" s="20"/>
      <c r="BT911" s="20"/>
      <c r="BU911" s="20"/>
      <c r="BV911" s="20"/>
      <c r="BW911" s="30" t="s">
        <v>694</v>
      </c>
      <c r="BX911" s="22" t="str">
        <f>_xlfn.XLOOKUP(BW911,dimensions_items!$B$4:$B$35,dimensions_items!$C$4:$C$35,"NULL",0)</f>
        <v>R5.2OECD</v>
      </c>
      <c r="BY911" s="110" t="s">
        <v>16</v>
      </c>
      <c r="BZ911" s="20" t="s">
        <v>1576</v>
      </c>
      <c r="CA911" s="112" t="s">
        <v>31</v>
      </c>
      <c r="CB911" s="112" t="s">
        <v>19</v>
      </c>
      <c r="CC911" s="20" t="str">
        <f t="shared" si="42"/>
        <v>RS</v>
      </c>
      <c r="CD911" s="20" t="str">
        <f t="shared" si="43"/>
        <v>T</v>
      </c>
      <c r="CE911" s="20" t="str">
        <f t="shared" si="44"/>
        <v>OECD_CAN</v>
      </c>
      <c r="CF911" s="20">
        <f>IF(ISNUMBER(Table1[[#This Row],[concrete]]),Table1[[#This Row],[concrete]],IF(AND(ISNUMBER(Table1[[#This Row],[cement]]),ISNUMBER(Table1[[#This Row],[aggregates]])),Table1[[#This Row],[cement]]+Table1[[#This Row],[aggregates]],""))</f>
        <v>155.5098131</v>
      </c>
      <c r="CG911" s="30">
        <f>COUNT(Table1[[#This Row],[steel]:[other_unspecified_material]])</f>
        <v>12</v>
      </c>
    </row>
    <row r="912" spans="1:85">
      <c r="B912" s="20"/>
      <c r="C912" s="20"/>
      <c r="AL912" s="20"/>
      <c r="AN912" s="20"/>
      <c r="AO912" s="20"/>
      <c r="AP912" s="20"/>
      <c r="AQ912" s="20"/>
      <c r="AR912" s="20"/>
      <c r="AS912" s="20"/>
      <c r="AU912" s="20"/>
      <c r="AV912" s="20"/>
      <c r="AW912" s="20"/>
      <c r="AX912" s="30"/>
      <c r="AY912" s="20"/>
      <c r="AZ912" s="20"/>
      <c r="BA912" s="20"/>
      <c r="BB912" s="20"/>
      <c r="BC912" s="20"/>
      <c r="BD912" s="20"/>
      <c r="BE912" s="20"/>
      <c r="BF912" s="20"/>
      <c r="BG912" s="20"/>
      <c r="BH912" s="20"/>
      <c r="BI912" s="20"/>
      <c r="BJ912" s="20"/>
      <c r="BK912" s="20"/>
      <c r="BL912" s="20"/>
      <c r="BM912" s="20"/>
      <c r="BN912" s="20"/>
      <c r="BO912" s="20"/>
      <c r="BP912" s="20"/>
      <c r="BQ912" s="20"/>
      <c r="BR912" s="20"/>
      <c r="BS912" s="20"/>
      <c r="BT912" s="20"/>
      <c r="BU912" s="20"/>
      <c r="BV912" s="20"/>
      <c r="BW912" s="30"/>
      <c r="BX912" s="110"/>
      <c r="BY912" s="110"/>
      <c r="BZ912" s="20"/>
      <c r="CA912" s="112"/>
      <c r="CB912" s="112"/>
      <c r="CC912" s="20"/>
      <c r="CD912" s="20"/>
      <c r="CE912" s="20"/>
      <c r="CF912" s="20"/>
    </row>
    <row r="913" spans="2:84">
      <c r="B913" s="20"/>
      <c r="C913" s="20"/>
      <c r="AL913" s="20"/>
      <c r="AN913" s="20"/>
      <c r="AO913" s="20"/>
      <c r="AP913" s="20"/>
      <c r="AQ913" s="20"/>
      <c r="AR913" s="20"/>
      <c r="AS913" s="20"/>
      <c r="AU913" s="20"/>
      <c r="AV913" s="20"/>
      <c r="AW913" s="20"/>
      <c r="AX913" s="30"/>
      <c r="AY913" s="20"/>
      <c r="AZ913" s="20"/>
      <c r="BA913" s="20"/>
      <c r="BB913" s="20"/>
      <c r="BC913" s="20"/>
      <c r="BD913" s="20"/>
      <c r="BE913" s="20"/>
      <c r="BF913" s="20"/>
      <c r="BG913" s="20"/>
      <c r="BH913" s="20"/>
      <c r="BI913" s="20"/>
      <c r="BJ913" s="20"/>
      <c r="BK913" s="20"/>
      <c r="BL913" s="20"/>
      <c r="BM913" s="20"/>
      <c r="BN913" s="20"/>
      <c r="BO913" s="20"/>
      <c r="BP913" s="20"/>
      <c r="BQ913" s="20"/>
      <c r="BR913" s="20"/>
      <c r="BS913" s="20"/>
      <c r="BT913" s="20"/>
      <c r="BU913" s="20"/>
      <c r="BV913" s="20"/>
      <c r="BW913" s="30"/>
      <c r="BX913" s="110"/>
      <c r="BY913" s="110"/>
      <c r="BZ913" s="20"/>
      <c r="CA913" s="112"/>
      <c r="CB913" s="112"/>
      <c r="CC913" s="20"/>
      <c r="CD913" s="20"/>
      <c r="CE913" s="20"/>
      <c r="CF913" s="20"/>
    </row>
    <row r="914" spans="2:84">
      <c r="B914" s="20"/>
      <c r="C914" s="20"/>
      <c r="AL914" s="20"/>
      <c r="AN914" s="20"/>
      <c r="AO914" s="20"/>
      <c r="AP914" s="20"/>
      <c r="AQ914" s="20"/>
      <c r="AR914" s="20"/>
      <c r="AS914" s="20"/>
      <c r="AU914" s="20"/>
      <c r="AV914" s="20"/>
      <c r="AW914" s="20"/>
      <c r="AX914" s="30"/>
      <c r="AY914" s="20"/>
      <c r="AZ914" s="20"/>
      <c r="BA914" s="20"/>
      <c r="BB914" s="20"/>
      <c r="BC914" s="20"/>
      <c r="BD914" s="20"/>
      <c r="BE914" s="20"/>
      <c r="BF914" s="20"/>
      <c r="BG914" s="20"/>
      <c r="BH914" s="20"/>
      <c r="BI914" s="20"/>
      <c r="BJ914" s="20"/>
      <c r="BK914" s="20"/>
      <c r="BL914" s="20"/>
      <c r="BM914" s="20"/>
      <c r="BN914" s="20"/>
      <c r="BO914" s="20"/>
      <c r="BP914" s="20"/>
      <c r="BQ914" s="20"/>
      <c r="BR914" s="20"/>
      <c r="BS914" s="20"/>
      <c r="BT914" s="20"/>
      <c r="BU914" s="20"/>
      <c r="BV914" s="20"/>
      <c r="BW914" s="30"/>
      <c r="BX914" s="110"/>
      <c r="BY914" s="110"/>
      <c r="BZ914" s="20"/>
      <c r="CA914" s="112"/>
      <c r="CB914" s="112"/>
      <c r="CC914" s="20"/>
      <c r="CD914" s="20"/>
      <c r="CE914" s="20"/>
      <c r="CF914" s="20"/>
    </row>
    <row r="915" spans="2:84">
      <c r="B915" s="20"/>
      <c r="C915" s="20"/>
      <c r="AL915" s="20"/>
      <c r="AN915" s="20"/>
      <c r="AO915" s="20"/>
      <c r="AP915" s="20"/>
      <c r="AQ915" s="20"/>
      <c r="AR915" s="20"/>
      <c r="AS915" s="20"/>
      <c r="AU915" s="20"/>
      <c r="AV915" s="20"/>
      <c r="AW915" s="20"/>
      <c r="AX915" s="30"/>
      <c r="AY915" s="20"/>
      <c r="AZ915" s="20"/>
      <c r="BA915" s="20"/>
      <c r="BB915" s="20"/>
      <c r="BC915" s="20"/>
      <c r="BD915" s="20"/>
      <c r="BE915" s="20"/>
      <c r="BF915" s="20"/>
      <c r="BG915" s="20"/>
      <c r="BH915" s="20"/>
      <c r="BI915" s="20"/>
      <c r="BJ915" s="20"/>
      <c r="BK915" s="20"/>
      <c r="BL915" s="20"/>
      <c r="BM915" s="20"/>
      <c r="BN915" s="20"/>
      <c r="BO915" s="20"/>
      <c r="BP915" s="20"/>
      <c r="BQ915" s="20"/>
      <c r="BR915" s="20"/>
      <c r="BS915" s="20"/>
      <c r="BT915" s="20"/>
      <c r="BU915" s="20"/>
      <c r="BV915" s="20"/>
      <c r="BW915" s="30"/>
      <c r="BX915" s="110"/>
      <c r="BY915" s="110"/>
      <c r="BZ915" s="20"/>
      <c r="CA915" s="112"/>
      <c r="CB915" s="112"/>
      <c r="CC915" s="20"/>
      <c r="CD915" s="20"/>
      <c r="CE915" s="20"/>
      <c r="CF915" s="20"/>
    </row>
    <row r="916" spans="2:84">
      <c r="B916" s="20"/>
      <c r="C916" s="20"/>
      <c r="AL916" s="20"/>
      <c r="AN916" s="20"/>
      <c r="AO916" s="20"/>
      <c r="AP916" s="20"/>
      <c r="AQ916" s="20"/>
      <c r="AR916" s="20"/>
      <c r="AS916" s="20"/>
      <c r="AU916" s="20"/>
      <c r="AV916" s="20"/>
      <c r="AW916" s="20"/>
      <c r="AX916" s="30"/>
      <c r="AY916" s="20"/>
      <c r="AZ916" s="20"/>
      <c r="BA916" s="20"/>
      <c r="BB916" s="20"/>
      <c r="BC916" s="20"/>
      <c r="BD916" s="20"/>
      <c r="BE916" s="20"/>
      <c r="BF916" s="20"/>
      <c r="BG916" s="20"/>
      <c r="BH916" s="20"/>
      <c r="BI916" s="20"/>
      <c r="BJ916" s="20"/>
      <c r="BK916" s="20"/>
      <c r="BL916" s="20"/>
      <c r="BM916" s="20"/>
      <c r="BN916" s="20"/>
      <c r="BO916" s="20"/>
      <c r="BP916" s="20"/>
      <c r="BQ916" s="20"/>
      <c r="BR916" s="20"/>
      <c r="BS916" s="20"/>
      <c r="BT916" s="20"/>
      <c r="BU916" s="20"/>
      <c r="BV916" s="20"/>
      <c r="BW916" s="30"/>
      <c r="BX916" s="110"/>
      <c r="BY916" s="110"/>
      <c r="BZ916" s="20"/>
      <c r="CA916" s="112"/>
      <c r="CB916" s="112"/>
      <c r="CC916" s="20"/>
      <c r="CD916" s="20"/>
      <c r="CE916" s="20"/>
      <c r="CF916" s="20"/>
    </row>
    <row r="917" spans="2:84">
      <c r="B917" s="20"/>
      <c r="C917" s="20"/>
      <c r="AL917" s="20"/>
      <c r="AN917" s="20"/>
      <c r="AO917" s="20"/>
      <c r="AP917" s="20"/>
      <c r="AQ917" s="20"/>
      <c r="AR917" s="20"/>
      <c r="AS917" s="20"/>
      <c r="AU917" s="20"/>
      <c r="AV917" s="20"/>
      <c r="AW917" s="20"/>
      <c r="AX917" s="30"/>
      <c r="AY917" s="20"/>
      <c r="AZ917" s="20"/>
      <c r="BA917" s="20"/>
      <c r="BB917" s="20"/>
      <c r="BC917" s="20"/>
      <c r="BD917" s="20"/>
      <c r="BE917" s="20"/>
      <c r="BF917" s="20"/>
      <c r="BG917" s="20"/>
      <c r="BH917" s="20"/>
      <c r="BI917" s="20"/>
      <c r="BJ917" s="20"/>
      <c r="BK917" s="20"/>
      <c r="BL917" s="20"/>
      <c r="BM917" s="20"/>
      <c r="BN917" s="20"/>
      <c r="BO917" s="20"/>
      <c r="BP917" s="20"/>
      <c r="BQ917" s="20"/>
      <c r="BR917" s="20"/>
      <c r="BS917" s="20"/>
      <c r="BT917" s="20"/>
      <c r="BU917" s="20"/>
      <c r="BV917" s="20"/>
      <c r="BW917" s="30"/>
      <c r="BX917" s="110"/>
      <c r="BY917" s="110"/>
      <c r="BZ917" s="20"/>
      <c r="CA917" s="112"/>
      <c r="CB917" s="112"/>
      <c r="CC917" s="20"/>
      <c r="CD917" s="20"/>
      <c r="CE917" s="20"/>
      <c r="CF917" s="20"/>
    </row>
    <row r="918" spans="2:84">
      <c r="B918" s="20"/>
      <c r="C918" s="20"/>
      <c r="AL918" s="20"/>
      <c r="AN918" s="20"/>
      <c r="AO918" s="20"/>
      <c r="AP918" s="20"/>
      <c r="AQ918" s="20"/>
      <c r="AR918" s="20"/>
      <c r="AS918" s="20"/>
      <c r="AU918" s="20"/>
      <c r="AV918" s="20"/>
      <c r="AW918" s="20"/>
      <c r="AX918" s="30"/>
      <c r="AY918" s="20"/>
      <c r="AZ918" s="20"/>
      <c r="BA918" s="20"/>
      <c r="BB918" s="20"/>
      <c r="BC918" s="20"/>
      <c r="BD918" s="20"/>
      <c r="BE918" s="20"/>
      <c r="BF918" s="20"/>
      <c r="BG918" s="20"/>
      <c r="BH918" s="20"/>
      <c r="BI918" s="20"/>
      <c r="BJ918" s="20"/>
      <c r="BK918" s="20"/>
      <c r="BL918" s="20"/>
      <c r="BM918" s="20"/>
      <c r="BN918" s="20"/>
      <c r="BO918" s="20"/>
      <c r="BP918" s="20"/>
      <c r="BQ918" s="20"/>
      <c r="BR918" s="20"/>
      <c r="BS918" s="20"/>
      <c r="BT918" s="20"/>
      <c r="BU918" s="20"/>
      <c r="BV918" s="20"/>
      <c r="BW918" s="30"/>
      <c r="BX918" s="110"/>
      <c r="BY918" s="110"/>
      <c r="BZ918" s="20"/>
      <c r="CA918" s="112"/>
      <c r="CB918" s="112"/>
      <c r="CC918" s="20"/>
      <c r="CD918" s="20"/>
      <c r="CE918" s="20"/>
      <c r="CF918" s="20"/>
    </row>
    <row r="919" spans="2:84">
      <c r="B919" s="20"/>
      <c r="C919" s="20"/>
      <c r="AL919" s="20"/>
      <c r="AN919" s="20"/>
      <c r="AO919" s="20"/>
      <c r="AP919" s="20"/>
      <c r="AQ919" s="20"/>
      <c r="AR919" s="20"/>
      <c r="AS919" s="20"/>
      <c r="AU919" s="20"/>
      <c r="AV919" s="20"/>
      <c r="AW919" s="20"/>
      <c r="AX919" s="30"/>
      <c r="AY919" s="20"/>
      <c r="AZ919" s="20"/>
      <c r="BA919" s="20"/>
      <c r="BB919" s="20"/>
      <c r="BC919" s="20"/>
      <c r="BD919" s="20"/>
      <c r="BE919" s="20"/>
      <c r="BF919" s="20"/>
      <c r="BG919" s="20"/>
      <c r="BH919" s="20"/>
      <c r="BI919" s="20"/>
      <c r="BJ919" s="20"/>
      <c r="BK919" s="20"/>
      <c r="BL919" s="20"/>
      <c r="BM919" s="20"/>
      <c r="BN919" s="20"/>
      <c r="BO919" s="20"/>
      <c r="BP919" s="20"/>
      <c r="BQ919" s="20"/>
      <c r="BR919" s="20"/>
      <c r="BS919" s="20"/>
      <c r="BT919" s="20"/>
      <c r="BU919" s="20"/>
      <c r="BV919" s="20"/>
      <c r="BW919" s="30"/>
      <c r="BX919" s="110"/>
      <c r="BY919" s="110"/>
      <c r="BZ919" s="20"/>
      <c r="CA919" s="112"/>
      <c r="CB919" s="112"/>
      <c r="CC919" s="20"/>
      <c r="CD919" s="20"/>
      <c r="CE919" s="20"/>
      <c r="CF919" s="20"/>
    </row>
    <row r="920" spans="2:84">
      <c r="B920" s="20"/>
      <c r="C920" s="20"/>
      <c r="AL920" s="20"/>
      <c r="AN920" s="20"/>
      <c r="AO920" s="20"/>
      <c r="AP920" s="20"/>
      <c r="AQ920" s="20"/>
      <c r="AR920" s="20"/>
      <c r="AS920" s="20"/>
      <c r="AU920" s="20"/>
      <c r="AV920" s="20"/>
      <c r="AW920" s="20"/>
      <c r="AX920" s="30"/>
      <c r="AY920" s="20"/>
      <c r="AZ920" s="20"/>
      <c r="BA920" s="20"/>
      <c r="BB920" s="20"/>
      <c r="BC920" s="20"/>
      <c r="BD920" s="20"/>
      <c r="BE920" s="20"/>
      <c r="BF920" s="20"/>
      <c r="BG920" s="20"/>
      <c r="BH920" s="20"/>
      <c r="BI920" s="20"/>
      <c r="BJ920" s="20"/>
      <c r="BK920" s="20"/>
      <c r="BL920" s="20"/>
      <c r="BM920" s="20"/>
      <c r="BN920" s="20"/>
      <c r="BO920" s="20"/>
      <c r="BP920" s="20"/>
      <c r="BQ920" s="20"/>
      <c r="BR920" s="20"/>
      <c r="BS920" s="20"/>
      <c r="BT920" s="20"/>
      <c r="BU920" s="20"/>
      <c r="BV920" s="20"/>
      <c r="BW920" s="30"/>
      <c r="BX920" s="110"/>
      <c r="BY920" s="110"/>
      <c r="BZ920" s="20"/>
      <c r="CA920" s="112"/>
      <c r="CB920" s="112"/>
      <c r="CC920" s="20"/>
      <c r="CD920" s="20"/>
      <c r="CE920" s="20"/>
      <c r="CF920" s="20"/>
    </row>
    <row r="921" spans="2:84">
      <c r="B921" s="20"/>
      <c r="C921" s="20"/>
      <c r="AL921" s="20"/>
      <c r="AN921" s="20"/>
      <c r="AO921" s="20"/>
      <c r="AP921" s="20"/>
      <c r="AQ921" s="20"/>
      <c r="AR921" s="20"/>
      <c r="AS921" s="20"/>
      <c r="AU921" s="20"/>
      <c r="AV921" s="20"/>
      <c r="AW921" s="20"/>
      <c r="AX921" s="30"/>
      <c r="AY921" s="20"/>
      <c r="AZ921" s="20"/>
      <c r="BA921" s="20"/>
      <c r="BB921" s="20"/>
      <c r="BC921" s="20"/>
      <c r="BD921" s="20"/>
      <c r="BE921" s="20"/>
      <c r="BF921" s="20"/>
      <c r="BG921" s="20"/>
      <c r="BH921" s="20"/>
      <c r="BI921" s="20"/>
      <c r="BJ921" s="20"/>
      <c r="BK921" s="20"/>
      <c r="BL921" s="20"/>
      <c r="BM921" s="20"/>
      <c r="BN921" s="20"/>
      <c r="BO921" s="20"/>
      <c r="BP921" s="20"/>
      <c r="BQ921" s="20"/>
      <c r="BR921" s="20"/>
      <c r="BS921" s="20"/>
      <c r="BT921" s="20"/>
      <c r="BU921" s="20"/>
      <c r="BV921" s="20"/>
      <c r="BW921" s="30"/>
      <c r="BX921" s="110"/>
      <c r="BY921" s="110"/>
      <c r="BZ921" s="20"/>
      <c r="CA921" s="112"/>
      <c r="CB921" s="112"/>
      <c r="CC921" s="20"/>
      <c r="CD921" s="20"/>
      <c r="CE921" s="20"/>
      <c r="CF921" s="20"/>
    </row>
    <row r="922" spans="2:84">
      <c r="B922" s="20"/>
      <c r="C922" s="20"/>
      <c r="AL922" s="20"/>
      <c r="AN922" s="20"/>
      <c r="AO922" s="20"/>
      <c r="AP922" s="20"/>
      <c r="AQ922" s="20"/>
      <c r="AR922" s="20"/>
      <c r="AS922" s="20"/>
      <c r="AU922" s="20"/>
      <c r="AV922" s="20"/>
      <c r="AW922" s="20"/>
      <c r="AX922" s="30"/>
      <c r="AY922" s="20"/>
      <c r="AZ922" s="20"/>
      <c r="BA922" s="20"/>
      <c r="BB922" s="20"/>
      <c r="BC922" s="20"/>
      <c r="BD922" s="20"/>
      <c r="BE922" s="20"/>
      <c r="BF922" s="20"/>
      <c r="BG922" s="20"/>
      <c r="BH922" s="20"/>
      <c r="BI922" s="20"/>
      <c r="BJ922" s="20"/>
      <c r="BK922" s="20"/>
      <c r="BL922" s="20"/>
      <c r="BM922" s="20"/>
      <c r="BN922" s="20"/>
      <c r="BO922" s="20"/>
      <c r="BP922" s="20"/>
      <c r="BQ922" s="20"/>
      <c r="BR922" s="20"/>
      <c r="BS922" s="20"/>
      <c r="BT922" s="20"/>
      <c r="BU922" s="20"/>
      <c r="BV922" s="20"/>
      <c r="BW922" s="30"/>
      <c r="BX922" s="110"/>
      <c r="BY922" s="110"/>
      <c r="BZ922" s="20"/>
      <c r="CA922" s="112"/>
      <c r="CB922" s="112"/>
      <c r="CC922" s="20"/>
      <c r="CD922" s="20"/>
      <c r="CE922" s="20"/>
      <c r="CF922" s="20"/>
    </row>
    <row r="923" spans="2:84">
      <c r="B923" s="20"/>
      <c r="C923" s="20"/>
      <c r="AL923" s="20"/>
      <c r="AN923" s="20"/>
      <c r="AO923" s="20"/>
      <c r="AP923" s="20"/>
      <c r="AQ923" s="20"/>
      <c r="AR923" s="20"/>
      <c r="AS923" s="20"/>
      <c r="AU923" s="20"/>
      <c r="AV923" s="20"/>
      <c r="AW923" s="20"/>
      <c r="AX923" s="30"/>
      <c r="AY923" s="20"/>
      <c r="AZ923" s="20"/>
      <c r="BA923" s="20"/>
      <c r="BB923" s="20"/>
      <c r="BC923" s="20"/>
      <c r="BD923" s="20"/>
      <c r="BE923" s="20"/>
      <c r="BF923" s="20"/>
      <c r="BG923" s="20"/>
      <c r="BH923" s="20"/>
      <c r="BI923" s="20"/>
      <c r="BJ923" s="20"/>
      <c r="BK923" s="20"/>
      <c r="BL923" s="20"/>
      <c r="BM923" s="20"/>
      <c r="BN923" s="20"/>
      <c r="BO923" s="20"/>
      <c r="BP923" s="20"/>
      <c r="BQ923" s="20"/>
      <c r="BR923" s="20"/>
      <c r="BS923" s="20"/>
      <c r="BT923" s="20"/>
      <c r="BU923" s="20"/>
      <c r="BV923" s="20"/>
      <c r="BW923" s="30"/>
      <c r="BX923" s="110"/>
      <c r="BY923" s="110"/>
      <c r="BZ923" s="20"/>
      <c r="CA923" s="112"/>
      <c r="CB923" s="112"/>
      <c r="CC923" s="20"/>
      <c r="CD923" s="20"/>
      <c r="CE923" s="20"/>
      <c r="CF923" s="20"/>
    </row>
    <row r="924" spans="2:84">
      <c r="B924" s="20"/>
      <c r="C924" s="20"/>
      <c r="AL924" s="20"/>
      <c r="AN924" s="20"/>
      <c r="AO924" s="20"/>
      <c r="AP924" s="20"/>
      <c r="AQ924" s="20"/>
      <c r="AR924" s="20"/>
      <c r="AS924" s="20"/>
      <c r="AU924" s="20"/>
      <c r="AV924" s="20"/>
      <c r="AW924" s="20"/>
      <c r="AX924" s="30"/>
      <c r="AY924" s="20"/>
      <c r="AZ924" s="20"/>
      <c r="BA924" s="20"/>
      <c r="BB924" s="20"/>
      <c r="BC924" s="20"/>
      <c r="BD924" s="20"/>
      <c r="BE924" s="20"/>
      <c r="BF924" s="20"/>
      <c r="BG924" s="20"/>
      <c r="BH924" s="20"/>
      <c r="BI924" s="20"/>
      <c r="BJ924" s="20"/>
      <c r="BK924" s="20"/>
      <c r="BL924" s="20"/>
      <c r="BM924" s="20"/>
      <c r="BN924" s="20"/>
      <c r="BO924" s="20"/>
      <c r="BP924" s="20"/>
      <c r="BQ924" s="20"/>
      <c r="BR924" s="20"/>
      <c r="BS924" s="20"/>
      <c r="BT924" s="20"/>
      <c r="BU924" s="20"/>
      <c r="BV924" s="20"/>
      <c r="BW924" s="30"/>
      <c r="BX924" s="110"/>
      <c r="BY924" s="110"/>
      <c r="BZ924" s="20"/>
      <c r="CA924" s="112"/>
      <c r="CB924" s="112"/>
      <c r="CC924" s="20"/>
      <c r="CD924" s="20"/>
      <c r="CE924" s="20"/>
      <c r="CF924" s="20"/>
    </row>
    <row r="925" spans="2:84">
      <c r="B925" s="20"/>
      <c r="C925" s="20"/>
      <c r="AL925" s="20"/>
      <c r="AN925" s="20"/>
      <c r="AO925" s="20"/>
      <c r="AP925" s="20"/>
      <c r="AQ925" s="20"/>
      <c r="AR925" s="20"/>
      <c r="AS925" s="20"/>
      <c r="AU925" s="20"/>
      <c r="AV925" s="20"/>
      <c r="AW925" s="20"/>
      <c r="AX925" s="30"/>
      <c r="AY925" s="20"/>
      <c r="AZ925" s="20"/>
      <c r="BA925" s="20"/>
      <c r="BB925" s="20"/>
      <c r="BC925" s="20"/>
      <c r="BD925" s="20"/>
      <c r="BE925" s="20"/>
      <c r="BF925" s="20"/>
      <c r="BG925" s="20"/>
      <c r="BH925" s="20"/>
      <c r="BI925" s="20"/>
      <c r="BJ925" s="20"/>
      <c r="BK925" s="20"/>
      <c r="BL925" s="20"/>
      <c r="BM925" s="20"/>
      <c r="BN925" s="20"/>
      <c r="BO925" s="20"/>
      <c r="BP925" s="20"/>
      <c r="BQ925" s="20"/>
      <c r="BR925" s="20"/>
      <c r="BS925" s="20"/>
      <c r="BT925" s="20"/>
      <c r="BU925" s="20"/>
      <c r="BV925" s="20"/>
      <c r="BW925" s="30"/>
      <c r="BX925" s="110"/>
      <c r="BY925" s="110"/>
      <c r="BZ925" s="20"/>
      <c r="CA925" s="112"/>
      <c r="CB925" s="112"/>
      <c r="CC925" s="20"/>
      <c r="CD925" s="20"/>
      <c r="CE925" s="20"/>
      <c r="CF925" s="20"/>
    </row>
    <row r="926" spans="2:84">
      <c r="B926" s="20"/>
      <c r="C926" s="20"/>
      <c r="AL926" s="20"/>
      <c r="AN926" s="20"/>
      <c r="AO926" s="20"/>
      <c r="AP926" s="20"/>
      <c r="AQ926" s="20"/>
      <c r="AR926" s="20"/>
      <c r="AS926" s="20"/>
      <c r="AU926" s="20"/>
      <c r="AV926" s="20"/>
      <c r="AW926" s="20"/>
      <c r="AX926" s="30"/>
      <c r="AY926" s="20"/>
      <c r="AZ926" s="20"/>
      <c r="BA926" s="20"/>
      <c r="BB926" s="20"/>
      <c r="BC926" s="20"/>
      <c r="BD926" s="20"/>
      <c r="BE926" s="20"/>
      <c r="BF926" s="20"/>
      <c r="BG926" s="20"/>
      <c r="BH926" s="20"/>
      <c r="BI926" s="20"/>
      <c r="BJ926" s="20"/>
      <c r="BK926" s="20"/>
      <c r="BL926" s="20"/>
      <c r="BM926" s="20"/>
      <c r="BN926" s="20"/>
      <c r="BO926" s="20"/>
      <c r="BP926" s="20"/>
      <c r="BQ926" s="20"/>
      <c r="BR926" s="20"/>
      <c r="BS926" s="20"/>
      <c r="BT926" s="20"/>
      <c r="BU926" s="20"/>
      <c r="BV926" s="20"/>
      <c r="BW926" s="30"/>
      <c r="BX926" s="110"/>
      <c r="BY926" s="110"/>
      <c r="BZ926" s="20"/>
      <c r="CA926" s="112"/>
      <c r="CB926" s="112"/>
      <c r="CC926" s="20"/>
      <c r="CD926" s="20"/>
      <c r="CE926" s="20"/>
      <c r="CF926" s="20"/>
    </row>
    <row r="927" spans="2:84">
      <c r="B927" s="20"/>
      <c r="C927" s="20"/>
      <c r="AL927" s="20"/>
      <c r="AN927" s="20"/>
      <c r="AO927" s="20"/>
      <c r="AP927" s="20"/>
      <c r="AQ927" s="20"/>
      <c r="AR927" s="20"/>
      <c r="AS927" s="20"/>
      <c r="AU927" s="20"/>
      <c r="AV927" s="20"/>
      <c r="AW927" s="20"/>
      <c r="AX927" s="30"/>
      <c r="AY927" s="20"/>
      <c r="AZ927" s="20"/>
      <c r="BA927" s="20"/>
      <c r="BB927" s="20"/>
      <c r="BC927" s="20"/>
      <c r="BD927" s="20"/>
      <c r="BE927" s="20"/>
      <c r="BF927" s="20"/>
      <c r="BG927" s="20"/>
      <c r="BH927" s="20"/>
      <c r="BI927" s="20"/>
      <c r="BJ927" s="20"/>
      <c r="BK927" s="20"/>
      <c r="BL927" s="20"/>
      <c r="BM927" s="20"/>
      <c r="BN927" s="20"/>
      <c r="BO927" s="20"/>
      <c r="BP927" s="20"/>
      <c r="BQ927" s="20"/>
      <c r="BR927" s="20"/>
      <c r="BS927" s="20"/>
      <c r="BT927" s="20"/>
      <c r="BU927" s="20"/>
      <c r="BV927" s="20"/>
      <c r="BW927" s="30"/>
      <c r="BX927" s="110"/>
      <c r="BY927" s="110"/>
      <c r="BZ927" s="20"/>
      <c r="CA927" s="112"/>
      <c r="CB927" s="112"/>
      <c r="CC927" s="20"/>
      <c r="CD927" s="20"/>
      <c r="CE927" s="20"/>
      <c r="CF927" s="20"/>
    </row>
    <row r="928" spans="2:84">
      <c r="B928" s="20"/>
      <c r="C928" s="20"/>
      <c r="AL928" s="20"/>
      <c r="AN928" s="20"/>
      <c r="AO928" s="20"/>
      <c r="AP928" s="20"/>
      <c r="AQ928" s="20"/>
      <c r="AR928" s="20"/>
      <c r="AS928" s="20"/>
      <c r="AU928" s="20"/>
      <c r="AV928" s="20"/>
      <c r="AW928" s="20"/>
      <c r="AX928" s="30"/>
      <c r="AY928" s="20"/>
      <c r="AZ928" s="20"/>
      <c r="BA928" s="20"/>
      <c r="BB928" s="20"/>
      <c r="BC928" s="20"/>
      <c r="BD928" s="20"/>
      <c r="BE928" s="20"/>
      <c r="BF928" s="20"/>
      <c r="BG928" s="20"/>
      <c r="BH928" s="20"/>
      <c r="BI928" s="20"/>
      <c r="BJ928" s="20"/>
      <c r="BK928" s="20"/>
      <c r="BL928" s="20"/>
      <c r="BM928" s="20"/>
      <c r="BN928" s="20"/>
      <c r="BO928" s="20"/>
      <c r="BP928" s="20"/>
      <c r="BQ928" s="20"/>
      <c r="BR928" s="20"/>
      <c r="BS928" s="20"/>
      <c r="BT928" s="20"/>
      <c r="BU928" s="20"/>
      <c r="BV928" s="20"/>
      <c r="BW928" s="30"/>
      <c r="BX928" s="110"/>
      <c r="BY928" s="110"/>
      <c r="BZ928" s="20"/>
      <c r="CA928" s="112"/>
      <c r="CB928" s="112"/>
      <c r="CC928" s="20"/>
      <c r="CD928" s="20"/>
      <c r="CE928" s="20"/>
      <c r="CF928" s="20"/>
    </row>
    <row r="929" spans="2:84">
      <c r="B929" s="20"/>
      <c r="C929" s="20"/>
      <c r="AL929" s="20"/>
      <c r="AN929" s="20"/>
      <c r="AO929" s="20"/>
      <c r="AP929" s="20"/>
      <c r="AQ929" s="20"/>
      <c r="AR929" s="20"/>
      <c r="AS929" s="20"/>
      <c r="AU929" s="20"/>
      <c r="AV929" s="20"/>
      <c r="AW929" s="20"/>
      <c r="AX929" s="30"/>
      <c r="AY929" s="20"/>
      <c r="AZ929" s="20"/>
      <c r="BA929" s="20"/>
      <c r="BB929" s="20"/>
      <c r="BC929" s="20"/>
      <c r="BD929" s="20"/>
      <c r="BE929" s="20"/>
      <c r="BF929" s="20"/>
      <c r="BG929" s="20"/>
      <c r="BH929" s="20"/>
      <c r="BI929" s="20"/>
      <c r="BJ929" s="20"/>
      <c r="BK929" s="20"/>
      <c r="BL929" s="20"/>
      <c r="BM929" s="20"/>
      <c r="BN929" s="20"/>
      <c r="BO929" s="20"/>
      <c r="BP929" s="20"/>
      <c r="BQ929" s="20"/>
      <c r="BR929" s="20"/>
      <c r="BS929" s="20"/>
      <c r="BT929" s="20"/>
      <c r="BU929" s="20"/>
      <c r="BV929" s="20"/>
      <c r="BW929" s="30"/>
      <c r="BX929" s="110"/>
      <c r="BY929" s="110"/>
      <c r="BZ929" s="20"/>
      <c r="CA929" s="112"/>
      <c r="CB929" s="112"/>
      <c r="CC929" s="20"/>
      <c r="CD929" s="20"/>
      <c r="CE929" s="20"/>
      <c r="CF929" s="20"/>
    </row>
    <row r="930" spans="2:84">
      <c r="B930" s="20"/>
      <c r="C930" s="20"/>
      <c r="AL930" s="20"/>
      <c r="AN930" s="20"/>
      <c r="AO930" s="20"/>
      <c r="AP930" s="20"/>
      <c r="AQ930" s="20"/>
      <c r="AR930" s="20"/>
      <c r="AS930" s="20"/>
      <c r="AU930" s="20"/>
      <c r="AV930" s="20"/>
      <c r="AW930" s="20"/>
      <c r="AX930" s="30"/>
      <c r="AY930" s="20"/>
      <c r="AZ930" s="20"/>
      <c r="BA930" s="20"/>
      <c r="BB930" s="20"/>
      <c r="BC930" s="20"/>
      <c r="BD930" s="20"/>
      <c r="BE930" s="20"/>
      <c r="BF930" s="20"/>
      <c r="BG930" s="20"/>
      <c r="BH930" s="20"/>
      <c r="BI930" s="20"/>
      <c r="BJ930" s="20"/>
      <c r="BK930" s="20"/>
      <c r="BL930" s="20"/>
      <c r="BM930" s="20"/>
      <c r="BN930" s="20"/>
      <c r="BO930" s="20"/>
      <c r="BP930" s="20"/>
      <c r="BQ930" s="20"/>
      <c r="BR930" s="20"/>
      <c r="BS930" s="20"/>
      <c r="BT930" s="20"/>
      <c r="BU930" s="20"/>
      <c r="BV930" s="20"/>
      <c r="BW930" s="30"/>
      <c r="BX930" s="110"/>
      <c r="BY930" s="110"/>
      <c r="BZ930" s="20"/>
      <c r="CA930" s="112"/>
      <c r="CB930" s="112"/>
      <c r="CC930" s="20"/>
      <c r="CD930" s="20"/>
      <c r="CE930" s="20"/>
      <c r="CF930" s="20"/>
    </row>
    <row r="931" spans="2:84">
      <c r="B931" s="20"/>
      <c r="C931" s="20"/>
      <c r="AL931" s="20"/>
      <c r="AN931" s="20"/>
      <c r="AO931" s="20"/>
      <c r="AP931" s="20"/>
      <c r="AQ931" s="20"/>
      <c r="AR931" s="20"/>
      <c r="AS931" s="20"/>
      <c r="AU931" s="20"/>
      <c r="AV931" s="20"/>
      <c r="AW931" s="20"/>
      <c r="AX931" s="30"/>
      <c r="AY931" s="20"/>
      <c r="AZ931" s="20"/>
      <c r="BA931" s="20"/>
      <c r="BB931" s="20"/>
      <c r="BC931" s="20"/>
      <c r="BD931" s="20"/>
      <c r="BE931" s="20"/>
      <c r="BF931" s="20"/>
      <c r="BG931" s="20"/>
      <c r="BH931" s="20"/>
      <c r="BI931" s="20"/>
      <c r="BJ931" s="20"/>
      <c r="BK931" s="20"/>
      <c r="BL931" s="20"/>
      <c r="BM931" s="20"/>
      <c r="BN931" s="20"/>
      <c r="BO931" s="20"/>
      <c r="BP931" s="20"/>
      <c r="BQ931" s="20"/>
      <c r="BR931" s="20"/>
      <c r="BS931" s="20"/>
      <c r="BT931" s="20"/>
      <c r="BU931" s="20"/>
      <c r="BV931" s="20"/>
      <c r="BW931" s="30"/>
      <c r="BX931" s="110"/>
      <c r="BY931" s="110"/>
      <c r="BZ931" s="20"/>
      <c r="CA931" s="112"/>
      <c r="CB931" s="112"/>
      <c r="CC931" s="20"/>
      <c r="CD931" s="20"/>
      <c r="CE931" s="20"/>
      <c r="CF931" s="20"/>
    </row>
    <row r="932" spans="2:84">
      <c r="B932" s="20"/>
      <c r="C932" s="20"/>
      <c r="AL932" s="20"/>
      <c r="AN932" s="20"/>
      <c r="AO932" s="20"/>
      <c r="AP932" s="20"/>
      <c r="AQ932" s="20"/>
      <c r="AR932" s="20"/>
      <c r="AS932" s="20"/>
      <c r="AU932" s="20"/>
      <c r="AV932" s="20"/>
      <c r="AW932" s="20"/>
      <c r="AX932" s="30"/>
      <c r="AY932" s="20"/>
      <c r="AZ932" s="20"/>
      <c r="BA932" s="20"/>
      <c r="BB932" s="20"/>
      <c r="BC932" s="20"/>
      <c r="BD932" s="20"/>
      <c r="BE932" s="20"/>
      <c r="BF932" s="20"/>
      <c r="BG932" s="20"/>
      <c r="BH932" s="20"/>
      <c r="BI932" s="20"/>
      <c r="BJ932" s="20"/>
      <c r="BK932" s="20"/>
      <c r="BL932" s="20"/>
      <c r="BM932" s="20"/>
      <c r="BN932" s="20"/>
      <c r="BO932" s="20"/>
      <c r="BP932" s="20"/>
      <c r="BQ932" s="20"/>
      <c r="BR932" s="20"/>
      <c r="BS932" s="20"/>
      <c r="BT932" s="20"/>
      <c r="BU932" s="20"/>
      <c r="BV932" s="20"/>
      <c r="BW932" s="30"/>
      <c r="BX932" s="110"/>
      <c r="BY932" s="110"/>
      <c r="BZ932" s="20"/>
      <c r="CA932" s="112"/>
      <c r="CB932" s="112"/>
      <c r="CC932" s="20"/>
      <c r="CD932" s="20"/>
      <c r="CE932" s="20"/>
      <c r="CF932" s="20"/>
    </row>
    <row r="933" spans="2:84">
      <c r="B933" s="20"/>
      <c r="C933" s="20"/>
      <c r="AL933" s="20"/>
      <c r="AN933" s="20"/>
      <c r="AO933" s="20"/>
      <c r="AP933" s="20"/>
      <c r="AQ933" s="20"/>
      <c r="AR933" s="20"/>
      <c r="AS933" s="20"/>
      <c r="AU933" s="20"/>
      <c r="AV933" s="20"/>
      <c r="AW933" s="20"/>
      <c r="AX933" s="30"/>
      <c r="AY933" s="20"/>
      <c r="AZ933" s="20"/>
      <c r="BA933" s="20"/>
      <c r="BB933" s="20"/>
      <c r="BC933" s="20"/>
      <c r="BD933" s="20"/>
      <c r="BE933" s="20"/>
      <c r="BF933" s="20"/>
      <c r="BG933" s="20"/>
      <c r="BH933" s="20"/>
      <c r="BI933" s="20"/>
      <c r="BJ933" s="20"/>
      <c r="BK933" s="20"/>
      <c r="BL933" s="20"/>
      <c r="BM933" s="20"/>
      <c r="BN933" s="20"/>
      <c r="BO933" s="20"/>
      <c r="BP933" s="20"/>
      <c r="BQ933" s="20"/>
      <c r="BR933" s="20"/>
      <c r="BS933" s="20"/>
      <c r="BT933" s="20"/>
      <c r="BU933" s="20"/>
      <c r="BV933" s="20"/>
      <c r="BW933" s="30"/>
      <c r="BX933" s="110"/>
      <c r="BY933" s="110"/>
      <c r="BZ933" s="20"/>
      <c r="CA933" s="112"/>
      <c r="CB933" s="112"/>
      <c r="CC933" s="20"/>
      <c r="CD933" s="20"/>
      <c r="CE933" s="20"/>
      <c r="CF933" s="20"/>
    </row>
    <row r="934" spans="2:84">
      <c r="B934" s="20"/>
      <c r="C934" s="20"/>
      <c r="AL934" s="20"/>
      <c r="AN934" s="20"/>
      <c r="AO934" s="20"/>
      <c r="AP934" s="20"/>
      <c r="AQ934" s="20"/>
      <c r="AR934" s="20"/>
      <c r="AS934" s="20"/>
      <c r="AU934" s="20"/>
      <c r="AV934" s="20"/>
      <c r="AW934" s="20"/>
      <c r="AX934" s="20"/>
      <c r="AY934" s="20"/>
      <c r="AZ934" s="20"/>
      <c r="BA934" s="20"/>
      <c r="BB934" s="20"/>
      <c r="BC934" s="20"/>
      <c r="BD934" s="20"/>
      <c r="BE934" s="20"/>
      <c r="BF934" s="20"/>
      <c r="BG934" s="20"/>
      <c r="BH934" s="20"/>
      <c r="BI934" s="20"/>
      <c r="BJ934" s="20"/>
      <c r="BK934" s="20"/>
      <c r="BL934" s="20"/>
      <c r="BM934" s="20"/>
      <c r="BN934" s="20"/>
      <c r="BO934" s="20"/>
      <c r="BP934" s="20"/>
      <c r="BQ934" s="20"/>
      <c r="BR934" s="20"/>
      <c r="BS934" s="20"/>
      <c r="BT934" s="20"/>
      <c r="BU934" s="20"/>
      <c r="BV934" s="20"/>
      <c r="BW934" s="20"/>
      <c r="BX934" s="110"/>
      <c r="BY934" s="110"/>
      <c r="BZ934" s="20"/>
      <c r="CA934" s="20"/>
      <c r="CB934" s="20"/>
      <c r="CC934" s="20"/>
      <c r="CD934" s="20"/>
      <c r="CE934" s="20"/>
    </row>
    <row r="935" spans="2:84">
      <c r="B935" s="20"/>
      <c r="C935" s="20"/>
      <c r="AL935" s="20"/>
      <c r="AN935" s="20"/>
      <c r="AO935" s="20"/>
      <c r="AP935" s="20"/>
      <c r="AQ935" s="20"/>
      <c r="AR935" s="20"/>
      <c r="AS935" s="20"/>
      <c r="AU935" s="20"/>
      <c r="AV935" s="20"/>
      <c r="AW935" s="20"/>
      <c r="AX935" s="20"/>
      <c r="AY935" s="20"/>
      <c r="AZ935" s="20"/>
      <c r="BA935" s="20"/>
      <c r="BB935" s="20"/>
      <c r="BC935" s="20"/>
      <c r="BD935" s="20"/>
      <c r="BE935" s="20"/>
      <c r="BF935" s="20"/>
      <c r="BG935" s="20"/>
      <c r="BH935" s="20"/>
      <c r="BI935" s="20"/>
      <c r="BJ935" s="20"/>
      <c r="BK935" s="20"/>
      <c r="BL935" s="20"/>
      <c r="BM935" s="20"/>
      <c r="BN935" s="20"/>
      <c r="BO935" s="20"/>
      <c r="BP935" s="20"/>
      <c r="BQ935" s="20"/>
      <c r="BR935" s="20"/>
      <c r="BS935" s="20"/>
      <c r="BT935" s="20"/>
      <c r="BU935" s="20"/>
      <c r="BV935" s="20"/>
      <c r="BW935" s="20"/>
      <c r="BX935" s="110"/>
      <c r="BY935" s="110"/>
      <c r="BZ935" s="20"/>
      <c r="CA935" s="20"/>
      <c r="CB935" s="20"/>
      <c r="CC935" s="20"/>
      <c r="CD935" s="20"/>
      <c r="CE935" s="20"/>
    </row>
    <row r="936" spans="2:84">
      <c r="B936" s="20"/>
      <c r="C936" s="20"/>
      <c r="AL936" s="20"/>
      <c r="AN936" s="20"/>
      <c r="AO936" s="20"/>
      <c r="AP936" s="20"/>
      <c r="AQ936" s="20"/>
      <c r="AR936" s="20"/>
      <c r="AS936" s="20"/>
      <c r="AU936" s="20"/>
      <c r="AV936" s="20"/>
      <c r="AW936" s="20"/>
      <c r="AX936" s="20"/>
      <c r="AY936" s="20"/>
      <c r="AZ936" s="20"/>
      <c r="BA936" s="20"/>
      <c r="BB936" s="20"/>
      <c r="BC936" s="20"/>
      <c r="BD936" s="20"/>
      <c r="BE936" s="20"/>
      <c r="BF936" s="20"/>
      <c r="BG936" s="20"/>
      <c r="BH936" s="20"/>
      <c r="BI936" s="20"/>
      <c r="BJ936" s="20"/>
      <c r="BK936" s="20"/>
      <c r="BL936" s="20"/>
      <c r="BM936" s="20"/>
      <c r="BN936" s="20"/>
      <c r="BO936" s="20"/>
      <c r="BP936" s="20"/>
      <c r="BQ936" s="20"/>
      <c r="BR936" s="20"/>
      <c r="BS936" s="20"/>
      <c r="BT936" s="20"/>
      <c r="BU936" s="20"/>
      <c r="BV936" s="20"/>
      <c r="BW936" s="20"/>
      <c r="BX936" s="110"/>
      <c r="BY936" s="110"/>
      <c r="BZ936" s="20"/>
      <c r="CA936" s="20"/>
      <c r="CB936" s="20"/>
      <c r="CC936" s="20"/>
      <c r="CD936" s="20"/>
      <c r="CE936" s="20"/>
    </row>
    <row r="937" spans="2:84">
      <c r="B937" s="20"/>
      <c r="C937" s="20"/>
      <c r="AL937" s="20"/>
      <c r="AN937" s="20"/>
      <c r="AO937" s="20"/>
      <c r="AP937" s="20"/>
      <c r="AQ937" s="20"/>
      <c r="AR937" s="20"/>
      <c r="AS937" s="20"/>
      <c r="AU937" s="20"/>
      <c r="AV937" s="20"/>
      <c r="AW937" s="20"/>
      <c r="AX937" s="20"/>
      <c r="AY937" s="20"/>
      <c r="AZ937" s="20"/>
      <c r="BA937" s="20"/>
      <c r="BB937" s="20"/>
      <c r="BC937" s="20"/>
      <c r="BD937" s="20"/>
      <c r="BE937" s="20"/>
      <c r="BF937" s="20"/>
      <c r="BG937" s="20"/>
      <c r="BH937" s="20"/>
      <c r="BI937" s="20"/>
      <c r="BJ937" s="20"/>
      <c r="BK937" s="20"/>
      <c r="BL937" s="20"/>
      <c r="BM937" s="20"/>
      <c r="BN937" s="20"/>
      <c r="BO937" s="20"/>
      <c r="BP937" s="20"/>
      <c r="BQ937" s="20"/>
      <c r="BR937" s="20"/>
      <c r="BS937" s="20"/>
      <c r="BT937" s="20"/>
      <c r="BU937" s="20"/>
      <c r="BV937" s="20"/>
      <c r="BW937" s="20"/>
      <c r="BX937" s="110"/>
      <c r="BY937" s="110"/>
      <c r="BZ937" s="20"/>
      <c r="CA937" s="20"/>
      <c r="CB937" s="20"/>
      <c r="CC937" s="20"/>
      <c r="CD937" s="20"/>
      <c r="CE937" s="20"/>
    </row>
    <row r="938" spans="2:84">
      <c r="B938" s="20"/>
      <c r="C938" s="36"/>
      <c r="AL938" s="20"/>
      <c r="AN938" s="20"/>
      <c r="AO938" s="20"/>
      <c r="AP938" s="20"/>
      <c r="AQ938" s="20"/>
      <c r="AR938" s="20"/>
      <c r="AS938" s="20"/>
      <c r="AU938" s="20"/>
      <c r="AV938" s="20"/>
      <c r="AW938" s="20"/>
      <c r="AX938" s="20"/>
      <c r="AY938" s="20"/>
      <c r="AZ938" s="20"/>
      <c r="BA938" s="20"/>
      <c r="BB938" s="20"/>
      <c r="BC938" s="20"/>
      <c r="BD938" s="20"/>
      <c r="BE938" s="20"/>
      <c r="BF938" s="20"/>
      <c r="BG938" s="20"/>
      <c r="BH938" s="20"/>
      <c r="BI938" s="20"/>
      <c r="BJ938" s="20"/>
      <c r="BK938" s="20"/>
      <c r="BL938" s="20"/>
      <c r="BM938" s="20"/>
      <c r="BN938" s="20"/>
      <c r="BO938" s="20"/>
      <c r="BP938" s="20"/>
      <c r="BQ938" s="20"/>
      <c r="BR938" s="20"/>
      <c r="BS938" s="20"/>
      <c r="BT938" s="20"/>
      <c r="BU938" s="20"/>
      <c r="BV938" s="20"/>
      <c r="BW938" s="20"/>
      <c r="BX938" s="110"/>
      <c r="BY938" s="110"/>
      <c r="BZ938" s="20"/>
      <c r="CA938" s="20"/>
      <c r="CB938" s="20"/>
      <c r="CC938" s="20"/>
      <c r="CD938" s="20"/>
      <c r="CE938" s="20"/>
    </row>
    <row r="939" spans="2:84">
      <c r="B939" s="20"/>
      <c r="C939" s="20"/>
      <c r="AL939" s="20"/>
      <c r="AN939" s="20"/>
      <c r="AO939" s="20"/>
      <c r="AP939" s="20"/>
      <c r="AQ939" s="20"/>
      <c r="AR939" s="20"/>
      <c r="AS939" s="20"/>
      <c r="AU939" s="20"/>
      <c r="AV939" s="20"/>
      <c r="AW939" s="20"/>
      <c r="AX939" s="20"/>
      <c r="AY939" s="20"/>
      <c r="AZ939" s="20"/>
      <c r="BA939" s="20"/>
      <c r="BB939" s="20"/>
      <c r="BC939" s="20"/>
      <c r="BD939" s="20"/>
      <c r="BE939" s="20"/>
      <c r="BF939" s="20"/>
      <c r="BG939" s="20"/>
      <c r="BH939" s="20"/>
      <c r="BI939" s="20"/>
      <c r="BJ939" s="20"/>
      <c r="BK939" s="20"/>
      <c r="BL939" s="20"/>
      <c r="BM939" s="20"/>
      <c r="BN939" s="20"/>
      <c r="BO939" s="20"/>
      <c r="BP939" s="20"/>
      <c r="BQ939" s="20"/>
      <c r="BR939" s="20"/>
      <c r="BS939" s="20"/>
      <c r="BT939" s="20"/>
      <c r="BU939" s="20"/>
      <c r="BV939" s="20"/>
      <c r="BW939" s="20"/>
      <c r="BX939" s="110"/>
      <c r="BY939" s="110"/>
      <c r="BZ939" s="20"/>
      <c r="CA939" s="20"/>
      <c r="CB939" s="20"/>
      <c r="CC939" s="20"/>
      <c r="CD939" s="20"/>
      <c r="CE939" s="20"/>
    </row>
    <row r="940" spans="2:84">
      <c r="B940" s="20"/>
      <c r="C940" s="20"/>
      <c r="AL940" s="20"/>
      <c r="AN940" s="20"/>
      <c r="AO940" s="20"/>
      <c r="AP940" s="20"/>
      <c r="AQ940" s="20"/>
      <c r="AR940" s="20"/>
      <c r="AS940" s="20"/>
      <c r="AU940" s="20"/>
      <c r="AV940" s="20"/>
      <c r="AW940" s="20"/>
      <c r="AX940" s="20"/>
      <c r="AY940" s="20"/>
      <c r="AZ940" s="20"/>
      <c r="BA940" s="20"/>
      <c r="BB940" s="20"/>
      <c r="BC940" s="20"/>
      <c r="BD940" s="20"/>
      <c r="BE940" s="20"/>
      <c r="BF940" s="20"/>
      <c r="BG940" s="20"/>
      <c r="BH940" s="20"/>
      <c r="BI940" s="20"/>
      <c r="BJ940" s="20"/>
      <c r="BK940" s="20"/>
      <c r="BL940" s="20"/>
      <c r="BM940" s="20"/>
      <c r="BN940" s="20"/>
      <c r="BO940" s="20"/>
      <c r="BP940" s="20"/>
      <c r="BQ940" s="20"/>
      <c r="BR940" s="20"/>
      <c r="BS940" s="20"/>
      <c r="BT940" s="20"/>
      <c r="BU940" s="20"/>
      <c r="BV940" s="20"/>
      <c r="BW940" s="20"/>
      <c r="BX940" s="110"/>
      <c r="BY940" s="110"/>
      <c r="BZ940" s="20"/>
      <c r="CA940" s="20"/>
      <c r="CB940" s="20"/>
      <c r="CC940" s="20"/>
      <c r="CD940" s="20"/>
      <c r="CE940" s="20"/>
    </row>
    <row r="941" spans="2:84">
      <c r="B941" s="20"/>
      <c r="C941" s="20"/>
      <c r="AL941" s="20"/>
      <c r="AN941" s="20"/>
      <c r="AO941" s="20"/>
      <c r="AP941" s="20"/>
      <c r="AQ941" s="20"/>
      <c r="AR941" s="20"/>
      <c r="AS941" s="20"/>
      <c r="AU941" s="20"/>
      <c r="AV941" s="20"/>
      <c r="AW941" s="20"/>
      <c r="AX941" s="20"/>
      <c r="AY941" s="20"/>
      <c r="AZ941" s="20"/>
      <c r="BA941" s="20"/>
      <c r="BB941" s="20"/>
      <c r="BC941" s="20"/>
      <c r="BD941" s="20"/>
      <c r="BE941" s="20"/>
      <c r="BF941" s="20"/>
      <c r="BG941" s="20"/>
      <c r="BH941" s="20"/>
      <c r="BI941" s="20"/>
      <c r="BJ941" s="20"/>
      <c r="BK941" s="20"/>
      <c r="BL941" s="20"/>
      <c r="BM941" s="20"/>
      <c r="BN941" s="20"/>
      <c r="BO941" s="20"/>
      <c r="BP941" s="20"/>
      <c r="BQ941" s="20"/>
      <c r="BR941" s="20"/>
      <c r="BS941" s="20"/>
      <c r="BT941" s="20"/>
      <c r="BU941" s="20"/>
      <c r="BV941" s="20"/>
      <c r="BW941" s="20"/>
      <c r="BX941" s="110"/>
      <c r="BY941" s="110"/>
      <c r="BZ941" s="20"/>
      <c r="CA941" s="20"/>
      <c r="CB941" s="20"/>
      <c r="CC941" s="20"/>
      <c r="CD941" s="20"/>
      <c r="CE941" s="20"/>
    </row>
    <row r="942" spans="2:84">
      <c r="B942" s="20"/>
      <c r="C942" s="20"/>
      <c r="AL942" s="20"/>
      <c r="AN942" s="20"/>
      <c r="AO942" s="20"/>
      <c r="AP942" s="20"/>
      <c r="AQ942" s="20"/>
      <c r="AR942" s="20"/>
      <c r="AS942" s="20"/>
      <c r="AU942" s="20"/>
      <c r="AV942" s="20"/>
      <c r="AW942" s="20"/>
      <c r="AX942" s="20"/>
      <c r="AY942" s="20"/>
      <c r="AZ942" s="20"/>
      <c r="BA942" s="20"/>
      <c r="BB942" s="20"/>
      <c r="BC942" s="20"/>
      <c r="BD942" s="20"/>
      <c r="BE942" s="20"/>
      <c r="BF942" s="20"/>
      <c r="BG942" s="20"/>
      <c r="BH942" s="20"/>
      <c r="BI942" s="20"/>
      <c r="BJ942" s="20"/>
      <c r="BK942" s="20"/>
      <c r="BL942" s="20"/>
      <c r="BM942" s="20"/>
      <c r="BN942" s="20"/>
      <c r="BO942" s="20"/>
      <c r="BP942" s="20"/>
      <c r="BQ942" s="20"/>
      <c r="BR942" s="20"/>
      <c r="BS942" s="20"/>
      <c r="BT942" s="20"/>
      <c r="BU942" s="20"/>
      <c r="BV942" s="20"/>
      <c r="BW942" s="20"/>
      <c r="BX942" s="110"/>
      <c r="BY942" s="110"/>
      <c r="BZ942" s="20"/>
      <c r="CA942" s="20"/>
      <c r="CB942" s="20"/>
      <c r="CC942" s="20"/>
      <c r="CD942" s="20"/>
      <c r="CE942" s="20"/>
    </row>
    <row r="943" spans="2:84">
      <c r="B943" s="20"/>
      <c r="C943" s="20"/>
      <c r="AL943" s="20"/>
      <c r="AN943" s="20"/>
      <c r="AO943" s="20"/>
      <c r="AP943" s="20"/>
      <c r="AQ943" s="20"/>
      <c r="AR943" s="20"/>
      <c r="AS943" s="20"/>
      <c r="AU943" s="20"/>
      <c r="AV943" s="20"/>
      <c r="AW943" s="20"/>
      <c r="AX943" s="20"/>
      <c r="AY943" s="20"/>
      <c r="AZ943" s="20"/>
      <c r="BA943" s="20"/>
      <c r="BB943" s="20"/>
      <c r="BC943" s="20"/>
      <c r="BD943" s="20"/>
      <c r="BE943" s="20"/>
      <c r="BF943" s="20"/>
      <c r="BG943" s="20"/>
      <c r="BH943" s="20"/>
      <c r="BI943" s="20"/>
      <c r="BJ943" s="20"/>
      <c r="BK943" s="20"/>
      <c r="BL943" s="20"/>
      <c r="BM943" s="20"/>
      <c r="BN943" s="20"/>
      <c r="BO943" s="20"/>
      <c r="BP943" s="20"/>
      <c r="BQ943" s="20"/>
      <c r="BR943" s="20"/>
      <c r="BS943" s="20"/>
      <c r="BT943" s="20"/>
      <c r="BU943" s="20"/>
      <c r="BV943" s="20"/>
      <c r="BW943" s="20"/>
      <c r="BX943" s="110"/>
      <c r="BY943" s="110"/>
      <c r="BZ943" s="20"/>
      <c r="CA943" s="20"/>
      <c r="CB943" s="20"/>
      <c r="CC943" s="20"/>
      <c r="CD943" s="20"/>
      <c r="CE943" s="20"/>
    </row>
    <row r="944" spans="2:84">
      <c r="B944" s="20"/>
      <c r="C944" s="20"/>
      <c r="AL944" s="20"/>
      <c r="AN944" s="20"/>
      <c r="AO944" s="20"/>
      <c r="AP944" s="20"/>
      <c r="AQ944" s="20"/>
      <c r="AR944" s="20"/>
      <c r="AS944" s="20"/>
      <c r="AU944" s="20"/>
      <c r="AV944" s="20"/>
      <c r="AW944" s="20"/>
      <c r="AX944" s="20"/>
      <c r="AY944" s="20"/>
      <c r="AZ944" s="20"/>
      <c r="BA944" s="20"/>
      <c r="BB944" s="20"/>
      <c r="BC944" s="20"/>
      <c r="BD944" s="20"/>
      <c r="BE944" s="20"/>
      <c r="BF944" s="20"/>
      <c r="BG944" s="20"/>
      <c r="BH944" s="20"/>
      <c r="BI944" s="20"/>
      <c r="BJ944" s="20"/>
      <c r="BK944" s="20"/>
      <c r="BL944" s="20"/>
      <c r="BM944" s="20"/>
      <c r="BN944" s="20"/>
      <c r="BO944" s="20"/>
      <c r="BP944" s="20"/>
      <c r="BQ944" s="20"/>
      <c r="BR944" s="20"/>
      <c r="BS944" s="20"/>
      <c r="BT944" s="20"/>
      <c r="BU944" s="20"/>
      <c r="BV944" s="20"/>
      <c r="BW944" s="20"/>
      <c r="BX944" s="110"/>
      <c r="BY944" s="110"/>
      <c r="BZ944" s="20"/>
      <c r="CA944" s="20"/>
      <c r="CB944" s="20"/>
      <c r="CC944" s="20"/>
      <c r="CD944" s="20"/>
      <c r="CE944" s="20"/>
    </row>
    <row r="945" spans="2:83">
      <c r="B945" s="20"/>
      <c r="C945" s="20"/>
      <c r="AL945" s="20"/>
      <c r="AN945" s="20"/>
      <c r="AO945" s="20"/>
      <c r="AP945" s="20"/>
      <c r="AQ945" s="20"/>
      <c r="AR945" s="20"/>
      <c r="AS945" s="20"/>
      <c r="AU945" s="20"/>
      <c r="AV945" s="20"/>
      <c r="AW945" s="20"/>
      <c r="AX945" s="20"/>
      <c r="AY945" s="20"/>
      <c r="AZ945" s="20"/>
      <c r="BA945" s="20"/>
      <c r="BB945" s="20"/>
      <c r="BC945" s="20"/>
      <c r="BD945" s="20"/>
      <c r="BE945" s="20"/>
      <c r="BF945" s="20"/>
      <c r="BG945" s="20"/>
      <c r="BH945" s="20"/>
      <c r="BI945" s="20"/>
      <c r="BJ945" s="20"/>
      <c r="BK945" s="20"/>
      <c r="BL945" s="20"/>
      <c r="BM945" s="20"/>
      <c r="BN945" s="20"/>
      <c r="BO945" s="20"/>
      <c r="BP945" s="20"/>
      <c r="BQ945" s="20"/>
      <c r="BR945" s="20"/>
      <c r="BS945" s="20"/>
      <c r="BT945" s="20"/>
      <c r="BU945" s="20"/>
      <c r="BV945" s="20"/>
      <c r="BW945" s="20"/>
      <c r="BX945" s="110"/>
      <c r="BY945" s="110"/>
      <c r="BZ945" s="20"/>
      <c r="CA945" s="20"/>
      <c r="CB945" s="20"/>
      <c r="CC945" s="20"/>
      <c r="CD945" s="20"/>
      <c r="CE945" s="20"/>
    </row>
    <row r="946" spans="2:83">
      <c r="B946" s="20"/>
      <c r="C946" s="20"/>
      <c r="AL946" s="20"/>
      <c r="AN946" s="20"/>
      <c r="AO946" s="20"/>
      <c r="AP946" s="20"/>
      <c r="AQ946" s="20"/>
      <c r="AR946" s="20"/>
      <c r="AS946" s="20"/>
      <c r="AU946" s="20"/>
      <c r="AV946" s="20"/>
      <c r="AW946" s="20"/>
      <c r="AX946" s="20"/>
      <c r="AY946" s="20"/>
      <c r="AZ946" s="20"/>
      <c r="BA946" s="20"/>
      <c r="BB946" s="20"/>
      <c r="BC946" s="20"/>
      <c r="BD946" s="20"/>
      <c r="BE946" s="20"/>
      <c r="BF946" s="20"/>
      <c r="BG946" s="20"/>
      <c r="BH946" s="20"/>
      <c r="BI946" s="20"/>
      <c r="BJ946" s="20"/>
      <c r="BK946" s="20"/>
      <c r="BL946" s="20"/>
      <c r="BM946" s="20"/>
      <c r="BN946" s="20"/>
      <c r="BO946" s="20"/>
      <c r="BP946" s="20"/>
      <c r="BQ946" s="20"/>
      <c r="BR946" s="20"/>
      <c r="BS946" s="20"/>
      <c r="BT946" s="20"/>
      <c r="BU946" s="20"/>
      <c r="BV946" s="20"/>
      <c r="BW946" s="20"/>
      <c r="BX946" s="110"/>
      <c r="BY946" s="110"/>
      <c r="BZ946" s="20"/>
      <c r="CA946" s="20"/>
      <c r="CB946" s="20"/>
      <c r="CC946" s="20"/>
      <c r="CD946" s="20"/>
      <c r="CE946" s="20"/>
    </row>
    <row r="947" spans="2:83">
      <c r="B947" s="20"/>
      <c r="C947" s="20"/>
      <c r="AL947" s="20"/>
      <c r="AN947" s="20"/>
      <c r="AO947" s="20"/>
      <c r="AP947" s="20"/>
      <c r="AQ947" s="20"/>
      <c r="AR947" s="20"/>
      <c r="AS947" s="20"/>
      <c r="AU947" s="20"/>
      <c r="AV947" s="20"/>
      <c r="AW947" s="20"/>
      <c r="AX947" s="20"/>
      <c r="AY947" s="20"/>
      <c r="AZ947" s="20"/>
      <c r="BA947" s="20"/>
      <c r="BB947" s="20"/>
      <c r="BC947" s="20"/>
      <c r="BD947" s="20"/>
      <c r="BE947" s="20"/>
      <c r="BF947" s="20"/>
      <c r="BG947" s="20"/>
      <c r="BH947" s="20"/>
      <c r="BI947" s="20"/>
      <c r="BJ947" s="20"/>
      <c r="BK947" s="20"/>
      <c r="BL947" s="20"/>
      <c r="BM947" s="20"/>
      <c r="BN947" s="20"/>
      <c r="BO947" s="20"/>
      <c r="BP947" s="20"/>
      <c r="BQ947" s="20"/>
      <c r="BR947" s="20"/>
      <c r="BS947" s="20"/>
      <c r="BT947" s="20"/>
      <c r="BU947" s="20"/>
      <c r="BV947" s="20"/>
      <c r="BW947" s="20"/>
      <c r="BX947" s="110"/>
      <c r="BY947" s="110"/>
      <c r="BZ947" s="20"/>
      <c r="CA947" s="20"/>
      <c r="CB947" s="20"/>
      <c r="CC947" s="20"/>
      <c r="CD947" s="20"/>
      <c r="CE947" s="20"/>
    </row>
    <row r="948" spans="2:83">
      <c r="B948" s="20"/>
      <c r="C948" s="20"/>
      <c r="AL948" s="20"/>
      <c r="AN948" s="20"/>
      <c r="AO948" s="20"/>
      <c r="AP948" s="20"/>
      <c r="AQ948" s="20"/>
      <c r="AR948" s="20"/>
      <c r="AS948" s="20"/>
      <c r="AU948" s="20"/>
      <c r="AV948" s="20"/>
      <c r="AW948" s="20"/>
      <c r="AX948" s="20"/>
      <c r="AY948" s="20"/>
      <c r="AZ948" s="20"/>
      <c r="BA948" s="20"/>
      <c r="BB948" s="20"/>
      <c r="BC948" s="20"/>
      <c r="BD948" s="20"/>
      <c r="BE948" s="20"/>
      <c r="BF948" s="20"/>
      <c r="BG948" s="20"/>
      <c r="BH948" s="20"/>
      <c r="BI948" s="20"/>
      <c r="BJ948" s="20"/>
      <c r="BK948" s="20"/>
      <c r="BL948" s="20"/>
      <c r="BM948" s="20"/>
      <c r="BN948" s="20"/>
      <c r="BO948" s="20"/>
      <c r="BP948" s="20"/>
      <c r="BQ948" s="20"/>
      <c r="BR948" s="20"/>
      <c r="BS948" s="20"/>
      <c r="BT948" s="20"/>
      <c r="BU948" s="20"/>
      <c r="BV948" s="20"/>
      <c r="BW948" s="20"/>
      <c r="BX948" s="110"/>
      <c r="BY948" s="110"/>
      <c r="BZ948" s="20"/>
      <c r="CA948" s="20"/>
      <c r="CB948" s="20"/>
      <c r="CC948" s="20"/>
      <c r="CD948" s="20"/>
      <c r="CE948" s="20"/>
    </row>
    <row r="949" spans="2:83">
      <c r="B949" s="20"/>
      <c r="C949" s="20"/>
      <c r="AL949" s="20"/>
      <c r="AN949" s="20"/>
      <c r="AO949" s="20"/>
      <c r="AP949" s="20"/>
      <c r="AQ949" s="20"/>
      <c r="AR949" s="20"/>
      <c r="AS949" s="20"/>
      <c r="AU949" s="20"/>
      <c r="AV949" s="20"/>
      <c r="AW949" s="20"/>
      <c r="AX949" s="20"/>
      <c r="AY949" s="20"/>
      <c r="AZ949" s="20"/>
      <c r="BA949" s="20"/>
      <c r="BB949" s="20"/>
      <c r="BC949" s="20"/>
      <c r="BD949" s="20"/>
      <c r="BE949" s="20"/>
      <c r="BF949" s="20"/>
      <c r="BG949" s="20"/>
      <c r="BH949" s="20"/>
      <c r="BI949" s="20"/>
      <c r="BJ949" s="20"/>
      <c r="BK949" s="20"/>
      <c r="BL949" s="20"/>
      <c r="BM949" s="20"/>
      <c r="BN949" s="20"/>
      <c r="BO949" s="20"/>
      <c r="BP949" s="20"/>
      <c r="BQ949" s="20"/>
      <c r="BR949" s="20"/>
      <c r="BS949" s="20"/>
      <c r="BT949" s="20"/>
      <c r="BU949" s="20"/>
      <c r="BV949" s="20"/>
      <c r="BW949" s="20"/>
      <c r="BX949" s="110"/>
      <c r="BY949" s="110"/>
      <c r="BZ949" s="20"/>
      <c r="CA949" s="20"/>
      <c r="CB949" s="20"/>
      <c r="CC949" s="20"/>
      <c r="CD949" s="20"/>
      <c r="CE949" s="20"/>
    </row>
    <row r="950" spans="2:83">
      <c r="B950" s="20"/>
      <c r="C950" s="20"/>
      <c r="AL950" s="20"/>
      <c r="AN950" s="20"/>
      <c r="AO950" s="20"/>
      <c r="AP950" s="20"/>
      <c r="AQ950" s="20"/>
      <c r="AR950" s="20"/>
      <c r="AS950" s="20"/>
      <c r="AU950" s="20"/>
      <c r="AV950" s="20"/>
      <c r="AW950" s="20"/>
      <c r="AX950" s="20"/>
      <c r="AY950" s="20"/>
      <c r="AZ950" s="20"/>
      <c r="BA950" s="20"/>
      <c r="BB950" s="20"/>
      <c r="BC950" s="20"/>
      <c r="BD950" s="20"/>
      <c r="BE950" s="20"/>
      <c r="BF950" s="20"/>
      <c r="BG950" s="20"/>
      <c r="BH950" s="20"/>
      <c r="BI950" s="20"/>
      <c r="BJ950" s="20"/>
      <c r="BK950" s="20"/>
      <c r="BL950" s="20"/>
      <c r="BM950" s="20"/>
      <c r="BN950" s="20"/>
      <c r="BO950" s="20"/>
      <c r="BP950" s="20"/>
      <c r="BQ950" s="20"/>
      <c r="BR950" s="20"/>
      <c r="BS950" s="20"/>
      <c r="BT950" s="20"/>
      <c r="BU950" s="20"/>
      <c r="BV950" s="20"/>
      <c r="BW950" s="20"/>
      <c r="BX950" s="110"/>
      <c r="BY950" s="110"/>
      <c r="BZ950" s="20"/>
      <c r="CA950" s="20"/>
      <c r="CB950" s="20"/>
      <c r="CC950" s="20"/>
      <c r="CD950" s="20"/>
      <c r="CE950" s="20"/>
    </row>
    <row r="951" spans="2:83">
      <c r="B951" s="20"/>
      <c r="C951" s="20"/>
      <c r="AL951" s="20"/>
      <c r="AN951" s="20"/>
      <c r="AO951" s="20"/>
      <c r="AP951" s="20"/>
      <c r="AQ951" s="20"/>
      <c r="AR951" s="20"/>
      <c r="AS951" s="20"/>
      <c r="AU951" s="20"/>
      <c r="AV951" s="20"/>
      <c r="AW951" s="20"/>
      <c r="AX951" s="20"/>
      <c r="AY951" s="20"/>
      <c r="AZ951" s="20"/>
      <c r="BA951" s="20"/>
      <c r="BB951" s="20"/>
      <c r="BC951" s="20"/>
      <c r="BD951" s="20"/>
      <c r="BE951" s="20"/>
      <c r="BF951" s="20"/>
      <c r="BG951" s="20"/>
      <c r="BH951" s="20"/>
      <c r="BI951" s="20"/>
      <c r="BJ951" s="20"/>
      <c r="BK951" s="20"/>
      <c r="BL951" s="20"/>
      <c r="BM951" s="20"/>
      <c r="BN951" s="20"/>
      <c r="BO951" s="20"/>
      <c r="BP951" s="20"/>
      <c r="BQ951" s="20"/>
      <c r="BR951" s="20"/>
      <c r="BS951" s="20"/>
      <c r="BT951" s="20"/>
      <c r="BU951" s="20"/>
      <c r="BV951" s="20"/>
      <c r="BW951" s="20"/>
      <c r="BX951" s="110"/>
      <c r="BY951" s="110"/>
      <c r="BZ951" s="20"/>
      <c r="CA951" s="20"/>
      <c r="CB951" s="20"/>
      <c r="CC951" s="20"/>
      <c r="CD951" s="20"/>
      <c r="CE951" s="20"/>
    </row>
    <row r="952" spans="2:83">
      <c r="B952" s="20"/>
      <c r="C952" s="20"/>
      <c r="AL952" s="20"/>
      <c r="AN952" s="20"/>
      <c r="AO952" s="20"/>
      <c r="AP952" s="20"/>
      <c r="AQ952" s="20"/>
      <c r="AR952" s="20"/>
      <c r="AS952" s="20"/>
      <c r="AU952" s="20"/>
      <c r="AV952" s="20"/>
      <c r="AW952" s="20"/>
      <c r="AX952" s="20"/>
      <c r="AY952" s="20"/>
      <c r="AZ952" s="20"/>
      <c r="BA952" s="20"/>
      <c r="BB952" s="20"/>
      <c r="BC952" s="20"/>
      <c r="BD952" s="20"/>
      <c r="BE952" s="20"/>
      <c r="BF952" s="20"/>
      <c r="BG952" s="20"/>
      <c r="BH952" s="20"/>
      <c r="BI952" s="20"/>
      <c r="BJ952" s="20"/>
      <c r="BK952" s="20"/>
      <c r="BL952" s="20"/>
      <c r="BM952" s="20"/>
      <c r="BN952" s="20"/>
      <c r="BO952" s="20"/>
      <c r="BP952" s="20"/>
      <c r="BQ952" s="20"/>
      <c r="BR952" s="20"/>
      <c r="BS952" s="20"/>
      <c r="BT952" s="20"/>
      <c r="BU952" s="20"/>
      <c r="BV952" s="20"/>
      <c r="BW952" s="20"/>
      <c r="BX952" s="110"/>
      <c r="BY952" s="110"/>
      <c r="BZ952" s="20"/>
      <c r="CA952" s="20"/>
      <c r="CB952" s="20"/>
      <c r="CC952" s="20"/>
      <c r="CD952" s="20"/>
      <c r="CE952" s="20"/>
    </row>
    <row r="953" spans="2:83">
      <c r="B953" s="20"/>
      <c r="C953" s="20"/>
      <c r="AL953" s="20"/>
      <c r="AN953" s="20"/>
      <c r="AO953" s="20"/>
      <c r="AP953" s="20"/>
      <c r="AQ953" s="20"/>
      <c r="AR953" s="20"/>
      <c r="AS953" s="20"/>
      <c r="AU953" s="20"/>
      <c r="AV953" s="20"/>
      <c r="AW953" s="20"/>
      <c r="AX953" s="20"/>
      <c r="AY953" s="20"/>
      <c r="AZ953" s="20"/>
      <c r="BA953" s="20"/>
      <c r="BB953" s="20"/>
      <c r="BC953" s="20"/>
      <c r="BD953" s="20"/>
      <c r="BE953" s="20"/>
      <c r="BF953" s="20"/>
      <c r="BG953" s="20"/>
      <c r="BH953" s="20"/>
      <c r="BI953" s="20"/>
      <c r="BJ953" s="20"/>
      <c r="BK953" s="20"/>
      <c r="BL953" s="20"/>
      <c r="BM953" s="20"/>
      <c r="BN953" s="20"/>
      <c r="BO953" s="20"/>
      <c r="BP953" s="20"/>
      <c r="BQ953" s="20"/>
      <c r="BR953" s="20"/>
      <c r="BS953" s="20"/>
      <c r="BT953" s="20"/>
      <c r="BU953" s="20"/>
      <c r="BV953" s="20"/>
      <c r="BW953" s="20"/>
      <c r="BX953" s="110"/>
      <c r="BY953" s="110"/>
      <c r="BZ953" s="20"/>
      <c r="CA953" s="20"/>
      <c r="CB953" s="20"/>
      <c r="CC953" s="20"/>
      <c r="CD953" s="20"/>
      <c r="CE953" s="20"/>
    </row>
    <row r="954" spans="2:83">
      <c r="B954" s="20"/>
      <c r="C954" s="20"/>
      <c r="AL954" s="20"/>
      <c r="AN954" s="20"/>
      <c r="AO954" s="20"/>
      <c r="AP954" s="20"/>
      <c r="AQ954" s="20"/>
      <c r="AR954" s="20"/>
      <c r="AS954" s="20"/>
      <c r="AU954" s="20"/>
      <c r="AV954" s="20"/>
      <c r="AW954" s="20"/>
      <c r="AX954" s="20"/>
      <c r="AY954" s="20"/>
      <c r="AZ954" s="20"/>
      <c r="BA954" s="20"/>
      <c r="BB954" s="20"/>
      <c r="BC954" s="20"/>
      <c r="BD954" s="20"/>
      <c r="BE954" s="20"/>
      <c r="BF954" s="20"/>
      <c r="BG954" s="20"/>
      <c r="BH954" s="20"/>
      <c r="BI954" s="20"/>
      <c r="BJ954" s="20"/>
      <c r="BK954" s="20"/>
      <c r="BL954" s="20"/>
      <c r="BM954" s="20"/>
      <c r="BN954" s="20"/>
      <c r="BO954" s="20"/>
      <c r="BP954" s="20"/>
      <c r="BQ954" s="20"/>
      <c r="BR954" s="20"/>
      <c r="BS954" s="20"/>
      <c r="BT954" s="20"/>
      <c r="BU954" s="20"/>
      <c r="BV954" s="20"/>
      <c r="BW954" s="20"/>
      <c r="BX954" s="110"/>
      <c r="BY954" s="110"/>
      <c r="BZ954" s="20"/>
      <c r="CA954" s="20"/>
      <c r="CB954" s="20"/>
      <c r="CC954" s="20"/>
      <c r="CD954" s="20"/>
      <c r="CE954" s="20"/>
    </row>
    <row r="955" spans="2:83">
      <c r="B955" s="20"/>
      <c r="C955" s="20"/>
      <c r="AL955" s="20"/>
      <c r="AN955" s="20"/>
      <c r="AO955" s="20"/>
      <c r="AP955" s="20"/>
      <c r="AQ955" s="20"/>
      <c r="AR955" s="20"/>
      <c r="AS955" s="20"/>
      <c r="AU955" s="20"/>
      <c r="AV955" s="20"/>
      <c r="AW955" s="20"/>
      <c r="AX955" s="20"/>
      <c r="AY955" s="20"/>
      <c r="AZ955" s="20"/>
      <c r="BA955" s="20"/>
      <c r="BB955" s="20"/>
      <c r="BC955" s="20"/>
      <c r="BD955" s="20"/>
      <c r="BE955" s="20"/>
      <c r="BF955" s="20"/>
      <c r="BG955" s="20"/>
      <c r="BH955" s="20"/>
      <c r="BI955" s="20"/>
      <c r="BJ955" s="20"/>
      <c r="BK955" s="20"/>
      <c r="BL955" s="20"/>
      <c r="BM955" s="20"/>
      <c r="BN955" s="20"/>
      <c r="BO955" s="20"/>
      <c r="BP955" s="20"/>
      <c r="BQ955" s="20"/>
      <c r="BR955" s="20"/>
      <c r="BS955" s="20"/>
      <c r="BT955" s="20"/>
      <c r="BU955" s="20"/>
      <c r="BV955" s="20"/>
      <c r="BW955" s="20"/>
      <c r="BX955" s="110"/>
      <c r="BY955" s="110"/>
      <c r="BZ955" s="20"/>
      <c r="CA955" s="20"/>
      <c r="CB955" s="20"/>
      <c r="CC955" s="20"/>
      <c r="CD955" s="20"/>
      <c r="CE955" s="20"/>
    </row>
    <row r="956" spans="2:83">
      <c r="B956" s="20"/>
      <c r="C956" s="20"/>
      <c r="AL956" s="20"/>
      <c r="AN956" s="20"/>
      <c r="AO956" s="20"/>
      <c r="AP956" s="20"/>
      <c r="AQ956" s="20"/>
      <c r="AR956" s="20"/>
      <c r="AS956" s="20"/>
      <c r="AU956" s="20"/>
      <c r="AV956" s="20"/>
      <c r="AW956" s="20"/>
      <c r="AX956" s="20"/>
      <c r="AY956" s="20"/>
      <c r="AZ956" s="20"/>
      <c r="BA956" s="20"/>
      <c r="BB956" s="20"/>
      <c r="BC956" s="20"/>
      <c r="BD956" s="20"/>
      <c r="BE956" s="20"/>
      <c r="BF956" s="20"/>
      <c r="BG956" s="20"/>
      <c r="BH956" s="20"/>
      <c r="BI956" s="20"/>
      <c r="BJ956" s="20"/>
      <c r="BK956" s="20"/>
      <c r="BL956" s="20"/>
      <c r="BM956" s="20"/>
      <c r="BN956" s="20"/>
      <c r="BO956" s="20"/>
      <c r="BP956" s="20"/>
      <c r="BQ956" s="20"/>
      <c r="BR956" s="20"/>
      <c r="BS956" s="20"/>
      <c r="BT956" s="20"/>
      <c r="BU956" s="20"/>
      <c r="BV956" s="20"/>
      <c r="BW956" s="20"/>
      <c r="BX956" s="110"/>
      <c r="BY956" s="110"/>
      <c r="BZ956" s="20"/>
      <c r="CA956" s="20"/>
      <c r="CB956" s="20"/>
      <c r="CC956" s="20"/>
      <c r="CD956" s="20"/>
      <c r="CE956" s="20"/>
    </row>
    <row r="957" spans="2:83">
      <c r="B957" s="20"/>
      <c r="C957" s="20"/>
      <c r="AL957" s="20"/>
      <c r="AN957" s="20"/>
      <c r="AO957" s="20"/>
      <c r="AP957" s="20"/>
      <c r="AQ957" s="20"/>
      <c r="AR957" s="20"/>
      <c r="AS957" s="20"/>
      <c r="AU957" s="20"/>
      <c r="AV957" s="20"/>
      <c r="AW957" s="20"/>
      <c r="AX957" s="20"/>
      <c r="AY957" s="20"/>
      <c r="AZ957" s="20"/>
      <c r="BA957" s="20"/>
      <c r="BB957" s="20"/>
      <c r="BC957" s="20"/>
      <c r="BD957" s="20"/>
      <c r="BE957" s="20"/>
      <c r="BF957" s="20"/>
      <c r="BG957" s="20"/>
      <c r="BH957" s="20"/>
      <c r="BI957" s="20"/>
      <c r="BJ957" s="20"/>
      <c r="BK957" s="20"/>
      <c r="BL957" s="20"/>
      <c r="BM957" s="20"/>
      <c r="BN957" s="20"/>
      <c r="BO957" s="20"/>
      <c r="BP957" s="20"/>
      <c r="BQ957" s="20"/>
      <c r="BR957" s="20"/>
      <c r="BS957" s="20"/>
      <c r="BT957" s="20"/>
      <c r="BU957" s="20"/>
      <c r="BV957" s="20"/>
      <c r="BW957" s="20"/>
      <c r="BX957" s="110"/>
      <c r="BY957" s="110"/>
      <c r="BZ957" s="20"/>
      <c r="CA957" s="20"/>
      <c r="CB957" s="20"/>
      <c r="CC957" s="20"/>
      <c r="CD957" s="20"/>
      <c r="CE957" s="20"/>
    </row>
    <row r="958" spans="2:83">
      <c r="B958" s="20"/>
      <c r="C958" s="20"/>
      <c r="AL958" s="20"/>
      <c r="AN958" s="20"/>
      <c r="AO958" s="20"/>
      <c r="AP958" s="20"/>
      <c r="AQ958" s="20"/>
      <c r="AR958" s="20"/>
      <c r="AS958" s="20"/>
      <c r="AU958" s="20"/>
      <c r="AV958" s="20"/>
      <c r="AW958" s="20"/>
      <c r="AX958" s="20"/>
      <c r="AY958" s="20"/>
      <c r="AZ958" s="20"/>
      <c r="BA958" s="20"/>
      <c r="BB958" s="20"/>
      <c r="BC958" s="20"/>
      <c r="BD958" s="20"/>
      <c r="BE958" s="20"/>
      <c r="BF958" s="20"/>
      <c r="BG958" s="20"/>
      <c r="BH958" s="20"/>
      <c r="BI958" s="20"/>
      <c r="BJ958" s="20"/>
      <c r="BK958" s="20"/>
      <c r="BL958" s="20"/>
      <c r="BM958" s="20"/>
      <c r="BN958" s="20"/>
      <c r="BO958" s="20"/>
      <c r="BP958" s="20"/>
      <c r="BQ958" s="20"/>
      <c r="BR958" s="20"/>
      <c r="BS958" s="20"/>
      <c r="BT958" s="20"/>
      <c r="BU958" s="20"/>
      <c r="BV958" s="20"/>
      <c r="BW958" s="20"/>
      <c r="BX958" s="110"/>
      <c r="BY958" s="110"/>
      <c r="BZ958" s="20"/>
      <c r="CA958" s="20"/>
      <c r="CB958" s="20"/>
      <c r="CC958" s="20"/>
      <c r="CD958" s="20"/>
      <c r="CE958" s="20"/>
    </row>
    <row r="959" spans="2:83">
      <c r="B959" s="20"/>
      <c r="C959" s="20"/>
      <c r="AL959" s="20"/>
      <c r="AN959" s="20"/>
      <c r="AO959" s="20"/>
      <c r="AP959" s="20"/>
      <c r="AQ959" s="20"/>
      <c r="AR959" s="20"/>
      <c r="AS959" s="20"/>
      <c r="AU959" s="20"/>
      <c r="AV959" s="20"/>
      <c r="AW959" s="20"/>
      <c r="AX959" s="20"/>
      <c r="AY959" s="20"/>
      <c r="AZ959" s="20"/>
      <c r="BA959" s="20"/>
      <c r="BB959" s="20"/>
      <c r="BC959" s="20"/>
      <c r="BD959" s="20"/>
      <c r="BE959" s="20"/>
      <c r="BF959" s="20"/>
      <c r="BG959" s="20"/>
      <c r="BH959" s="20"/>
      <c r="BI959" s="20"/>
      <c r="BJ959" s="20"/>
      <c r="BK959" s="20"/>
      <c r="BL959" s="20"/>
      <c r="BM959" s="20"/>
      <c r="BN959" s="20"/>
      <c r="BO959" s="20"/>
      <c r="BP959" s="20"/>
      <c r="BQ959" s="20"/>
      <c r="BR959" s="20"/>
      <c r="BS959" s="20"/>
      <c r="BT959" s="20"/>
      <c r="BU959" s="20"/>
      <c r="BV959" s="20"/>
      <c r="BW959" s="20"/>
      <c r="BX959" s="110"/>
      <c r="BY959" s="110"/>
      <c r="BZ959" s="20"/>
      <c r="CA959" s="20"/>
      <c r="CB959" s="20"/>
      <c r="CC959" s="20"/>
      <c r="CD959" s="20"/>
      <c r="CE959" s="20"/>
    </row>
    <row r="960" spans="2:83">
      <c r="B960" s="20"/>
      <c r="C960" s="20"/>
      <c r="AL960" s="20"/>
      <c r="AN960" s="20"/>
      <c r="AO960" s="20"/>
      <c r="AP960" s="20"/>
      <c r="AQ960" s="20"/>
      <c r="AR960" s="20"/>
      <c r="AS960" s="20"/>
      <c r="AU960" s="20"/>
      <c r="AV960" s="20"/>
      <c r="AW960" s="20"/>
      <c r="AX960" s="20"/>
      <c r="AY960" s="20"/>
      <c r="AZ960" s="20"/>
      <c r="BA960" s="20"/>
      <c r="BB960" s="20"/>
      <c r="BC960" s="20"/>
      <c r="BD960" s="20"/>
      <c r="BE960" s="20"/>
      <c r="BF960" s="20"/>
      <c r="BG960" s="20"/>
      <c r="BH960" s="20"/>
      <c r="BI960" s="20"/>
      <c r="BJ960" s="20"/>
      <c r="BK960" s="20"/>
      <c r="BL960" s="20"/>
      <c r="BM960" s="20"/>
      <c r="BN960" s="20"/>
      <c r="BO960" s="20"/>
      <c r="BP960" s="20"/>
      <c r="BQ960" s="20"/>
      <c r="BR960" s="20"/>
      <c r="BS960" s="20"/>
      <c r="BT960" s="20"/>
      <c r="BU960" s="20"/>
      <c r="BV960" s="20"/>
      <c r="BW960" s="20"/>
      <c r="BX960" s="110"/>
      <c r="BY960" s="110"/>
      <c r="BZ960" s="20"/>
      <c r="CA960" s="20"/>
      <c r="CB960" s="20"/>
      <c r="CC960" s="20"/>
      <c r="CD960" s="20"/>
      <c r="CE960" s="20"/>
    </row>
    <row r="961" spans="2:83">
      <c r="B961" s="20"/>
      <c r="C961" s="20"/>
      <c r="AL961" s="20"/>
      <c r="AN961" s="20"/>
      <c r="AO961" s="20"/>
      <c r="AP961" s="20"/>
      <c r="AQ961" s="20"/>
      <c r="AR961" s="20"/>
      <c r="AS961" s="20"/>
      <c r="AU961" s="20"/>
      <c r="AV961" s="20"/>
      <c r="AW961" s="20"/>
      <c r="AX961" s="20"/>
      <c r="AY961" s="20"/>
      <c r="AZ961" s="20"/>
      <c r="BA961" s="20"/>
      <c r="BB961" s="20"/>
      <c r="BC961" s="20"/>
      <c r="BD961" s="20"/>
      <c r="BE961" s="20"/>
      <c r="BF961" s="20"/>
      <c r="BG961" s="20"/>
      <c r="BH961" s="20"/>
      <c r="BI961" s="20"/>
      <c r="BJ961" s="20"/>
      <c r="BK961" s="20"/>
      <c r="BL961" s="20"/>
      <c r="BM961" s="20"/>
      <c r="BN961" s="20"/>
      <c r="BO961" s="20"/>
      <c r="BP961" s="20"/>
      <c r="BQ961" s="20"/>
      <c r="BR961" s="20"/>
      <c r="BS961" s="20"/>
      <c r="BT961" s="20"/>
      <c r="BU961" s="20"/>
      <c r="BV961" s="20"/>
      <c r="BW961" s="20"/>
      <c r="BX961" s="110"/>
      <c r="BY961" s="110"/>
      <c r="BZ961" s="20"/>
      <c r="CA961" s="20"/>
      <c r="CB961" s="20"/>
      <c r="CC961" s="20"/>
      <c r="CD961" s="20"/>
      <c r="CE961" s="20"/>
    </row>
    <row r="962" spans="2:83">
      <c r="B962" s="20"/>
      <c r="C962" s="20"/>
      <c r="AL962" s="20"/>
      <c r="AN962" s="20"/>
      <c r="AO962" s="20"/>
      <c r="AP962" s="20"/>
      <c r="AQ962" s="20"/>
      <c r="AR962" s="20"/>
      <c r="AS962" s="20"/>
      <c r="AU962" s="20"/>
      <c r="AV962" s="20"/>
      <c r="AW962" s="20"/>
      <c r="AX962" s="20"/>
      <c r="AY962" s="20"/>
      <c r="AZ962" s="20"/>
      <c r="BA962" s="20"/>
      <c r="BB962" s="20"/>
      <c r="BC962" s="20"/>
      <c r="BD962" s="20"/>
      <c r="BE962" s="20"/>
      <c r="BF962" s="20"/>
      <c r="BG962" s="20"/>
      <c r="BH962" s="20"/>
      <c r="BI962" s="20"/>
      <c r="BJ962" s="20"/>
      <c r="BK962" s="20"/>
      <c r="BL962" s="20"/>
      <c r="BM962" s="20"/>
      <c r="BN962" s="20"/>
      <c r="BO962" s="20"/>
      <c r="BP962" s="20"/>
      <c r="BQ962" s="20"/>
      <c r="BR962" s="20"/>
      <c r="BS962" s="20"/>
      <c r="BT962" s="20"/>
      <c r="BU962" s="20"/>
      <c r="BV962" s="20"/>
      <c r="BW962" s="20"/>
      <c r="BX962" s="110"/>
      <c r="BY962" s="110"/>
      <c r="BZ962" s="20"/>
      <c r="CA962" s="20"/>
      <c r="CB962" s="20"/>
      <c r="CC962" s="20"/>
      <c r="CD962" s="20"/>
      <c r="CE962" s="20"/>
    </row>
    <row r="963" spans="2:83">
      <c r="B963" s="20"/>
      <c r="C963" s="20"/>
      <c r="AL963" s="20"/>
      <c r="AN963" s="20"/>
      <c r="AO963" s="20"/>
      <c r="AP963" s="20"/>
      <c r="AQ963" s="20"/>
      <c r="AR963" s="20"/>
      <c r="AS963" s="20"/>
      <c r="AU963" s="20"/>
      <c r="AV963" s="20"/>
      <c r="AW963" s="20"/>
      <c r="AX963" s="20"/>
      <c r="AY963" s="20"/>
      <c r="AZ963" s="20"/>
      <c r="BA963" s="20"/>
      <c r="BB963" s="20"/>
      <c r="BC963" s="20"/>
      <c r="BD963" s="20"/>
      <c r="BE963" s="20"/>
      <c r="BF963" s="20"/>
      <c r="BG963" s="20"/>
      <c r="BH963" s="20"/>
      <c r="BI963" s="20"/>
      <c r="BJ963" s="20"/>
      <c r="BK963" s="20"/>
      <c r="BL963" s="20"/>
      <c r="BM963" s="20"/>
      <c r="BN963" s="20"/>
      <c r="BO963" s="20"/>
      <c r="BP963" s="20"/>
      <c r="BQ963" s="20"/>
      <c r="BR963" s="20"/>
      <c r="BS963" s="20"/>
      <c r="BT963" s="20"/>
      <c r="BU963" s="20"/>
      <c r="BV963" s="20"/>
      <c r="BW963" s="20"/>
      <c r="BX963" s="110"/>
      <c r="BY963" s="110"/>
      <c r="BZ963" s="20"/>
      <c r="CA963" s="20"/>
      <c r="CB963" s="20"/>
      <c r="CC963" s="20"/>
      <c r="CD963" s="20"/>
      <c r="CE963" s="20"/>
    </row>
    <row r="964" spans="2:83">
      <c r="B964" s="20"/>
      <c r="C964" s="20"/>
      <c r="AL964" s="20"/>
      <c r="AN964" s="20"/>
      <c r="AO964" s="20"/>
      <c r="AP964" s="20"/>
      <c r="AQ964" s="20"/>
      <c r="AR964" s="20"/>
      <c r="AS964" s="20"/>
      <c r="AU964" s="20"/>
      <c r="AV964" s="20"/>
      <c r="AW964" s="20"/>
      <c r="AX964" s="20"/>
      <c r="AY964" s="20"/>
      <c r="AZ964" s="20"/>
      <c r="BA964" s="20"/>
      <c r="BB964" s="20"/>
      <c r="BC964" s="20"/>
      <c r="BD964" s="20"/>
      <c r="BE964" s="20"/>
      <c r="BF964" s="20"/>
      <c r="BG964" s="20"/>
      <c r="BH964" s="20"/>
      <c r="BI964" s="20"/>
      <c r="BJ964" s="20"/>
      <c r="BK964" s="20"/>
      <c r="BL964" s="20"/>
      <c r="BM964" s="20"/>
      <c r="BN964" s="20"/>
      <c r="BO964" s="20"/>
      <c r="BP964" s="20"/>
      <c r="BQ964" s="20"/>
      <c r="BR964" s="20"/>
      <c r="BS964" s="20"/>
      <c r="BT964" s="20"/>
      <c r="BU964" s="20"/>
      <c r="BV964" s="20"/>
      <c r="BW964" s="20"/>
      <c r="BX964" s="110"/>
      <c r="BY964" s="110"/>
      <c r="BZ964" s="20"/>
      <c r="CA964" s="20"/>
      <c r="CB964" s="20"/>
      <c r="CC964" s="20"/>
      <c r="CD964" s="20"/>
      <c r="CE964" s="20"/>
    </row>
    <row r="965" spans="2:83">
      <c r="B965" s="20"/>
      <c r="C965" s="20"/>
      <c r="AL965" s="20"/>
      <c r="AN965" s="20"/>
      <c r="AO965" s="20"/>
      <c r="AP965" s="20"/>
      <c r="AQ965" s="20"/>
      <c r="AR965" s="20"/>
      <c r="AS965" s="20"/>
      <c r="AU965" s="20"/>
      <c r="AV965" s="20"/>
      <c r="AW965" s="20"/>
      <c r="AX965" s="20"/>
      <c r="AY965" s="20"/>
      <c r="AZ965" s="20"/>
      <c r="BA965" s="20"/>
      <c r="BB965" s="20"/>
      <c r="BC965" s="20"/>
      <c r="BD965" s="20"/>
      <c r="BE965" s="20"/>
      <c r="BF965" s="20"/>
      <c r="BG965" s="20"/>
      <c r="BH965" s="20"/>
      <c r="BI965" s="20"/>
      <c r="BJ965" s="20"/>
      <c r="BK965" s="20"/>
      <c r="BL965" s="20"/>
      <c r="BM965" s="20"/>
      <c r="BN965" s="20"/>
      <c r="BO965" s="20"/>
      <c r="BP965" s="20"/>
      <c r="BQ965" s="20"/>
      <c r="BR965" s="20"/>
      <c r="BS965" s="20"/>
      <c r="BT965" s="20"/>
      <c r="BU965" s="20"/>
      <c r="BV965" s="20"/>
      <c r="BW965" s="20"/>
      <c r="BX965" s="110"/>
      <c r="BY965" s="110"/>
      <c r="BZ965" s="20"/>
      <c r="CA965" s="20"/>
      <c r="CB965" s="20"/>
      <c r="CC965" s="20"/>
      <c r="CD965" s="20"/>
      <c r="CE965" s="20"/>
    </row>
    <row r="966" spans="2:83">
      <c r="B966" s="20"/>
      <c r="C966" s="20"/>
      <c r="AL966" s="20"/>
      <c r="AN966" s="20"/>
      <c r="AO966" s="20"/>
      <c r="AP966" s="20"/>
      <c r="AQ966" s="20"/>
      <c r="AR966" s="20"/>
      <c r="AS966" s="20"/>
      <c r="AU966" s="20"/>
      <c r="AV966" s="20"/>
      <c r="AW966" s="20"/>
      <c r="AX966" s="20"/>
      <c r="AY966" s="20"/>
      <c r="AZ966" s="20"/>
      <c r="BA966" s="20"/>
      <c r="BB966" s="20"/>
      <c r="BC966" s="20"/>
      <c r="BD966" s="20"/>
      <c r="BE966" s="20"/>
      <c r="BF966" s="20"/>
      <c r="BG966" s="20"/>
      <c r="BH966" s="20"/>
      <c r="BI966" s="20"/>
      <c r="BJ966" s="20"/>
      <c r="BK966" s="20"/>
      <c r="BL966" s="20"/>
      <c r="BM966" s="20"/>
      <c r="BN966" s="20"/>
      <c r="BO966" s="20"/>
      <c r="BP966" s="20"/>
      <c r="BQ966" s="20"/>
      <c r="BR966" s="20"/>
      <c r="BS966" s="20"/>
      <c r="BT966" s="20"/>
      <c r="BU966" s="20"/>
      <c r="BV966" s="20"/>
      <c r="BW966" s="20"/>
      <c r="BX966" s="110"/>
      <c r="BY966" s="110"/>
      <c r="BZ966" s="20"/>
      <c r="CA966" s="20"/>
      <c r="CB966" s="20"/>
      <c r="CC966" s="20"/>
      <c r="CD966" s="20"/>
      <c r="CE966" s="20"/>
    </row>
    <row r="967" spans="2:83">
      <c r="B967" s="20"/>
      <c r="C967" s="20"/>
      <c r="AL967" s="20"/>
      <c r="AN967" s="20"/>
      <c r="AO967" s="20"/>
      <c r="AP967" s="20"/>
      <c r="AQ967" s="20"/>
      <c r="AR967" s="20"/>
      <c r="AS967" s="20"/>
      <c r="AU967" s="20"/>
      <c r="AV967" s="20"/>
      <c r="AW967" s="20"/>
      <c r="AX967" s="20"/>
      <c r="AY967" s="20"/>
      <c r="AZ967" s="20"/>
      <c r="BA967" s="20"/>
      <c r="BB967" s="20"/>
      <c r="BC967" s="20"/>
      <c r="BD967" s="20"/>
      <c r="BE967" s="20"/>
      <c r="BF967" s="20"/>
      <c r="BG967" s="20"/>
      <c r="BH967" s="20"/>
      <c r="BI967" s="20"/>
      <c r="BJ967" s="20"/>
      <c r="BK967" s="20"/>
      <c r="BL967" s="20"/>
      <c r="BM967" s="20"/>
      <c r="BN967" s="20"/>
      <c r="BO967" s="20"/>
      <c r="BP967" s="20"/>
      <c r="BQ967" s="20"/>
      <c r="BR967" s="20"/>
      <c r="BS967" s="20"/>
      <c r="BT967" s="20"/>
      <c r="BU967" s="20"/>
      <c r="BV967" s="20"/>
      <c r="BW967" s="20"/>
      <c r="BX967" s="110"/>
      <c r="BY967" s="110"/>
      <c r="BZ967" s="20"/>
      <c r="CA967" s="20"/>
      <c r="CB967" s="20"/>
      <c r="CC967" s="20"/>
      <c r="CD967" s="20"/>
      <c r="CE967" s="20"/>
    </row>
    <row r="968" spans="2:83">
      <c r="B968" s="20"/>
      <c r="C968" s="20"/>
      <c r="AL968" s="20"/>
      <c r="AN968" s="20"/>
      <c r="AO968" s="20"/>
      <c r="AP968" s="20"/>
      <c r="AQ968" s="20"/>
      <c r="AR968" s="20"/>
      <c r="AS968" s="20"/>
      <c r="AU968" s="20"/>
      <c r="AV968" s="20"/>
      <c r="AW968" s="20"/>
      <c r="AX968" s="20"/>
      <c r="AY968" s="20"/>
      <c r="AZ968" s="20"/>
      <c r="BA968" s="20"/>
      <c r="BB968" s="20"/>
      <c r="BC968" s="20"/>
      <c r="BD968" s="20"/>
      <c r="BE968" s="20"/>
      <c r="BF968" s="20"/>
      <c r="BG968" s="20"/>
      <c r="BH968" s="20"/>
      <c r="BI968" s="20"/>
      <c r="BJ968" s="20"/>
      <c r="BK968" s="20"/>
      <c r="BL968" s="20"/>
      <c r="BM968" s="20"/>
      <c r="BN968" s="20"/>
      <c r="BO968" s="20"/>
      <c r="BP968" s="20"/>
      <c r="BQ968" s="20"/>
      <c r="BR968" s="20"/>
      <c r="BS968" s="20"/>
      <c r="BT968" s="20"/>
      <c r="BU968" s="20"/>
      <c r="BV968" s="20"/>
      <c r="BW968" s="20"/>
      <c r="BX968" s="110"/>
      <c r="BY968" s="110"/>
      <c r="BZ968" s="20"/>
      <c r="CA968" s="20"/>
      <c r="CB968" s="20"/>
      <c r="CC968" s="20"/>
      <c r="CD968" s="20"/>
      <c r="CE968" s="20"/>
    </row>
    <row r="969" spans="2:83">
      <c r="B969" s="20"/>
      <c r="C969" s="20"/>
      <c r="AL969" s="20"/>
      <c r="AN969" s="20"/>
      <c r="AO969" s="20"/>
      <c r="AP969" s="20"/>
      <c r="AQ969" s="20"/>
      <c r="AR969" s="20"/>
      <c r="AS969" s="20"/>
      <c r="AU969" s="20"/>
      <c r="AV969" s="20"/>
      <c r="AW969" s="20"/>
      <c r="AX969" s="20"/>
      <c r="AY969" s="20"/>
      <c r="AZ969" s="20"/>
      <c r="BA969" s="20"/>
      <c r="BB969" s="20"/>
      <c r="BC969" s="20"/>
      <c r="BD969" s="20"/>
      <c r="BE969" s="20"/>
      <c r="BF969" s="20"/>
      <c r="BG969" s="20"/>
      <c r="BH969" s="20"/>
      <c r="BI969" s="20"/>
      <c r="BJ969" s="20"/>
      <c r="BK969" s="20"/>
      <c r="BL969" s="20"/>
      <c r="BM969" s="20"/>
      <c r="BN969" s="20"/>
      <c r="BO969" s="20"/>
      <c r="BP969" s="20"/>
      <c r="BQ969" s="20"/>
      <c r="BR969" s="20"/>
      <c r="BS969" s="20"/>
      <c r="BT969" s="20"/>
      <c r="BU969" s="20"/>
      <c r="BV969" s="20"/>
      <c r="BW969" s="20"/>
      <c r="BX969" s="110"/>
      <c r="BY969" s="110"/>
      <c r="BZ969" s="20"/>
      <c r="CA969" s="20"/>
      <c r="CB969" s="20"/>
      <c r="CC969" s="20"/>
      <c r="CD969" s="20"/>
      <c r="CE969" s="20"/>
    </row>
    <row r="970" spans="2:83">
      <c r="B970" s="20"/>
      <c r="C970" s="20"/>
      <c r="AL970" s="20"/>
      <c r="AN970" s="20"/>
      <c r="AO970" s="20"/>
      <c r="AP970" s="20"/>
      <c r="AQ970" s="20"/>
      <c r="AR970" s="20"/>
      <c r="AS970" s="20"/>
      <c r="AU970" s="20"/>
      <c r="AV970" s="20"/>
      <c r="AW970" s="20"/>
      <c r="AX970" s="20"/>
      <c r="AY970" s="20"/>
      <c r="AZ970" s="20"/>
      <c r="BA970" s="20"/>
      <c r="BB970" s="20"/>
      <c r="BC970" s="20"/>
      <c r="BD970" s="20"/>
      <c r="BE970" s="20"/>
      <c r="BF970" s="20"/>
      <c r="BG970" s="20"/>
      <c r="BH970" s="20"/>
      <c r="BI970" s="20"/>
      <c r="BJ970" s="20"/>
      <c r="BK970" s="20"/>
      <c r="BL970" s="20"/>
      <c r="BM970" s="20"/>
      <c r="BN970" s="20"/>
      <c r="BO970" s="20"/>
      <c r="BP970" s="20"/>
      <c r="BQ970" s="20"/>
      <c r="BR970" s="20"/>
      <c r="BS970" s="20"/>
      <c r="BT970" s="20"/>
      <c r="BU970" s="20"/>
      <c r="BV970" s="20"/>
      <c r="BW970" s="20"/>
      <c r="BX970" s="110"/>
      <c r="BY970" s="110"/>
      <c r="BZ970" s="20"/>
      <c r="CA970" s="20"/>
      <c r="CB970" s="20"/>
      <c r="CC970" s="20"/>
      <c r="CD970" s="20"/>
      <c r="CE970" s="20"/>
    </row>
    <row r="971" spans="2:83">
      <c r="B971" s="20"/>
      <c r="C971" s="20"/>
      <c r="AL971" s="20"/>
      <c r="AN971" s="20"/>
      <c r="AO971" s="20"/>
      <c r="AP971" s="20"/>
      <c r="AQ971" s="20"/>
      <c r="AR971" s="20"/>
      <c r="AS971" s="20"/>
      <c r="AU971" s="20"/>
      <c r="AV971" s="20"/>
      <c r="AW971" s="20"/>
      <c r="AX971" s="20"/>
      <c r="AY971" s="20"/>
      <c r="AZ971" s="20"/>
      <c r="BA971" s="20"/>
      <c r="BB971" s="20"/>
      <c r="BC971" s="20"/>
      <c r="BD971" s="20"/>
      <c r="BE971" s="20"/>
      <c r="BF971" s="20"/>
      <c r="BG971" s="20"/>
      <c r="BH971" s="20"/>
      <c r="BI971" s="20"/>
      <c r="BJ971" s="20"/>
      <c r="BK971" s="20"/>
      <c r="BL971" s="20"/>
      <c r="BM971" s="20"/>
      <c r="BN971" s="20"/>
      <c r="BO971" s="20"/>
      <c r="BP971" s="20"/>
      <c r="BQ971" s="20"/>
      <c r="BR971" s="20"/>
      <c r="BS971" s="20"/>
      <c r="BT971" s="20"/>
      <c r="BU971" s="20"/>
      <c r="BV971" s="20"/>
      <c r="BW971" s="20"/>
      <c r="BX971" s="110"/>
      <c r="BY971" s="110"/>
      <c r="BZ971" s="20"/>
      <c r="CA971" s="20"/>
      <c r="CB971" s="20"/>
      <c r="CC971" s="20"/>
      <c r="CD971" s="20"/>
      <c r="CE971" s="20"/>
    </row>
    <row r="972" spans="2:83">
      <c r="B972" s="20"/>
      <c r="C972" s="20"/>
      <c r="AL972" s="20"/>
      <c r="AN972" s="20"/>
      <c r="AO972" s="20"/>
      <c r="AP972" s="20"/>
      <c r="AQ972" s="20"/>
      <c r="AR972" s="20"/>
      <c r="AS972" s="20"/>
      <c r="AU972" s="20"/>
      <c r="AV972" s="20"/>
      <c r="AW972" s="20"/>
      <c r="AX972" s="20"/>
      <c r="AY972" s="20"/>
      <c r="AZ972" s="20"/>
      <c r="BA972" s="20"/>
      <c r="BB972" s="20"/>
      <c r="BC972" s="20"/>
      <c r="BD972" s="20"/>
      <c r="BE972" s="20"/>
      <c r="BF972" s="20"/>
      <c r="BG972" s="20"/>
      <c r="BH972" s="20"/>
      <c r="BI972" s="20"/>
      <c r="BJ972" s="20"/>
      <c r="BK972" s="20"/>
      <c r="BL972" s="20"/>
      <c r="BM972" s="20"/>
      <c r="BN972" s="20"/>
      <c r="BO972" s="20"/>
      <c r="BP972" s="20"/>
      <c r="BQ972" s="20"/>
      <c r="BR972" s="20"/>
      <c r="BS972" s="20"/>
      <c r="BT972" s="20"/>
      <c r="BU972" s="20"/>
      <c r="BV972" s="20"/>
      <c r="BW972" s="20"/>
      <c r="BX972" s="110"/>
      <c r="BY972" s="110"/>
      <c r="BZ972" s="20"/>
      <c r="CA972" s="20"/>
      <c r="CB972" s="20"/>
      <c r="CC972" s="20"/>
      <c r="CD972" s="20"/>
      <c r="CE972" s="20"/>
    </row>
    <row r="973" spans="2:83">
      <c r="B973" s="20"/>
      <c r="C973" s="20"/>
      <c r="AL973" s="20"/>
      <c r="AN973" s="20"/>
      <c r="AO973" s="20"/>
      <c r="AP973" s="20"/>
      <c r="AQ973" s="20"/>
      <c r="AR973" s="20"/>
      <c r="AS973" s="20"/>
      <c r="AU973" s="20"/>
      <c r="AV973" s="20"/>
      <c r="AW973" s="20"/>
      <c r="AX973" s="20"/>
      <c r="AY973" s="20"/>
      <c r="AZ973" s="20"/>
      <c r="BA973" s="20"/>
      <c r="BB973" s="20"/>
      <c r="BC973" s="20"/>
      <c r="BD973" s="20"/>
      <c r="BE973" s="20"/>
      <c r="BF973" s="20"/>
      <c r="BG973" s="20"/>
      <c r="BH973" s="20"/>
      <c r="BI973" s="20"/>
      <c r="BJ973" s="20"/>
      <c r="BK973" s="20"/>
      <c r="BL973" s="20"/>
      <c r="BM973" s="20"/>
      <c r="BN973" s="20"/>
      <c r="BO973" s="20"/>
      <c r="BP973" s="20"/>
      <c r="BQ973" s="20"/>
      <c r="BR973" s="20"/>
      <c r="BS973" s="20"/>
      <c r="BT973" s="20"/>
      <c r="BU973" s="20"/>
      <c r="BV973" s="20"/>
      <c r="BW973" s="20"/>
      <c r="BX973" s="110"/>
      <c r="BY973" s="110"/>
      <c r="BZ973" s="20"/>
      <c r="CA973" s="20"/>
      <c r="CB973" s="20"/>
      <c r="CC973" s="20"/>
      <c r="CD973" s="20"/>
      <c r="CE973" s="20"/>
    </row>
    <row r="974" spans="2:83">
      <c r="B974" s="20"/>
      <c r="C974" s="20"/>
      <c r="AL974" s="20"/>
      <c r="AN974" s="20"/>
      <c r="AO974" s="20"/>
      <c r="AP974" s="20"/>
      <c r="AQ974" s="20"/>
      <c r="AR974" s="20"/>
      <c r="AS974" s="20"/>
      <c r="AU974" s="20"/>
      <c r="AV974" s="20"/>
      <c r="AW974" s="20"/>
      <c r="AX974" s="20"/>
      <c r="AY974" s="20"/>
      <c r="AZ974" s="20"/>
      <c r="BA974" s="20"/>
      <c r="BB974" s="20"/>
      <c r="BC974" s="20"/>
      <c r="BD974" s="20"/>
      <c r="BE974" s="20"/>
      <c r="BF974" s="20"/>
      <c r="BG974" s="20"/>
      <c r="BH974" s="20"/>
      <c r="BI974" s="20"/>
      <c r="BJ974" s="20"/>
      <c r="BK974" s="20"/>
      <c r="BL974" s="20"/>
      <c r="BM974" s="20"/>
      <c r="BN974" s="20"/>
      <c r="BO974" s="20"/>
      <c r="BP974" s="20"/>
      <c r="BQ974" s="20"/>
      <c r="BR974" s="20"/>
      <c r="BS974" s="20"/>
      <c r="BT974" s="20"/>
      <c r="BU974" s="20"/>
      <c r="BV974" s="20"/>
      <c r="BW974" s="20"/>
      <c r="BX974" s="110"/>
      <c r="BY974" s="110"/>
      <c r="BZ974" s="20"/>
      <c r="CA974" s="20"/>
      <c r="CB974" s="20"/>
      <c r="CC974" s="20"/>
      <c r="CD974" s="20"/>
      <c r="CE974" s="20"/>
    </row>
    <row r="975" spans="2:83">
      <c r="B975" s="20"/>
      <c r="C975" s="20"/>
      <c r="AL975" s="20"/>
      <c r="AN975" s="20"/>
      <c r="AO975" s="20"/>
      <c r="AP975" s="20"/>
      <c r="AQ975" s="20"/>
      <c r="AR975" s="20"/>
      <c r="AS975" s="20"/>
      <c r="AU975" s="20"/>
      <c r="AV975" s="20"/>
      <c r="AW975" s="20"/>
      <c r="AX975" s="20"/>
      <c r="AY975" s="20"/>
      <c r="AZ975" s="20"/>
      <c r="BA975" s="20"/>
      <c r="BB975" s="20"/>
      <c r="BC975" s="20"/>
      <c r="BD975" s="20"/>
      <c r="BE975" s="20"/>
      <c r="BF975" s="20"/>
      <c r="BG975" s="20"/>
      <c r="BH975" s="20"/>
      <c r="BI975" s="20"/>
      <c r="BJ975" s="20"/>
      <c r="BK975" s="20"/>
      <c r="BL975" s="20"/>
      <c r="BM975" s="20"/>
      <c r="BN975" s="20"/>
      <c r="BO975" s="20"/>
      <c r="BP975" s="20"/>
      <c r="BQ975" s="20"/>
      <c r="BR975" s="20"/>
      <c r="BS975" s="20"/>
      <c r="BT975" s="20"/>
      <c r="BU975" s="20"/>
      <c r="BV975" s="20"/>
      <c r="BW975" s="20"/>
      <c r="BX975" s="110"/>
      <c r="BY975" s="110"/>
      <c r="BZ975" s="20"/>
      <c r="CA975" s="20"/>
      <c r="CB975" s="20"/>
      <c r="CC975" s="20"/>
      <c r="CD975" s="20"/>
      <c r="CE975" s="20"/>
    </row>
    <row r="976" spans="2:83">
      <c r="B976" s="20"/>
      <c r="C976" s="20"/>
      <c r="AL976" s="20"/>
      <c r="AN976" s="20"/>
      <c r="AO976" s="20"/>
      <c r="AP976" s="20"/>
      <c r="AQ976" s="20"/>
      <c r="AR976" s="20"/>
      <c r="AS976" s="20"/>
      <c r="AU976" s="20"/>
      <c r="AV976" s="20"/>
      <c r="AW976" s="20"/>
      <c r="AX976" s="20"/>
      <c r="AY976" s="20"/>
      <c r="AZ976" s="20"/>
      <c r="BA976" s="20"/>
      <c r="BB976" s="20"/>
      <c r="BC976" s="20"/>
      <c r="BD976" s="20"/>
      <c r="BE976" s="20"/>
      <c r="BF976" s="20"/>
      <c r="BG976" s="20"/>
      <c r="BH976" s="20"/>
      <c r="BI976" s="20"/>
      <c r="BJ976" s="20"/>
      <c r="BK976" s="20"/>
      <c r="BL976" s="20"/>
      <c r="BM976" s="20"/>
      <c r="BN976" s="20"/>
      <c r="BO976" s="20"/>
      <c r="BP976" s="20"/>
      <c r="BQ976" s="20"/>
      <c r="BR976" s="20"/>
      <c r="BS976" s="20"/>
      <c r="BT976" s="20"/>
      <c r="BU976" s="20"/>
      <c r="BV976" s="20"/>
      <c r="BW976" s="20"/>
      <c r="BX976" s="110"/>
      <c r="BY976" s="110"/>
      <c r="BZ976" s="20"/>
      <c r="CA976" s="20"/>
      <c r="CB976" s="20"/>
      <c r="CC976" s="20"/>
      <c r="CD976" s="20"/>
      <c r="CE976" s="20"/>
    </row>
    <row r="977" spans="2:83">
      <c r="B977" s="20"/>
      <c r="C977" s="20"/>
      <c r="AL977" s="20"/>
      <c r="AN977" s="20"/>
      <c r="AO977" s="20"/>
      <c r="AP977" s="20"/>
      <c r="AQ977" s="20"/>
      <c r="AR977" s="20"/>
      <c r="AS977" s="20"/>
      <c r="AU977" s="20"/>
      <c r="AV977" s="20"/>
      <c r="AW977" s="20"/>
      <c r="AX977" s="20"/>
      <c r="AY977" s="20"/>
      <c r="AZ977" s="20"/>
      <c r="BA977" s="20"/>
      <c r="BB977" s="20"/>
      <c r="BC977" s="20"/>
      <c r="BD977" s="20"/>
      <c r="BE977" s="20"/>
      <c r="BF977" s="20"/>
      <c r="BG977" s="20"/>
      <c r="BH977" s="20"/>
      <c r="BI977" s="20"/>
      <c r="BJ977" s="20"/>
      <c r="BK977" s="20"/>
      <c r="BL977" s="20"/>
      <c r="BM977" s="20"/>
      <c r="BN977" s="20"/>
      <c r="BO977" s="20"/>
      <c r="BP977" s="20"/>
      <c r="BQ977" s="20"/>
      <c r="BR977" s="20"/>
      <c r="BS977" s="20"/>
      <c r="BT977" s="20"/>
      <c r="BU977" s="20"/>
      <c r="BV977" s="20"/>
      <c r="BW977" s="20"/>
      <c r="BX977" s="110"/>
      <c r="BY977" s="110"/>
      <c r="BZ977" s="20"/>
      <c r="CA977" s="20"/>
      <c r="CB977" s="20"/>
      <c r="CC977" s="20"/>
      <c r="CD977" s="20"/>
      <c r="CE977" s="20"/>
    </row>
    <row r="978" spans="2:83">
      <c r="B978" s="20"/>
      <c r="C978" s="20"/>
      <c r="AL978" s="20"/>
      <c r="AN978" s="20"/>
      <c r="AO978" s="20"/>
      <c r="AP978" s="20"/>
      <c r="AQ978" s="20"/>
      <c r="AR978" s="20"/>
      <c r="AS978" s="20"/>
      <c r="AU978" s="20"/>
      <c r="AV978" s="20"/>
      <c r="AW978" s="20"/>
      <c r="AX978" s="20"/>
      <c r="AY978" s="20"/>
      <c r="AZ978" s="20"/>
      <c r="BA978" s="20"/>
      <c r="BB978" s="20"/>
      <c r="BC978" s="20"/>
      <c r="BD978" s="20"/>
      <c r="BE978" s="20"/>
      <c r="BF978" s="20"/>
      <c r="BG978" s="20"/>
      <c r="BH978" s="20"/>
      <c r="BI978" s="20"/>
      <c r="BJ978" s="20"/>
      <c r="BK978" s="20"/>
      <c r="BL978" s="20"/>
      <c r="BM978" s="20"/>
      <c r="BN978" s="20"/>
      <c r="BO978" s="20"/>
      <c r="BP978" s="20"/>
      <c r="BQ978" s="20"/>
      <c r="BR978" s="20"/>
      <c r="BS978" s="20"/>
      <c r="BT978" s="20"/>
      <c r="BU978" s="20"/>
      <c r="BV978" s="20"/>
      <c r="BW978" s="20"/>
      <c r="BX978" s="110"/>
      <c r="BY978" s="110"/>
      <c r="BZ978" s="20"/>
      <c r="CA978" s="20"/>
      <c r="CB978" s="20"/>
      <c r="CC978" s="20"/>
      <c r="CD978" s="20"/>
      <c r="CE978" s="20"/>
    </row>
    <row r="979" spans="2:83">
      <c r="B979" s="20"/>
      <c r="C979" s="20"/>
      <c r="AL979" s="20"/>
      <c r="AN979" s="20"/>
      <c r="AO979" s="20"/>
      <c r="AP979" s="20"/>
      <c r="AQ979" s="20"/>
      <c r="AR979" s="20"/>
      <c r="AS979" s="20"/>
      <c r="AU979" s="20"/>
      <c r="AV979" s="20"/>
      <c r="AW979" s="20"/>
      <c r="AX979" s="20"/>
      <c r="AY979" s="20"/>
      <c r="AZ979" s="20"/>
      <c r="BA979" s="20"/>
      <c r="BB979" s="20"/>
      <c r="BC979" s="20"/>
      <c r="BD979" s="20"/>
      <c r="BE979" s="20"/>
      <c r="BF979" s="20"/>
      <c r="BG979" s="20"/>
      <c r="BH979" s="20"/>
      <c r="BI979" s="20"/>
      <c r="BJ979" s="20"/>
      <c r="BK979" s="20"/>
      <c r="BL979" s="20"/>
      <c r="BM979" s="20"/>
      <c r="BN979" s="20"/>
      <c r="BO979" s="20"/>
      <c r="BP979" s="20"/>
      <c r="BQ979" s="20"/>
      <c r="BR979" s="20"/>
      <c r="BS979" s="20"/>
      <c r="BT979" s="20"/>
      <c r="BU979" s="20"/>
      <c r="BV979" s="20"/>
      <c r="BW979" s="20"/>
      <c r="BX979" s="110"/>
      <c r="BY979" s="110"/>
      <c r="BZ979" s="20"/>
      <c r="CA979" s="20"/>
      <c r="CB979" s="20"/>
      <c r="CC979" s="20"/>
      <c r="CD979" s="20"/>
      <c r="CE979" s="20"/>
    </row>
    <row r="980" spans="2:83">
      <c r="B980" s="20"/>
      <c r="C980" s="20"/>
      <c r="AL980" s="20"/>
      <c r="AN980" s="20"/>
      <c r="AO980" s="20"/>
      <c r="AP980" s="20"/>
      <c r="AQ980" s="20"/>
      <c r="AR980" s="20"/>
      <c r="AS980" s="20"/>
      <c r="AU980" s="20"/>
      <c r="AV980" s="20"/>
      <c r="AW980" s="20"/>
      <c r="AX980" s="20"/>
      <c r="AY980" s="20"/>
      <c r="AZ980" s="20"/>
      <c r="BA980" s="20"/>
      <c r="BB980" s="20"/>
      <c r="BC980" s="20"/>
      <c r="BD980" s="20"/>
      <c r="BE980" s="20"/>
      <c r="BF980" s="20"/>
      <c r="BG980" s="20"/>
      <c r="BH980" s="20"/>
      <c r="BI980" s="20"/>
      <c r="BJ980" s="20"/>
      <c r="BK980" s="20"/>
      <c r="BL980" s="20"/>
      <c r="BM980" s="20"/>
      <c r="BN980" s="20"/>
      <c r="BO980" s="20"/>
      <c r="BP980" s="20"/>
      <c r="BQ980" s="20"/>
      <c r="BR980" s="20"/>
      <c r="BS980" s="20"/>
      <c r="BT980" s="20"/>
      <c r="BU980" s="20"/>
      <c r="BV980" s="20"/>
      <c r="BW980" s="20"/>
      <c r="BX980" s="110"/>
      <c r="BY980" s="110"/>
      <c r="BZ980" s="20"/>
      <c r="CA980" s="20"/>
      <c r="CB980" s="20"/>
      <c r="CC980" s="20"/>
      <c r="CD980" s="20"/>
      <c r="CE980" s="20"/>
    </row>
    <row r="981" spans="2:83">
      <c r="B981" s="20"/>
      <c r="C981" s="20"/>
      <c r="AL981" s="20"/>
      <c r="AN981" s="20"/>
      <c r="AO981" s="20"/>
      <c r="AP981" s="20"/>
      <c r="AQ981" s="20"/>
      <c r="AR981" s="20"/>
      <c r="AS981" s="20"/>
      <c r="AU981" s="20"/>
      <c r="AV981" s="20"/>
      <c r="AW981" s="20"/>
      <c r="AX981" s="20"/>
      <c r="AY981" s="20"/>
      <c r="AZ981" s="20"/>
      <c r="BA981" s="20"/>
      <c r="BB981" s="20"/>
      <c r="BC981" s="20"/>
      <c r="BD981" s="20"/>
      <c r="BE981" s="20"/>
      <c r="BF981" s="20"/>
      <c r="BG981" s="20"/>
      <c r="BH981" s="20"/>
      <c r="BI981" s="20"/>
      <c r="BJ981" s="20"/>
      <c r="BK981" s="20"/>
      <c r="BL981" s="20"/>
      <c r="BM981" s="20"/>
      <c r="BN981" s="20"/>
      <c r="BO981" s="20"/>
      <c r="BP981" s="20"/>
      <c r="BQ981" s="20"/>
      <c r="BR981" s="20"/>
      <c r="BS981" s="20"/>
      <c r="BT981" s="20"/>
      <c r="BU981" s="20"/>
      <c r="BV981" s="20"/>
      <c r="BW981" s="20"/>
      <c r="BX981" s="110"/>
      <c r="BY981" s="110"/>
      <c r="BZ981" s="20"/>
      <c r="CA981" s="20"/>
      <c r="CB981" s="20"/>
      <c r="CC981" s="20"/>
      <c r="CD981" s="20"/>
      <c r="CE981" s="20"/>
    </row>
    <row r="982" spans="2:83">
      <c r="B982" s="20"/>
      <c r="C982" s="20"/>
      <c r="AL982" s="20"/>
      <c r="AN982" s="20"/>
      <c r="AO982" s="20"/>
      <c r="AP982" s="20"/>
      <c r="AQ982" s="20"/>
      <c r="AR982" s="20"/>
      <c r="AS982" s="20"/>
      <c r="AU982" s="20"/>
      <c r="AV982" s="20"/>
      <c r="AW982" s="20"/>
      <c r="AX982" s="20"/>
      <c r="AY982" s="20"/>
      <c r="AZ982" s="20"/>
      <c r="BA982" s="20"/>
      <c r="BB982" s="20"/>
      <c r="BC982" s="20"/>
      <c r="BD982" s="20"/>
      <c r="BE982" s="20"/>
      <c r="BF982" s="20"/>
      <c r="BG982" s="20"/>
      <c r="BH982" s="20"/>
      <c r="BI982" s="20"/>
      <c r="BJ982" s="20"/>
      <c r="BK982" s="20"/>
      <c r="BL982" s="20"/>
      <c r="BM982" s="20"/>
      <c r="BN982" s="20"/>
      <c r="BO982" s="20"/>
      <c r="BP982" s="20"/>
      <c r="BQ982" s="20"/>
      <c r="BR982" s="20"/>
      <c r="BS982" s="20"/>
      <c r="BT982" s="20"/>
      <c r="BU982" s="20"/>
      <c r="BV982" s="20"/>
      <c r="BW982" s="20"/>
      <c r="BX982" s="110"/>
      <c r="BY982" s="110"/>
      <c r="BZ982" s="20"/>
      <c r="CA982" s="20"/>
      <c r="CB982" s="20"/>
      <c r="CC982" s="20"/>
      <c r="CD982" s="20"/>
      <c r="CE982" s="20"/>
    </row>
    <row r="983" spans="2:83">
      <c r="B983" s="20"/>
      <c r="C983" s="20"/>
      <c r="AL983" s="20"/>
      <c r="AN983" s="20"/>
      <c r="AO983" s="20"/>
      <c r="AP983" s="20"/>
      <c r="AQ983" s="20"/>
      <c r="AR983" s="20"/>
      <c r="AS983" s="20"/>
      <c r="AU983" s="20"/>
      <c r="AV983" s="20"/>
      <c r="AW983" s="20"/>
      <c r="AX983" s="20"/>
      <c r="AY983" s="20"/>
      <c r="AZ983" s="20"/>
      <c r="BA983" s="20"/>
      <c r="BB983" s="20"/>
      <c r="BC983" s="20"/>
      <c r="BD983" s="20"/>
      <c r="BE983" s="20"/>
      <c r="BF983" s="20"/>
      <c r="BG983" s="20"/>
      <c r="BH983" s="20"/>
      <c r="BI983" s="20"/>
      <c r="BJ983" s="20"/>
      <c r="BK983" s="20"/>
      <c r="BL983" s="20"/>
      <c r="BM983" s="20"/>
      <c r="BN983" s="20"/>
      <c r="BO983" s="20"/>
      <c r="BP983" s="20"/>
      <c r="BQ983" s="20"/>
      <c r="BR983" s="20"/>
      <c r="BS983" s="20"/>
      <c r="BT983" s="20"/>
      <c r="BU983" s="20"/>
      <c r="BV983" s="20"/>
      <c r="BW983" s="20"/>
      <c r="BX983" s="110"/>
      <c r="BY983" s="110"/>
      <c r="BZ983" s="20"/>
      <c r="CA983" s="20"/>
      <c r="CB983" s="20"/>
      <c r="CC983" s="20"/>
      <c r="CD983" s="20"/>
      <c r="CE983" s="20"/>
    </row>
    <row r="984" spans="2:83">
      <c r="B984" s="20"/>
      <c r="C984" s="20"/>
      <c r="AL984" s="20"/>
      <c r="AN984" s="20"/>
      <c r="AO984" s="20"/>
      <c r="AP984" s="20"/>
      <c r="AQ984" s="20"/>
      <c r="AR984" s="20"/>
      <c r="AS984" s="20"/>
      <c r="AU984" s="20"/>
      <c r="AV984" s="20"/>
      <c r="AW984" s="20"/>
      <c r="AX984" s="20"/>
      <c r="AY984" s="20"/>
      <c r="AZ984" s="20"/>
      <c r="BA984" s="20"/>
      <c r="BB984" s="20"/>
      <c r="BC984" s="20"/>
      <c r="BD984" s="20"/>
      <c r="BE984" s="20"/>
      <c r="BF984" s="20"/>
      <c r="BG984" s="20"/>
      <c r="BH984" s="20"/>
      <c r="BI984" s="20"/>
      <c r="BJ984" s="20"/>
      <c r="BK984" s="20"/>
      <c r="BL984" s="20"/>
      <c r="BM984" s="20"/>
      <c r="BN984" s="20"/>
      <c r="BO984" s="20"/>
      <c r="BP984" s="20"/>
      <c r="BQ984" s="20"/>
      <c r="BR984" s="20"/>
      <c r="BS984" s="20"/>
      <c r="BT984" s="20"/>
      <c r="BU984" s="20"/>
      <c r="BV984" s="20"/>
      <c r="BW984" s="20"/>
      <c r="BX984" s="110"/>
      <c r="BY984" s="110"/>
      <c r="BZ984" s="20"/>
      <c r="CA984" s="20"/>
      <c r="CB984" s="20"/>
      <c r="CC984" s="20"/>
      <c r="CD984" s="20"/>
      <c r="CE984" s="20"/>
    </row>
    <row r="985" spans="2:83">
      <c r="B985" s="20"/>
      <c r="C985" s="20"/>
      <c r="AL985" s="20"/>
      <c r="AN985" s="20"/>
      <c r="AO985" s="20"/>
      <c r="AP985" s="20"/>
      <c r="AQ985" s="20"/>
      <c r="AR985" s="20"/>
      <c r="AS985" s="20"/>
      <c r="AU985" s="20"/>
      <c r="AV985" s="20"/>
      <c r="AW985" s="20"/>
      <c r="AX985" s="20"/>
      <c r="AY985" s="20"/>
      <c r="AZ985" s="20"/>
      <c r="BA985" s="20"/>
      <c r="BB985" s="20"/>
      <c r="BC985" s="20"/>
      <c r="BD985" s="20"/>
      <c r="BE985" s="20"/>
      <c r="BF985" s="20"/>
      <c r="BG985" s="20"/>
      <c r="BH985" s="20"/>
      <c r="BI985" s="20"/>
      <c r="BJ985" s="20"/>
      <c r="BK985" s="20"/>
      <c r="BL985" s="20"/>
      <c r="BM985" s="20"/>
      <c r="BN985" s="20"/>
      <c r="BO985" s="20"/>
      <c r="BP985" s="20"/>
      <c r="BQ985" s="20"/>
      <c r="BR985" s="20"/>
      <c r="BS985" s="20"/>
      <c r="BT985" s="20"/>
      <c r="BU985" s="20"/>
      <c r="BV985" s="20"/>
      <c r="BW985" s="20"/>
      <c r="BX985" s="110"/>
      <c r="BY985" s="110"/>
      <c r="BZ985" s="20"/>
      <c r="CA985" s="20"/>
      <c r="CB985" s="20"/>
      <c r="CC985" s="20"/>
      <c r="CD985" s="20"/>
      <c r="CE985" s="20"/>
    </row>
  </sheetData>
  <dataConsolidate/>
  <phoneticPr fontId="20" type="noConversion"/>
  <pageMargins left="0.69930555555555596" right="0.69930555555555596" top="0.75" bottom="0.75" header="0.3" footer="0.3"/>
  <pageSetup orientation="portrait" r:id="rId1"/>
  <drawing r:id="rId2"/>
  <tableParts count="1">
    <tablePart r:id="rId3"/>
  </tableParts>
  <extLst>
    <ext xmlns:x14="http://schemas.microsoft.com/office/spreadsheetml/2009/9/main" uri="{CCE6A557-97BC-4b89-ADB6-D9C93CAAB3DF}">
      <x14:dataValidations xmlns:xm="http://schemas.microsoft.com/office/excel/2006/main" count="5">
        <x14:dataValidation type="list" allowBlank="1" xr:uid="{00000000-0002-0000-0100-000001000000}">
          <x14:formula1>
            <xm:f>dimensions_items!$D$4:$D$20</xm:f>
          </x14:formula1>
          <xm:sqref>BY2:BY70 BY134:BY149 BY108:BY123 BY89:BY106 BY74:BY87 BY458:BY459 BY446:BY453 BY440:BY443 BY428:BY433 BY395:BY426 BY390:BY393 BY384:BY387 BY374:BY377 BY370:BY372 BY365:BY368 BY362:BY363 BY358:BY360 BY354:BY355 BY351:BY352 BY346 BY264:BY340 BY194:BY229 BY153:BY191 BY709:BY719 BY681:BY694 BY646:BY677 BY609:BY643 BY548:BY605 BY706 BY461:BY546 BY697:BY704 BY733:BY954</xm:sqref>
        </x14:dataValidation>
        <x14:dataValidation type="list" allowBlank="1" showInputMessage="1" showErrorMessage="1" xr:uid="{5B40C664-9C57-4D96-AD70-8086E31EC4DB}">
          <x14:formula1>
            <xm:f>dimensions_items!$B$4:$B$35</xm:f>
          </x14:formula1>
          <xm:sqref>BW2:BW954</xm:sqref>
        </x14:dataValidation>
        <x14:dataValidation type="list" allowBlank="1" xr:uid="{00000000-0002-0000-0100-000002000000}">
          <x14:formula1>
            <xm:f>dimensions_items!$E$4:$E$17</xm:f>
          </x14:formula1>
          <xm:sqref>BZ2:BZ954</xm:sqref>
        </x14:dataValidation>
        <x14:dataValidation type="list" allowBlank="1" xr:uid="{00000000-0002-0000-0100-000000000000}">
          <x14:formula1>
            <xm:f>dimensions_items!$G$4:$G$6</xm:f>
          </x14:formula1>
          <xm:sqref>CB2:CB954</xm:sqref>
        </x14:dataValidation>
        <x14:dataValidation type="list" allowBlank="1" xr:uid="{00000000-0002-0000-0100-000003000000}">
          <x14:formula1>
            <xm:f>dimensions_items!$F$4:$F$7</xm:f>
          </x14:formula1>
          <xm:sqref>CA2:CA954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CD67A-9301-4957-A2A7-E184F0761156}">
  <dimension ref="A1:D20"/>
  <sheetViews>
    <sheetView workbookViewId="0">
      <selection activeCell="B36" sqref="B36"/>
    </sheetView>
  </sheetViews>
  <sheetFormatPr defaultColWidth="9" defaultRowHeight="15"/>
  <cols>
    <col min="2" max="2" width="12.7109375" customWidth="1"/>
    <col min="3" max="3" width="17.7109375" customWidth="1"/>
    <col min="4" max="4" width="26" customWidth="1"/>
    <col min="5" max="5" width="16.7109375" customWidth="1"/>
    <col min="6" max="6" width="32.5703125" customWidth="1"/>
    <col min="9" max="9" width="12.28515625" customWidth="1"/>
  </cols>
  <sheetData>
    <row r="1" spans="1:4">
      <c r="A1" t="s">
        <v>0</v>
      </c>
    </row>
    <row r="2" spans="1:4">
      <c r="A2">
        <v>1</v>
      </c>
      <c r="B2" t="s">
        <v>1</v>
      </c>
      <c r="C2" t="s">
        <v>2</v>
      </c>
      <c r="D2" t="s">
        <v>3</v>
      </c>
    </row>
    <row r="3" spans="1:4">
      <c r="A3">
        <v>2</v>
      </c>
      <c r="B3" t="s">
        <v>4</v>
      </c>
    </row>
    <row r="4" spans="1:4">
      <c r="A4">
        <v>3</v>
      </c>
      <c r="B4" t="s">
        <v>5</v>
      </c>
      <c r="C4" t="s">
        <v>6</v>
      </c>
    </row>
    <row r="5" spans="1:4">
      <c r="A5">
        <v>4</v>
      </c>
      <c r="B5" t="s">
        <v>7</v>
      </c>
    </row>
    <row r="6" spans="1:4">
      <c r="A6">
        <v>5</v>
      </c>
      <c r="B6" t="s">
        <v>8</v>
      </c>
    </row>
    <row r="7" spans="1:4">
      <c r="A7">
        <v>6</v>
      </c>
      <c r="B7" t="s">
        <v>9</v>
      </c>
      <c r="C7" t="s">
        <v>10</v>
      </c>
    </row>
    <row r="8" spans="1:4">
      <c r="A8">
        <v>7</v>
      </c>
      <c r="B8" t="s">
        <v>11</v>
      </c>
    </row>
    <row r="9" spans="1:4">
      <c r="A9">
        <v>8</v>
      </c>
      <c r="B9" t="s">
        <v>51</v>
      </c>
    </row>
    <row r="17" spans="1:2">
      <c r="A17" t="s">
        <v>1573</v>
      </c>
    </row>
    <row r="18" spans="1:2">
      <c r="A18">
        <v>8</v>
      </c>
      <c r="B18" t="s">
        <v>52</v>
      </c>
    </row>
    <row r="19" spans="1:2">
      <c r="B19" t="s">
        <v>1473</v>
      </c>
    </row>
    <row r="20" spans="1:2">
      <c r="B20" t="s">
        <v>1574</v>
      </c>
    </row>
  </sheetData>
  <pageMargins left="0.69930555555555596" right="0.69930555555555596"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topLeftCell="A13" workbookViewId="0">
      <selection activeCell="A16" sqref="A16"/>
    </sheetView>
  </sheetViews>
  <sheetFormatPr defaultColWidth="9.28515625" defaultRowHeight="15.75"/>
  <cols>
    <col min="1" max="1" width="76.7109375" style="2" customWidth="1"/>
    <col min="2" max="2" width="83.42578125" style="2" customWidth="1"/>
    <col min="3" max="3" width="181.7109375" style="2" customWidth="1"/>
    <col min="4" max="16384" width="9.28515625" style="3"/>
  </cols>
  <sheetData>
    <row r="1" spans="1:3" s="1" customFormat="1" ht="15">
      <c r="A1" s="4" t="s">
        <v>1000</v>
      </c>
      <c r="B1" s="5" t="s">
        <v>1001</v>
      </c>
      <c r="C1" s="5" t="s">
        <v>1002</v>
      </c>
    </row>
    <row r="2" spans="1:3" ht="31.5">
      <c r="A2" s="6" t="s">
        <v>290</v>
      </c>
      <c r="B2" s="2" t="s">
        <v>1003</v>
      </c>
    </row>
    <row r="3" spans="1:3" ht="31.5">
      <c r="A3" s="6" t="s">
        <v>290</v>
      </c>
      <c r="B3" s="2" t="s">
        <v>1004</v>
      </c>
    </row>
    <row r="4" spans="1:3" ht="31.5">
      <c r="A4" s="6" t="s">
        <v>298</v>
      </c>
      <c r="B4" s="2" t="s">
        <v>1005</v>
      </c>
    </row>
    <row r="5" spans="1:3" ht="31.5">
      <c r="A5" s="2" t="s">
        <v>794</v>
      </c>
      <c r="B5" s="2" t="s">
        <v>1006</v>
      </c>
    </row>
    <row r="6" spans="1:3" ht="31.5">
      <c r="A6" s="2" t="s">
        <v>794</v>
      </c>
      <c r="B6" s="2" t="s">
        <v>1007</v>
      </c>
    </row>
    <row r="7" spans="1:3" ht="47.25">
      <c r="A7" s="2" t="s">
        <v>794</v>
      </c>
      <c r="B7" s="2" t="s">
        <v>1008</v>
      </c>
    </row>
    <row r="8" spans="1:3" ht="31.5">
      <c r="A8" s="2" t="s">
        <v>794</v>
      </c>
      <c r="B8" s="2" t="s">
        <v>1009</v>
      </c>
    </row>
    <row r="9" spans="1:3" ht="31.5">
      <c r="A9" s="2" t="s">
        <v>794</v>
      </c>
      <c r="B9" s="2" t="s">
        <v>1010</v>
      </c>
      <c r="C9" s="2" t="s">
        <v>1011</v>
      </c>
    </row>
    <row r="10" spans="1:3" ht="31.5">
      <c r="A10" s="2" t="s">
        <v>866</v>
      </c>
      <c r="B10" s="2" t="s">
        <v>1012</v>
      </c>
    </row>
    <row r="11" spans="1:3" ht="31.5">
      <c r="A11" s="2" t="s">
        <v>866</v>
      </c>
      <c r="B11" s="2" t="s">
        <v>1013</v>
      </c>
      <c r="C11" s="2" t="s">
        <v>868</v>
      </c>
    </row>
    <row r="12" spans="1:3" ht="31.5">
      <c r="A12" s="2" t="s">
        <v>677</v>
      </c>
      <c r="B12" s="2" t="s">
        <v>1014</v>
      </c>
    </row>
    <row r="13" spans="1:3" ht="31.5">
      <c r="A13" s="2" t="s">
        <v>574</v>
      </c>
      <c r="B13" s="2" t="s">
        <v>1015</v>
      </c>
    </row>
    <row r="14" spans="1:3" ht="31.5">
      <c r="A14" s="2" t="s">
        <v>544</v>
      </c>
      <c r="B14" s="2" t="s">
        <v>1016</v>
      </c>
      <c r="C14" s="7"/>
    </row>
    <row r="15" spans="1:3" ht="31.5">
      <c r="A15" s="2" t="s">
        <v>544</v>
      </c>
      <c r="B15" s="2" t="s">
        <v>1017</v>
      </c>
      <c r="C15" s="7" t="s">
        <v>1018</v>
      </c>
    </row>
    <row r="16" spans="1:3" ht="47.25">
      <c r="A16" s="2" t="s">
        <v>1019</v>
      </c>
      <c r="B16" s="2" t="s">
        <v>1020</v>
      </c>
    </row>
    <row r="17" spans="1:2" ht="31.5">
      <c r="A17" s="2" t="s">
        <v>949</v>
      </c>
      <c r="B17" s="2" t="s">
        <v>1021</v>
      </c>
    </row>
    <row r="18" spans="1:2" ht="31.5">
      <c r="A18" s="2" t="s">
        <v>874</v>
      </c>
      <c r="B18" s="2" t="s">
        <v>1022</v>
      </c>
    </row>
    <row r="19" spans="1:2" ht="47.25">
      <c r="A19" s="2" t="s">
        <v>822</v>
      </c>
      <c r="B19" s="2" t="s">
        <v>1023</v>
      </c>
    </row>
    <row r="20" spans="1:2" ht="31.5">
      <c r="A20" s="2" t="s">
        <v>818</v>
      </c>
      <c r="B20" s="2" t="s">
        <v>1024</v>
      </c>
    </row>
    <row r="21" spans="1:2" ht="31.5">
      <c r="A21" s="2" t="s">
        <v>749</v>
      </c>
      <c r="B21" s="2" t="s">
        <v>1022</v>
      </c>
    </row>
    <row r="22" spans="1:2">
      <c r="A22" s="2" t="s">
        <v>689</v>
      </c>
      <c r="B22" s="2" t="s">
        <v>1025</v>
      </c>
    </row>
    <row r="23" spans="1:2" ht="31.5">
      <c r="A23" s="2" t="s">
        <v>847</v>
      </c>
      <c r="B23" s="2" t="s">
        <v>1022</v>
      </c>
    </row>
    <row r="24" spans="1:2" ht="31.5">
      <c r="A24" s="2" t="s">
        <v>859</v>
      </c>
      <c r="B24" s="2" t="s">
        <v>1026</v>
      </c>
    </row>
    <row r="25" spans="1:2">
      <c r="A25" s="2" t="s">
        <v>953</v>
      </c>
      <c r="B25" s="2" t="s">
        <v>1027</v>
      </c>
    </row>
    <row r="26" spans="1:2" ht="31.5">
      <c r="A26" s="2" t="s">
        <v>956</v>
      </c>
      <c r="B26" s="2" t="s">
        <v>1028</v>
      </c>
    </row>
    <row r="27" spans="1:2" ht="31.5">
      <c r="B27" s="2" t="s">
        <v>1029</v>
      </c>
    </row>
  </sheetData>
  <pageMargins left="0.69930555555555596" right="0.69930555555555596"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dimensions_items</vt:lpstr>
      <vt:lpstr>Sheet1</vt:lpstr>
      <vt:lpstr>buildings</vt:lpstr>
      <vt:lpstr>edits_and_preps</vt:lpstr>
      <vt:lpstr>issues</vt:lpstr>
      <vt:lpstr>buildings!btblfn4</vt:lpstr>
      <vt:lpstr>buildings!btblfn7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nadav zohn</dc:creator>
  <cp:lastModifiedBy>Tomer Fishman</cp:lastModifiedBy>
  <dcterms:created xsi:type="dcterms:W3CDTF">2020-12-31T16:52:00Z</dcterms:created>
  <dcterms:modified xsi:type="dcterms:W3CDTF">2023-02-02T13:42:09Z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1033-2.6.0.4284</vt:lpwstr>
  </property>
</Properties>
</file>