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ffffe48e33b94/Ambiente de Trabalho/Labs de física II/"/>
    </mc:Choice>
  </mc:AlternateContent>
  <xr:revisionPtr revIDLastSave="0" documentId="14_{F228D322-7EC3-438E-9192-F212130DF4DC}" xr6:coauthVersionLast="47" xr6:coauthVersionMax="47" xr10:uidLastSave="{00000000-0000-0000-0000-000000000000}"/>
  <bookViews>
    <workbookView xWindow="-110" yWindow="-110" windowWidth="19420" windowHeight="11500" activeTab="1" xr2:uid="{D5FD6196-5205-49AD-8372-1B6C5F2BE34F}"/>
  </bookViews>
  <sheets>
    <sheet name="Tubos" sheetId="1" r:id="rId1"/>
    <sheet name="Folha3" sheetId="3" r:id="rId2"/>
    <sheet name="Tubo com 2 extremos fech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L7" i="3"/>
  <c r="L8" i="3"/>
  <c r="L9" i="3"/>
  <c r="L10" i="3"/>
  <c r="L11" i="3"/>
  <c r="L12" i="3"/>
  <c r="L13" i="3"/>
  <c r="L14" i="3"/>
  <c r="L15" i="3"/>
  <c r="L16" i="3"/>
  <c r="L5" i="3"/>
  <c r="K6" i="3"/>
  <c r="K7" i="3"/>
  <c r="K8" i="3"/>
  <c r="K9" i="3"/>
  <c r="K10" i="3"/>
  <c r="K11" i="3"/>
  <c r="K12" i="3"/>
  <c r="K13" i="3"/>
  <c r="K14" i="3"/>
  <c r="K15" i="3"/>
  <c r="K16" i="3"/>
  <c r="K5" i="3"/>
  <c r="K21" i="3" a="1"/>
  <c r="K21" i="3" s="1"/>
  <c r="F9" i="2"/>
  <c r="F10" i="2"/>
  <c r="F11" i="2"/>
  <c r="F12" i="2"/>
  <c r="F13" i="2"/>
  <c r="F14" i="2"/>
  <c r="F15" i="2"/>
  <c r="F8" i="2"/>
  <c r="AH9" i="3"/>
  <c r="AH8" i="3"/>
  <c r="AH7" i="3"/>
  <c r="AH6" i="3"/>
  <c r="AA7" i="3"/>
  <c r="E12" i="3"/>
  <c r="W10" i="3"/>
  <c r="W9" i="3"/>
  <c r="W8" i="3"/>
  <c r="W7" i="3"/>
  <c r="W6" i="3"/>
  <c r="W5" i="3"/>
  <c r="M16" i="3"/>
  <c r="M11" i="3"/>
  <c r="M12" i="3"/>
  <c r="M13" i="3"/>
  <c r="M14" i="3"/>
  <c r="M15" i="3"/>
  <c r="M6" i="3"/>
  <c r="M7" i="3"/>
  <c r="M8" i="3"/>
  <c r="M9" i="3"/>
  <c r="M10" i="3"/>
  <c r="M5" i="3"/>
  <c r="D4" i="3"/>
  <c r="F4" i="3" s="1"/>
  <c r="M11" i="1"/>
  <c r="K11" i="1"/>
  <c r="I11" i="1"/>
  <c r="G11" i="1"/>
  <c r="C11" i="1"/>
  <c r="E11" i="1"/>
  <c r="L23" i="3" l="1"/>
  <c r="K23" i="3"/>
  <c r="L22" i="3"/>
  <c r="K22" i="3"/>
  <c r="L21" i="3"/>
</calcChain>
</file>

<file path=xl/sharedStrings.xml><?xml version="1.0" encoding="utf-8"?>
<sst xmlns="http://schemas.openxmlformats.org/spreadsheetml/2006/main" count="82" uniqueCount="46">
  <si>
    <t>Ensaio</t>
  </si>
  <si>
    <t>1º</t>
  </si>
  <si>
    <t>2º</t>
  </si>
  <si>
    <t>3º</t>
  </si>
  <si>
    <t xml:space="preserve">L </t>
  </si>
  <si>
    <t>u(L)</t>
  </si>
  <si>
    <t>d</t>
  </si>
  <si>
    <t>u(d)</t>
  </si>
  <si>
    <t>Média</t>
  </si>
  <si>
    <t>L</t>
  </si>
  <si>
    <t>f</t>
  </si>
  <si>
    <t>n</t>
  </si>
  <si>
    <t>f_ajuste</t>
  </si>
  <si>
    <t>u(f)</t>
  </si>
  <si>
    <t>Resíduos de f</t>
  </si>
  <si>
    <t>m</t>
  </si>
  <si>
    <t>u(m)</t>
  </si>
  <si>
    <t>r^2</t>
  </si>
  <si>
    <t>u(y)</t>
  </si>
  <si>
    <t>u(b)</t>
  </si>
  <si>
    <t>b</t>
  </si>
  <si>
    <t xml:space="preserve">T </t>
  </si>
  <si>
    <t>u(T)</t>
  </si>
  <si>
    <r>
      <t xml:space="preserve">v </t>
    </r>
    <r>
      <rPr>
        <b/>
        <sz val="8"/>
        <color theme="0"/>
        <rFont val="Aptos Narrow"/>
        <family val="2"/>
        <scheme val="minor"/>
      </rPr>
      <t>teórico</t>
    </r>
  </si>
  <si>
    <r>
      <t xml:space="preserve">u(v </t>
    </r>
    <r>
      <rPr>
        <b/>
        <sz val="8"/>
        <color theme="0"/>
        <rFont val="Aptos Narrow"/>
        <family val="2"/>
        <scheme val="minor"/>
      </rPr>
      <t>teórico</t>
    </r>
    <r>
      <rPr>
        <b/>
        <sz val="11"/>
        <color theme="0"/>
        <rFont val="Aptos Narrow"/>
        <family val="2"/>
        <scheme val="minor"/>
      </rPr>
      <t>)</t>
    </r>
  </si>
  <si>
    <r>
      <t xml:space="preserve">u(p </t>
    </r>
    <r>
      <rPr>
        <b/>
        <sz val="8"/>
        <color theme="0"/>
        <rFont val="Aptos Narrow"/>
        <family val="2"/>
        <scheme val="minor"/>
      </rPr>
      <t>vap H20</t>
    </r>
    <r>
      <rPr>
        <b/>
        <sz val="11"/>
        <color theme="0"/>
        <rFont val="Aptos Narrow"/>
        <family val="2"/>
        <scheme val="minor"/>
      </rPr>
      <t>)</t>
    </r>
  </si>
  <si>
    <r>
      <t xml:space="preserve">p </t>
    </r>
    <r>
      <rPr>
        <b/>
        <sz val="8"/>
        <color theme="0"/>
        <rFont val="Aptos Narrow"/>
        <family val="2"/>
        <scheme val="minor"/>
      </rPr>
      <t>vap H20</t>
    </r>
  </si>
  <si>
    <t>resíduos de f</t>
  </si>
  <si>
    <t>u(L) cm</t>
  </si>
  <si>
    <t>L (cm)</t>
  </si>
  <si>
    <t>u(d) (cm)</t>
  </si>
  <si>
    <t>f (Hz)</t>
  </si>
  <si>
    <t>valor um pixel ao lado</t>
  </si>
  <si>
    <t>f ajs. Linear (Hz)</t>
  </si>
  <si>
    <r>
      <t xml:space="preserve">f </t>
    </r>
    <r>
      <rPr>
        <b/>
        <sz val="8"/>
        <color theme="0"/>
        <rFont val="Aptos Narrow"/>
        <family val="2"/>
        <scheme val="minor"/>
      </rPr>
      <t>ajs. Linear</t>
    </r>
    <r>
      <rPr>
        <b/>
        <sz val="11"/>
        <color theme="0"/>
        <rFont val="Aptos Narrow"/>
        <family val="2"/>
        <scheme val="minor"/>
      </rPr>
      <t xml:space="preserve"> (Hz)</t>
    </r>
  </si>
  <si>
    <t>Tubo 1 -  tubo maior</t>
  </si>
  <si>
    <t>Tubo 2 - tubo menor</t>
  </si>
  <si>
    <t>Tubo 3 - tubo intermédio</t>
  </si>
  <si>
    <t>Tubo 3 - intermédio</t>
  </si>
  <si>
    <t>Tubo 1 - maior</t>
  </si>
  <si>
    <t>Tubo 3 - menor</t>
  </si>
  <si>
    <t>m (declive)</t>
  </si>
  <si>
    <t>b (ordenada na origem)</t>
  </si>
  <si>
    <t>Matriz de ajuste (tubo 1)</t>
  </si>
  <si>
    <t>Matriz de ajuste (tubo 3)</t>
  </si>
  <si>
    <t>Matriz de ajuste (tubo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</si>
</sst>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</cellXfs>
  <cellStyles count="4">
    <cellStyle name="20% - Cor1" xfId="2" builtinId="30"/>
    <cellStyle name="40% - Cor1" xfId="3" builtinId="31"/>
    <cellStyle name="Cor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</a:t>
            </a:r>
            <a:r>
              <a:rPr lang="pt-PT" sz="1800" baseline="0"/>
              <a:t> de dados - tubo 1 (maior)</a:t>
            </a:r>
            <a:endParaRPr lang="pt-PT" sz="1800"/>
          </a:p>
        </c:rich>
      </c:tx>
      <c:layout>
        <c:manualLayout>
          <c:xMode val="edge"/>
          <c:yMode val="edge"/>
          <c:x val="0.26510539664536453"/>
          <c:y val="2.1511623475448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21450674943215"/>
          <c:y val="0.13130841767894097"/>
          <c:w val="0.85038340787206834"/>
          <c:h val="0.7528204363810674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Folha3!$J$5:$J$20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Folha3!$I$5:$I$20</c:f>
              <c:numCache>
                <c:formatCode>General</c:formatCode>
                <c:ptCount val="16"/>
                <c:pt idx="0">
                  <c:v>539</c:v>
                </c:pt>
                <c:pt idx="1">
                  <c:v>1094</c:v>
                </c:pt>
                <c:pt idx="2">
                  <c:v>1783</c:v>
                </c:pt>
                <c:pt idx="3">
                  <c:v>2490</c:v>
                </c:pt>
                <c:pt idx="4">
                  <c:v>3230</c:v>
                </c:pt>
                <c:pt idx="5">
                  <c:v>3919</c:v>
                </c:pt>
                <c:pt idx="6">
                  <c:v>4659</c:v>
                </c:pt>
                <c:pt idx="7">
                  <c:v>5399</c:v>
                </c:pt>
                <c:pt idx="8">
                  <c:v>6089</c:v>
                </c:pt>
                <c:pt idx="9">
                  <c:v>6795</c:v>
                </c:pt>
                <c:pt idx="10">
                  <c:v>7519</c:v>
                </c:pt>
                <c:pt idx="11">
                  <c:v>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8-45CE-9884-712645C616F4}"/>
            </c:ext>
          </c:extLst>
        </c:ser>
        <c:ser>
          <c:idx val="1"/>
          <c:order val="1"/>
          <c:tx>
            <c:v>Ajs.linear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Folha3!$J$5:$J$16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Folha3!$K$5:$K$16</c:f>
              <c:numCache>
                <c:formatCode>0</c:formatCode>
                <c:ptCount val="12"/>
                <c:pt idx="0">
                  <c:v>411.55128205128153</c:v>
                </c:pt>
                <c:pt idx="1">
                  <c:v>1120.935897435897</c:v>
                </c:pt>
                <c:pt idx="2">
                  <c:v>1830.3205128205127</c:v>
                </c:pt>
                <c:pt idx="3">
                  <c:v>2539.7051282051279</c:v>
                </c:pt>
                <c:pt idx="4">
                  <c:v>3249.0897435897432</c:v>
                </c:pt>
                <c:pt idx="5">
                  <c:v>3958.4743589743593</c:v>
                </c:pt>
                <c:pt idx="6">
                  <c:v>4667.8589743589746</c:v>
                </c:pt>
                <c:pt idx="7">
                  <c:v>5377.2435897435898</c:v>
                </c:pt>
                <c:pt idx="8">
                  <c:v>6086.6282051282051</c:v>
                </c:pt>
                <c:pt idx="9">
                  <c:v>6796.0128205128203</c:v>
                </c:pt>
                <c:pt idx="10">
                  <c:v>7505.3974358974365</c:v>
                </c:pt>
                <c:pt idx="11">
                  <c:v>8214.7820512820526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0D-41DD-95CE-2E774B1F4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431072"/>
        <c:axId val="1459424352"/>
      </c:scatterChart>
      <c:valAx>
        <c:axId val="14594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</a:t>
                </a:r>
              </a:p>
            </c:rich>
          </c:tx>
          <c:layout>
            <c:manualLayout>
              <c:xMode val="edge"/>
              <c:yMode val="edge"/>
              <c:x val="0.53581605329591009"/>
              <c:y val="0.92795066825222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24352"/>
        <c:crosses val="autoZero"/>
        <c:crossBetween val="midCat"/>
      </c:valAx>
      <c:valAx>
        <c:axId val="14594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f (Hz)</a:t>
                </a:r>
              </a:p>
            </c:rich>
          </c:tx>
          <c:layout>
            <c:manualLayout>
              <c:xMode val="edge"/>
              <c:yMode val="edge"/>
              <c:x val="1.6496890803068064E-2"/>
              <c:y val="0.41978511471600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3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97662868735075"/>
          <c:y val="0.54705526482869327"/>
          <c:w val="0.15127785127140564"/>
          <c:h val="0.11804568119007391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</a:t>
            </a:r>
            <a:r>
              <a:rPr lang="pt-PT" sz="1800" baseline="0"/>
              <a:t> de dados - tubo 3 (intermédio)</a:t>
            </a:r>
            <a:endParaRPr lang="pt-PT" sz="1800"/>
          </a:p>
        </c:rich>
      </c:tx>
      <c:layout>
        <c:manualLayout>
          <c:xMode val="edge"/>
          <c:yMode val="edge"/>
          <c:x val="0.21597986658053023"/>
          <c:y val="2.11833457267804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1450674943215"/>
          <c:y val="0.13130841767894097"/>
          <c:w val="0.85038340787206834"/>
          <c:h val="0.75282043638106744"/>
        </c:manualLayout>
      </c:layout>
      <c:scatterChart>
        <c:scatterStyle val="lineMarker"/>
        <c:varyColors val="0"/>
        <c:ser>
          <c:idx val="1"/>
          <c:order val="0"/>
          <c:tx>
            <c:v>Dados exp.</c:v>
          </c:tx>
          <c:spPr>
            <a:ln w="25400">
              <a:noFill/>
            </a:ln>
          </c:spPr>
          <c:xVal>
            <c:numRef>
              <c:f>Folha3!$T$5:$T$10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Folha3!$S$5:$S$10</c:f>
              <c:numCache>
                <c:formatCode>General</c:formatCode>
                <c:ptCount val="6"/>
                <c:pt idx="0">
                  <c:v>657</c:v>
                </c:pt>
                <c:pt idx="1">
                  <c:v>2086</c:v>
                </c:pt>
                <c:pt idx="2">
                  <c:v>3516</c:v>
                </c:pt>
                <c:pt idx="3">
                  <c:v>4945</c:v>
                </c:pt>
                <c:pt idx="4">
                  <c:v>6291</c:v>
                </c:pt>
                <c:pt idx="5">
                  <c:v>7754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A4-42B8-B1B2-4B3FD9821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431072"/>
        <c:axId val="1459424352"/>
      </c:scatterChart>
      <c:valAx>
        <c:axId val="14594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</a:t>
                </a:r>
              </a:p>
            </c:rich>
          </c:tx>
          <c:layout>
            <c:manualLayout>
              <c:xMode val="edge"/>
              <c:yMode val="edge"/>
              <c:x val="0.53581605329591009"/>
              <c:y val="0.927950668252223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24352"/>
        <c:crosses val="autoZero"/>
        <c:crossBetween val="midCat"/>
      </c:valAx>
      <c:valAx>
        <c:axId val="14594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f (Hz)</a:t>
                </a:r>
              </a:p>
            </c:rich>
          </c:tx>
          <c:layout>
            <c:manualLayout>
              <c:xMode val="edge"/>
              <c:yMode val="edge"/>
              <c:x val="1.6496890803068064E-2"/>
              <c:y val="0.419785114716008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310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597660726826636"/>
          <c:y val="0.6080076166456343"/>
          <c:w val="0.1427409728439272"/>
          <c:h val="6.6785957354513981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</a:t>
            </a:r>
            <a:r>
              <a:rPr lang="pt-PT" sz="1800" baseline="0"/>
              <a:t> de dados - tubo 2 (menor)</a:t>
            </a:r>
            <a:endParaRPr lang="pt-PT" sz="1800"/>
          </a:p>
        </c:rich>
      </c:tx>
      <c:layout>
        <c:manualLayout>
          <c:xMode val="edge"/>
          <c:yMode val="edge"/>
          <c:x val="0.26510539664536453"/>
          <c:y val="2.151162347544837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1450674943215"/>
          <c:y val="0.13130841767894097"/>
          <c:w val="0.85038340787206834"/>
          <c:h val="0.7528204363810674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>
              <a:noFill/>
            </a:ln>
          </c:spPr>
          <c:xVal>
            <c:numRef>
              <c:f>Folha3!$AE$6:$AE$9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Folha3!$AD$6:$AD$9</c:f>
              <c:numCache>
                <c:formatCode>General</c:formatCode>
                <c:ptCount val="4"/>
                <c:pt idx="0">
                  <c:v>488</c:v>
                </c:pt>
                <c:pt idx="1">
                  <c:v>4407</c:v>
                </c:pt>
                <c:pt idx="2">
                  <c:v>6896</c:v>
                </c:pt>
                <c:pt idx="3">
                  <c:v>9873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3B-406E-BA57-86FCA7C6C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431072"/>
        <c:axId val="1459424352"/>
      </c:scatterChart>
      <c:valAx>
        <c:axId val="14594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</a:t>
                </a:r>
              </a:p>
            </c:rich>
          </c:tx>
          <c:layout>
            <c:manualLayout>
              <c:xMode val="edge"/>
              <c:yMode val="edge"/>
              <c:x val="0.53581605329591009"/>
              <c:y val="0.927950668252223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24352"/>
        <c:crosses val="autoZero"/>
        <c:crossBetween val="midCat"/>
      </c:valAx>
      <c:valAx>
        <c:axId val="14594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f (Hz)</a:t>
                </a:r>
              </a:p>
            </c:rich>
          </c:tx>
          <c:layout>
            <c:manualLayout>
              <c:xMode val="edge"/>
              <c:yMode val="edge"/>
              <c:x val="1.6496890803068064E-2"/>
              <c:y val="0.419785114716008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310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597662868735075"/>
          <c:y val="0.54705526482869327"/>
          <c:w val="0.1427409728439272"/>
          <c:h val="6.6785957354513981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</a:t>
            </a:r>
            <a:r>
              <a:rPr lang="pt-PT" sz="1800" baseline="0"/>
              <a:t> de resíduos de f - tubo 1 (maior)</a:t>
            </a:r>
            <a:endParaRPr lang="pt-PT" sz="1800"/>
          </a:p>
        </c:rich>
      </c:tx>
      <c:layout>
        <c:manualLayout>
          <c:xMode val="edge"/>
          <c:yMode val="edge"/>
          <c:x val="0.26510539664536453"/>
          <c:y val="2.1511623475448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21450674943215"/>
          <c:y val="0.13130841767894097"/>
          <c:w val="0.85038340787206834"/>
          <c:h val="0.752820436381067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Folha3!$J$5:$J$16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Folha3!$L$5:$L$16</c:f>
              <c:numCache>
                <c:formatCode>0</c:formatCode>
                <c:ptCount val="12"/>
                <c:pt idx="0">
                  <c:v>127.44871794871847</c:v>
                </c:pt>
                <c:pt idx="1">
                  <c:v>-26.935897435897004</c:v>
                </c:pt>
                <c:pt idx="2">
                  <c:v>-47.320512820512704</c:v>
                </c:pt>
                <c:pt idx="3">
                  <c:v>-49.705128205127949</c:v>
                </c:pt>
                <c:pt idx="4">
                  <c:v>-19.089743589743193</c:v>
                </c:pt>
                <c:pt idx="5">
                  <c:v>-39.474358974359347</c:v>
                </c:pt>
                <c:pt idx="6">
                  <c:v>-8.8589743589745922</c:v>
                </c:pt>
                <c:pt idx="7">
                  <c:v>21.756410256410163</c:v>
                </c:pt>
                <c:pt idx="8">
                  <c:v>2.3717948717949184</c:v>
                </c:pt>
                <c:pt idx="9">
                  <c:v>-1.0128205128203263</c:v>
                </c:pt>
                <c:pt idx="10">
                  <c:v>13.60256410256352</c:v>
                </c:pt>
                <c:pt idx="11">
                  <c:v>27.217948717947365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D-4C6F-BC6C-2F0A0C75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431072"/>
        <c:axId val="1459424352"/>
      </c:scatterChart>
      <c:valAx>
        <c:axId val="14594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</a:t>
                </a:r>
              </a:p>
            </c:rich>
          </c:tx>
          <c:layout>
            <c:manualLayout>
              <c:xMode val="edge"/>
              <c:yMode val="edge"/>
              <c:x val="0.53581605329591009"/>
              <c:y val="0.92795066825222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24352"/>
        <c:crossesAt val="-100"/>
        <c:crossBetween val="midCat"/>
      </c:valAx>
      <c:valAx>
        <c:axId val="14594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f (Hz)</a:t>
                </a:r>
              </a:p>
            </c:rich>
          </c:tx>
          <c:layout>
            <c:manualLayout>
              <c:xMode val="edge"/>
              <c:yMode val="edge"/>
              <c:x val="1.6496890803068064E-2"/>
              <c:y val="0.41978511471600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43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3864258144963"/>
          <c:y val="0.21512627606254406"/>
          <c:w val="9.7368858208128767E-2"/>
          <c:h val="7.2071363211432551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dos dados experimentais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9838145231846"/>
          <c:y val="0.14351851851851852"/>
          <c:w val="0.83348731408573917"/>
          <c:h val="0.6883180227471567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'Tubo com 2 extremos fechados'!$B$8:$B$15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'Tubo com 2 extremos fechados'!$A$8:$A$15</c:f>
              <c:numCache>
                <c:formatCode>General</c:formatCode>
                <c:ptCount val="8"/>
                <c:pt idx="0">
                  <c:v>1380</c:v>
                </c:pt>
                <c:pt idx="1">
                  <c:v>1716</c:v>
                </c:pt>
                <c:pt idx="2">
                  <c:v>2069</c:v>
                </c:pt>
                <c:pt idx="3">
                  <c:v>2742</c:v>
                </c:pt>
                <c:pt idx="4">
                  <c:v>3415</c:v>
                </c:pt>
                <c:pt idx="5">
                  <c:v>4508</c:v>
                </c:pt>
                <c:pt idx="6">
                  <c:v>4828</c:v>
                </c:pt>
                <c:pt idx="7">
                  <c:v>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37C-97BB-A0C124946DDC}"/>
            </c:ext>
          </c:extLst>
        </c:ser>
        <c:ser>
          <c:idx val="1"/>
          <c:order val="1"/>
          <c:tx>
            <c:v>ajs.linear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'Tubo com 2 extremos fechados'!$B$8:$B$15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'Tubo com 2 extremos fechados'!$C$8:$C$15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BB-437C-97BB-A0C124946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482959"/>
        <c:axId val="1775297711"/>
      </c:scatterChart>
      <c:valAx>
        <c:axId val="108448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5297711"/>
        <c:crosses val="autoZero"/>
        <c:crossBetween val="midCat"/>
      </c:valAx>
      <c:valAx>
        <c:axId val="17752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448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93941382327211"/>
          <c:y val="0.2111453776611257"/>
          <c:w val="0.194196532156313"/>
          <c:h val="0.14942843696072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9838145231846"/>
          <c:y val="0.14351851851851852"/>
          <c:w val="0.83348731408573917"/>
          <c:h val="0.6883180227471567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'Tubo com 2 extremos fechados'!$B$8:$B$15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'Tubo com 2 extremos fechados'!$A$8:$A$15</c:f>
              <c:numCache>
                <c:formatCode>General</c:formatCode>
                <c:ptCount val="8"/>
                <c:pt idx="0">
                  <c:v>1380</c:v>
                </c:pt>
                <c:pt idx="1">
                  <c:v>1716</c:v>
                </c:pt>
                <c:pt idx="2">
                  <c:v>2069</c:v>
                </c:pt>
                <c:pt idx="3">
                  <c:v>2742</c:v>
                </c:pt>
                <c:pt idx="4">
                  <c:v>3415</c:v>
                </c:pt>
                <c:pt idx="5">
                  <c:v>4508</c:v>
                </c:pt>
                <c:pt idx="6">
                  <c:v>4828</c:v>
                </c:pt>
                <c:pt idx="7">
                  <c:v>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0-4ACA-9956-C0BCE5654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482959"/>
        <c:axId val="1775297711"/>
      </c:scatterChart>
      <c:valAx>
        <c:axId val="108448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5297711"/>
        <c:crosses val="autoZero"/>
        <c:crossBetween val="midCat"/>
      </c:valAx>
      <c:valAx>
        <c:axId val="17752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 de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448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93941382327211"/>
          <c:y val="0.2111453776611257"/>
          <c:w val="0.15496132976911686"/>
          <c:h val="7.5395457289486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668536</xdr:colOff>
      <xdr:row>25</xdr:row>
      <xdr:rowOff>87811</xdr:rowOff>
    </xdr:from>
    <xdr:to>
      <xdr:col>13</xdr:col>
      <xdr:colOff>910168</xdr:colOff>
      <xdr:row>45</xdr:row>
      <xdr:rowOff>31749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6F5912-4BD4-4FA8-034B-FD27C71C1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</xdr:colOff>
      <xdr:row>20</xdr:row>
      <xdr:rowOff>179915</xdr:rowOff>
    </xdr:from>
    <xdr:to>
      <xdr:col>24</xdr:col>
      <xdr:colOff>412750</xdr:colOff>
      <xdr:row>39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513143-C67F-4FFB-B8F6-62A6862E0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452328</xdr:colOff>
      <xdr:row>17</xdr:row>
      <xdr:rowOff>78287</xdr:rowOff>
    </xdr:from>
    <xdr:to>
      <xdr:col>34</xdr:col>
      <xdr:colOff>308372</xdr:colOff>
      <xdr:row>32</xdr:row>
      <xdr:rowOff>60716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6A6BD58-FC6C-45D7-9BEB-CBBABEB26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430893</xdr:colOff>
      <xdr:row>47</xdr:row>
      <xdr:rowOff>68036</xdr:rowOff>
    </xdr:from>
    <xdr:to>
      <xdr:col>13</xdr:col>
      <xdr:colOff>659295</xdr:colOff>
      <xdr:row>67</xdr:row>
      <xdr:rowOff>15754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92F9808-C7F8-4ED8-809C-5BE69CF81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98166</xdr:colOff>
      <xdr:row>13</xdr:row>
      <xdr:rowOff>42570</xdr:rowOff>
    </xdr:from>
    <xdr:to>
      <xdr:col>14</xdr:col>
      <xdr:colOff>448324</xdr:colOff>
      <xdr:row>29</xdr:row>
      <xdr:rowOff>8163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93A0EA-C0F2-FB72-3F1F-94FBED68A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142551</xdr:colOff>
      <xdr:row>2</xdr:row>
      <xdr:rowOff>0</xdr:rowOff>
    </xdr:from>
    <xdr:to>
      <xdr:col>22</xdr:col>
      <xdr:colOff>447351</xdr:colOff>
      <xdr:row>17</xdr:row>
      <xdr:rowOff>69267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3E7E7C3-2455-4C8C-82DD-391BF646A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50B3-13C1-41D4-A865-AFF4CB7FF246}">
  <dimension ref="B6:N13"/>
  <sheetViews>
    <sheetView topLeftCell="A6" zoomScale="144" workbookViewId="0">
      <selection activeCell="E13" sqref="E13"/>
    </sheetView>
  </sheetViews>
  <sheetFormatPr defaultRowHeight="14.5" x14ac:dyDescent="0.35"/>
  <cols>
    <col min="5" max="5" width="10.36328125" bestFit="1" customWidth="1"/>
  </cols>
  <sheetData>
    <row r="6" spans="2:14" ht="16" x14ac:dyDescent="0.35">
      <c r="C6" s="17" t="s">
        <v>35</v>
      </c>
      <c r="D6" s="17"/>
      <c r="E6" s="17"/>
      <c r="F6" s="17"/>
      <c r="G6" s="17" t="s">
        <v>36</v>
      </c>
      <c r="H6" s="17"/>
      <c r="I6" s="17"/>
      <c r="J6" s="17"/>
      <c r="K6" s="17" t="s">
        <v>37</v>
      </c>
      <c r="L6" s="17"/>
      <c r="M6" s="17"/>
      <c r="N6" s="17"/>
    </row>
    <row r="7" spans="2:14" x14ac:dyDescent="0.35">
      <c r="B7" s="5" t="s">
        <v>0</v>
      </c>
      <c r="C7" s="10" t="s">
        <v>29</v>
      </c>
      <c r="D7" s="10" t="s">
        <v>28</v>
      </c>
      <c r="E7" s="5" t="s">
        <v>6</v>
      </c>
      <c r="F7" s="10" t="s">
        <v>30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4</v>
      </c>
      <c r="L7" s="5" t="s">
        <v>5</v>
      </c>
      <c r="M7" s="5" t="s">
        <v>6</v>
      </c>
      <c r="N7" s="5" t="s">
        <v>7</v>
      </c>
    </row>
    <row r="8" spans="2:14" x14ac:dyDescent="0.35">
      <c r="B8" s="4" t="s">
        <v>1</v>
      </c>
      <c r="C8" s="2">
        <v>24.95</v>
      </c>
      <c r="D8" s="18">
        <v>1E-3</v>
      </c>
      <c r="E8" s="11">
        <v>0.77</v>
      </c>
      <c r="F8" s="18">
        <v>1E-3</v>
      </c>
      <c r="G8" s="2">
        <v>5.6280000000000001</v>
      </c>
      <c r="H8" s="18">
        <v>1E-3</v>
      </c>
      <c r="I8" s="12">
        <v>0.66200000000000003</v>
      </c>
      <c r="J8" s="18">
        <v>1E-3</v>
      </c>
      <c r="K8" s="11">
        <v>11.65</v>
      </c>
      <c r="L8" s="18">
        <v>1E-3</v>
      </c>
      <c r="M8" s="11">
        <v>0.68</v>
      </c>
      <c r="N8" s="18">
        <v>1E-3</v>
      </c>
    </row>
    <row r="9" spans="2:14" x14ac:dyDescent="0.35">
      <c r="B9" s="4" t="s">
        <v>2</v>
      </c>
      <c r="C9" s="2">
        <v>24.95</v>
      </c>
      <c r="D9" s="19"/>
      <c r="E9" s="2">
        <v>0.77200000000000002</v>
      </c>
      <c r="F9" s="19"/>
      <c r="G9" s="11">
        <v>5.64</v>
      </c>
      <c r="H9" s="19"/>
      <c r="I9" s="13">
        <v>0.66</v>
      </c>
      <c r="J9" s="19"/>
      <c r="K9" s="2">
        <v>11.646000000000001</v>
      </c>
      <c r="L9" s="19"/>
      <c r="M9" s="11">
        <v>0.67800000000000005</v>
      </c>
      <c r="N9" s="19"/>
    </row>
    <row r="10" spans="2:14" x14ac:dyDescent="0.35">
      <c r="B10" s="4" t="s">
        <v>3</v>
      </c>
      <c r="C10" s="2">
        <v>24.95</v>
      </c>
      <c r="D10" s="20"/>
      <c r="E10" s="2">
        <v>0.77200000000000002</v>
      </c>
      <c r="F10" s="20"/>
      <c r="G10" s="2">
        <v>5.6219999999999999</v>
      </c>
      <c r="H10" s="20"/>
      <c r="I10" s="14">
        <v>0.66</v>
      </c>
      <c r="J10" s="20"/>
      <c r="K10" s="2">
        <v>11.648</v>
      </c>
      <c r="L10" s="20"/>
      <c r="M10" s="11">
        <v>0.68</v>
      </c>
      <c r="N10" s="20"/>
    </row>
    <row r="11" spans="2:14" x14ac:dyDescent="0.35">
      <c r="B11" s="6" t="s">
        <v>8</v>
      </c>
      <c r="C11" s="7">
        <f>SUM(C8:C10)/3</f>
        <v>24.95</v>
      </c>
      <c r="D11" s="7"/>
      <c r="E11" s="15">
        <f>SUM(E8:E10)/3</f>
        <v>0.77133333333333332</v>
      </c>
      <c r="F11" s="7"/>
      <c r="G11" s="7">
        <f>SUM(G8:G10)/3</f>
        <v>5.63</v>
      </c>
      <c r="H11" s="7"/>
      <c r="I11" s="15">
        <f>SUM(I8:I10)/3</f>
        <v>0.66066666666666674</v>
      </c>
      <c r="J11" s="7"/>
      <c r="K11" s="7">
        <f>SUM(K8:K10)/3</f>
        <v>11.648000000000001</v>
      </c>
      <c r="L11" s="7"/>
      <c r="M11" s="15">
        <f>SUM(M8:M10)/3</f>
        <v>0.67933333333333346</v>
      </c>
      <c r="N11" s="7"/>
    </row>
    <row r="13" spans="2:14" x14ac:dyDescent="0.35">
      <c r="E13">
        <v>5.0000000000000001E-4</v>
      </c>
      <c r="K13">
        <v>13.79</v>
      </c>
    </row>
  </sheetData>
  <mergeCells count="9">
    <mergeCell ref="C6:F6"/>
    <mergeCell ref="G6:J6"/>
    <mergeCell ref="K6:N6"/>
    <mergeCell ref="D8:D10"/>
    <mergeCell ref="F8:F10"/>
    <mergeCell ref="L8:L10"/>
    <mergeCell ref="H8:H10"/>
    <mergeCell ref="J8:J10"/>
    <mergeCell ref="N8:N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B326-0B7B-45A2-B0CF-2DBE2738A844}">
  <dimension ref="B3:AI24"/>
  <sheetViews>
    <sheetView tabSelected="1" topLeftCell="E34" zoomScale="62" workbookViewId="0">
      <selection activeCell="P58" sqref="P58"/>
    </sheetView>
  </sheetViews>
  <sheetFormatPr defaultRowHeight="14.5" x14ac:dyDescent="0.35"/>
  <cols>
    <col min="2" max="2" width="2.81640625" bestFit="1" customWidth="1"/>
    <col min="3" max="3" width="4.08984375" bestFit="1" customWidth="1"/>
    <col min="4" max="4" width="8.90625" bestFit="1" customWidth="1"/>
    <col min="5" max="5" width="11.26953125" bestFit="1" customWidth="1"/>
    <col min="6" max="6" width="7.90625" bestFit="1" customWidth="1"/>
    <col min="7" max="7" width="10.26953125" bestFit="1" customWidth="1"/>
    <col min="9" max="9" width="5.1796875" bestFit="1" customWidth="1"/>
    <col min="10" max="10" width="9.90625" bestFit="1" customWidth="1"/>
    <col min="11" max="11" width="14.1796875" bestFit="1" customWidth="1"/>
    <col min="12" max="12" width="12.453125" bestFit="1" customWidth="1"/>
    <col min="13" max="13" width="19.6328125" bestFit="1" customWidth="1"/>
    <col min="14" max="14" width="19" bestFit="1" customWidth="1"/>
    <col min="19" max="19" width="5.1796875" bestFit="1" customWidth="1"/>
    <col min="20" max="20" width="1.90625" bestFit="1" customWidth="1"/>
    <col min="21" max="21" width="10.1796875" bestFit="1" customWidth="1"/>
    <col min="22" max="22" width="16.6328125" bestFit="1" customWidth="1"/>
    <col min="23" max="23" width="26" bestFit="1" customWidth="1"/>
    <col min="24" max="24" width="20.1796875" bestFit="1" customWidth="1"/>
    <col min="31" max="31" width="10.1796875" bestFit="1" customWidth="1"/>
    <col min="32" max="32" width="22.54296875" bestFit="1" customWidth="1"/>
    <col min="33" max="33" width="23.26953125" bestFit="1" customWidth="1"/>
    <col min="34" max="34" width="20.1796875" bestFit="1" customWidth="1"/>
    <col min="35" max="35" width="19.7265625" bestFit="1" customWidth="1"/>
  </cols>
  <sheetData>
    <row r="3" spans="2:35" ht="23.5" x14ac:dyDescent="0.35">
      <c r="B3" s="8" t="s">
        <v>21</v>
      </c>
      <c r="C3" s="8" t="s">
        <v>22</v>
      </c>
      <c r="D3" s="8" t="s">
        <v>26</v>
      </c>
      <c r="E3" s="8" t="s">
        <v>25</v>
      </c>
      <c r="F3" s="8" t="s">
        <v>23</v>
      </c>
      <c r="G3" s="8" t="s">
        <v>24</v>
      </c>
      <c r="I3" s="21" t="s">
        <v>39</v>
      </c>
      <c r="J3" s="21"/>
      <c r="K3" s="21"/>
      <c r="L3" s="21"/>
      <c r="M3" s="21"/>
      <c r="N3" s="21"/>
      <c r="S3" s="21" t="s">
        <v>38</v>
      </c>
      <c r="T3" s="21"/>
      <c r="U3" s="21"/>
      <c r="V3" s="21"/>
      <c r="W3" s="21"/>
      <c r="X3" s="21"/>
    </row>
    <row r="4" spans="2:35" ht="23.5" x14ac:dyDescent="0.35">
      <c r="B4" s="2">
        <v>23</v>
      </c>
      <c r="C4" s="2">
        <v>0.5</v>
      </c>
      <c r="D4" s="16">
        <f>(19.8+22.39)/2</f>
        <v>21.094999999999999</v>
      </c>
      <c r="E4" s="2">
        <v>0.01</v>
      </c>
      <c r="F4" s="2">
        <f>331.4+0.607*B4+0.08*D4</f>
        <v>347.04859999999996</v>
      </c>
      <c r="G4" s="2"/>
      <c r="I4" s="8" t="s">
        <v>31</v>
      </c>
      <c r="J4" s="8" t="s">
        <v>11</v>
      </c>
      <c r="K4" s="8" t="s">
        <v>33</v>
      </c>
      <c r="L4" s="8" t="s">
        <v>27</v>
      </c>
      <c r="M4" s="8" t="s">
        <v>13</v>
      </c>
      <c r="N4" s="8" t="s">
        <v>32</v>
      </c>
      <c r="S4" s="8" t="s">
        <v>31</v>
      </c>
      <c r="T4" s="8" t="s">
        <v>11</v>
      </c>
      <c r="U4" s="8" t="s">
        <v>34</v>
      </c>
      <c r="V4" s="8" t="s">
        <v>27</v>
      </c>
      <c r="W4" s="8" t="s">
        <v>13</v>
      </c>
      <c r="X4" s="8" t="s">
        <v>32</v>
      </c>
      <c r="AD4" s="21" t="s">
        <v>40</v>
      </c>
      <c r="AE4" s="21"/>
      <c r="AF4" s="21"/>
      <c r="AG4" s="21"/>
      <c r="AH4" s="21"/>
      <c r="AI4" s="21"/>
    </row>
    <row r="5" spans="2:35" x14ac:dyDescent="0.35">
      <c r="I5" s="2">
        <v>539</v>
      </c>
      <c r="J5" s="2">
        <v>1</v>
      </c>
      <c r="K5" s="23">
        <f>$K$21*J5+$L$21</f>
        <v>411.55128205128153</v>
      </c>
      <c r="L5" s="23">
        <f>I5-K5</f>
        <v>127.44871794871847</v>
      </c>
      <c r="M5" s="2">
        <f>ABS(N5-I5)</f>
        <v>17</v>
      </c>
      <c r="N5" s="2">
        <v>522</v>
      </c>
      <c r="S5" s="2">
        <v>657</v>
      </c>
      <c r="T5" s="2">
        <v>1</v>
      </c>
      <c r="U5" s="2"/>
      <c r="V5" s="2"/>
      <c r="W5" s="2">
        <f>ABS(X5-S5)</f>
        <v>34</v>
      </c>
      <c r="X5" s="2">
        <v>623</v>
      </c>
      <c r="AD5" s="8" t="s">
        <v>31</v>
      </c>
      <c r="AE5" s="8" t="s">
        <v>11</v>
      </c>
      <c r="AF5" s="8" t="s">
        <v>34</v>
      </c>
      <c r="AG5" s="8" t="s">
        <v>27</v>
      </c>
      <c r="AH5" s="8" t="s">
        <v>13</v>
      </c>
      <c r="AI5" s="8" t="s">
        <v>32</v>
      </c>
    </row>
    <row r="6" spans="2:35" x14ac:dyDescent="0.35">
      <c r="I6" s="2">
        <v>1094</v>
      </c>
      <c r="J6" s="2">
        <v>2</v>
      </c>
      <c r="K6" s="23">
        <f t="shared" ref="K6:K16" si="0">$K$21*J6+$L$21</f>
        <v>1120.935897435897</v>
      </c>
      <c r="L6" s="23">
        <f t="shared" ref="L6:L16" si="1">I6-K6</f>
        <v>-26.935897435897004</v>
      </c>
      <c r="M6" s="2">
        <f t="shared" ref="M6:M16" si="2">ABS(N6-I6)</f>
        <v>17</v>
      </c>
      <c r="N6" s="2">
        <v>1077</v>
      </c>
      <c r="S6" s="2">
        <v>2086</v>
      </c>
      <c r="T6" s="2">
        <v>2</v>
      </c>
      <c r="U6" s="2"/>
      <c r="V6" s="2"/>
      <c r="W6" s="2">
        <f t="shared" ref="W6:W10" si="3">ABS(X6-S6)</f>
        <v>17</v>
      </c>
      <c r="X6" s="2">
        <v>2069</v>
      </c>
      <c r="AD6" s="2">
        <v>488</v>
      </c>
      <c r="AE6" s="2">
        <v>1</v>
      </c>
      <c r="AF6" s="2"/>
      <c r="AG6" s="2"/>
      <c r="AH6" s="2">
        <f>ABS(AI6-AD6)</f>
        <v>17</v>
      </c>
      <c r="AI6" s="2">
        <v>505</v>
      </c>
    </row>
    <row r="7" spans="2:35" x14ac:dyDescent="0.35">
      <c r="I7" s="1">
        <v>1783</v>
      </c>
      <c r="J7" s="2">
        <v>3</v>
      </c>
      <c r="K7" s="23">
        <f t="shared" si="0"/>
        <v>1830.3205128205127</v>
      </c>
      <c r="L7" s="23">
        <f t="shared" si="1"/>
        <v>-47.320512820512704</v>
      </c>
      <c r="M7" s="2">
        <f t="shared" si="2"/>
        <v>16</v>
      </c>
      <c r="N7" s="2">
        <v>1767</v>
      </c>
      <c r="S7" s="1">
        <v>3516</v>
      </c>
      <c r="T7" s="2">
        <v>3</v>
      </c>
      <c r="U7" s="2"/>
      <c r="V7" s="2"/>
      <c r="W7" s="2">
        <f t="shared" si="3"/>
        <v>34</v>
      </c>
      <c r="X7" s="2">
        <v>3482</v>
      </c>
      <c r="AA7">
        <f>1415.1*2*(11.648*10^(-2))+0.305*0.679*10^(-2)</f>
        <v>329.66376695000002</v>
      </c>
      <c r="AD7" s="2">
        <v>4407</v>
      </c>
      <c r="AE7" s="2">
        <v>2</v>
      </c>
      <c r="AF7" s="2"/>
      <c r="AG7" s="2"/>
      <c r="AH7" s="2">
        <f t="shared" ref="AH7:AH9" si="4">ABS(AI7-AD7)</f>
        <v>17</v>
      </c>
      <c r="AI7" s="2">
        <v>4424</v>
      </c>
    </row>
    <row r="8" spans="2:35" x14ac:dyDescent="0.35">
      <c r="I8" s="1">
        <v>2490</v>
      </c>
      <c r="J8" s="2">
        <v>4</v>
      </c>
      <c r="K8" s="23">
        <f t="shared" si="0"/>
        <v>2539.7051282051279</v>
      </c>
      <c r="L8" s="23">
        <f t="shared" si="1"/>
        <v>-49.705128205127949</v>
      </c>
      <c r="M8" s="2">
        <f t="shared" si="2"/>
        <v>17</v>
      </c>
      <c r="N8" s="2">
        <v>2473</v>
      </c>
      <c r="S8" s="1">
        <v>4945</v>
      </c>
      <c r="T8" s="2">
        <v>4</v>
      </c>
      <c r="U8" s="2"/>
      <c r="V8" s="2"/>
      <c r="W8" s="2">
        <f t="shared" si="3"/>
        <v>16</v>
      </c>
      <c r="X8" s="2">
        <v>4929</v>
      </c>
      <c r="AD8" s="2">
        <v>6896</v>
      </c>
      <c r="AE8" s="2">
        <v>3</v>
      </c>
      <c r="AF8" s="2"/>
      <c r="AG8" s="2"/>
      <c r="AH8" s="2">
        <f t="shared" si="4"/>
        <v>34</v>
      </c>
      <c r="AI8" s="2">
        <v>6930</v>
      </c>
    </row>
    <row r="9" spans="2:35" x14ac:dyDescent="0.35">
      <c r="I9" s="1">
        <v>3230</v>
      </c>
      <c r="J9" s="2">
        <v>5</v>
      </c>
      <c r="K9" s="23">
        <f t="shared" si="0"/>
        <v>3249.0897435897432</v>
      </c>
      <c r="L9" s="23">
        <f t="shared" si="1"/>
        <v>-19.089743589743193</v>
      </c>
      <c r="M9" s="2">
        <f t="shared" si="2"/>
        <v>34</v>
      </c>
      <c r="N9" s="2">
        <v>3196</v>
      </c>
      <c r="S9" s="1">
        <v>6291</v>
      </c>
      <c r="T9" s="2">
        <v>5</v>
      </c>
      <c r="U9" s="2"/>
      <c r="V9" s="2"/>
      <c r="W9" s="2">
        <f t="shared" si="3"/>
        <v>34</v>
      </c>
      <c r="X9" s="2">
        <v>6257</v>
      </c>
      <c r="AD9" s="2">
        <v>9873</v>
      </c>
      <c r="AE9" s="2">
        <v>4</v>
      </c>
      <c r="AF9" s="2"/>
      <c r="AG9" s="2"/>
      <c r="AH9" s="2">
        <f t="shared" si="4"/>
        <v>17</v>
      </c>
      <c r="AI9" s="2">
        <v>9890</v>
      </c>
    </row>
    <row r="10" spans="2:35" x14ac:dyDescent="0.35">
      <c r="I10" s="2">
        <v>3919</v>
      </c>
      <c r="J10" s="2">
        <v>6</v>
      </c>
      <c r="K10" s="23">
        <f t="shared" si="0"/>
        <v>3958.4743589743593</v>
      </c>
      <c r="L10" s="23">
        <f t="shared" si="1"/>
        <v>-39.474358974359347</v>
      </c>
      <c r="M10" s="2">
        <f t="shared" si="2"/>
        <v>16</v>
      </c>
      <c r="N10" s="2">
        <v>3903</v>
      </c>
      <c r="S10" s="2">
        <v>7754</v>
      </c>
      <c r="T10" s="2">
        <v>6</v>
      </c>
      <c r="U10" s="2"/>
      <c r="V10" s="2"/>
      <c r="W10" s="2">
        <f t="shared" si="3"/>
        <v>34</v>
      </c>
      <c r="X10" s="2">
        <v>7720</v>
      </c>
    </row>
    <row r="11" spans="2:35" x14ac:dyDescent="0.35">
      <c r="I11" s="1">
        <v>4659</v>
      </c>
      <c r="J11" s="2">
        <v>7</v>
      </c>
      <c r="K11" s="23">
        <f t="shared" si="0"/>
        <v>4667.8589743589746</v>
      </c>
      <c r="L11" s="23">
        <f t="shared" si="1"/>
        <v>-8.8589743589745922</v>
      </c>
      <c r="M11" s="2">
        <f t="shared" si="2"/>
        <v>16</v>
      </c>
      <c r="N11" s="2">
        <v>4643</v>
      </c>
    </row>
    <row r="12" spans="2:35" ht="21" x14ac:dyDescent="0.35">
      <c r="E12">
        <f>709.38*2*(24.95*10^(-2))+0.305*0.771*10^(-2)</f>
        <v>353.98297155</v>
      </c>
      <c r="I12" s="2">
        <v>5399</v>
      </c>
      <c r="J12" s="2">
        <v>8</v>
      </c>
      <c r="K12" s="23">
        <f t="shared" si="0"/>
        <v>5377.2435897435898</v>
      </c>
      <c r="L12" s="23">
        <f t="shared" si="1"/>
        <v>21.756410256410163</v>
      </c>
      <c r="M12" s="2">
        <f t="shared" si="2"/>
        <v>33</v>
      </c>
      <c r="N12" s="2">
        <v>5366</v>
      </c>
      <c r="AF12" s="26" t="s">
        <v>44</v>
      </c>
      <c r="AG12" s="26"/>
    </row>
    <row r="13" spans="2:35" x14ac:dyDescent="0.35">
      <c r="I13" s="1">
        <v>6089</v>
      </c>
      <c r="J13" s="2">
        <v>9</v>
      </c>
      <c r="K13" s="23">
        <f t="shared" si="0"/>
        <v>6086.6282051282051</v>
      </c>
      <c r="L13" s="23">
        <f t="shared" si="1"/>
        <v>2.3717948717949184</v>
      </c>
      <c r="M13" s="2">
        <f t="shared" si="2"/>
        <v>17</v>
      </c>
      <c r="N13" s="2">
        <v>6072</v>
      </c>
      <c r="AE13" s="8" t="s">
        <v>41</v>
      </c>
      <c r="AF13" s="1"/>
      <c r="AG13" s="1"/>
      <c r="AH13" s="8" t="s">
        <v>42</v>
      </c>
    </row>
    <row r="14" spans="2:35" ht="21" x14ac:dyDescent="0.35">
      <c r="I14" s="2">
        <v>6795</v>
      </c>
      <c r="J14" s="2">
        <v>10</v>
      </c>
      <c r="K14" s="23">
        <f t="shared" si="0"/>
        <v>6796.0128205128203</v>
      </c>
      <c r="L14" s="23">
        <f t="shared" si="1"/>
        <v>-1.0128205128203263</v>
      </c>
      <c r="M14" s="2">
        <f t="shared" si="2"/>
        <v>16</v>
      </c>
      <c r="N14" s="2">
        <v>6779</v>
      </c>
      <c r="V14" s="26" t="s">
        <v>45</v>
      </c>
      <c r="W14" s="26"/>
      <c r="AE14" s="8" t="s">
        <v>16</v>
      </c>
      <c r="AF14" s="1"/>
      <c r="AG14" s="1"/>
      <c r="AH14" s="8" t="s">
        <v>19</v>
      </c>
    </row>
    <row r="15" spans="2:35" x14ac:dyDescent="0.35">
      <c r="I15" s="2">
        <v>7519</v>
      </c>
      <c r="J15" s="2">
        <v>11</v>
      </c>
      <c r="K15" s="23">
        <f t="shared" si="0"/>
        <v>7505.3974358974365</v>
      </c>
      <c r="L15" s="23">
        <f t="shared" si="1"/>
        <v>13.60256410256352</v>
      </c>
      <c r="M15" s="2">
        <f t="shared" si="2"/>
        <v>17</v>
      </c>
      <c r="N15" s="2">
        <v>7502</v>
      </c>
      <c r="U15" s="8" t="s">
        <v>41</v>
      </c>
      <c r="V15" s="1"/>
      <c r="W15" s="1"/>
      <c r="X15" s="8" t="s">
        <v>42</v>
      </c>
      <c r="AE15" s="8" t="s">
        <v>17</v>
      </c>
      <c r="AF15" s="1"/>
      <c r="AG15" s="1"/>
      <c r="AH15" s="8" t="s">
        <v>18</v>
      </c>
    </row>
    <row r="16" spans="2:35" x14ac:dyDescent="0.35">
      <c r="I16" s="9">
        <v>8242</v>
      </c>
      <c r="J16" s="2">
        <v>12</v>
      </c>
      <c r="K16" s="23">
        <f t="shared" si="0"/>
        <v>8214.7820512820526</v>
      </c>
      <c r="L16" s="23">
        <f t="shared" si="1"/>
        <v>27.217948717947365</v>
      </c>
      <c r="M16" s="2">
        <f t="shared" si="2"/>
        <v>17</v>
      </c>
      <c r="N16" s="2">
        <v>8225</v>
      </c>
      <c r="U16" s="8" t="s">
        <v>16</v>
      </c>
      <c r="V16" s="1"/>
      <c r="W16" s="1"/>
      <c r="X16" s="8" t="s">
        <v>19</v>
      </c>
    </row>
    <row r="17" spans="10:24" x14ac:dyDescent="0.35">
      <c r="U17" s="8" t="s">
        <v>17</v>
      </c>
      <c r="V17" s="1"/>
      <c r="W17" s="1"/>
      <c r="X17" s="8" t="s">
        <v>18</v>
      </c>
    </row>
    <row r="20" spans="10:24" ht="18.5" x14ac:dyDescent="0.35">
      <c r="J20" s="22"/>
      <c r="K20" s="25" t="s">
        <v>43</v>
      </c>
      <c r="L20" s="25"/>
      <c r="M20" s="22"/>
    </row>
    <row r="21" spans="10:24" x14ac:dyDescent="0.35">
      <c r="J21" s="8" t="s">
        <v>41</v>
      </c>
      <c r="K21" s="23">
        <f t="array" ref="K21:L23">LINEST(I5:I16,J5:J16,1,1)</f>
        <v>709.38461538461547</v>
      </c>
      <c r="L21" s="23">
        <v>-297.83333333333394</v>
      </c>
      <c r="M21" s="8" t="s">
        <v>42</v>
      </c>
    </row>
    <row r="22" spans="10:24" x14ac:dyDescent="0.35">
      <c r="J22" s="8" t="s">
        <v>16</v>
      </c>
      <c r="K22" s="23">
        <v>4.1883548867903801</v>
      </c>
      <c r="L22" s="23">
        <v>30.825457319540234</v>
      </c>
      <c r="M22" s="8" t="s">
        <v>19</v>
      </c>
    </row>
    <row r="23" spans="10:24" x14ac:dyDescent="0.35">
      <c r="J23" s="8" t="s">
        <v>17</v>
      </c>
      <c r="K23" s="24">
        <v>0.99965152466217722</v>
      </c>
      <c r="L23" s="23">
        <v>50.0854398208823</v>
      </c>
      <c r="M23" s="8" t="s">
        <v>18</v>
      </c>
    </row>
    <row r="24" spans="10:24" x14ac:dyDescent="0.35">
      <c r="J24" s="22"/>
      <c r="K24" s="22"/>
      <c r="L24" s="22"/>
      <c r="M24" s="22"/>
    </row>
  </sheetData>
  <mergeCells count="6">
    <mergeCell ref="I3:N3"/>
    <mergeCell ref="S3:X3"/>
    <mergeCell ref="AD4:AI4"/>
    <mergeCell ref="K20:L20"/>
    <mergeCell ref="V14:W14"/>
    <mergeCell ref="AF12:A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A477-128C-41DE-99B8-42BA1C6D7836}">
  <dimension ref="A3:L16"/>
  <sheetViews>
    <sheetView zoomScale="70" workbookViewId="0">
      <selection activeCell="F14" sqref="F14"/>
    </sheetView>
  </sheetViews>
  <sheetFormatPr defaultRowHeight="14.5" x14ac:dyDescent="0.35"/>
  <cols>
    <col min="7" max="7" width="8" bestFit="1" customWidth="1"/>
    <col min="8" max="8" width="3.90625" bestFit="1" customWidth="1"/>
    <col min="9" max="9" width="12.90625" bestFit="1" customWidth="1"/>
  </cols>
  <sheetData>
    <row r="3" spans="1:12" ht="16" x14ac:dyDescent="0.35">
      <c r="B3" s="3" t="s">
        <v>9</v>
      </c>
      <c r="C3" s="3" t="s">
        <v>5</v>
      </c>
    </row>
    <row r="4" spans="1:12" x14ac:dyDescent="0.35">
      <c r="B4" s="2"/>
      <c r="C4" s="2"/>
    </row>
    <row r="6" spans="1:12" ht="16" x14ac:dyDescent="0.35">
      <c r="I6" s="3" t="s">
        <v>15</v>
      </c>
      <c r="J6" s="1"/>
      <c r="K6" s="1"/>
      <c r="L6" s="8" t="s">
        <v>20</v>
      </c>
    </row>
    <row r="7" spans="1:12" ht="16" x14ac:dyDescent="0.3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13</v>
      </c>
      <c r="G7" s="1"/>
      <c r="I7" s="8" t="s">
        <v>16</v>
      </c>
      <c r="J7" s="1"/>
      <c r="K7" s="1"/>
      <c r="L7" s="8" t="s">
        <v>19</v>
      </c>
    </row>
    <row r="8" spans="1:12" x14ac:dyDescent="0.35">
      <c r="A8" s="2">
        <v>1380</v>
      </c>
      <c r="B8" s="2">
        <v>1</v>
      </c>
      <c r="C8" s="2"/>
      <c r="D8" s="2"/>
      <c r="E8" s="2"/>
      <c r="F8" s="1">
        <f>ABS(G8-A8)</f>
        <v>17</v>
      </c>
      <c r="G8" s="1">
        <v>1397</v>
      </c>
      <c r="I8" s="8" t="s">
        <v>17</v>
      </c>
      <c r="J8" s="1"/>
      <c r="K8" s="1"/>
      <c r="L8" s="8" t="s">
        <v>18</v>
      </c>
    </row>
    <row r="9" spans="1:12" x14ac:dyDescent="0.35">
      <c r="A9" s="2">
        <v>1716</v>
      </c>
      <c r="B9" s="2">
        <v>2</v>
      </c>
      <c r="C9" s="2"/>
      <c r="D9" s="2"/>
      <c r="E9" s="2"/>
      <c r="F9" s="1">
        <f t="shared" ref="F9:F15" si="0">ABS(G9-A9)</f>
        <v>34</v>
      </c>
      <c r="G9" s="1">
        <v>1750</v>
      </c>
    </row>
    <row r="10" spans="1:12" x14ac:dyDescent="0.35">
      <c r="A10" s="2">
        <v>2069</v>
      </c>
      <c r="B10" s="2">
        <v>3</v>
      </c>
      <c r="C10" s="2"/>
      <c r="D10" s="2"/>
      <c r="E10" s="2"/>
      <c r="F10" s="1">
        <f t="shared" si="0"/>
        <v>16</v>
      </c>
      <c r="G10" s="1">
        <v>2053</v>
      </c>
    </row>
    <row r="11" spans="1:12" x14ac:dyDescent="0.35">
      <c r="A11" s="2">
        <v>2742</v>
      </c>
      <c r="B11" s="2">
        <v>4</v>
      </c>
      <c r="C11" s="2"/>
      <c r="D11" s="2"/>
      <c r="E11" s="2"/>
      <c r="F11" s="1">
        <f t="shared" si="0"/>
        <v>17</v>
      </c>
      <c r="G11" s="1">
        <v>2759</v>
      </c>
    </row>
    <row r="12" spans="1:12" x14ac:dyDescent="0.35">
      <c r="A12" s="2">
        <v>3415</v>
      </c>
      <c r="B12" s="2">
        <v>5</v>
      </c>
      <c r="C12" s="2"/>
      <c r="D12" s="2"/>
      <c r="E12" s="2"/>
      <c r="F12" s="1">
        <f t="shared" si="0"/>
        <v>17</v>
      </c>
      <c r="G12" s="1">
        <v>3432</v>
      </c>
    </row>
    <row r="13" spans="1:12" x14ac:dyDescent="0.35">
      <c r="A13" s="2">
        <v>4508</v>
      </c>
      <c r="B13" s="2">
        <v>6</v>
      </c>
      <c r="C13" s="2"/>
      <c r="D13" s="2"/>
      <c r="E13" s="2"/>
      <c r="F13" s="1">
        <f t="shared" si="0"/>
        <v>17</v>
      </c>
      <c r="G13" s="1">
        <v>4491</v>
      </c>
    </row>
    <row r="14" spans="1:12" x14ac:dyDescent="0.35">
      <c r="A14" s="2">
        <v>4828</v>
      </c>
      <c r="B14" s="2">
        <v>7</v>
      </c>
      <c r="C14" s="2"/>
      <c r="D14" s="2"/>
      <c r="E14" s="2"/>
      <c r="F14" s="1">
        <f t="shared" si="0"/>
        <v>16</v>
      </c>
      <c r="G14" s="1">
        <v>4844</v>
      </c>
    </row>
    <row r="15" spans="1:12" x14ac:dyDescent="0.35">
      <c r="A15" s="2">
        <v>5484</v>
      </c>
      <c r="B15" s="2">
        <v>8</v>
      </c>
      <c r="C15" s="2"/>
      <c r="D15" s="2"/>
      <c r="E15" s="2"/>
      <c r="F15" s="1">
        <f t="shared" si="0"/>
        <v>33</v>
      </c>
      <c r="G15" s="1">
        <v>5517</v>
      </c>
    </row>
    <row r="16" spans="1:12" x14ac:dyDescent="0.35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Tubos</vt:lpstr>
      <vt:lpstr>Folha3</vt:lpstr>
      <vt:lpstr>Tubo com 2 extremos fechados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Gonçalves</dc:creator>
  <cp:lastModifiedBy>Tomás Gonçalves</cp:lastModifiedBy>
  <dcterms:created xsi:type="dcterms:W3CDTF">2024-04-09T13:07:55Z</dcterms:created>
  <dcterms:modified xsi:type="dcterms:W3CDTF">2024-04-11T20:01:15Z</dcterms:modified>
</cp:coreProperties>
</file>