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ffffe48e33b94/Ambiente de Trabalho/Labs de física II/Logbooks 0.16/T3 - luz e filtros - bobinas e solenoide/"/>
    </mc:Choice>
  </mc:AlternateContent>
  <xr:revisionPtr revIDLastSave="0" documentId="14_{C56B3770-F532-4733-8D23-8823C5D75C11}" xr6:coauthVersionLast="47" xr6:coauthVersionMax="47" xr10:uidLastSave="{00000000-0000-0000-0000-000000000000}"/>
  <bookViews>
    <workbookView xWindow="-110" yWindow="-110" windowWidth="19420" windowHeight="11500" activeTab="2" xr2:uid="{3217E895-7D65-4F4D-AE38-07E678DDA07E}"/>
  </bookViews>
  <sheets>
    <sheet name="Varrimento inicial" sheetId="1" r:id="rId1"/>
    <sheet name="Relação de potência e distância" sheetId="2" r:id="rId2"/>
    <sheet name="coeficiente de absor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22" i="2"/>
  <c r="C23" i="2"/>
  <c r="C16" i="2"/>
  <c r="C15" i="2"/>
  <c r="C9" i="1"/>
  <c r="C10" i="1"/>
  <c r="C11" i="1"/>
  <c r="C12" i="1"/>
  <c r="C13" i="1"/>
  <c r="C14" i="1"/>
  <c r="C15" i="1"/>
  <c r="C16" i="1"/>
  <c r="C17" i="1"/>
  <c r="C18" i="1"/>
  <c r="C19" i="1"/>
  <c r="C20" i="1"/>
  <c r="N35" i="3"/>
  <c r="N34" i="3"/>
  <c r="N32" i="3"/>
  <c r="N31" i="3"/>
  <c r="N16" i="3"/>
  <c r="N17" i="3"/>
  <c r="N18" i="3"/>
  <c r="N19" i="3"/>
  <c r="N15" i="3"/>
  <c r="M16" i="3"/>
  <c r="M17" i="3"/>
  <c r="M18" i="3"/>
  <c r="M19" i="3"/>
  <c r="M15" i="3"/>
  <c r="N6" i="3"/>
  <c r="N7" i="3"/>
  <c r="N8" i="3"/>
  <c r="N9" i="3"/>
  <c r="N5" i="3"/>
  <c r="M6" i="3"/>
  <c r="M7" i="3"/>
  <c r="M8" i="3"/>
  <c r="M9" i="3"/>
  <c r="M5" i="3"/>
  <c r="L26" i="3" a="1"/>
  <c r="L26" i="3" s="1"/>
  <c r="I9" i="3"/>
  <c r="I8" i="3"/>
  <c r="I7" i="3"/>
  <c r="I17" i="3" s="1"/>
  <c r="I6" i="3"/>
  <c r="J38" i="2" a="1"/>
  <c r="J38" i="2" s="1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21" i="2"/>
  <c r="O22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25" i="2" s="1" a="1"/>
  <c r="P25" i="2" s="1"/>
  <c r="C13" i="2"/>
  <c r="C28" i="2"/>
  <c r="B8" i="3"/>
  <c r="K19" i="3"/>
  <c r="L19" i="3" s="1"/>
  <c r="K18" i="3"/>
  <c r="L18" i="3" s="1"/>
  <c r="K17" i="3"/>
  <c r="L17" i="3" s="1"/>
  <c r="K16" i="3"/>
  <c r="L16" i="3" s="1"/>
  <c r="K15" i="3"/>
  <c r="L15" i="3" s="1"/>
  <c r="K6" i="3"/>
  <c r="L6" i="3" s="1"/>
  <c r="K7" i="3"/>
  <c r="L7" i="3" s="1"/>
  <c r="K8" i="3"/>
  <c r="L8" i="3" s="1"/>
  <c r="K9" i="3"/>
  <c r="L9" i="3" s="1"/>
  <c r="K5" i="3"/>
  <c r="L5" i="3" s="1"/>
  <c r="F17" i="3"/>
  <c r="C17" i="2"/>
  <c r="C7" i="2"/>
  <c r="H5" i="1"/>
  <c r="C8" i="2"/>
  <c r="C9" i="2"/>
  <c r="C10" i="2"/>
  <c r="C11" i="2"/>
  <c r="C12" i="2"/>
  <c r="C14" i="2"/>
  <c r="C18" i="2"/>
  <c r="C19" i="2"/>
  <c r="C20" i="2"/>
  <c r="C24" i="2"/>
  <c r="C25" i="2"/>
  <c r="C26" i="2"/>
  <c r="C27" i="2"/>
  <c r="F5" i="3"/>
  <c r="F8" i="3"/>
  <c r="F11" i="3"/>
  <c r="F14" i="3"/>
  <c r="Q38" i="2" l="1"/>
  <c r="R38" i="2" s="1"/>
  <c r="Q40" i="2"/>
  <c r="R40" i="2" s="1"/>
  <c r="Q39" i="2"/>
  <c r="R39" i="2" s="1"/>
  <c r="Q46" i="2"/>
  <c r="R46" i="2" s="1"/>
  <c r="Q47" i="2"/>
  <c r="R47" i="2" s="1"/>
  <c r="M27" i="3"/>
  <c r="L27" i="3"/>
  <c r="M28" i="3"/>
  <c r="M31" i="3" s="1"/>
  <c r="M26" i="3"/>
  <c r="L28" i="3"/>
  <c r="I5" i="3"/>
  <c r="I15" i="3" s="1"/>
  <c r="Q4" i="3" a="1"/>
  <c r="Q4" i="3" s="1"/>
  <c r="K40" i="2"/>
  <c r="J40" i="2"/>
  <c r="K39" i="2"/>
  <c r="J39" i="2"/>
  <c r="K38" i="2"/>
  <c r="Q48" i="2" s="1"/>
  <c r="R48" i="2" s="1"/>
  <c r="O25" i="2"/>
  <c r="Q21" i="2" s="1"/>
  <c r="R21" i="2" s="1"/>
  <c r="P26" i="2"/>
  <c r="O26" i="2"/>
  <c r="P27" i="2"/>
  <c r="O27" i="2"/>
  <c r="I19" i="3"/>
  <c r="I18" i="3"/>
  <c r="I16" i="3"/>
  <c r="Q41" i="2" l="1"/>
  <c r="R41" i="2" s="1"/>
  <c r="Q37" i="2"/>
  <c r="R37" i="2" s="1"/>
  <c r="Q43" i="2"/>
  <c r="R43" i="2" s="1"/>
  <c r="Q35" i="2"/>
  <c r="R35" i="2" s="1"/>
  <c r="U27" i="2"/>
  <c r="U30" i="2" s="1"/>
  <c r="U26" i="2"/>
  <c r="U29" i="2" s="1"/>
  <c r="Q42" i="2"/>
  <c r="R42" i="2" s="1"/>
  <c r="Q45" i="2"/>
  <c r="R45" i="2" s="1"/>
  <c r="Q36" i="2"/>
  <c r="R36" i="2" s="1"/>
  <c r="Q44" i="2"/>
  <c r="R44" i="2" s="1"/>
  <c r="Q34" i="2"/>
  <c r="R34" i="2" s="1"/>
  <c r="R4" i="3"/>
  <c r="R5" i="3"/>
  <c r="Q5" i="3"/>
  <c r="R6" i="3"/>
  <c r="Q6" i="3"/>
  <c r="T27" i="2"/>
  <c r="T30" i="2" s="1"/>
  <c r="T26" i="2"/>
  <c r="T29" i="2" s="1"/>
  <c r="Q19" i="2"/>
  <c r="R19" i="2" s="1"/>
  <c r="Q20" i="2"/>
  <c r="R20" i="2" s="1"/>
  <c r="Q11" i="2"/>
  <c r="R11" i="2" s="1"/>
  <c r="Q8" i="2"/>
  <c r="R8" i="2" s="1"/>
  <c r="Q7" i="2"/>
  <c r="R7" i="2" s="1"/>
  <c r="Q9" i="2"/>
  <c r="R9" i="2" s="1"/>
  <c r="Q22" i="2"/>
  <c r="R22" i="2" s="1"/>
  <c r="Q10" i="2"/>
  <c r="R10" i="2" s="1"/>
  <c r="Q12" i="2"/>
  <c r="R12" i="2" s="1"/>
  <c r="Q17" i="2"/>
  <c r="R17" i="2" s="1"/>
  <c r="Q13" i="2"/>
  <c r="R13" i="2" s="1"/>
  <c r="Q14" i="2"/>
  <c r="R14" i="2" s="1"/>
  <c r="Q15" i="2"/>
  <c r="R15" i="2" s="1"/>
  <c r="Q16" i="2"/>
  <c r="R16" i="2" s="1"/>
  <c r="Q18" i="2"/>
  <c r="R18" i="2" s="1"/>
  <c r="M32" i="3" l="1"/>
  <c r="M35" i="3" s="1"/>
  <c r="M34" i="3"/>
</calcChain>
</file>

<file path=xl/sharedStrings.xml><?xml version="1.0" encoding="utf-8"?>
<sst xmlns="http://schemas.openxmlformats.org/spreadsheetml/2006/main" count="96" uniqueCount="46">
  <si>
    <t>r (m)</t>
  </si>
  <si>
    <t>u(V)</t>
  </si>
  <si>
    <t>u(r)</t>
  </si>
  <si>
    <t>r (cm)</t>
  </si>
  <si>
    <t>DC</t>
  </si>
  <si>
    <t>AC</t>
  </si>
  <si>
    <t>V_1 (V)</t>
  </si>
  <si>
    <t>V_2  (V)</t>
  </si>
  <si>
    <t>V  (V)</t>
  </si>
  <si>
    <t>u( d filtro)</t>
  </si>
  <si>
    <r>
      <t xml:space="preserve">n </t>
    </r>
    <r>
      <rPr>
        <b/>
        <sz val="9"/>
        <color theme="0"/>
        <rFont val="Aptos Narrow"/>
        <family val="2"/>
        <scheme val="minor"/>
      </rPr>
      <t>filtro</t>
    </r>
  </si>
  <si>
    <r>
      <t xml:space="preserve">d </t>
    </r>
    <r>
      <rPr>
        <b/>
        <sz val="9"/>
        <color theme="0"/>
        <rFont val="Aptos Narrow"/>
        <family val="2"/>
        <scheme val="minor"/>
      </rPr>
      <t>filtro</t>
    </r>
  </si>
  <si>
    <r>
      <t xml:space="preserve">Média d </t>
    </r>
    <r>
      <rPr>
        <b/>
        <sz val="9"/>
        <color theme="0"/>
        <rFont val="Aptos Narrow"/>
        <family val="2"/>
        <scheme val="minor"/>
      </rPr>
      <t>filtro</t>
    </r>
  </si>
  <si>
    <t>V (V)</t>
  </si>
  <si>
    <t>f</t>
  </si>
  <si>
    <t>r_1 (cm)</t>
  </si>
  <si>
    <t>r_2 (m)</t>
  </si>
  <si>
    <t>r_1 (m)</t>
  </si>
  <si>
    <t>r_2 (cm)</t>
  </si>
  <si>
    <t>3+4+5+6+7</t>
  </si>
  <si>
    <t>V (mV)</t>
  </si>
  <si>
    <t>4+5+6+7</t>
  </si>
  <si>
    <t>5+6+7</t>
  </si>
  <si>
    <t>6+7</t>
  </si>
  <si>
    <t>f (Hz)</t>
  </si>
  <si>
    <t>u(Hz)</t>
  </si>
  <si>
    <t>1/r^2 (m)</t>
  </si>
  <si>
    <t>Gama original - AC</t>
  </si>
  <si>
    <t>Gama 1 - AC</t>
  </si>
  <si>
    <t>V ajs.linear (V)</t>
  </si>
  <si>
    <t>Resíduos</t>
  </si>
  <si>
    <t>sm</t>
  </si>
  <si>
    <t>r^2</t>
  </si>
  <si>
    <t>m</t>
  </si>
  <si>
    <t>b</t>
  </si>
  <si>
    <t>sb</t>
  </si>
  <si>
    <t>sy</t>
  </si>
  <si>
    <t>1/r^2  (m^-2)</t>
  </si>
  <si>
    <t>Matriz de ajuste (gama 1)</t>
  </si>
  <si>
    <t>Matriz de ajuste (gama 2)</t>
  </si>
  <si>
    <t>Gama 2 - AC</t>
  </si>
  <si>
    <t>ln(V) (V)</t>
  </si>
  <si>
    <t>Gama original (2)   (r_2 = 0,720 m)</t>
  </si>
  <si>
    <t>Gama original (1)   (r_1 = 0,272 m)</t>
  </si>
  <si>
    <t>Matriz de ajuste gama 1</t>
  </si>
  <si>
    <r>
      <t>ln(V)</t>
    </r>
    <r>
      <rPr>
        <b/>
        <sz val="9"/>
        <color theme="0"/>
        <rFont val="Aptos Narrow"/>
        <family val="2"/>
        <scheme val="minor"/>
      </rPr>
      <t xml:space="preserve"> ajs.linear</t>
    </r>
    <r>
      <rPr>
        <b/>
        <sz val="12"/>
        <color theme="0"/>
        <rFont val="Aptos Narrow"/>
        <family val="2"/>
        <scheme val="minor"/>
      </rPr>
      <t xml:space="preserve">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</si>
</sst>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0"/>
      <color theme="3"/>
      <name val="Aptos Narrow"/>
      <family val="2"/>
      <scheme val="minor"/>
    </font>
    <font>
      <b/>
      <sz val="9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7" applyNumberFormat="0" applyFill="0" applyAlignment="0" applyProtection="0"/>
    <xf numFmtId="0" fontId="7" fillId="3" borderId="0" applyNumberFormat="0" applyBorder="0" applyAlignment="0" applyProtection="0"/>
  </cellStyleXfs>
  <cellXfs count="32">
    <xf numFmtId="0" fontId="0" fillId="0" borderId="0" xfId="0"/>
    <xf numFmtId="0" fontId="2" fillId="2" borderId="2" xfId="2" applyFont="1" applyBorder="1" applyAlignment="1">
      <alignment horizontal="center" vertical="center"/>
    </xf>
    <xf numFmtId="0" fontId="0" fillId="0" borderId="2" xfId="0" applyBorder="1"/>
    <xf numFmtId="0" fontId="4" fillId="2" borderId="2" xfId="2" applyFont="1" applyBorder="1" applyAlignment="1">
      <alignment horizontal="center" vertical="center"/>
    </xf>
    <xf numFmtId="0" fontId="2" fillId="2" borderId="3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2" xfId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165" fontId="0" fillId="0" borderId="2" xfId="0" applyNumberFormat="1" applyBorder="1"/>
    <xf numFmtId="0" fontId="1" fillId="0" borderId="2" xfId="1" applyBorder="1" applyAlignment="1">
      <alignment horizontal="center" vertical="center"/>
    </xf>
    <xf numFmtId="0" fontId="7" fillId="3" borderId="2" xfId="4" applyBorder="1"/>
    <xf numFmtId="166" fontId="0" fillId="0" borderId="2" xfId="0" applyNumberFormat="1" applyBorder="1" applyAlignment="1">
      <alignment horizontal="center" vertical="center"/>
    </xf>
    <xf numFmtId="166" fontId="0" fillId="0" borderId="2" xfId="0" applyNumberFormat="1" applyBorder="1"/>
    <xf numFmtId="164" fontId="0" fillId="0" borderId="2" xfId="0" applyNumberFormat="1" applyBorder="1"/>
    <xf numFmtId="166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9" fillId="0" borderId="7" xfId="3" applyFont="1" applyAlignment="1">
      <alignment horizontal="center"/>
    </xf>
    <xf numFmtId="0" fontId="1" fillId="0" borderId="0" xfId="1" applyBorder="1" applyAlignment="1">
      <alignment horizontal="center"/>
    </xf>
    <xf numFmtId="0" fontId="8" fillId="0" borderId="7" xfId="3" applyFont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3" applyAlignment="1">
      <alignment horizontal="center"/>
    </xf>
    <xf numFmtId="0" fontId="10" fillId="0" borderId="9" xfId="3" applyFont="1" applyBorder="1" applyAlignment="1">
      <alignment horizontal="center"/>
    </xf>
    <xf numFmtId="0" fontId="11" fillId="0" borderId="0" xfId="1" applyFont="1" applyBorder="1" applyAlignment="1">
      <alignment horizontal="center" vertical="center"/>
    </xf>
  </cellXfs>
  <cellStyles count="5">
    <cellStyle name="Cabeçalho 1" xfId="1" builtinId="16"/>
    <cellStyle name="Cabeçalho 2" xfId="3" builtinId="17"/>
    <cellStyle name="Cor1" xfId="2" builtinId="29"/>
    <cellStyle name="Incorreto" xfId="4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 de V em função de 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1/r^2 </a:t>
            </a:r>
            <a:r>
              <a:rPr lang="en-US" sz="1600"/>
              <a:t> (DC)</a:t>
            </a:r>
          </a:p>
        </c:rich>
      </c:tx>
      <c:layout>
        <c:manualLayout>
          <c:xMode val="edge"/>
          <c:yMode val="edge"/>
          <c:x val="0.18872554490905877"/>
          <c:y val="2.4361171749878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664877479627928"/>
          <c:y val="0.12541666666666668"/>
          <c:w val="0.83995729479691272"/>
          <c:h val="0.7539293161094126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'Varrimento inicial'!$C$9:$C$20</c:f>
              <c:numCache>
                <c:formatCode>0.0</c:formatCode>
                <c:ptCount val="12"/>
                <c:pt idx="0">
                  <c:v>71.818442976156263</c:v>
                </c:pt>
                <c:pt idx="1">
                  <c:v>0.72307834698505269</c:v>
                </c:pt>
                <c:pt idx="2">
                  <c:v>52.509976895610158</c:v>
                </c:pt>
                <c:pt idx="3">
                  <c:v>40.057683063611613</c:v>
                </c:pt>
                <c:pt idx="4">
                  <c:v>31.561671506122966</c:v>
                </c:pt>
                <c:pt idx="5">
                  <c:v>25.507601265177019</c:v>
                </c:pt>
                <c:pt idx="6">
                  <c:v>21.041999831664008</c:v>
                </c:pt>
                <c:pt idx="7">
                  <c:v>0.74573217476382669</c:v>
                </c:pt>
                <c:pt idx="8">
                  <c:v>0.89336444623911437</c:v>
                </c:pt>
                <c:pt idx="9">
                  <c:v>1.570341894837344</c:v>
                </c:pt>
                <c:pt idx="10">
                  <c:v>3.7268377036716802</c:v>
                </c:pt>
                <c:pt idx="11">
                  <c:v>9.8888493334915548</c:v>
                </c:pt>
              </c:numCache>
            </c:numRef>
          </c:xVal>
          <c:yVal>
            <c:numRef>
              <c:f>'Varrimento inicial'!$D$9:$D$20</c:f>
              <c:numCache>
                <c:formatCode>General</c:formatCode>
                <c:ptCount val="12"/>
                <c:pt idx="0">
                  <c:v>1.6779999999999999</c:v>
                </c:pt>
                <c:pt idx="1">
                  <c:v>0.23400000000000001</c:v>
                </c:pt>
                <c:pt idx="2">
                  <c:v>1.268</c:v>
                </c:pt>
                <c:pt idx="3">
                  <c:v>1.08</c:v>
                </c:pt>
                <c:pt idx="4">
                  <c:v>0.93200000000000005</c:v>
                </c:pt>
                <c:pt idx="5">
                  <c:v>0.82699999999999996</c:v>
                </c:pt>
                <c:pt idx="6">
                  <c:v>0.752</c:v>
                </c:pt>
                <c:pt idx="7">
                  <c:v>0.23799999999999999</c:v>
                </c:pt>
                <c:pt idx="8">
                  <c:v>0.23599999999999999</c:v>
                </c:pt>
                <c:pt idx="9">
                  <c:v>0.27700000000000002</c:v>
                </c:pt>
                <c:pt idx="10">
                  <c:v>0.35</c:v>
                </c:pt>
                <c:pt idx="11">
                  <c:v>0.51900000000000002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D-487C-B875-A68262EC1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0767"/>
        <c:axId val="33321247"/>
      </c:scatterChart>
      <c:valAx>
        <c:axId val="33320767"/>
        <c:scaling>
          <c:orientation val="minMax"/>
          <c:max val="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</a:t>
                </a:r>
                <a:r>
                  <a:rPr lang="pt-PT" sz="110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21247"/>
        <c:crosses val="autoZero"/>
        <c:crossBetween val="midCat"/>
      </c:valAx>
      <c:valAx>
        <c:axId val="3332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V_1 (V)</a:t>
                </a:r>
              </a:p>
            </c:rich>
          </c:tx>
          <c:layout>
            <c:manualLayout>
              <c:xMode val="edge"/>
              <c:yMode val="edge"/>
              <c:x val="1.8318154585677877E-2"/>
              <c:y val="0.41752256627294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20767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0703524224075407"/>
          <c:y val="0.70563162789552591"/>
          <c:w val="0.14865337783361532"/>
          <c:h val="6.5753883494059584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 de V em função de 1/r^2 (AC)</a:t>
            </a:r>
          </a:p>
        </c:rich>
      </c:tx>
      <c:layout>
        <c:manualLayout>
          <c:xMode val="edge"/>
          <c:yMode val="edge"/>
          <c:x val="0.21199756928718008"/>
          <c:y val="2.436141404146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664877479627928"/>
          <c:y val="0.12541666666666668"/>
          <c:w val="0.83995729479691272"/>
          <c:h val="0.7539293161094126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'Varrimento inicial'!$C$9:$C$20</c:f>
              <c:numCache>
                <c:formatCode>0.0</c:formatCode>
                <c:ptCount val="12"/>
                <c:pt idx="0">
                  <c:v>71.818442976156263</c:v>
                </c:pt>
                <c:pt idx="1">
                  <c:v>0.72307834698505269</c:v>
                </c:pt>
                <c:pt idx="2">
                  <c:v>52.509976895610158</c:v>
                </c:pt>
                <c:pt idx="3">
                  <c:v>40.057683063611613</c:v>
                </c:pt>
                <c:pt idx="4">
                  <c:v>31.561671506122966</c:v>
                </c:pt>
                <c:pt idx="5">
                  <c:v>25.507601265177019</c:v>
                </c:pt>
                <c:pt idx="6">
                  <c:v>21.041999831664008</c:v>
                </c:pt>
                <c:pt idx="7">
                  <c:v>0.74573217476382669</c:v>
                </c:pt>
                <c:pt idx="8">
                  <c:v>0.89336444623911437</c:v>
                </c:pt>
                <c:pt idx="9">
                  <c:v>1.570341894837344</c:v>
                </c:pt>
                <c:pt idx="10">
                  <c:v>3.7268377036716802</c:v>
                </c:pt>
                <c:pt idx="11">
                  <c:v>9.8888493334915548</c:v>
                </c:pt>
              </c:numCache>
            </c:numRef>
          </c:xVal>
          <c:yVal>
            <c:numRef>
              <c:f>'Varrimento inicial'!$E$9:$E$20</c:f>
              <c:numCache>
                <c:formatCode>General</c:formatCode>
                <c:ptCount val="12"/>
                <c:pt idx="0">
                  <c:v>1.1120000000000001</c:v>
                </c:pt>
                <c:pt idx="1">
                  <c:v>1.4E-2</c:v>
                </c:pt>
                <c:pt idx="2">
                  <c:v>0.86299999999999999</c:v>
                </c:pt>
                <c:pt idx="3">
                  <c:v>0.66</c:v>
                </c:pt>
                <c:pt idx="4">
                  <c:v>0.52200000000000002</c:v>
                </c:pt>
                <c:pt idx="5">
                  <c:v>0.42099999999999999</c:v>
                </c:pt>
                <c:pt idx="6">
                  <c:v>0.34499999999999997</c:v>
                </c:pt>
                <c:pt idx="7">
                  <c:v>1.6E-2</c:v>
                </c:pt>
                <c:pt idx="8">
                  <c:v>1.7999999999999999E-2</c:v>
                </c:pt>
                <c:pt idx="9">
                  <c:v>0.03</c:v>
                </c:pt>
                <c:pt idx="10">
                  <c:v>0.06</c:v>
                </c:pt>
                <c:pt idx="11">
                  <c:v>0.16700000000000001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BB-4DA4-985B-3160E6EA4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0767"/>
        <c:axId val="33321247"/>
      </c:scatterChart>
      <c:valAx>
        <c:axId val="33320767"/>
        <c:scaling>
          <c:orientation val="minMax"/>
          <c:max val="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</a:t>
                </a:r>
                <a:r>
                  <a:rPr lang="pt-PT" sz="110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21247"/>
        <c:crosses val="autoZero"/>
        <c:crossBetween val="midCat"/>
        <c:majorUnit val="10"/>
      </c:valAx>
      <c:valAx>
        <c:axId val="33321247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V_1 (V)</a:t>
                </a:r>
              </a:p>
            </c:rich>
          </c:tx>
          <c:layout>
            <c:manualLayout>
              <c:xMode val="edge"/>
              <c:yMode val="edge"/>
              <c:x val="1.8318154585677877E-2"/>
              <c:y val="0.41752256627294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2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0147493507953971"/>
          <c:y val="0.7427031112833975"/>
          <c:w val="0.14559771756279241"/>
          <c:h val="6.8516940130400675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</a:t>
            </a:r>
            <a:r>
              <a:rPr lang="pt-PT" sz="1400" baseline="0"/>
              <a:t> de V em função de 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1/r^2 (Gama original) </a:t>
            </a:r>
            <a:endParaRPr lang="pt-PT" sz="1400"/>
          </a:p>
        </c:rich>
      </c:tx>
      <c:layout>
        <c:manualLayout>
          <c:xMode val="edge"/>
          <c:yMode val="edge"/>
          <c:x val="0.1499684349747436"/>
          <c:y val="4.070044503657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0603674540682"/>
          <c:y val="0.14393518518518519"/>
          <c:w val="0.8572062554680665"/>
          <c:h val="0.706818503012743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'Relação de potência e distância'!$C$7:$C$28</c:f>
              <c:numCache>
                <c:formatCode>General</c:formatCode>
                <c:ptCount val="22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25.507601265177019</c:v>
                </c:pt>
                <c:pt idx="7">
                  <c:v>31.561671506122966</c:v>
                </c:pt>
                <c:pt idx="8">
                  <c:v>40.057683063611613</c:v>
                </c:pt>
                <c:pt idx="9">
                  <c:v>52.509976895610158</c:v>
                </c:pt>
                <c:pt idx="10">
                  <c:v>20.108990729755277</c:v>
                </c:pt>
                <c:pt idx="11">
                  <c:v>19.236688211757468</c:v>
                </c:pt>
                <c:pt idx="12">
                  <c:v>18.41993774061044</c:v>
                </c:pt>
                <c:pt idx="13">
                  <c:v>48.902146804244694</c:v>
                </c:pt>
                <c:pt idx="14">
                  <c:v>45.653761869978069</c:v>
                </c:pt>
                <c:pt idx="15">
                  <c:v>42.718612499466005</c:v>
                </c:pt>
                <c:pt idx="16">
                  <c:v>37.637848620572861</c:v>
                </c:pt>
                <c:pt idx="17">
                  <c:v>35.430839002267582</c:v>
                </c:pt>
                <c:pt idx="18">
                  <c:v>33.41240936883959</c:v>
                </c:pt>
                <c:pt idx="19">
                  <c:v>29.86055122577563</c:v>
                </c:pt>
                <c:pt idx="20">
                  <c:v>28.293345405160707</c:v>
                </c:pt>
                <c:pt idx="21">
                  <c:v>26.846358291497754</c:v>
                </c:pt>
              </c:numCache>
            </c:numRef>
          </c:xVal>
          <c:yVal>
            <c:numRef>
              <c:f>'Relação de potência e distância'!$D$7:$D$28</c:f>
              <c:numCache>
                <c:formatCode>General</c:formatCode>
                <c:ptCount val="22"/>
                <c:pt idx="0">
                  <c:v>0.16700000000000001</c:v>
                </c:pt>
                <c:pt idx="1">
                  <c:v>0.185</c:v>
                </c:pt>
                <c:pt idx="2">
                  <c:v>0.215</c:v>
                </c:pt>
                <c:pt idx="3">
                  <c:v>0.247</c:v>
                </c:pt>
                <c:pt idx="4">
                  <c:v>0.28499999999999998</c:v>
                </c:pt>
                <c:pt idx="5">
                  <c:v>0.34</c:v>
                </c:pt>
                <c:pt idx="6">
                  <c:v>0.40400000000000003</c:v>
                </c:pt>
                <c:pt idx="7">
                  <c:v>0.51300000000000001</c:v>
                </c:pt>
                <c:pt idx="8">
                  <c:v>0.64200000000000002</c:v>
                </c:pt>
                <c:pt idx="9">
                  <c:v>0.84599999999999997</c:v>
                </c:pt>
                <c:pt idx="10">
                  <c:v>0.33</c:v>
                </c:pt>
                <c:pt idx="11">
                  <c:v>0.32</c:v>
                </c:pt>
                <c:pt idx="12">
                  <c:v>0.29899999999999999</c:v>
                </c:pt>
                <c:pt idx="13">
                  <c:v>0.80500000000000005</c:v>
                </c:pt>
                <c:pt idx="14">
                  <c:v>0.747</c:v>
                </c:pt>
                <c:pt idx="15">
                  <c:v>0.71199999999999997</c:v>
                </c:pt>
                <c:pt idx="16">
                  <c:v>0.623</c:v>
                </c:pt>
                <c:pt idx="17">
                  <c:v>0.58599999999999997</c:v>
                </c:pt>
                <c:pt idx="18">
                  <c:v>0.55900000000000005</c:v>
                </c:pt>
                <c:pt idx="19">
                  <c:v>0.498</c:v>
                </c:pt>
                <c:pt idx="20">
                  <c:v>0.47799999999999998</c:v>
                </c:pt>
                <c:pt idx="21">
                  <c:v>0.45200000000000001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1-4886-8B61-9FEC6AFCF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30495"/>
        <c:axId val="95729535"/>
      </c:scatterChart>
      <c:valAx>
        <c:axId val="95730495"/>
        <c:scaling>
          <c:orientation val="minMax"/>
          <c:max val="5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29535"/>
        <c:crosses val="autoZero"/>
        <c:crossBetween val="midCat"/>
      </c:valAx>
      <c:valAx>
        <c:axId val="95729535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 (V)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649679206765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3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42390418409"/>
          <c:y val="0.7241547942184603"/>
          <c:w val="0.21042467306195933"/>
          <c:h val="7.2633228192052354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</a:t>
            </a:r>
            <a:r>
              <a:rPr lang="pt-PT" sz="1400" baseline="0"/>
              <a:t> de V em função de 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1/r^2 (Gama 1) </a:t>
            </a:r>
            <a:endParaRPr lang="pt-PT" sz="1400"/>
          </a:p>
        </c:rich>
      </c:tx>
      <c:layout>
        <c:manualLayout>
          <c:xMode val="edge"/>
          <c:yMode val="edge"/>
          <c:x val="0.18593556243792214"/>
          <c:y val="4.0700505508903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0603674540682"/>
          <c:y val="0.14393518518518519"/>
          <c:w val="0.8572062554680665"/>
          <c:h val="0.706818503012743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'Relação de potência e distância'!$O$7:$O$22</c:f>
              <c:numCache>
                <c:formatCode>General</c:formatCode>
                <c:ptCount val="16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20.108990729755277</c:v>
                </c:pt>
                <c:pt idx="7">
                  <c:v>19.236688211757468</c:v>
                </c:pt>
                <c:pt idx="8">
                  <c:v>18.41993774061044</c:v>
                </c:pt>
                <c:pt idx="9">
                  <c:v>48.902146804244694</c:v>
                </c:pt>
                <c:pt idx="10">
                  <c:v>37.637848620572861</c:v>
                </c:pt>
                <c:pt idx="11">
                  <c:v>35.430839002267582</c:v>
                </c:pt>
                <c:pt idx="12">
                  <c:v>33.41240936883959</c:v>
                </c:pt>
                <c:pt idx="13">
                  <c:v>29.86055122577563</c:v>
                </c:pt>
                <c:pt idx="14">
                  <c:v>28.293345405160707</c:v>
                </c:pt>
                <c:pt idx="15">
                  <c:v>26.846358291497754</c:v>
                </c:pt>
              </c:numCache>
            </c:numRef>
          </c:xVal>
          <c:yVal>
            <c:numRef>
              <c:f>'Relação de potência e distância'!$P$7:$P$22</c:f>
              <c:numCache>
                <c:formatCode>General</c:formatCode>
                <c:ptCount val="16"/>
                <c:pt idx="0">
                  <c:v>0.16700000000000001</c:v>
                </c:pt>
                <c:pt idx="1">
                  <c:v>0.185</c:v>
                </c:pt>
                <c:pt idx="2">
                  <c:v>0.215</c:v>
                </c:pt>
                <c:pt idx="3">
                  <c:v>0.247</c:v>
                </c:pt>
                <c:pt idx="4">
                  <c:v>0.28499999999999998</c:v>
                </c:pt>
                <c:pt idx="5">
                  <c:v>0.34</c:v>
                </c:pt>
                <c:pt idx="6">
                  <c:v>0.33</c:v>
                </c:pt>
                <c:pt idx="7">
                  <c:v>0.32</c:v>
                </c:pt>
                <c:pt idx="8">
                  <c:v>0.29899999999999999</c:v>
                </c:pt>
                <c:pt idx="9">
                  <c:v>0.80500000000000005</c:v>
                </c:pt>
                <c:pt idx="10">
                  <c:v>0.623</c:v>
                </c:pt>
                <c:pt idx="11">
                  <c:v>0.58599999999999997</c:v>
                </c:pt>
                <c:pt idx="12">
                  <c:v>0.55900000000000005</c:v>
                </c:pt>
                <c:pt idx="13">
                  <c:v>0.498</c:v>
                </c:pt>
                <c:pt idx="14">
                  <c:v>0.47799999999999998</c:v>
                </c:pt>
                <c:pt idx="15">
                  <c:v>0.45200000000000001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E7-4311-8554-66F096ED8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30495"/>
        <c:axId val="95729535"/>
      </c:scatterChart>
      <c:valAx>
        <c:axId val="95730495"/>
        <c:scaling>
          <c:orientation val="minMax"/>
          <c:max val="5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29535"/>
        <c:crosses val="autoZero"/>
        <c:crossBetween val="midCat"/>
      </c:valAx>
      <c:valAx>
        <c:axId val="95729535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 (V)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649679206765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3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42390418409"/>
          <c:y val="0.7241547942184603"/>
          <c:w val="0.21042467306195933"/>
          <c:h val="7.2633228192052354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</a:t>
            </a:r>
            <a:r>
              <a:rPr lang="pt-PT" sz="1400" baseline="0"/>
              <a:t> de V em função de 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1/r^2 (Gama 1) </a:t>
            </a:r>
            <a:endParaRPr lang="pt-PT" sz="1400"/>
          </a:p>
        </c:rich>
      </c:tx>
      <c:layout>
        <c:manualLayout>
          <c:xMode val="edge"/>
          <c:yMode val="edge"/>
          <c:x val="0.17791402403186762"/>
          <c:y val="4.0700548488312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0603674540682"/>
          <c:y val="0.14393518518518519"/>
          <c:w val="0.8572062554680665"/>
          <c:h val="0.7068185030127434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5875">
                <a:solidFill>
                  <a:srgbClr val="C00000"/>
                </a:solidFill>
              </a:ln>
              <a:effectLst/>
            </c:spPr>
          </c:marker>
          <c:xVal>
            <c:numRef>
              <c:f>'Relação de potência e distância'!$O$7:$O$22</c:f>
              <c:numCache>
                <c:formatCode>General</c:formatCode>
                <c:ptCount val="16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20.108990729755277</c:v>
                </c:pt>
                <c:pt idx="7">
                  <c:v>19.236688211757468</c:v>
                </c:pt>
                <c:pt idx="8">
                  <c:v>18.41993774061044</c:v>
                </c:pt>
                <c:pt idx="9">
                  <c:v>48.902146804244694</c:v>
                </c:pt>
                <c:pt idx="10">
                  <c:v>37.637848620572861</c:v>
                </c:pt>
                <c:pt idx="11">
                  <c:v>35.430839002267582</c:v>
                </c:pt>
                <c:pt idx="12">
                  <c:v>33.41240936883959</c:v>
                </c:pt>
                <c:pt idx="13">
                  <c:v>29.86055122577563</c:v>
                </c:pt>
                <c:pt idx="14">
                  <c:v>28.293345405160707</c:v>
                </c:pt>
                <c:pt idx="15">
                  <c:v>26.846358291497754</c:v>
                </c:pt>
              </c:numCache>
            </c:numRef>
          </c:xVal>
          <c:yVal>
            <c:numRef>
              <c:f>'Relação de potência e distância'!$Q$7:$Q$22</c:f>
              <c:numCache>
                <c:formatCode>General</c:formatCode>
                <c:ptCount val="16"/>
                <c:pt idx="0">
                  <c:v>0.16284007368821973</c:v>
                </c:pt>
                <c:pt idx="1">
                  <c:v>0.18563264712496122</c:v>
                </c:pt>
                <c:pt idx="2">
                  <c:v>0.21351951776763509</c:v>
                </c:pt>
                <c:pt idx="3">
                  <c:v>0.24814016674559955</c:v>
                </c:pt>
                <c:pt idx="4">
                  <c:v>0.29185086751616413</c:v>
                </c:pt>
                <c:pt idx="5">
                  <c:v>0.34813647529981578</c:v>
                </c:pt>
                <c:pt idx="6">
                  <c:v>0.33263563279949415</c:v>
                </c:pt>
                <c:pt idx="7">
                  <c:v>0.31814335837638708</c:v>
                </c:pt>
                <c:pt idx="8">
                  <c:v>0.30457401549493679</c:v>
                </c:pt>
                <c:pt idx="9">
                  <c:v>0.81099985934859253</c:v>
                </c:pt>
                <c:pt idx="10">
                  <c:v>0.62385687042753024</c:v>
                </c:pt>
                <c:pt idx="11">
                  <c:v>0.58719001646002034</c:v>
                </c:pt>
                <c:pt idx="12">
                  <c:v>0.55365619585554593</c:v>
                </c:pt>
                <c:pt idx="13">
                  <c:v>0.49464627457344351</c:v>
                </c:pt>
                <c:pt idx="14">
                  <c:v>0.4686090038316672</c:v>
                </c:pt>
                <c:pt idx="15">
                  <c:v>0.44456902468998621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7-4A4C-9F3B-53B87025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30495"/>
        <c:axId val="95729535"/>
      </c:scatterChart>
      <c:valAx>
        <c:axId val="95730495"/>
        <c:scaling>
          <c:orientation val="minMax"/>
          <c:max val="50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29535"/>
        <c:crosses val="autoZero"/>
        <c:crossBetween val="midCat"/>
      </c:valAx>
      <c:valAx>
        <c:axId val="95729535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 (V)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649679206765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3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42390418409"/>
          <c:y val="0.7241547942184603"/>
          <c:w val="0.21042467306195933"/>
          <c:h val="7.2633228192052354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de Resíduos (Gama</a:t>
            </a:r>
            <a:r>
              <a:rPr lang="pt-PT" sz="1600" baseline="0"/>
              <a:t> 1)</a:t>
            </a:r>
            <a:endParaRPr lang="pt-PT" sz="1600"/>
          </a:p>
        </c:rich>
      </c:tx>
      <c:layout>
        <c:manualLayout>
          <c:xMode val="edge"/>
          <c:yMode val="edge"/>
          <c:x val="0.28414272074088676"/>
          <c:y val="2.6850297894390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02943963014773"/>
          <c:y val="0.13912916320173649"/>
          <c:w val="0.83519551885881926"/>
          <c:h val="0.7296477046892839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'Relação de potência e distância'!$O$7:$O$22</c:f>
              <c:numCache>
                <c:formatCode>General</c:formatCode>
                <c:ptCount val="16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20.108990729755277</c:v>
                </c:pt>
                <c:pt idx="7">
                  <c:v>19.236688211757468</c:v>
                </c:pt>
                <c:pt idx="8">
                  <c:v>18.41993774061044</c:v>
                </c:pt>
                <c:pt idx="9">
                  <c:v>48.902146804244694</c:v>
                </c:pt>
                <c:pt idx="10">
                  <c:v>37.637848620572861</c:v>
                </c:pt>
                <c:pt idx="11">
                  <c:v>35.430839002267582</c:v>
                </c:pt>
                <c:pt idx="12">
                  <c:v>33.41240936883959</c:v>
                </c:pt>
                <c:pt idx="13">
                  <c:v>29.86055122577563</c:v>
                </c:pt>
                <c:pt idx="14">
                  <c:v>28.293345405160707</c:v>
                </c:pt>
                <c:pt idx="15">
                  <c:v>26.846358291497754</c:v>
                </c:pt>
              </c:numCache>
            </c:numRef>
          </c:xVal>
          <c:yVal>
            <c:numRef>
              <c:f>'Relação de potência e distância'!$R$7:$R$22</c:f>
              <c:numCache>
                <c:formatCode>General</c:formatCode>
                <c:ptCount val="16"/>
                <c:pt idx="0">
                  <c:v>-4.1599263117802765E-3</c:v>
                </c:pt>
                <c:pt idx="1">
                  <c:v>6.32647124961222E-4</c:v>
                </c:pt>
                <c:pt idx="2">
                  <c:v>-1.4804822323649103E-3</c:v>
                </c:pt>
                <c:pt idx="3">
                  <c:v>1.1401667455995523E-3</c:v>
                </c:pt>
                <c:pt idx="4">
                  <c:v>6.8508675161641497E-3</c:v>
                </c:pt>
                <c:pt idx="5">
                  <c:v>8.1364752998157597E-3</c:v>
                </c:pt>
                <c:pt idx="6">
                  <c:v>2.6356327994941364E-3</c:v>
                </c:pt>
                <c:pt idx="7">
                  <c:v>-1.8566416236129313E-3</c:v>
                </c:pt>
                <c:pt idx="8">
                  <c:v>5.5740154949368015E-3</c:v>
                </c:pt>
                <c:pt idx="9">
                  <c:v>5.9998593485924845E-3</c:v>
                </c:pt>
                <c:pt idx="10">
                  <c:v>8.5687042753024301E-4</c:v>
                </c:pt>
                <c:pt idx="11">
                  <c:v>1.1900164600203711E-3</c:v>
                </c:pt>
                <c:pt idx="12">
                  <c:v>-5.3438041444541229E-3</c:v>
                </c:pt>
                <c:pt idx="13">
                  <c:v>-3.3537254265564864E-3</c:v>
                </c:pt>
                <c:pt idx="14">
                  <c:v>-9.3909961683327769E-3</c:v>
                </c:pt>
                <c:pt idx="15">
                  <c:v>-7.4309753100137987E-3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D-4C0C-9B23-2EA25F2A607F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'Relação de potência e distância'!$S$26:$S$27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xVal>
          <c:yVal>
            <c:numRef>
              <c:f>'Relação de potência e distância'!$T$26:$T$27</c:f>
              <c:numCache>
                <c:formatCode>General</c:formatCode>
                <c:ptCount val="2"/>
                <c:pt idx="0">
                  <c:v>1.0652425326270698E-2</c:v>
                </c:pt>
                <c:pt idx="1">
                  <c:v>1.0652425326270698E-2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4-47FE-B4BB-FF72CFC0F760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'Relação de potência e distância'!$S$29:$S$30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xVal>
          <c:yVal>
            <c:numRef>
              <c:f>'Relação de potência e distância'!$T$29:$T$30</c:f>
              <c:numCache>
                <c:formatCode>General</c:formatCode>
                <c:ptCount val="2"/>
                <c:pt idx="0">
                  <c:v>-1.0652425326270698E-2</c:v>
                </c:pt>
                <c:pt idx="1">
                  <c:v>-1.0652425326270698E-2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4-47FE-B4BB-FF72CFC0F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19295"/>
        <c:axId val="1429322655"/>
      </c:scatterChart>
      <c:valAx>
        <c:axId val="1429319295"/>
        <c:scaling>
          <c:orientation val="minMax"/>
          <c:max val="5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9322655"/>
        <c:crossesAt val="-100"/>
        <c:crossBetween val="midCat"/>
      </c:valAx>
      <c:valAx>
        <c:axId val="1429322655"/>
        <c:scaling>
          <c:orientation val="minMax"/>
          <c:max val="1.2000000000000002E-2"/>
          <c:min val="-1.2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layout>
            <c:manualLayout>
              <c:xMode val="edge"/>
              <c:yMode val="edge"/>
              <c:x val="5.5975617549898736E-3"/>
              <c:y val="0.3969992529845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931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589317390338188"/>
          <c:y val="0.6773739498115855"/>
          <c:w val="0.15646754732183873"/>
          <c:h val="8.2806978209270549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</a:t>
            </a:r>
            <a:r>
              <a:rPr lang="pt-PT" sz="1400" baseline="0"/>
              <a:t> de V em função de 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1/r^2 (Gama 2) </a:t>
            </a:r>
            <a:endParaRPr lang="pt-PT" sz="1400"/>
          </a:p>
        </c:rich>
      </c:tx>
      <c:layout>
        <c:manualLayout>
          <c:xMode val="edge"/>
          <c:yMode val="edge"/>
          <c:x val="0.1499684349747436"/>
          <c:y val="4.070044503657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0603674540682"/>
          <c:y val="0.14393518518518519"/>
          <c:w val="0.8572062554680665"/>
          <c:h val="0.706818503012743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5875">
                <a:solidFill>
                  <a:srgbClr val="C00000"/>
                </a:solidFill>
              </a:ln>
              <a:effectLst/>
            </c:spPr>
          </c:marker>
          <c:xVal>
            <c:numRef>
              <c:f>'Relação de potência e distância'!$O$34:$O$48</c:f>
              <c:numCache>
                <c:formatCode>General</c:formatCode>
                <c:ptCount val="15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20.108990729755277</c:v>
                </c:pt>
                <c:pt idx="7">
                  <c:v>19.236688211757468</c:v>
                </c:pt>
                <c:pt idx="8">
                  <c:v>18.41993774061044</c:v>
                </c:pt>
                <c:pt idx="9">
                  <c:v>37.637848620572861</c:v>
                </c:pt>
                <c:pt idx="10">
                  <c:v>35.430839002267582</c:v>
                </c:pt>
                <c:pt idx="11">
                  <c:v>33.41240936883959</c:v>
                </c:pt>
                <c:pt idx="12">
                  <c:v>29.86055122577563</c:v>
                </c:pt>
                <c:pt idx="13">
                  <c:v>28.293345405160707</c:v>
                </c:pt>
                <c:pt idx="14">
                  <c:v>26.846358291497754</c:v>
                </c:pt>
              </c:numCache>
            </c:numRef>
          </c:xVal>
          <c:yVal>
            <c:numRef>
              <c:f>'Relação de potência e distância'!$Q$34:$Q$48</c:f>
              <c:numCache>
                <c:formatCode>General</c:formatCode>
                <c:ptCount val="15"/>
                <c:pt idx="0">
                  <c:v>0.16144794523911848</c:v>
                </c:pt>
                <c:pt idx="1">
                  <c:v>0.18443593402062214</c:v>
                </c:pt>
                <c:pt idx="2">
                  <c:v>0.21256189668404135</c:v>
                </c:pt>
                <c:pt idx="3">
                  <c:v>0.24747937068155423</c:v>
                </c:pt>
                <c:pt idx="4">
                  <c:v>0.291564831313465</c:v>
                </c:pt>
                <c:pt idx="5">
                  <c:v>0.34833301169826314</c:v>
                </c:pt>
                <c:pt idx="6">
                  <c:v>0.33269927053734444</c:v>
                </c:pt>
                <c:pt idx="7">
                  <c:v>0.31808274455437557</c:v>
                </c:pt>
                <c:pt idx="8">
                  <c:v>0.30439706299687652</c:v>
                </c:pt>
                <c:pt idx="9">
                  <c:v>0.62641733454223081</c:v>
                </c:pt>
                <c:pt idx="10">
                  <c:v>0.58943611212794189</c:v>
                </c:pt>
                <c:pt idx="11">
                  <c:v>0.5556147845803483</c:v>
                </c:pt>
                <c:pt idx="12">
                  <c:v>0.49609893341087546</c:v>
                </c:pt>
                <c:pt idx="13">
                  <c:v>0.46983842845411272</c:v>
                </c:pt>
                <c:pt idx="14">
                  <c:v>0.44559233915882906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9-4A01-9FE3-7C3A92F98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30495"/>
        <c:axId val="95729535"/>
      </c:scatterChart>
      <c:valAx>
        <c:axId val="95730495"/>
        <c:scaling>
          <c:orientation val="minMax"/>
          <c:max val="39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29535"/>
        <c:crosses val="autoZero"/>
        <c:crossBetween val="midCat"/>
      </c:valAx>
      <c:valAx>
        <c:axId val="95729535"/>
        <c:scaling>
          <c:orientation val="minMax"/>
          <c:max val="0.70000000000000007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 (V)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649679206765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73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42390418409"/>
          <c:y val="0.7241547942184603"/>
          <c:w val="0.21042467306195933"/>
          <c:h val="7.2633228192052354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de Resíduos (Gama</a:t>
            </a:r>
            <a:r>
              <a:rPr lang="pt-PT" sz="1600" baseline="0"/>
              <a:t> 2)</a:t>
            </a:r>
            <a:endParaRPr lang="pt-PT" sz="1600"/>
          </a:p>
        </c:rich>
      </c:tx>
      <c:layout>
        <c:manualLayout>
          <c:xMode val="edge"/>
          <c:yMode val="edge"/>
          <c:x val="0.28414272074088676"/>
          <c:y val="2.6850297894390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02943963014773"/>
          <c:y val="0.13912916320173649"/>
          <c:w val="0.83519551885881926"/>
          <c:h val="0.7296477046892839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'Relação de potência e distância'!$O$34:$O$48</c:f>
              <c:numCache>
                <c:formatCode>General</c:formatCode>
                <c:ptCount val="15"/>
                <c:pt idx="0">
                  <c:v>9.8888493334915548</c:v>
                </c:pt>
                <c:pt idx="1">
                  <c:v>11.260754020089186</c:v>
                </c:pt>
                <c:pt idx="2">
                  <c:v>12.93928885668444</c:v>
                </c:pt>
                <c:pt idx="3">
                  <c:v>15.023135628868458</c:v>
                </c:pt>
                <c:pt idx="4">
                  <c:v>17.654120471718102</c:v>
                </c:pt>
                <c:pt idx="5">
                  <c:v>21.041999831664008</c:v>
                </c:pt>
                <c:pt idx="6">
                  <c:v>20.108990729755277</c:v>
                </c:pt>
                <c:pt idx="7">
                  <c:v>19.236688211757468</c:v>
                </c:pt>
                <c:pt idx="8">
                  <c:v>18.41993774061044</c:v>
                </c:pt>
                <c:pt idx="9">
                  <c:v>37.637848620572861</c:v>
                </c:pt>
                <c:pt idx="10">
                  <c:v>35.430839002267582</c:v>
                </c:pt>
                <c:pt idx="11">
                  <c:v>33.41240936883959</c:v>
                </c:pt>
                <c:pt idx="12">
                  <c:v>29.86055122577563</c:v>
                </c:pt>
                <c:pt idx="13">
                  <c:v>28.293345405160707</c:v>
                </c:pt>
                <c:pt idx="14">
                  <c:v>26.846358291497754</c:v>
                </c:pt>
              </c:numCache>
            </c:numRef>
          </c:xVal>
          <c:yVal>
            <c:numRef>
              <c:f>'Relação de potência e distância'!$R$34:$R$48</c:f>
              <c:numCache>
                <c:formatCode>General</c:formatCode>
                <c:ptCount val="15"/>
                <c:pt idx="0">
                  <c:v>-5.5520547608815252E-3</c:v>
                </c:pt>
                <c:pt idx="1">
                  <c:v>-5.6406597937785907E-4</c:v>
                </c:pt>
                <c:pt idx="2">
                  <c:v>-2.4381033159586452E-3</c:v>
                </c:pt>
                <c:pt idx="3">
                  <c:v>4.7937068155423646E-4</c:v>
                </c:pt>
                <c:pt idx="4">
                  <c:v>6.5648313134650249E-3</c:v>
                </c:pt>
                <c:pt idx="5">
                  <c:v>8.3330116982631153E-3</c:v>
                </c:pt>
                <c:pt idx="6">
                  <c:v>2.6992705373444226E-3</c:v>
                </c:pt>
                <c:pt idx="7">
                  <c:v>-1.9172554456244328E-3</c:v>
                </c:pt>
                <c:pt idx="8">
                  <c:v>5.3970629968765338E-3</c:v>
                </c:pt>
                <c:pt idx="9">
                  <c:v>3.4173345422308099E-3</c:v>
                </c:pt>
                <c:pt idx="10">
                  <c:v>3.436112127941926E-3</c:v>
                </c:pt>
                <c:pt idx="11">
                  <c:v>-3.3852154196517548E-3</c:v>
                </c:pt>
                <c:pt idx="12">
                  <c:v>-1.9010665891245337E-3</c:v>
                </c:pt>
                <c:pt idx="13">
                  <c:v>-8.1615715458872584E-3</c:v>
                </c:pt>
                <c:pt idx="14">
                  <c:v>-6.4076608411709479E-3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C-4C88-938E-6A4B4931C3F4}"/>
            </c:ext>
          </c:extLst>
        </c:ser>
        <c:ser>
          <c:idx val="1"/>
          <c:order val="1"/>
          <c:tx>
            <c:v>+- 2(s_y)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'Relação de potência e distância'!$S$26:$S$27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xVal>
          <c:yVal>
            <c:numRef>
              <c:f>'Relação de potência e distância'!$U$26:$U$27</c:f>
              <c:numCache>
                <c:formatCode>General</c:formatCode>
                <c:ptCount val="2"/>
                <c:pt idx="0">
                  <c:v>1.0170426004709739E-2</c:v>
                </c:pt>
                <c:pt idx="1">
                  <c:v>1.0170426004709739E-2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AC-4C88-938E-6A4B4931C3F4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'Relação de potência e distância'!$S$26:$S$27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xVal>
          <c:yVal>
            <c:numRef>
              <c:f>'Relação de potência e distância'!$U$29:$U$30</c:f>
              <c:numCache>
                <c:formatCode>General</c:formatCode>
                <c:ptCount val="2"/>
                <c:pt idx="0">
                  <c:v>-1.0170426004709739E-2</c:v>
                </c:pt>
                <c:pt idx="1">
                  <c:v>-1.0170426004709739E-2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AC-4C88-938E-6A4B4931C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19295"/>
        <c:axId val="1429322655"/>
      </c:scatterChart>
      <c:valAx>
        <c:axId val="1429319295"/>
        <c:scaling>
          <c:orientation val="minMax"/>
          <c:max val="4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1/r^2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9322655"/>
        <c:crossesAt val="-100"/>
        <c:crossBetween val="midCat"/>
      </c:valAx>
      <c:valAx>
        <c:axId val="1429322655"/>
        <c:scaling>
          <c:orientation val="minMax"/>
          <c:max val="1.2000000000000002E-2"/>
          <c:min val="-1.2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layout>
            <c:manualLayout>
              <c:xMode val="edge"/>
              <c:yMode val="edge"/>
              <c:x val="5.5975617549898736E-3"/>
              <c:y val="0.3969992529845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931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2390907712175598"/>
          <c:y val="0.6773740956451072"/>
          <c:w val="0.15646754732183873"/>
          <c:h val="9.3980762818164726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V em função de d </a:t>
            </a:r>
            <a:r>
              <a:rPr lang="pt-PT" sz="1400"/>
              <a:t>filtro </a:t>
            </a:r>
            <a:r>
              <a:rPr lang="pt-PT" sz="2000"/>
              <a:t>(gama</a:t>
            </a:r>
            <a:r>
              <a:rPr lang="pt-PT" sz="2000" baseline="0"/>
              <a:t> 1)</a:t>
            </a:r>
            <a:endParaRPr lang="pt-PT" sz="2000"/>
          </a:p>
        </c:rich>
      </c:tx>
      <c:layout>
        <c:manualLayout>
          <c:xMode val="edge"/>
          <c:yMode val="edge"/>
          <c:x val="0.19906268487033504"/>
          <c:y val="5.0321236155763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74120980095952"/>
          <c:y val="0.17171296296296296"/>
          <c:w val="0.85128636550091397"/>
          <c:h val="0.6976029887612470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absorção'!$I$5:$I$9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absorção'!$K$5:$K$9</c:f>
              <c:numCache>
                <c:formatCode>General</c:formatCode>
                <c:ptCount val="5"/>
                <c:pt idx="0">
                  <c:v>7.2000000000000007E-3</c:v>
                </c:pt>
                <c:pt idx="1">
                  <c:v>1.52E-2</c:v>
                </c:pt>
                <c:pt idx="2">
                  <c:v>3.7499999999999999E-2</c:v>
                </c:pt>
                <c:pt idx="3">
                  <c:v>8.2500000000000004E-2</c:v>
                </c:pt>
                <c:pt idx="4">
                  <c:v>0.2011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0-48B1-90B2-F8B967198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78103345262364"/>
          <c:y val="0.3462766930468103"/>
          <c:w val="0.14622440002630646"/>
          <c:h val="6.3170860246484897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ln(V) em função de ln(d </a:t>
            </a:r>
            <a:r>
              <a:rPr lang="pt-PT" sz="1400"/>
              <a:t>filtro</a:t>
            </a:r>
            <a:r>
              <a:rPr lang="pt-PT" sz="2000"/>
              <a:t>)</a:t>
            </a:r>
          </a:p>
        </c:rich>
      </c:tx>
      <c:layout>
        <c:manualLayout>
          <c:xMode val="edge"/>
          <c:yMode val="edge"/>
          <c:x val="0.13724274590215868"/>
          <c:y val="4.566088982485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331718123076487"/>
          <c:y val="0.17171296296296296"/>
          <c:w val="0.8637102057883711"/>
          <c:h val="0.67673588309443478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'coeficiente de absorção'!$I$5:$I$9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absorção'!$L$5:$L$9</c:f>
              <c:numCache>
                <c:formatCode>0.0000</c:formatCode>
                <c:ptCount val="5"/>
                <c:pt idx="0">
                  <c:v>-4.9336742529601274</c:v>
                </c:pt>
                <c:pt idx="1">
                  <c:v>-4.1864598511299063</c:v>
                </c:pt>
                <c:pt idx="2">
                  <c:v>-3.2834143460057721</c:v>
                </c:pt>
                <c:pt idx="3">
                  <c:v>-2.4949569856415019</c:v>
                </c:pt>
                <c:pt idx="4">
                  <c:v>-1.6039529822035308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89E-8563-165A6BD15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ax val="-1"/>
          <c:min val="-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03762836151202"/>
          <c:y val="0.25716978782183375"/>
          <c:w val="0.17470280457094522"/>
          <c:h val="7.2550285253801708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V em função de d </a:t>
            </a:r>
            <a:r>
              <a:rPr lang="pt-PT" sz="1400"/>
              <a:t>filtro</a:t>
            </a:r>
            <a:r>
              <a:rPr lang="pt-PT" sz="2000"/>
              <a:t> (gama 2)</a:t>
            </a:r>
            <a:r>
              <a:rPr lang="pt-PT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pt-PT" sz="2000"/>
          </a:p>
        </c:rich>
      </c:tx>
      <c:layout>
        <c:manualLayout>
          <c:xMode val="edge"/>
          <c:yMode val="edge"/>
          <c:x val="0.21978553292721095"/>
          <c:y val="5.769649221745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799142564926423"/>
          <c:y val="0.17171296296296296"/>
          <c:w val="0.85903599265856245"/>
          <c:h val="0.6938776273988364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absorção'!$I$15:$I$19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absorção'!$K$15:$K$19</c:f>
              <c:numCache>
                <c:formatCode>General</c:formatCode>
                <c:ptCount val="5"/>
                <c:pt idx="0">
                  <c:v>1.5E-3</c:v>
                </c:pt>
                <c:pt idx="1">
                  <c:v>2E-3</c:v>
                </c:pt>
                <c:pt idx="2">
                  <c:v>2.5000000000000001E-3</c:v>
                </c:pt>
                <c:pt idx="3">
                  <c:v>6.9000000000000008E-3</c:v>
                </c:pt>
                <c:pt idx="4">
                  <c:v>1.8200000000000001E-2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8-4686-B622-8C7ABFB66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82619660295063"/>
          <c:y val="0.30606743897203559"/>
          <c:w val="0.13920411718279338"/>
          <c:h val="5.8467441483429652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ln(V) em função de d </a:t>
            </a:r>
            <a:r>
              <a:rPr lang="pt-PT" sz="1400"/>
              <a:t>filtro</a:t>
            </a:r>
            <a:r>
              <a:rPr lang="pt-PT" sz="2000" baseline="0"/>
              <a:t> </a:t>
            </a:r>
            <a:r>
              <a:rPr lang="pt-PT" sz="2000"/>
              <a:t>(gama 2)</a:t>
            </a:r>
          </a:p>
        </c:rich>
      </c:tx>
      <c:layout>
        <c:manualLayout>
          <c:xMode val="edge"/>
          <c:yMode val="edge"/>
          <c:x val="0.1681447108840691"/>
          <c:y val="6.1129478112445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594063739966291E-2"/>
          <c:y val="0.17171296296296296"/>
          <c:w val="0.86760183936850177"/>
          <c:h val="0.7290348186064459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'coeficiente de absorção'!$I$15:$I$19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absorção'!$L$15:$L$19</c:f>
              <c:numCache>
                <c:formatCode>General</c:formatCode>
                <c:ptCount val="5"/>
                <c:pt idx="0">
                  <c:v>-6.5022901708739722</c:v>
                </c:pt>
                <c:pt idx="1">
                  <c:v>-6.2146080984221914</c:v>
                </c:pt>
                <c:pt idx="2">
                  <c:v>-5.9914645471079817</c:v>
                </c:pt>
                <c:pt idx="3">
                  <c:v>-4.976233867378923</c:v>
                </c:pt>
                <c:pt idx="4">
                  <c:v>-4.0063336848993876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7-4897-98FA-6BE969D3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ax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ln(V)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5874295266172"/>
          <c:y val="0.28847792249589299"/>
          <c:w val="0.20903632311729484"/>
          <c:h val="7.9778143785715433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ajuste linear (Gama 2)</a:t>
            </a:r>
          </a:p>
        </c:rich>
      </c:tx>
      <c:layout>
        <c:manualLayout>
          <c:xMode val="edge"/>
          <c:yMode val="edge"/>
          <c:x val="0.24225902005349897"/>
          <c:y val="4.9442360416320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459327773555028E-2"/>
          <c:y val="0.17171296296296296"/>
          <c:w val="0.88056810799696528"/>
          <c:h val="0.68867139723129056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22225">
                <a:solidFill>
                  <a:srgbClr val="C00000"/>
                </a:solidFill>
              </a:ln>
              <a:effectLst/>
            </c:spPr>
          </c:marker>
          <c:xVal>
            <c:numRef>
              <c:f>'coeficiente de absorção'!$I$15:$I$19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absorção'!$M$15:$M$19</c:f>
              <c:numCache>
                <c:formatCode>0.0</c:formatCode>
                <c:ptCount val="5"/>
                <c:pt idx="0">
                  <c:v>-6.7733124563929374</c:v>
                </c:pt>
                <c:pt idx="1">
                  <c:v>-6.1836070993038268</c:v>
                </c:pt>
                <c:pt idx="2">
                  <c:v>-5.5230605142527125</c:v>
                </c:pt>
                <c:pt idx="3">
                  <c:v>-4.9142088793360328</c:v>
                </c:pt>
                <c:pt idx="4">
                  <c:v>-4.2967414193969482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5B-4D9C-98EA-27DD007B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ln(V)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77661784613974"/>
          <c:y val="0.24388508081367299"/>
          <c:w val="0.13615751908251397"/>
          <c:h val="5.8813176035966391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Resíduos (Gama 2)</a:t>
            </a:r>
          </a:p>
        </c:rich>
      </c:tx>
      <c:layout>
        <c:manualLayout>
          <c:xMode val="edge"/>
          <c:yMode val="edge"/>
          <c:x val="0.26124245627183518"/>
          <c:y val="4.9297402365941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947400431757575E-2"/>
          <c:y val="0.15105405178988315"/>
          <c:w val="0.87207995535386074"/>
          <c:h val="0.716594717446016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absorção'!$I$15:$I$19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absorção'!$N$15:$N$19</c:f>
              <c:numCache>
                <c:formatCode>0.0</c:formatCode>
                <c:ptCount val="5"/>
                <c:pt idx="0">
                  <c:v>-0.27102228551896523</c:v>
                </c:pt>
                <c:pt idx="1">
                  <c:v>3.1000999118364625E-2</c:v>
                </c:pt>
                <c:pt idx="2">
                  <c:v>0.46840403285526921</c:v>
                </c:pt>
                <c:pt idx="3">
                  <c:v>6.202498804289025E-2</c:v>
                </c:pt>
                <c:pt idx="4">
                  <c:v>-0.29040773449756063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9-4F79-972A-28231A899486}"/>
            </c:ext>
          </c:extLst>
        </c:ser>
        <c:ser>
          <c:idx val="1"/>
          <c:order val="1"/>
          <c:tx>
            <c:v>+-2(s_y)</c:v>
          </c:tx>
          <c:spPr>
            <a:ln w="2222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'coeficiente de absorção'!$L$31:$L$32</c:f>
              <c:numCache>
                <c:formatCode>General</c:formatCode>
                <c:ptCount val="2"/>
                <c:pt idx="0">
                  <c:v>-0.1</c:v>
                </c:pt>
                <c:pt idx="1">
                  <c:v>0.1</c:v>
                </c:pt>
              </c:numCache>
            </c:numRef>
          </c:xVal>
          <c:yVal>
            <c:numRef>
              <c:f>'coeficiente de absorção'!$M$31:$M$32</c:f>
              <c:numCache>
                <c:formatCode>General</c:formatCode>
                <c:ptCount val="2"/>
                <c:pt idx="0">
                  <c:v>0.71367614558898906</c:v>
                </c:pt>
                <c:pt idx="1">
                  <c:v>0.71367614558898906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09-4F79-972A-28231A899486}"/>
            </c:ext>
          </c:extLst>
        </c:ser>
        <c:ser>
          <c:idx val="2"/>
          <c:order val="2"/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'coeficiente de absorção'!$L$31:$L$32</c:f>
              <c:numCache>
                <c:formatCode>General</c:formatCode>
                <c:ptCount val="2"/>
                <c:pt idx="0">
                  <c:v>-0.1</c:v>
                </c:pt>
                <c:pt idx="1">
                  <c:v>0.1</c:v>
                </c:pt>
              </c:numCache>
            </c:numRef>
          </c:xVal>
          <c:yVal>
            <c:numRef>
              <c:f>'coeficiente de absorção'!$M$34:$M$35</c:f>
              <c:numCache>
                <c:formatCode>General</c:formatCode>
                <c:ptCount val="2"/>
                <c:pt idx="0">
                  <c:v>-0.71367614558898906</c:v>
                </c:pt>
                <c:pt idx="1">
                  <c:v>-0.71367614558898906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9-4F79-972A-28231A899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  <c:max val="2.3000000000000007E-2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ax val="0.8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ln(V)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8549157238887213"/>
          <c:y val="0.25683208349771519"/>
          <c:w val="0.15688780493342946"/>
          <c:h val="7.9245900954891729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400"/>
              <a:t>Gráfico de ajuste linear (Gama 1)</a:t>
            </a:r>
          </a:p>
        </c:rich>
      </c:tx>
      <c:layout>
        <c:manualLayout>
          <c:xMode val="edge"/>
          <c:yMode val="edge"/>
          <c:x val="0.17930251241354941"/>
          <c:y val="3.9251135528666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459327773555028E-2"/>
          <c:y val="0.17171296296296296"/>
          <c:w val="0.88056810799696528"/>
          <c:h val="0.68867139723129056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'coeficiente de absorção'!$I$5:$I$9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absorção'!$M$5:$M$9</c:f>
              <c:numCache>
                <c:formatCode>0.00</c:formatCode>
                <c:ptCount val="5"/>
                <c:pt idx="0">
                  <c:v>-4.9582465038144505</c:v>
                </c:pt>
                <c:pt idx="1">
                  <c:v>-4.1667591613408881</c:v>
                </c:pt>
                <c:pt idx="2">
                  <c:v>-3.2801905472065411</c:v>
                </c:pt>
                <c:pt idx="3">
                  <c:v>-2.4630055637435775</c:v>
                </c:pt>
                <c:pt idx="4">
                  <c:v>-1.6342566418353837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5B-4D9C-98EA-27DD007B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ax val="-1.5"/>
          <c:min val="-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ln(V)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06787712735974"/>
          <c:y val="0.24388496409029001"/>
          <c:w val="0.13615751908251397"/>
          <c:h val="5.8813176035966391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/>
              <a:t>Gráfico de Resíduos (Gama 1)</a:t>
            </a:r>
          </a:p>
        </c:rich>
      </c:tx>
      <c:layout>
        <c:manualLayout>
          <c:xMode val="edge"/>
          <c:yMode val="edge"/>
          <c:x val="0.26124245627183518"/>
          <c:y val="4.9297402365941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947400431757575E-2"/>
          <c:y val="0.15105405178988315"/>
          <c:w val="0.87207995535386074"/>
          <c:h val="0.716594717446016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200000000000000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absorção'!$I$5:$I$9</c:f>
              <c:numCache>
                <c:formatCode>General</c:formatCode>
                <c:ptCount val="5"/>
                <c:pt idx="0">
                  <c:v>2.1606666666666666E-2</c:v>
                </c:pt>
                <c:pt idx="1">
                  <c:v>1.7500000000000002E-2</c:v>
                </c:pt>
                <c:pt idx="2">
                  <c:v>1.29E-2</c:v>
                </c:pt>
                <c:pt idx="3">
                  <c:v>8.6599999999999993E-3</c:v>
                </c:pt>
                <c:pt idx="4">
                  <c:v>4.3600000000000002E-3</c:v>
                </c:pt>
              </c:numCache>
            </c:numRef>
          </c:xVal>
          <c:yVal>
            <c:numRef>
              <c:f>'coeficiente de absorção'!$N$5:$N$9</c:f>
              <c:numCache>
                <c:formatCode>0.0000</c:formatCode>
                <c:ptCount val="5"/>
                <c:pt idx="0">
                  <c:v>-2.457225085432313E-2</c:v>
                </c:pt>
                <c:pt idx="1">
                  <c:v>1.9700689789018178E-2</c:v>
                </c:pt>
                <c:pt idx="2">
                  <c:v>3.2237987992309591E-3</c:v>
                </c:pt>
                <c:pt idx="3">
                  <c:v>3.1951421897924437E-2</c:v>
                </c:pt>
                <c:pt idx="4">
                  <c:v>-3.0303659631852886E-2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A-4198-B9A5-28BDEAB75479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'coeficiente de absorção'!$L$34:$L$35</c:f>
              <c:numCache>
                <c:formatCode>General</c:formatCode>
                <c:ptCount val="2"/>
                <c:pt idx="0">
                  <c:v>-0.1</c:v>
                </c:pt>
                <c:pt idx="1">
                  <c:v>0.1</c:v>
                </c:pt>
              </c:numCache>
            </c:numRef>
          </c:xVal>
          <c:yVal>
            <c:numRef>
              <c:f>'coeficiente de absorção'!$N$34:$N$35</c:f>
              <c:numCache>
                <c:formatCode>General</c:formatCode>
                <c:ptCount val="2"/>
                <c:pt idx="0">
                  <c:v>-6.2625987335302974E-2</c:v>
                </c:pt>
                <c:pt idx="1">
                  <c:v>-6.2625987335302974E-2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A-4198-B9A5-28BDEAB75479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'coeficiente de absorção'!$L$31:$L$32</c:f>
              <c:numCache>
                <c:formatCode>General</c:formatCode>
                <c:ptCount val="2"/>
                <c:pt idx="0">
                  <c:v>-0.1</c:v>
                </c:pt>
                <c:pt idx="1">
                  <c:v>0.1</c:v>
                </c:pt>
              </c:numCache>
            </c:numRef>
          </c:xVal>
          <c:yVal>
            <c:numRef>
              <c:f>'coeficiente de absorção'!$N$31:$N$32</c:f>
              <c:numCache>
                <c:formatCode>General</c:formatCode>
                <c:ptCount val="2"/>
                <c:pt idx="0">
                  <c:v>6.2625987335302974E-2</c:v>
                </c:pt>
                <c:pt idx="1">
                  <c:v>6.2625987335302974E-2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A-4198-B9A5-28BDEAB7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71264"/>
        <c:axId val="1223470304"/>
      </c:scatterChart>
      <c:valAx>
        <c:axId val="1223471264"/>
        <c:scaling>
          <c:orientation val="minMax"/>
          <c:max val="2.0000000000000004E-2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filtro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0304"/>
        <c:crossesAt val="-10"/>
        <c:crossBetween val="midCat"/>
      </c:valAx>
      <c:valAx>
        <c:axId val="1223470304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471264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835553659308078"/>
          <c:y val="0.74017011349145312"/>
          <c:w val="0.15688780493342946"/>
          <c:h val="9.2810357182126602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105296</xdr:colOff>
      <xdr:row>6</xdr:row>
      <xdr:rowOff>111406</xdr:rowOff>
    </xdr:from>
    <xdr:to>
      <xdr:col>18</xdr:col>
      <xdr:colOff>80378</xdr:colOff>
      <xdr:row>23</xdr:row>
      <xdr:rowOff>32152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D30236-9EDD-1B0F-612E-423EF70E8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104494</xdr:colOff>
      <xdr:row>24</xdr:row>
      <xdr:rowOff>128608</xdr:rowOff>
    </xdr:from>
    <xdr:to>
      <xdr:col>18</xdr:col>
      <xdr:colOff>79576</xdr:colOff>
      <xdr:row>41</xdr:row>
      <xdr:rowOff>113658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03964F-2E2E-46AE-9D5E-934BBD126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598394</xdr:colOff>
      <xdr:row>6</xdr:row>
      <xdr:rowOff>44076</xdr:rowOff>
    </xdr:from>
    <xdr:to>
      <xdr:col>12</xdr:col>
      <xdr:colOff>159124</xdr:colOff>
      <xdr:row>22</xdr:row>
      <xdr:rowOff>14442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F88166-A4B2-F3E5-8EAE-DB952CD83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328178</xdr:colOff>
      <xdr:row>7</xdr:row>
      <xdr:rowOff>185083</xdr:rowOff>
    </xdr:from>
    <xdr:to>
      <xdr:col>28</xdr:col>
      <xdr:colOff>414865</xdr:colOff>
      <xdr:row>24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043F4D-CAAD-49EC-9D7F-F93D82BC1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589117</xdr:colOff>
      <xdr:row>9</xdr:row>
      <xdr:rowOff>120050</xdr:rowOff>
    </xdr:from>
    <xdr:to>
      <xdr:col>36</xdr:col>
      <xdr:colOff>276962</xdr:colOff>
      <xdr:row>25</xdr:row>
      <xdr:rowOff>194399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298D022-40CF-49BB-B422-AB0F8EC22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563376</xdr:colOff>
      <xdr:row>8</xdr:row>
      <xdr:rowOff>145044</xdr:rowOff>
    </xdr:from>
    <xdr:to>
      <xdr:col>45</xdr:col>
      <xdr:colOff>490597</xdr:colOff>
      <xdr:row>26</xdr:row>
      <xdr:rowOff>87018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A3B4FEE-97E4-855E-C5A6-EE830E667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36286</xdr:colOff>
      <xdr:row>32</xdr:row>
      <xdr:rowOff>127000</xdr:rowOff>
    </xdr:from>
    <xdr:to>
      <xdr:col>28</xdr:col>
      <xdr:colOff>335613</xdr:colOff>
      <xdr:row>48</xdr:row>
      <xdr:rowOff>177831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F8F45B-DF58-4EFD-AEBF-118CDBD6F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379748</xdr:colOff>
      <xdr:row>32</xdr:row>
      <xdr:rowOff>86648</xdr:rowOff>
    </xdr:from>
    <xdr:to>
      <xdr:col>38</xdr:col>
      <xdr:colOff>301592</xdr:colOff>
      <xdr:row>50</xdr:row>
      <xdr:rowOff>14847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435032-1C42-4DB7-830B-EF7697F0A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4663</xdr:colOff>
      <xdr:row>0</xdr:row>
      <xdr:rowOff>112459</xdr:rowOff>
    </xdr:from>
    <xdr:to>
      <xdr:col>45</xdr:col>
      <xdr:colOff>188515</xdr:colOff>
      <xdr:row>17</xdr:row>
      <xdr:rowOff>77157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FD95BE-DE83-2830-1F72-F0BE2ED8C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4697</xdr:colOff>
      <xdr:row>20</xdr:row>
      <xdr:rowOff>160071</xdr:rowOff>
    </xdr:from>
    <xdr:to>
      <xdr:col>44</xdr:col>
      <xdr:colOff>446709</xdr:colOff>
      <xdr:row>38</xdr:row>
      <xdr:rowOff>86511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5A5534-DC7C-49E2-88BF-B27BA301A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432602</xdr:colOff>
      <xdr:row>57</xdr:row>
      <xdr:rowOff>38030</xdr:rowOff>
    </xdr:from>
    <xdr:to>
      <xdr:col>18</xdr:col>
      <xdr:colOff>252541</xdr:colOff>
      <xdr:row>76</xdr:row>
      <xdr:rowOff>180469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0B0473-2AED-42FE-B38B-484B8EC56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138355</xdr:colOff>
      <xdr:row>57</xdr:row>
      <xdr:rowOff>155674</xdr:rowOff>
    </xdr:from>
    <xdr:to>
      <xdr:col>28</xdr:col>
      <xdr:colOff>568095</xdr:colOff>
      <xdr:row>78</xdr:row>
      <xdr:rowOff>1862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2260954-2743-4259-AEC1-9C09C2369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424504</xdr:colOff>
      <xdr:row>36</xdr:row>
      <xdr:rowOff>87286</xdr:rowOff>
    </xdr:from>
    <xdr:to>
      <xdr:col>18</xdr:col>
      <xdr:colOff>103415</xdr:colOff>
      <xdr:row>56</xdr:row>
      <xdr:rowOff>83906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C4C674F-219C-4A5B-96B9-AF98314D5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98142</xdr:colOff>
      <xdr:row>36</xdr:row>
      <xdr:rowOff>129723</xdr:rowOff>
    </xdr:from>
    <xdr:to>
      <xdr:col>28</xdr:col>
      <xdr:colOff>567251</xdr:colOff>
      <xdr:row>56</xdr:row>
      <xdr:rowOff>126343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B51C72D-92E1-4BC1-9C3F-E83B0C93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498929</xdr:colOff>
      <xdr:row>8</xdr:row>
      <xdr:rowOff>0</xdr:rowOff>
    </xdr:from>
    <xdr:to>
      <xdr:col>24</xdr:col>
      <xdr:colOff>10321</xdr:colOff>
      <xdr:row>27</xdr:row>
      <xdr:rowOff>3273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690B84-3A4B-483A-8F01-07918D3B0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368355</xdr:colOff>
      <xdr:row>8</xdr:row>
      <xdr:rowOff>28865</xdr:rowOff>
    </xdr:from>
    <xdr:to>
      <xdr:col>34</xdr:col>
      <xdr:colOff>226545</xdr:colOff>
      <xdr:row>27</xdr:row>
      <xdr:rowOff>56218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24E68F0-0044-451E-BCA6-2837209B3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30C2-10EE-4F99-9984-198D913258FD}">
  <dimension ref="B3:J20"/>
  <sheetViews>
    <sheetView zoomScale="143" zoomScaleNormal="79" workbookViewId="0">
      <selection activeCell="J8" sqref="J8"/>
    </sheetView>
  </sheetViews>
  <sheetFormatPr defaultRowHeight="14.5" x14ac:dyDescent="0.35"/>
  <cols>
    <col min="2" max="2" width="6.36328125" bestFit="1" customWidth="1"/>
    <col min="3" max="3" width="12.81640625" bestFit="1" customWidth="1"/>
    <col min="4" max="4" width="6.453125" bestFit="1" customWidth="1"/>
    <col min="5" max="5" width="6.7265625" bestFit="1" customWidth="1"/>
    <col min="6" max="6" width="11.08984375" bestFit="1" customWidth="1"/>
    <col min="7" max="7" width="10.7265625" bestFit="1" customWidth="1"/>
    <col min="8" max="8" width="7" bestFit="1" customWidth="1"/>
    <col min="9" max="9" width="11.08984375" bestFit="1" customWidth="1"/>
  </cols>
  <sheetData>
    <row r="3" spans="2:10" ht="19.5" x14ac:dyDescent="0.35">
      <c r="B3" s="3" t="s">
        <v>2</v>
      </c>
      <c r="C3" s="3" t="s">
        <v>1</v>
      </c>
      <c r="D3" s="3" t="s">
        <v>24</v>
      </c>
      <c r="E3" s="10" t="s">
        <v>25</v>
      </c>
      <c r="I3" s="6" t="s">
        <v>4</v>
      </c>
      <c r="J3" s="7" t="s">
        <v>5</v>
      </c>
    </row>
    <row r="4" spans="2:10" x14ac:dyDescent="0.35">
      <c r="B4" s="2">
        <v>0.05</v>
      </c>
      <c r="C4" s="2">
        <v>1E-3</v>
      </c>
      <c r="D4" s="2">
        <v>148</v>
      </c>
      <c r="E4" s="2">
        <v>1</v>
      </c>
      <c r="G4" s="1" t="s">
        <v>3</v>
      </c>
      <c r="H4" s="1" t="s">
        <v>0</v>
      </c>
      <c r="I4" s="4" t="s">
        <v>6</v>
      </c>
      <c r="J4" s="4" t="s">
        <v>7</v>
      </c>
    </row>
    <row r="5" spans="2:10" x14ac:dyDescent="0.35">
      <c r="G5" s="2">
        <v>20</v>
      </c>
      <c r="H5" s="2">
        <f>1/(G5*0.01-0.082)^2</f>
        <v>71.818442976156263</v>
      </c>
      <c r="I5" s="2">
        <v>1.6779999999999999</v>
      </c>
      <c r="J5" s="2">
        <v>1.1120000000000001</v>
      </c>
    </row>
    <row r="7" spans="2:10" ht="19.5" x14ac:dyDescent="0.35">
      <c r="D7" s="12" t="s">
        <v>4</v>
      </c>
      <c r="E7" s="12" t="s">
        <v>5</v>
      </c>
    </row>
    <row r="8" spans="2:10" x14ac:dyDescent="0.35">
      <c r="B8" s="1" t="s">
        <v>3</v>
      </c>
      <c r="C8" s="1" t="s">
        <v>26</v>
      </c>
      <c r="D8" s="4" t="s">
        <v>6</v>
      </c>
      <c r="E8" s="4" t="s">
        <v>7</v>
      </c>
    </row>
    <row r="9" spans="2:10" x14ac:dyDescent="0.35">
      <c r="B9" s="2">
        <v>20</v>
      </c>
      <c r="C9" s="11">
        <f>1/(B9*0.01-0.082)^2</f>
        <v>71.818442976156263</v>
      </c>
      <c r="D9" s="8">
        <v>1.6779999999999999</v>
      </c>
      <c r="E9" s="8">
        <v>1.1120000000000001</v>
      </c>
    </row>
    <row r="10" spans="2:10" x14ac:dyDescent="0.35">
      <c r="B10" s="2">
        <v>125.8</v>
      </c>
      <c r="C10" s="11">
        <f>1/(B10*0.01-0.082)^2</f>
        <v>0.72307834698505269</v>
      </c>
      <c r="D10" s="8">
        <v>0.23400000000000001</v>
      </c>
      <c r="E10" s="8">
        <v>1.4E-2</v>
      </c>
    </row>
    <row r="11" spans="2:10" x14ac:dyDescent="0.35">
      <c r="B11" s="2">
        <v>22</v>
      </c>
      <c r="C11" s="11">
        <f>1/(B11*0.01-0.082)^2</f>
        <v>52.509976895610158</v>
      </c>
      <c r="D11" s="8">
        <v>1.268</v>
      </c>
      <c r="E11" s="8">
        <v>0.86299999999999999</v>
      </c>
    </row>
    <row r="12" spans="2:10" x14ac:dyDescent="0.35">
      <c r="B12" s="2">
        <v>24</v>
      </c>
      <c r="C12" s="11">
        <f>1/(B12*0.01-0.082)^2</f>
        <v>40.057683063611613</v>
      </c>
      <c r="D12" s="8">
        <v>1.08</v>
      </c>
      <c r="E12" s="8">
        <v>0.66</v>
      </c>
    </row>
    <row r="13" spans="2:10" x14ac:dyDescent="0.35">
      <c r="B13" s="2">
        <v>26</v>
      </c>
      <c r="C13" s="11">
        <f>1/(B13*0.01-0.082)^2</f>
        <v>31.561671506122966</v>
      </c>
      <c r="D13" s="8">
        <v>0.93200000000000005</v>
      </c>
      <c r="E13" s="8">
        <v>0.52200000000000002</v>
      </c>
    </row>
    <row r="14" spans="2:10" x14ac:dyDescent="0.35">
      <c r="B14" s="2">
        <v>28</v>
      </c>
      <c r="C14" s="11">
        <f t="shared" ref="C14:C20" si="0">1/(B14*0.01-0.082)^2</f>
        <v>25.507601265177019</v>
      </c>
      <c r="D14" s="8">
        <v>0.82699999999999996</v>
      </c>
      <c r="E14" s="8">
        <v>0.42099999999999999</v>
      </c>
    </row>
    <row r="15" spans="2:10" x14ac:dyDescent="0.35">
      <c r="B15" s="2">
        <v>30</v>
      </c>
      <c r="C15" s="11">
        <f t="shared" si="0"/>
        <v>21.041999831664008</v>
      </c>
      <c r="D15" s="8">
        <v>0.752</v>
      </c>
      <c r="E15" s="8">
        <v>0.34499999999999997</v>
      </c>
    </row>
    <row r="16" spans="2:10" x14ac:dyDescent="0.35">
      <c r="B16" s="2">
        <v>124</v>
      </c>
      <c r="C16" s="11">
        <f t="shared" si="0"/>
        <v>0.74573217476382669</v>
      </c>
      <c r="D16" s="8">
        <v>0.23799999999999999</v>
      </c>
      <c r="E16" s="8">
        <v>1.6E-2</v>
      </c>
    </row>
    <row r="17" spans="2:5" x14ac:dyDescent="0.35">
      <c r="B17" s="2">
        <v>114</v>
      </c>
      <c r="C17" s="11">
        <f t="shared" si="0"/>
        <v>0.89336444623911437</v>
      </c>
      <c r="D17" s="8">
        <v>0.23599999999999999</v>
      </c>
      <c r="E17" s="8">
        <v>1.7999999999999999E-2</v>
      </c>
    </row>
    <row r="18" spans="2:5" x14ac:dyDescent="0.35">
      <c r="B18" s="2">
        <v>88</v>
      </c>
      <c r="C18" s="11">
        <f t="shared" si="0"/>
        <v>1.570341894837344</v>
      </c>
      <c r="D18" s="8">
        <v>0.27700000000000002</v>
      </c>
      <c r="E18" s="8">
        <v>0.03</v>
      </c>
    </row>
    <row r="19" spans="2:5" x14ac:dyDescent="0.35">
      <c r="B19" s="2">
        <v>60</v>
      </c>
      <c r="C19" s="11">
        <f t="shared" si="0"/>
        <v>3.7268377036716802</v>
      </c>
      <c r="D19" s="8">
        <v>0.35</v>
      </c>
      <c r="E19" s="8">
        <v>0.06</v>
      </c>
    </row>
    <row r="20" spans="2:5" x14ac:dyDescent="0.35">
      <c r="B20" s="2">
        <v>40</v>
      </c>
      <c r="C20" s="11">
        <f t="shared" si="0"/>
        <v>9.8888493334915548</v>
      </c>
      <c r="D20" s="8">
        <v>0.51900000000000002</v>
      </c>
      <c r="E20" s="8">
        <v>0.16700000000000001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B7E5-7A99-43F6-BA35-B6CB33337439}">
  <dimension ref="B2:U48"/>
  <sheetViews>
    <sheetView topLeftCell="F9" zoomScale="132" zoomScaleNormal="108" workbookViewId="0">
      <selection activeCell="T45" sqref="T45"/>
    </sheetView>
  </sheetViews>
  <sheetFormatPr defaultRowHeight="14.5" x14ac:dyDescent="0.35"/>
  <cols>
    <col min="3" max="3" width="11.453125" bestFit="1" customWidth="1"/>
    <col min="6" max="6" width="10.7265625" bestFit="1" customWidth="1"/>
    <col min="11" max="11" width="9.36328125" bestFit="1" customWidth="1"/>
    <col min="15" max="15" width="11.453125" bestFit="1" customWidth="1"/>
    <col min="17" max="17" width="12.90625" bestFit="1" customWidth="1"/>
    <col min="18" max="18" width="8.54296875" bestFit="1" customWidth="1"/>
  </cols>
  <sheetData>
    <row r="2" spans="2:18" ht="16" x14ac:dyDescent="0.35">
      <c r="B2" s="3" t="s">
        <v>2</v>
      </c>
      <c r="C2" s="3" t="s">
        <v>1</v>
      </c>
      <c r="D2" s="3" t="s">
        <v>14</v>
      </c>
    </row>
    <row r="3" spans="2:18" x14ac:dyDescent="0.35">
      <c r="B3" s="2">
        <v>0.05</v>
      </c>
      <c r="C3" s="2">
        <v>1E-3</v>
      </c>
      <c r="D3" s="2">
        <v>148</v>
      </c>
    </row>
    <row r="5" spans="2:18" ht="19.5" x14ac:dyDescent="0.45">
      <c r="B5" s="23" t="s">
        <v>27</v>
      </c>
      <c r="C5" s="23"/>
      <c r="D5" s="23"/>
      <c r="N5" s="25" t="s">
        <v>28</v>
      </c>
      <c r="O5" s="25"/>
      <c r="P5" s="25"/>
      <c r="Q5" s="25"/>
      <c r="R5" s="25"/>
    </row>
    <row r="6" spans="2:18" x14ac:dyDescent="0.35">
      <c r="B6" s="1" t="s">
        <v>3</v>
      </c>
      <c r="C6" s="1" t="s">
        <v>37</v>
      </c>
      <c r="D6" s="4" t="s">
        <v>8</v>
      </c>
      <c r="N6" s="1" t="s">
        <v>3</v>
      </c>
      <c r="O6" s="1" t="s">
        <v>37</v>
      </c>
      <c r="P6" s="4" t="s">
        <v>8</v>
      </c>
      <c r="Q6" s="1" t="s">
        <v>29</v>
      </c>
      <c r="R6" s="1" t="s">
        <v>30</v>
      </c>
    </row>
    <row r="7" spans="2:18" x14ac:dyDescent="0.35">
      <c r="B7" s="2">
        <v>40</v>
      </c>
      <c r="C7" s="2">
        <f>1/(B7*0.01-0.082)^2</f>
        <v>9.8888493334915548</v>
      </c>
      <c r="D7" s="2">
        <v>0.16700000000000001</v>
      </c>
      <c r="N7" s="2">
        <v>40</v>
      </c>
      <c r="O7" s="2">
        <f>1/(N7*0.01-0.082)^2</f>
        <v>9.8888493334915548</v>
      </c>
      <c r="P7" s="2">
        <v>0.16700000000000001</v>
      </c>
      <c r="Q7" s="2">
        <f t="shared" ref="Q7:Q22" si="0">O7*$O$25+$P$25</f>
        <v>0.16284007368821973</v>
      </c>
      <c r="R7" s="2">
        <f>Q7-P7</f>
        <v>-4.1599263117802765E-3</v>
      </c>
    </row>
    <row r="8" spans="2:18" x14ac:dyDescent="0.35">
      <c r="B8" s="2">
        <v>38</v>
      </c>
      <c r="C8" s="2">
        <f t="shared" ref="C8:C28" si="1">1/(B8*0.01-0.082)^2</f>
        <v>11.260754020089186</v>
      </c>
      <c r="D8" s="2">
        <v>0.185</v>
      </c>
      <c r="N8" s="2">
        <v>38</v>
      </c>
      <c r="O8" s="2">
        <f t="shared" ref="O8:O12" si="2">1/(N8*0.01-0.082)^2</f>
        <v>11.260754020089186</v>
      </c>
      <c r="P8" s="2">
        <v>0.185</v>
      </c>
      <c r="Q8" s="2">
        <f t="shared" si="0"/>
        <v>0.18563264712496122</v>
      </c>
      <c r="R8" s="2">
        <f t="shared" ref="R8:R22" si="3">Q8-P8</f>
        <v>6.32647124961222E-4</v>
      </c>
    </row>
    <row r="9" spans="2:18" x14ac:dyDescent="0.35">
      <c r="B9" s="2">
        <v>36</v>
      </c>
      <c r="C9" s="2">
        <f t="shared" si="1"/>
        <v>12.93928885668444</v>
      </c>
      <c r="D9" s="2">
        <v>0.215</v>
      </c>
      <c r="N9" s="2">
        <v>36</v>
      </c>
      <c r="O9" s="2">
        <f t="shared" si="2"/>
        <v>12.93928885668444</v>
      </c>
      <c r="P9" s="2">
        <v>0.215</v>
      </c>
      <c r="Q9" s="2">
        <f t="shared" si="0"/>
        <v>0.21351951776763509</v>
      </c>
      <c r="R9" s="2">
        <f t="shared" si="3"/>
        <v>-1.4804822323649103E-3</v>
      </c>
    </row>
    <row r="10" spans="2:18" x14ac:dyDescent="0.35">
      <c r="B10" s="2">
        <v>34</v>
      </c>
      <c r="C10" s="2">
        <f t="shared" si="1"/>
        <v>15.023135628868458</v>
      </c>
      <c r="D10" s="2">
        <v>0.247</v>
      </c>
      <c r="N10" s="2">
        <v>34</v>
      </c>
      <c r="O10" s="2">
        <f t="shared" si="2"/>
        <v>15.023135628868458</v>
      </c>
      <c r="P10" s="2">
        <v>0.247</v>
      </c>
      <c r="Q10" s="2">
        <f t="shared" si="0"/>
        <v>0.24814016674559955</v>
      </c>
      <c r="R10" s="2">
        <f t="shared" si="3"/>
        <v>1.1401667455995523E-3</v>
      </c>
    </row>
    <row r="11" spans="2:18" x14ac:dyDescent="0.35">
      <c r="B11" s="2">
        <v>32</v>
      </c>
      <c r="C11" s="2">
        <f t="shared" si="1"/>
        <v>17.654120471718102</v>
      </c>
      <c r="D11" s="2">
        <v>0.28499999999999998</v>
      </c>
      <c r="N11" s="2">
        <v>32</v>
      </c>
      <c r="O11" s="2">
        <f t="shared" si="2"/>
        <v>17.654120471718102</v>
      </c>
      <c r="P11" s="2">
        <v>0.28499999999999998</v>
      </c>
      <c r="Q11" s="2">
        <f t="shared" si="0"/>
        <v>0.29185086751616413</v>
      </c>
      <c r="R11" s="2">
        <f t="shared" si="3"/>
        <v>6.8508675161641497E-3</v>
      </c>
    </row>
    <row r="12" spans="2:18" x14ac:dyDescent="0.35">
      <c r="B12" s="2">
        <v>30</v>
      </c>
      <c r="C12" s="2">
        <f t="shared" si="1"/>
        <v>21.041999831664008</v>
      </c>
      <c r="D12" s="2">
        <v>0.34</v>
      </c>
      <c r="N12" s="2">
        <v>30</v>
      </c>
      <c r="O12" s="2">
        <f t="shared" si="2"/>
        <v>21.041999831664008</v>
      </c>
      <c r="P12" s="2">
        <v>0.34</v>
      </c>
      <c r="Q12" s="2">
        <f t="shared" si="0"/>
        <v>0.34813647529981578</v>
      </c>
      <c r="R12" s="2">
        <f t="shared" si="3"/>
        <v>8.1364752998157597E-3</v>
      </c>
    </row>
    <row r="13" spans="2:18" x14ac:dyDescent="0.35">
      <c r="B13" s="13">
        <v>28</v>
      </c>
      <c r="C13" s="13">
        <f t="shared" si="1"/>
        <v>25.507601265177019</v>
      </c>
      <c r="D13" s="13">
        <v>0.40400000000000003</v>
      </c>
      <c r="N13" s="2">
        <v>30.5</v>
      </c>
      <c r="O13" s="2">
        <f t="shared" ref="O13:O22" si="4">1/(N13*0.01-0.082)^2</f>
        <v>20.108990729755277</v>
      </c>
      <c r="P13" s="2">
        <v>0.33</v>
      </c>
      <c r="Q13" s="2">
        <f t="shared" si="0"/>
        <v>0.33263563279949415</v>
      </c>
      <c r="R13" s="2">
        <f t="shared" si="3"/>
        <v>2.6356327994941364E-3</v>
      </c>
    </row>
    <row r="14" spans="2:18" x14ac:dyDescent="0.35">
      <c r="B14" s="13">
        <v>26</v>
      </c>
      <c r="C14" s="13">
        <f t="shared" si="1"/>
        <v>31.561671506122966</v>
      </c>
      <c r="D14" s="13">
        <v>0.51300000000000001</v>
      </c>
      <c r="N14" s="2">
        <v>31</v>
      </c>
      <c r="O14" s="2">
        <f t="shared" si="4"/>
        <v>19.236688211757468</v>
      </c>
      <c r="P14" s="2">
        <v>0.32</v>
      </c>
      <c r="Q14" s="2">
        <f t="shared" si="0"/>
        <v>0.31814335837638708</v>
      </c>
      <c r="R14" s="2">
        <f t="shared" si="3"/>
        <v>-1.8566416236129313E-3</v>
      </c>
    </row>
    <row r="15" spans="2:18" x14ac:dyDescent="0.35">
      <c r="B15" s="13">
        <v>24</v>
      </c>
      <c r="C15" s="13">
        <f t="shared" si="1"/>
        <v>40.057683063611613</v>
      </c>
      <c r="D15" s="13">
        <v>0.64200000000000002</v>
      </c>
      <c r="N15" s="2">
        <v>31.5</v>
      </c>
      <c r="O15" s="2">
        <f t="shared" si="4"/>
        <v>18.41993774061044</v>
      </c>
      <c r="P15" s="2">
        <v>0.29899999999999999</v>
      </c>
      <c r="Q15" s="2">
        <f t="shared" si="0"/>
        <v>0.30457401549493679</v>
      </c>
      <c r="R15" s="2">
        <f t="shared" si="3"/>
        <v>5.5740154949368015E-3</v>
      </c>
    </row>
    <row r="16" spans="2:18" x14ac:dyDescent="0.35">
      <c r="B16" s="13">
        <v>22</v>
      </c>
      <c r="C16" s="13">
        <f t="shared" si="1"/>
        <v>52.509976895610158</v>
      </c>
      <c r="D16" s="13">
        <v>0.84599999999999997</v>
      </c>
      <c r="N16" s="13">
        <v>22.5</v>
      </c>
      <c r="O16" s="13">
        <f t="shared" si="4"/>
        <v>48.902146804244694</v>
      </c>
      <c r="P16" s="13">
        <v>0.80500000000000005</v>
      </c>
      <c r="Q16" s="13">
        <f t="shared" si="0"/>
        <v>0.81099985934859253</v>
      </c>
      <c r="R16" s="13">
        <f t="shared" si="3"/>
        <v>5.9998593485924845E-3</v>
      </c>
    </row>
    <row r="17" spans="2:21" x14ac:dyDescent="0.35">
      <c r="B17" s="2">
        <v>30.5</v>
      </c>
      <c r="C17" s="2">
        <f t="shared" si="1"/>
        <v>20.108990729755277</v>
      </c>
      <c r="D17" s="2">
        <v>0.33</v>
      </c>
      <c r="N17" s="2">
        <v>24.5</v>
      </c>
      <c r="O17" s="2">
        <f t="shared" si="4"/>
        <v>37.637848620572861</v>
      </c>
      <c r="P17" s="2">
        <v>0.623</v>
      </c>
      <c r="Q17" s="2">
        <f t="shared" si="0"/>
        <v>0.62385687042753024</v>
      </c>
      <c r="R17" s="2">
        <f t="shared" si="3"/>
        <v>8.5687042753024301E-4</v>
      </c>
    </row>
    <row r="18" spans="2:21" x14ac:dyDescent="0.35">
      <c r="B18" s="2">
        <v>31</v>
      </c>
      <c r="C18" s="2">
        <f t="shared" si="1"/>
        <v>19.236688211757468</v>
      </c>
      <c r="D18" s="2">
        <v>0.32</v>
      </c>
      <c r="N18" s="2">
        <v>25</v>
      </c>
      <c r="O18" s="2">
        <f t="shared" si="4"/>
        <v>35.430839002267582</v>
      </c>
      <c r="P18" s="2">
        <v>0.58599999999999997</v>
      </c>
      <c r="Q18" s="2">
        <f t="shared" si="0"/>
        <v>0.58719001646002034</v>
      </c>
      <c r="R18" s="2">
        <f t="shared" si="3"/>
        <v>1.1900164600203711E-3</v>
      </c>
    </row>
    <row r="19" spans="2:21" x14ac:dyDescent="0.35">
      <c r="B19" s="2">
        <v>31.5</v>
      </c>
      <c r="C19" s="2">
        <f t="shared" si="1"/>
        <v>18.41993774061044</v>
      </c>
      <c r="D19" s="2">
        <v>0.29899999999999999</v>
      </c>
      <c r="N19" s="2">
        <v>25.5</v>
      </c>
      <c r="O19" s="2">
        <f t="shared" si="4"/>
        <v>33.41240936883959</v>
      </c>
      <c r="P19" s="2">
        <v>0.55900000000000005</v>
      </c>
      <c r="Q19" s="2">
        <f t="shared" si="0"/>
        <v>0.55365619585554593</v>
      </c>
      <c r="R19" s="2">
        <f t="shared" si="3"/>
        <v>-5.3438041444541229E-3</v>
      </c>
    </row>
    <row r="20" spans="2:21" x14ac:dyDescent="0.35">
      <c r="B20" s="2">
        <v>22.5</v>
      </c>
      <c r="C20" s="2">
        <f t="shared" si="1"/>
        <v>48.902146804244694</v>
      </c>
      <c r="D20" s="2">
        <v>0.80500000000000005</v>
      </c>
      <c r="N20" s="2">
        <v>26.5</v>
      </c>
      <c r="O20" s="2">
        <f t="shared" si="4"/>
        <v>29.86055122577563</v>
      </c>
      <c r="P20" s="2">
        <v>0.498</v>
      </c>
      <c r="Q20" s="2">
        <f t="shared" si="0"/>
        <v>0.49464627457344351</v>
      </c>
      <c r="R20" s="2">
        <f t="shared" si="3"/>
        <v>-3.3537254265564864E-3</v>
      </c>
    </row>
    <row r="21" spans="2:21" x14ac:dyDescent="0.35">
      <c r="B21" s="13">
        <v>23</v>
      </c>
      <c r="C21" s="13">
        <f t="shared" si="1"/>
        <v>45.653761869978069</v>
      </c>
      <c r="D21" s="13">
        <v>0.747</v>
      </c>
      <c r="N21" s="2">
        <v>27</v>
      </c>
      <c r="O21" s="2">
        <f t="shared" si="4"/>
        <v>28.293345405160707</v>
      </c>
      <c r="P21" s="2">
        <v>0.47799999999999998</v>
      </c>
      <c r="Q21" s="2">
        <f t="shared" si="0"/>
        <v>0.4686090038316672</v>
      </c>
      <c r="R21" s="2">
        <f t="shared" si="3"/>
        <v>-9.3909961683327769E-3</v>
      </c>
    </row>
    <row r="22" spans="2:21" x14ac:dyDescent="0.35">
      <c r="B22" s="13">
        <v>23.5</v>
      </c>
      <c r="C22" s="13">
        <f t="shared" si="1"/>
        <v>42.718612499466005</v>
      </c>
      <c r="D22" s="13">
        <v>0.71199999999999997</v>
      </c>
      <c r="N22" s="2">
        <v>27.5</v>
      </c>
      <c r="O22" s="2">
        <f t="shared" si="4"/>
        <v>26.846358291497754</v>
      </c>
      <c r="P22" s="2">
        <v>0.45200000000000001</v>
      </c>
      <c r="Q22" s="2">
        <f t="shared" si="0"/>
        <v>0.44456902468998621</v>
      </c>
      <c r="R22" s="2">
        <f t="shared" si="3"/>
        <v>-7.4309753100137987E-3</v>
      </c>
    </row>
    <row r="23" spans="2:21" x14ac:dyDescent="0.35">
      <c r="B23" s="2">
        <v>24.5</v>
      </c>
      <c r="C23" s="2">
        <f t="shared" si="1"/>
        <v>37.637848620572861</v>
      </c>
      <c r="D23" s="2">
        <v>0.623</v>
      </c>
    </row>
    <row r="24" spans="2:21" ht="15" thickBot="1" x14ac:dyDescent="0.4">
      <c r="B24" s="2">
        <v>25</v>
      </c>
      <c r="C24" s="2">
        <f t="shared" si="1"/>
        <v>35.430839002267582</v>
      </c>
      <c r="D24" s="2">
        <v>0.58599999999999997</v>
      </c>
      <c r="O24" s="24" t="s">
        <v>38</v>
      </c>
      <c r="P24" s="24"/>
    </row>
    <row r="25" spans="2:21" ht="16.5" thickTop="1" x14ac:dyDescent="0.35">
      <c r="B25" s="2">
        <v>25.5</v>
      </c>
      <c r="C25" s="2">
        <f t="shared" si="1"/>
        <v>33.41240936883959</v>
      </c>
      <c r="D25" s="2">
        <v>0.55900000000000005</v>
      </c>
      <c r="N25" s="3" t="s">
        <v>33</v>
      </c>
      <c r="O25" s="14">
        <f t="array" ref="O25:P27">LINEST(P7:P22,O7:O22,1,1)</f>
        <v>1.6613817023446296E-2</v>
      </c>
      <c r="P25" s="9">
        <v>-1.4514597108378213E-3</v>
      </c>
      <c r="Q25" s="3" t="s">
        <v>34</v>
      </c>
    </row>
    <row r="26" spans="2:21" ht="16" x14ac:dyDescent="0.35">
      <c r="B26" s="2">
        <v>26.5</v>
      </c>
      <c r="C26" s="2">
        <f t="shared" si="1"/>
        <v>29.86055122577563</v>
      </c>
      <c r="D26" s="2">
        <v>0.498</v>
      </c>
      <c r="N26" s="3" t="s">
        <v>31</v>
      </c>
      <c r="O26" s="14">
        <v>1.266592632411289E-4</v>
      </c>
      <c r="P26" s="9">
        <v>3.3328654683608154E-3</v>
      </c>
      <c r="Q26" s="3" t="s">
        <v>35</v>
      </c>
      <c r="S26">
        <v>0</v>
      </c>
      <c r="T26">
        <f>2*$P$27</f>
        <v>1.0652425326270698E-2</v>
      </c>
      <c r="U26">
        <f>2*$K$40</f>
        <v>1.0170426004709739E-2</v>
      </c>
    </row>
    <row r="27" spans="2:21" ht="16" x14ac:dyDescent="0.35">
      <c r="B27" s="2">
        <v>27</v>
      </c>
      <c r="C27" s="2">
        <f t="shared" si="1"/>
        <v>28.293345405160707</v>
      </c>
      <c r="D27" s="2">
        <v>0.47799999999999998</v>
      </c>
      <c r="N27" s="3" t="s">
        <v>32</v>
      </c>
      <c r="O27" s="9">
        <v>0.9991869638355052</v>
      </c>
      <c r="P27" s="9">
        <v>5.326212663135349E-3</v>
      </c>
      <c r="Q27" s="3" t="s">
        <v>36</v>
      </c>
      <c r="S27">
        <v>70</v>
      </c>
      <c r="T27">
        <f>2*$P$27</f>
        <v>1.0652425326270698E-2</v>
      </c>
      <c r="U27">
        <f>2*$K$40</f>
        <v>1.0170426004709739E-2</v>
      </c>
    </row>
    <row r="28" spans="2:21" x14ac:dyDescent="0.35">
      <c r="B28" s="2">
        <v>27.5</v>
      </c>
      <c r="C28" s="2">
        <f t="shared" si="1"/>
        <v>26.846358291497754</v>
      </c>
      <c r="D28" s="2">
        <v>0.45200000000000001</v>
      </c>
    </row>
    <row r="29" spans="2:21" x14ac:dyDescent="0.35">
      <c r="S29">
        <v>0</v>
      </c>
      <c r="T29">
        <f>-T26</f>
        <v>-1.0652425326270698E-2</v>
      </c>
      <c r="U29">
        <f>-U26</f>
        <v>-1.0170426004709739E-2</v>
      </c>
    </row>
    <row r="30" spans="2:21" x14ac:dyDescent="0.35">
      <c r="S30">
        <v>70</v>
      </c>
      <c r="T30">
        <f>-T27</f>
        <v>-1.0652425326270698E-2</v>
      </c>
      <c r="U30">
        <f>-U27</f>
        <v>-1.0170426004709739E-2</v>
      </c>
    </row>
    <row r="32" spans="2:21" ht="19.5" x14ac:dyDescent="0.35">
      <c r="N32" s="25" t="s">
        <v>40</v>
      </c>
      <c r="O32" s="25"/>
      <c r="P32" s="25"/>
      <c r="Q32" s="25"/>
      <c r="R32" s="25"/>
    </row>
    <row r="33" spans="9:18" x14ac:dyDescent="0.35">
      <c r="N33" s="1" t="s">
        <v>3</v>
      </c>
      <c r="O33" s="1" t="s">
        <v>37</v>
      </c>
      <c r="P33" s="4" t="s">
        <v>8</v>
      </c>
      <c r="Q33" s="1" t="s">
        <v>29</v>
      </c>
      <c r="R33" s="1" t="s">
        <v>30</v>
      </c>
    </row>
    <row r="34" spans="9:18" x14ac:dyDescent="0.35">
      <c r="N34" s="2">
        <v>40</v>
      </c>
      <c r="O34" s="2">
        <f>1/(N34*0.01-0.082)^2</f>
        <v>9.8888493334915548</v>
      </c>
      <c r="P34" s="2">
        <v>0.16700000000000001</v>
      </c>
      <c r="Q34" s="2">
        <f>O34*$J$38+$K$38</f>
        <v>0.16144794523911848</v>
      </c>
      <c r="R34" s="2">
        <f>Q34-P34</f>
        <v>-5.5520547608815252E-3</v>
      </c>
    </row>
    <row r="35" spans="9:18" x14ac:dyDescent="0.35">
      <c r="N35" s="2">
        <v>38</v>
      </c>
      <c r="O35" s="2">
        <f t="shared" ref="O35:O48" si="5">1/(N35*0.01-0.082)^2</f>
        <v>11.260754020089186</v>
      </c>
      <c r="P35" s="2">
        <v>0.185</v>
      </c>
      <c r="Q35" s="2">
        <f t="shared" ref="Q35:Q48" si="6">O35*$J$38+$K$38</f>
        <v>0.18443593402062214</v>
      </c>
      <c r="R35" s="2">
        <f t="shared" ref="R35:R48" si="7">Q35-P35</f>
        <v>-5.6406597937785907E-4</v>
      </c>
    </row>
    <row r="36" spans="9:18" x14ac:dyDescent="0.35">
      <c r="N36" s="2">
        <v>36</v>
      </c>
      <c r="O36" s="2">
        <f t="shared" si="5"/>
        <v>12.93928885668444</v>
      </c>
      <c r="P36" s="2">
        <v>0.215</v>
      </c>
      <c r="Q36" s="2">
        <f t="shared" si="6"/>
        <v>0.21256189668404135</v>
      </c>
      <c r="R36" s="2">
        <f t="shared" si="7"/>
        <v>-2.4381033159586452E-3</v>
      </c>
    </row>
    <row r="37" spans="9:18" ht="15" thickBot="1" x14ac:dyDescent="0.4">
      <c r="J37" s="22" t="s">
        <v>39</v>
      </c>
      <c r="K37" s="22"/>
      <c r="N37" s="2">
        <v>34</v>
      </c>
      <c r="O37" s="2">
        <f>1/(N37*0.01-0.082)^2</f>
        <v>15.023135628868458</v>
      </c>
      <c r="P37" s="2">
        <v>0.247</v>
      </c>
      <c r="Q37" s="2">
        <f t="shared" si="6"/>
        <v>0.24747937068155423</v>
      </c>
      <c r="R37" s="2">
        <f t="shared" si="7"/>
        <v>4.7937068155423646E-4</v>
      </c>
    </row>
    <row r="38" spans="9:18" ht="16.5" thickTop="1" x14ac:dyDescent="0.35">
      <c r="I38" s="3" t="s">
        <v>33</v>
      </c>
      <c r="J38" s="15">
        <f t="array" ref="J38:K40">LINEST(P34:P48,O34:O48,1,1)</f>
        <v>1.6756257928176217E-2</v>
      </c>
      <c r="K38" s="16">
        <v>-4.2521648057394779E-3</v>
      </c>
      <c r="L38" s="3" t="s">
        <v>34</v>
      </c>
      <c r="N38" s="2">
        <v>32</v>
      </c>
      <c r="O38" s="2">
        <f>1/(N38*0.01-0.082)^2</f>
        <v>17.654120471718102</v>
      </c>
      <c r="P38" s="2">
        <v>0.28499999999999998</v>
      </c>
      <c r="Q38" s="2">
        <f t="shared" si="6"/>
        <v>0.291564831313465</v>
      </c>
      <c r="R38" s="2">
        <f t="shared" si="7"/>
        <v>6.5648313134650249E-3</v>
      </c>
    </row>
    <row r="39" spans="9:18" ht="16" x14ac:dyDescent="0.35">
      <c r="I39" s="3" t="s">
        <v>31</v>
      </c>
      <c r="J39" s="15">
        <v>1.52402664243719E-4</v>
      </c>
      <c r="K39" s="16">
        <v>3.6676194759262737E-3</v>
      </c>
      <c r="L39" s="3" t="s">
        <v>35</v>
      </c>
      <c r="N39" s="2">
        <v>30</v>
      </c>
      <c r="O39" s="2">
        <f>1/(N39*0.01-0.082)^2</f>
        <v>21.041999831664008</v>
      </c>
      <c r="P39" s="2">
        <v>0.34</v>
      </c>
      <c r="Q39" s="2">
        <f t="shared" si="6"/>
        <v>0.34833301169826314</v>
      </c>
      <c r="R39" s="2">
        <f t="shared" si="7"/>
        <v>8.3330116982631153E-3</v>
      </c>
    </row>
    <row r="40" spans="9:18" ht="16" x14ac:dyDescent="0.35">
      <c r="I40" s="3" t="s">
        <v>32</v>
      </c>
      <c r="J40" s="16">
        <v>0.99892574445732119</v>
      </c>
      <c r="K40" s="16">
        <v>5.0852130023548697E-3</v>
      </c>
      <c r="L40" s="3" t="s">
        <v>36</v>
      </c>
      <c r="N40" s="2">
        <v>30.5</v>
      </c>
      <c r="O40" s="2">
        <f t="shared" si="5"/>
        <v>20.108990729755277</v>
      </c>
      <c r="P40" s="2">
        <v>0.33</v>
      </c>
      <c r="Q40" s="2">
        <f t="shared" si="6"/>
        <v>0.33269927053734444</v>
      </c>
      <c r="R40" s="2">
        <f t="shared" si="7"/>
        <v>2.6992705373444226E-3</v>
      </c>
    </row>
    <row r="41" spans="9:18" x14ac:dyDescent="0.35">
      <c r="N41" s="2">
        <v>31</v>
      </c>
      <c r="O41" s="2">
        <f t="shared" si="5"/>
        <v>19.236688211757468</v>
      </c>
      <c r="P41" s="2">
        <v>0.32</v>
      </c>
      <c r="Q41" s="2">
        <f t="shared" si="6"/>
        <v>0.31808274455437557</v>
      </c>
      <c r="R41" s="2">
        <f t="shared" si="7"/>
        <v>-1.9172554456244328E-3</v>
      </c>
    </row>
    <row r="42" spans="9:18" x14ac:dyDescent="0.35">
      <c r="N42" s="2">
        <v>31.5</v>
      </c>
      <c r="O42" s="2">
        <f t="shared" si="5"/>
        <v>18.41993774061044</v>
      </c>
      <c r="P42" s="2">
        <v>0.29899999999999999</v>
      </c>
      <c r="Q42" s="2">
        <f t="shared" si="6"/>
        <v>0.30439706299687652</v>
      </c>
      <c r="R42" s="2">
        <f t="shared" si="7"/>
        <v>5.3970629968765338E-3</v>
      </c>
    </row>
    <row r="43" spans="9:18" x14ac:dyDescent="0.35">
      <c r="N43" s="2">
        <v>24.5</v>
      </c>
      <c r="O43" s="2">
        <f t="shared" si="5"/>
        <v>37.637848620572861</v>
      </c>
      <c r="P43" s="2">
        <v>0.623</v>
      </c>
      <c r="Q43" s="2">
        <f t="shared" si="6"/>
        <v>0.62641733454223081</v>
      </c>
      <c r="R43" s="2">
        <f t="shared" si="7"/>
        <v>3.4173345422308099E-3</v>
      </c>
    </row>
    <row r="44" spans="9:18" x14ac:dyDescent="0.35">
      <c r="N44" s="2">
        <v>25</v>
      </c>
      <c r="O44" s="2">
        <f t="shared" si="5"/>
        <v>35.430839002267582</v>
      </c>
      <c r="P44" s="2">
        <v>0.58599999999999997</v>
      </c>
      <c r="Q44" s="2">
        <f t="shared" si="6"/>
        <v>0.58943611212794189</v>
      </c>
      <c r="R44" s="2">
        <f t="shared" si="7"/>
        <v>3.436112127941926E-3</v>
      </c>
    </row>
    <row r="45" spans="9:18" x14ac:dyDescent="0.35">
      <c r="N45" s="2">
        <v>25.5</v>
      </c>
      <c r="O45" s="2">
        <f t="shared" si="5"/>
        <v>33.41240936883959</v>
      </c>
      <c r="P45" s="2">
        <v>0.55900000000000005</v>
      </c>
      <c r="Q45" s="2">
        <f t="shared" si="6"/>
        <v>0.5556147845803483</v>
      </c>
      <c r="R45" s="2">
        <f t="shared" si="7"/>
        <v>-3.3852154196517548E-3</v>
      </c>
    </row>
    <row r="46" spans="9:18" x14ac:dyDescent="0.35">
      <c r="N46" s="2">
        <v>26.5</v>
      </c>
      <c r="O46" s="2">
        <f t="shared" si="5"/>
        <v>29.86055122577563</v>
      </c>
      <c r="P46" s="2">
        <v>0.498</v>
      </c>
      <c r="Q46" s="2">
        <f t="shared" si="6"/>
        <v>0.49609893341087546</v>
      </c>
      <c r="R46" s="2">
        <f t="shared" si="7"/>
        <v>-1.9010665891245337E-3</v>
      </c>
    </row>
    <row r="47" spans="9:18" x14ac:dyDescent="0.35">
      <c r="N47" s="2">
        <v>27</v>
      </c>
      <c r="O47" s="2">
        <f t="shared" si="5"/>
        <v>28.293345405160707</v>
      </c>
      <c r="P47" s="2">
        <v>0.47799999999999998</v>
      </c>
      <c r="Q47" s="2">
        <f t="shared" si="6"/>
        <v>0.46983842845411272</v>
      </c>
      <c r="R47" s="2">
        <f t="shared" si="7"/>
        <v>-8.1615715458872584E-3</v>
      </c>
    </row>
    <row r="48" spans="9:18" x14ac:dyDescent="0.35">
      <c r="N48" s="2">
        <v>27.5</v>
      </c>
      <c r="O48" s="2">
        <f t="shared" si="5"/>
        <v>26.846358291497754</v>
      </c>
      <c r="P48" s="2">
        <v>0.45200000000000001</v>
      </c>
      <c r="Q48" s="2">
        <f t="shared" si="6"/>
        <v>0.44559233915882906</v>
      </c>
      <c r="R48" s="2">
        <f t="shared" si="7"/>
        <v>-6.4076608411709479E-3</v>
      </c>
    </row>
  </sheetData>
  <mergeCells count="5">
    <mergeCell ref="J37:K37"/>
    <mergeCell ref="B5:D5"/>
    <mergeCell ref="O24:P24"/>
    <mergeCell ref="N5:R5"/>
    <mergeCell ref="N32:R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AC58-C828-43D7-99B8-2F903B6332DF}">
  <dimension ref="A3:S35"/>
  <sheetViews>
    <sheetView tabSelected="1" topLeftCell="I1" zoomScale="55" zoomScaleNormal="72" workbookViewId="0">
      <selection activeCell="S31" sqref="S31"/>
    </sheetView>
  </sheetViews>
  <sheetFormatPr defaultRowHeight="14.5" x14ac:dyDescent="0.35"/>
  <cols>
    <col min="2" max="2" width="8.453125" bestFit="1" customWidth="1"/>
    <col min="3" max="3" width="7.36328125" bestFit="1" customWidth="1"/>
    <col min="6" max="6" width="11.54296875" bestFit="1" customWidth="1"/>
    <col min="7" max="7" width="6.7265625" bestFit="1" customWidth="1"/>
    <col min="8" max="8" width="12.6328125" bestFit="1" customWidth="1"/>
    <col min="10" max="10" width="9.81640625" bestFit="1" customWidth="1"/>
    <col min="11" max="11" width="8.7265625" bestFit="1" customWidth="1"/>
    <col min="12" max="12" width="9.6328125" bestFit="1" customWidth="1"/>
    <col min="13" max="13" width="15.36328125" bestFit="1" customWidth="1"/>
    <col min="14" max="15" width="12.453125" bestFit="1" customWidth="1"/>
    <col min="18" max="18" width="26.7265625" bestFit="1" customWidth="1"/>
  </cols>
  <sheetData>
    <row r="3" spans="1:19" ht="24" thickBot="1" x14ac:dyDescent="0.45">
      <c r="H3" s="31" t="s">
        <v>43</v>
      </c>
      <c r="I3" s="31"/>
      <c r="J3" s="31"/>
      <c r="K3" s="31"/>
      <c r="L3" s="31"/>
      <c r="M3" s="31"/>
      <c r="N3" s="31"/>
      <c r="Q3" s="29" t="s">
        <v>44</v>
      </c>
      <c r="R3" s="29"/>
    </row>
    <row r="4" spans="1:19" ht="16.5" thickTop="1" x14ac:dyDescent="0.35">
      <c r="A4" s="3" t="s">
        <v>9</v>
      </c>
      <c r="B4" s="3" t="s">
        <v>1</v>
      </c>
      <c r="D4" s="3" t="s">
        <v>10</v>
      </c>
      <c r="E4" s="3" t="s">
        <v>11</v>
      </c>
      <c r="F4" s="3" t="s">
        <v>12</v>
      </c>
      <c r="H4" s="3" t="s">
        <v>10</v>
      </c>
      <c r="I4" s="3" t="s">
        <v>11</v>
      </c>
      <c r="J4" s="3" t="s">
        <v>20</v>
      </c>
      <c r="K4" s="3" t="s">
        <v>13</v>
      </c>
      <c r="L4" s="3" t="s">
        <v>41</v>
      </c>
      <c r="M4" s="3" t="s">
        <v>45</v>
      </c>
      <c r="N4" s="3" t="s">
        <v>30</v>
      </c>
      <c r="P4" s="3" t="s">
        <v>33</v>
      </c>
      <c r="Q4" s="20">
        <f t="array" ref="Q4:R6">LINEST(L5:L9,I5:I9,1,1)</f>
        <v>-192.73230742051021</v>
      </c>
      <c r="R4" s="18">
        <v>-0.79394378148195921</v>
      </c>
      <c r="S4" s="3" t="s">
        <v>34</v>
      </c>
    </row>
    <row r="5" spans="1:19" ht="16" x14ac:dyDescent="0.35">
      <c r="A5" s="2">
        <v>1E-3</v>
      </c>
      <c r="B5" s="2">
        <v>1E-3</v>
      </c>
      <c r="D5" s="26">
        <v>3</v>
      </c>
      <c r="E5" s="5">
        <v>0.40799999999999997</v>
      </c>
      <c r="F5" s="26">
        <f>SUM(E5:E7)/3</f>
        <v>0.40933333333333333</v>
      </c>
      <c r="H5" s="5" t="s">
        <v>19</v>
      </c>
      <c r="I5" s="8">
        <f>(F5+F8+F11+F14+F17)*10^(-2)</f>
        <v>2.1606666666666666E-2</v>
      </c>
      <c r="J5" s="8">
        <v>7.2</v>
      </c>
      <c r="K5" s="8">
        <f>J5*10^(-3)</f>
        <v>7.2000000000000007E-3</v>
      </c>
      <c r="L5" s="17">
        <f>LN(K5)</f>
        <v>-4.9336742529601274</v>
      </c>
      <c r="M5" s="18">
        <f>I5*$Q$4+$R$4</f>
        <v>-4.9582465038144505</v>
      </c>
      <c r="N5" s="14">
        <f>M5-L5</f>
        <v>-2.457225085432313E-2</v>
      </c>
      <c r="P5" s="3" t="s">
        <v>31</v>
      </c>
      <c r="Q5" s="20">
        <v>2.2848302462667087</v>
      </c>
      <c r="R5" s="18">
        <v>3.284936360486413E-2</v>
      </c>
      <c r="S5" s="3" t="s">
        <v>35</v>
      </c>
    </row>
    <row r="6" spans="1:19" ht="16" x14ac:dyDescent="0.35">
      <c r="D6" s="27"/>
      <c r="E6" s="9">
        <v>0.41</v>
      </c>
      <c r="F6" s="27"/>
      <c r="H6" s="5" t="s">
        <v>21</v>
      </c>
      <c r="I6" s="8">
        <f>(E8+E11+E14+E17)*10^(-2)</f>
        <v>1.7500000000000002E-2</v>
      </c>
      <c r="J6" s="8">
        <v>15.2</v>
      </c>
      <c r="K6" s="8">
        <f>J6*10^(-3)</f>
        <v>1.52E-2</v>
      </c>
      <c r="L6" s="17">
        <f>LN(K6)</f>
        <v>-4.1864598511299063</v>
      </c>
      <c r="M6" s="18">
        <f t="shared" ref="M6:M9" si="0">I6*$Q$4+$R$4</f>
        <v>-4.1667591613408881</v>
      </c>
      <c r="N6" s="14">
        <f t="shared" ref="N6:N9" si="1">M6-L6</f>
        <v>1.9700689789018178E-2</v>
      </c>
      <c r="P6" s="3" t="s">
        <v>32</v>
      </c>
      <c r="Q6" s="14">
        <v>0.99957855876755208</v>
      </c>
      <c r="R6" s="18">
        <v>3.1312993667651487E-2</v>
      </c>
      <c r="S6" s="3" t="s">
        <v>36</v>
      </c>
    </row>
    <row r="7" spans="1:19" ht="16" x14ac:dyDescent="0.35">
      <c r="A7" s="3" t="s">
        <v>15</v>
      </c>
      <c r="B7" s="3" t="s">
        <v>17</v>
      </c>
      <c r="D7" s="28"/>
      <c r="E7" s="9">
        <v>0.41</v>
      </c>
      <c r="F7" s="28"/>
      <c r="H7" s="5" t="s">
        <v>22</v>
      </c>
      <c r="I7" s="8">
        <f>(E11+E14+E17)*10^(-2)</f>
        <v>1.29E-2</v>
      </c>
      <c r="J7" s="8">
        <v>37.5</v>
      </c>
      <c r="K7" s="8">
        <f>J7*10^(-3)</f>
        <v>3.7499999999999999E-2</v>
      </c>
      <c r="L7" s="17">
        <f>LN(K7)</f>
        <v>-3.2834143460057721</v>
      </c>
      <c r="M7" s="18">
        <f t="shared" si="0"/>
        <v>-3.2801905472065411</v>
      </c>
      <c r="N7" s="14">
        <f t="shared" si="1"/>
        <v>3.2237987992309591E-3</v>
      </c>
    </row>
    <row r="8" spans="1:19" x14ac:dyDescent="0.35">
      <c r="A8" s="5">
        <v>27.2</v>
      </c>
      <c r="B8" s="5">
        <f>A8*10^(-2)</f>
        <v>0.27200000000000002</v>
      </c>
      <c r="D8" s="26">
        <v>4</v>
      </c>
      <c r="E8" s="9">
        <v>0.46</v>
      </c>
      <c r="F8" s="26">
        <f>SUM(E8:E10)/3</f>
        <v>0.45933333333333337</v>
      </c>
      <c r="H8" s="5" t="s">
        <v>23</v>
      </c>
      <c r="I8" s="8">
        <f>(E14+E17)*10^(-2)</f>
        <v>8.6599999999999993E-3</v>
      </c>
      <c r="J8" s="8">
        <v>82.5</v>
      </c>
      <c r="K8" s="8">
        <f>J8*10^(-3)</f>
        <v>8.2500000000000004E-2</v>
      </c>
      <c r="L8" s="17">
        <f>LN(K8)</f>
        <v>-2.4949569856415019</v>
      </c>
      <c r="M8" s="18">
        <f t="shared" si="0"/>
        <v>-2.4630055637435775</v>
      </c>
      <c r="N8" s="14">
        <f t="shared" si="1"/>
        <v>3.1951421897924437E-2</v>
      </c>
    </row>
    <row r="9" spans="1:19" x14ac:dyDescent="0.35">
      <c r="D9" s="27"/>
      <c r="E9" s="9">
        <v>0.46</v>
      </c>
      <c r="F9" s="27"/>
      <c r="H9" s="5">
        <v>7</v>
      </c>
      <c r="I9" s="8">
        <f>E17*10^(-2)</f>
        <v>4.3600000000000002E-3</v>
      </c>
      <c r="J9" s="8">
        <v>201.1</v>
      </c>
      <c r="K9" s="8">
        <f>J9*10^(-3)</f>
        <v>0.2011</v>
      </c>
      <c r="L9" s="17">
        <f>LN(K9)</f>
        <v>-1.6039529822035308</v>
      </c>
      <c r="M9" s="18">
        <f t="shared" si="0"/>
        <v>-1.6342566418353837</v>
      </c>
      <c r="N9" s="14">
        <f t="shared" si="1"/>
        <v>-3.0303659631852886E-2</v>
      </c>
    </row>
    <row r="10" spans="1:19" x14ac:dyDescent="0.35">
      <c r="D10" s="28"/>
      <c r="E10" s="5">
        <v>0.45800000000000002</v>
      </c>
      <c r="F10" s="28"/>
    </row>
    <row r="11" spans="1:19" ht="16" x14ac:dyDescent="0.35">
      <c r="A11" s="3" t="s">
        <v>18</v>
      </c>
      <c r="B11" s="3" t="s">
        <v>16</v>
      </c>
      <c r="D11" s="26">
        <v>5</v>
      </c>
      <c r="E11" s="5">
        <v>0.42399999999999999</v>
      </c>
      <c r="F11" s="26">
        <f>SUM(E11:E13)/3</f>
        <v>0.42333333333333334</v>
      </c>
    </row>
    <row r="12" spans="1:19" x14ac:dyDescent="0.35">
      <c r="A12" s="5">
        <v>72</v>
      </c>
      <c r="B12" s="5">
        <v>0.72</v>
      </c>
      <c r="D12" s="27"/>
      <c r="E12" s="5">
        <v>0.42199999999999999</v>
      </c>
      <c r="F12" s="27"/>
    </row>
    <row r="13" spans="1:19" ht="23.5" x14ac:dyDescent="0.35">
      <c r="D13" s="28"/>
      <c r="E13" s="5">
        <v>0.42399999999999999</v>
      </c>
      <c r="F13" s="28"/>
      <c r="H13" s="31" t="s">
        <v>42</v>
      </c>
      <c r="I13" s="31"/>
      <c r="J13" s="31"/>
      <c r="K13" s="31"/>
      <c r="L13" s="31"/>
      <c r="M13" s="31"/>
      <c r="N13" s="31"/>
    </row>
    <row r="14" spans="1:19" ht="16" x14ac:dyDescent="0.35">
      <c r="D14" s="26">
        <v>6</v>
      </c>
      <c r="E14" s="5">
        <v>0.43</v>
      </c>
      <c r="F14" s="26">
        <f>SUM(E14:E16)/3</f>
        <v>0.4306666666666667</v>
      </c>
      <c r="H14" s="3" t="s">
        <v>10</v>
      </c>
      <c r="I14" s="3" t="s">
        <v>11</v>
      </c>
      <c r="J14" s="3" t="s">
        <v>20</v>
      </c>
      <c r="K14" s="3" t="s">
        <v>13</v>
      </c>
      <c r="L14" s="3" t="s">
        <v>41</v>
      </c>
      <c r="M14" s="3" t="s">
        <v>45</v>
      </c>
      <c r="N14" s="3" t="s">
        <v>30</v>
      </c>
    </row>
    <row r="15" spans="1:19" x14ac:dyDescent="0.35">
      <c r="D15" s="27"/>
      <c r="E15" s="5">
        <v>0.432</v>
      </c>
      <c r="F15" s="27"/>
      <c r="H15" s="5" t="s">
        <v>19</v>
      </c>
      <c r="I15" s="8">
        <f>I5</f>
        <v>2.1606666666666666E-2</v>
      </c>
      <c r="J15" s="21">
        <v>1.5</v>
      </c>
      <c r="K15" s="8">
        <f>J15*10^(-3)</f>
        <v>1.5E-3</v>
      </c>
      <c r="L15" s="8">
        <f>LN(K15)</f>
        <v>-6.5022901708739722</v>
      </c>
      <c r="M15" s="19">
        <f>I15*$L$26+$M$26</f>
        <v>-6.7733124563929374</v>
      </c>
      <c r="N15" s="19">
        <f>M15-L15</f>
        <v>-0.27102228551896523</v>
      </c>
    </row>
    <row r="16" spans="1:19" x14ac:dyDescent="0.35">
      <c r="D16" s="28"/>
      <c r="E16" s="5">
        <v>0.43</v>
      </c>
      <c r="F16" s="28"/>
      <c r="H16" s="5" t="s">
        <v>21</v>
      </c>
      <c r="I16" s="8">
        <f>I6</f>
        <v>1.7500000000000002E-2</v>
      </c>
      <c r="J16" s="21">
        <v>2</v>
      </c>
      <c r="K16" s="8">
        <f>J16*10^(-3)</f>
        <v>2E-3</v>
      </c>
      <c r="L16" s="8">
        <f>LN(K16)</f>
        <v>-6.2146080984221914</v>
      </c>
      <c r="M16" s="19">
        <f t="shared" ref="M16:M19" si="2">I16*$L$26+$M$26</f>
        <v>-6.1836070993038268</v>
      </c>
      <c r="N16" s="19">
        <f t="shared" ref="N16:N19" si="3">M16-L16</f>
        <v>3.1000999118364625E-2</v>
      </c>
    </row>
    <row r="17" spans="4:14" x14ac:dyDescent="0.35">
      <c r="D17" s="26">
        <v>7</v>
      </c>
      <c r="E17" s="5">
        <v>0.436</v>
      </c>
      <c r="F17" s="26">
        <f>SUM(E17:E19)/3</f>
        <v>0.438</v>
      </c>
      <c r="H17" s="5" t="s">
        <v>22</v>
      </c>
      <c r="I17" s="8">
        <f>I7</f>
        <v>1.29E-2</v>
      </c>
      <c r="J17" s="21">
        <v>2.5</v>
      </c>
      <c r="K17" s="8">
        <f>J17*10^(-3)</f>
        <v>2.5000000000000001E-3</v>
      </c>
      <c r="L17" s="8">
        <f>LN(K17)</f>
        <v>-5.9914645471079817</v>
      </c>
      <c r="M17" s="19">
        <f t="shared" si="2"/>
        <v>-5.5230605142527125</v>
      </c>
      <c r="N17" s="19">
        <f t="shared" si="3"/>
        <v>0.46840403285526921</v>
      </c>
    </row>
    <row r="18" spans="4:14" x14ac:dyDescent="0.35">
      <c r="D18" s="27"/>
      <c r="E18" s="5">
        <v>0.44</v>
      </c>
      <c r="F18" s="27"/>
      <c r="H18" s="5" t="s">
        <v>23</v>
      </c>
      <c r="I18" s="8">
        <f>I8</f>
        <v>8.6599999999999993E-3</v>
      </c>
      <c r="J18" s="21">
        <v>6.9</v>
      </c>
      <c r="K18" s="8">
        <f>J18*10^(-3)</f>
        <v>6.9000000000000008E-3</v>
      </c>
      <c r="L18" s="8">
        <f>LN(K18)</f>
        <v>-4.976233867378923</v>
      </c>
      <c r="M18" s="19">
        <f t="shared" si="2"/>
        <v>-4.9142088793360328</v>
      </c>
      <c r="N18" s="19">
        <f t="shared" si="3"/>
        <v>6.202498804289025E-2</v>
      </c>
    </row>
    <row r="19" spans="4:14" x14ac:dyDescent="0.35">
      <c r="D19" s="28"/>
      <c r="E19" s="5">
        <v>0.438</v>
      </c>
      <c r="F19" s="28"/>
      <c r="H19" s="5">
        <v>7</v>
      </c>
      <c r="I19" s="8">
        <f>I9</f>
        <v>4.3600000000000002E-3</v>
      </c>
      <c r="J19" s="21">
        <v>18.2</v>
      </c>
      <c r="K19" s="8">
        <f>J19*10^(-3)</f>
        <v>1.8200000000000001E-2</v>
      </c>
      <c r="L19" s="8">
        <f>LN(K19)</f>
        <v>-4.0063336848993876</v>
      </c>
      <c r="M19" s="19">
        <f t="shared" si="2"/>
        <v>-4.2967414193969482</v>
      </c>
      <c r="N19" s="19">
        <f t="shared" si="3"/>
        <v>-0.29040773449756063</v>
      </c>
    </row>
    <row r="25" spans="4:14" x14ac:dyDescent="0.35">
      <c r="L25" s="30" t="s">
        <v>39</v>
      </c>
      <c r="M25" s="30"/>
    </row>
    <row r="26" spans="4:14" ht="16" x14ac:dyDescent="0.35">
      <c r="K26" s="3" t="s">
        <v>33</v>
      </c>
      <c r="L26" s="20">
        <f t="array" ref="L26:M28">LINEST(L15:L19,I15:I19,1,1)</f>
        <v>-143.59708370676398</v>
      </c>
      <c r="M26" s="19">
        <v>-3.670658134435457</v>
      </c>
      <c r="N26" s="3" t="s">
        <v>34</v>
      </c>
    </row>
    <row r="27" spans="4:14" ht="16" x14ac:dyDescent="0.35">
      <c r="K27" s="3" t="s">
        <v>31</v>
      </c>
      <c r="L27" s="20">
        <v>26.037575020578739</v>
      </c>
      <c r="M27" s="19">
        <v>0.37434630893803267</v>
      </c>
      <c r="N27" s="3" t="s">
        <v>35</v>
      </c>
    </row>
    <row r="28" spans="4:14" ht="16" x14ac:dyDescent="0.35">
      <c r="K28" s="3" t="s">
        <v>32</v>
      </c>
      <c r="L28" s="9">
        <v>0.91022040339973131</v>
      </c>
      <c r="M28" s="19">
        <v>0.35683807279449453</v>
      </c>
      <c r="N28" s="3" t="s">
        <v>36</v>
      </c>
    </row>
    <row r="31" spans="4:14" x14ac:dyDescent="0.35">
      <c r="L31">
        <v>-0.1</v>
      </c>
      <c r="M31">
        <f>2*M28</f>
        <v>0.71367614558898906</v>
      </c>
      <c r="N31">
        <f>2*$R$6</f>
        <v>6.2625987335302974E-2</v>
      </c>
    </row>
    <row r="32" spans="4:14" x14ac:dyDescent="0.35">
      <c r="L32">
        <v>0.1</v>
      </c>
      <c r="M32">
        <f>2*M28</f>
        <v>0.71367614558898906</v>
      </c>
      <c r="N32">
        <f>2*$R$6</f>
        <v>6.2625987335302974E-2</v>
      </c>
    </row>
    <row r="34" spans="12:14" x14ac:dyDescent="0.35">
      <c r="L34">
        <v>-0.1</v>
      </c>
      <c r="M34">
        <f>-M31</f>
        <v>-0.71367614558898906</v>
      </c>
      <c r="N34">
        <f>-N31</f>
        <v>-6.2625987335302974E-2</v>
      </c>
    </row>
    <row r="35" spans="12:14" x14ac:dyDescent="0.35">
      <c r="L35">
        <v>0.1</v>
      </c>
      <c r="M35">
        <f>-M32</f>
        <v>-0.71367614558898906</v>
      </c>
      <c r="N35">
        <f>-N32</f>
        <v>-6.2625987335302974E-2</v>
      </c>
    </row>
  </sheetData>
  <mergeCells count="14">
    <mergeCell ref="Q3:R3"/>
    <mergeCell ref="F17:F19"/>
    <mergeCell ref="L25:M25"/>
    <mergeCell ref="H3:N3"/>
    <mergeCell ref="H13:N13"/>
    <mergeCell ref="F5:F7"/>
    <mergeCell ref="F8:F10"/>
    <mergeCell ref="F11:F13"/>
    <mergeCell ref="F14:F16"/>
    <mergeCell ref="D5:D7"/>
    <mergeCell ref="D8:D10"/>
    <mergeCell ref="D11:D13"/>
    <mergeCell ref="D14:D16"/>
    <mergeCell ref="D17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Varrimento inicial</vt:lpstr>
      <vt:lpstr>Relação de potência e distância</vt:lpstr>
      <vt:lpstr>coeficiente de absorção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Gonçalves</dc:creator>
  <cp:lastModifiedBy>Tomás Gonçalves</cp:lastModifiedBy>
  <dcterms:created xsi:type="dcterms:W3CDTF">2024-04-14T07:25:47Z</dcterms:created>
  <dcterms:modified xsi:type="dcterms:W3CDTF">2024-05-11T13:53:20Z</dcterms:modified>
</cp:coreProperties>
</file>