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OneDrive\Escritorio\Mantenimiento_y_Seg_Ind\15090_Trabajo\"/>
    </mc:Choice>
  </mc:AlternateContent>
  <xr:revisionPtr revIDLastSave="0" documentId="13_ncr:1_{DE539524-4C4E-473E-9470-3F0EF5404E77}" xr6:coauthVersionLast="46" xr6:coauthVersionMax="46" xr10:uidLastSave="{00000000-0000-0000-0000-000000000000}"/>
  <bookViews>
    <workbookView xWindow="-108" yWindow="-108" windowWidth="22224" windowHeight="13176" xr2:uid="{BF5E50FA-A305-4988-BDF6-E3B2E690510B}"/>
  </bookViews>
  <sheets>
    <sheet name="Datos" sheetId="2" r:id="rId1"/>
    <sheet name="Historial_Fallos" sheetId="1" r:id="rId2"/>
    <sheet name="Fiabilidad" sheetId="5" r:id="rId3"/>
    <sheet name="Ajuste_Weibull_Fiabilidad" sheetId="8" r:id="rId4"/>
    <sheet name="R(t)_f(t)_Z(t)_Weibull" sheetId="9" r:id="rId5"/>
    <sheet name="Plan_de_MTo" sheetId="10" r:id="rId6"/>
    <sheet name="Tiempos_de_reparacion" sheetId="11" r:id="rId7"/>
    <sheet name="Mantenibilidad" sheetId="13" r:id="rId8"/>
    <sheet name="Ajuste_Weibull_Mantenibilidad" sheetId="14" r:id="rId9"/>
    <sheet name="M(t)_Weibull" sheetId="15" r:id="rId10"/>
    <sheet name="Disponibilidad" sheetId="16" r:id="rId11"/>
    <sheet name="Costes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7" l="1"/>
  <c r="D21" i="17"/>
  <c r="E15" i="17"/>
  <c r="D22" i="17" s="1"/>
  <c r="F15" i="17"/>
  <c r="D23" i="17" s="1"/>
  <c r="G15" i="17"/>
  <c r="D24" i="17" s="1"/>
  <c r="H15" i="17"/>
  <c r="D15" i="17"/>
  <c r="E10" i="17"/>
  <c r="F10" i="17"/>
  <c r="G10" i="17"/>
  <c r="H10" i="17"/>
  <c r="D10" i="17"/>
  <c r="E11" i="16"/>
  <c r="E10" i="16"/>
  <c r="E7" i="16"/>
  <c r="E8" i="16"/>
  <c r="H25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7" i="15"/>
  <c r="C7" i="15"/>
  <c r="H7" i="15" s="1"/>
  <c r="H23" i="15"/>
  <c r="G23" i="15"/>
  <c r="H22" i="15"/>
  <c r="G22" i="15"/>
  <c r="H21" i="15"/>
  <c r="G21" i="15"/>
  <c r="M34" i="14"/>
  <c r="N8" i="14"/>
  <c r="N9" i="14"/>
  <c r="N10" i="14"/>
  <c r="N11" i="14"/>
  <c r="N12" i="14"/>
  <c r="N13" i="14"/>
  <c r="N14" i="14"/>
  <c r="H8" i="15"/>
  <c r="H9" i="15"/>
  <c r="H10" i="15"/>
  <c r="H11" i="15"/>
  <c r="H12" i="15"/>
  <c r="H13" i="15"/>
  <c r="H14" i="15"/>
  <c r="H15" i="15"/>
  <c r="H16" i="15"/>
  <c r="H17" i="15"/>
  <c r="H18" i="15"/>
  <c r="H19" i="15"/>
  <c r="F23" i="15"/>
  <c r="F22" i="15"/>
  <c r="F21" i="15"/>
  <c r="E23" i="15"/>
  <c r="E22" i="15"/>
  <c r="E21" i="15"/>
  <c r="D23" i="15"/>
  <c r="D22" i="15"/>
  <c r="D21" i="15"/>
  <c r="C21" i="15"/>
  <c r="C23" i="15"/>
  <c r="C22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D12" i="15"/>
  <c r="E12" i="15"/>
  <c r="F12" i="15"/>
  <c r="G12" i="15"/>
  <c r="D13" i="15"/>
  <c r="E13" i="15"/>
  <c r="F13" i="15"/>
  <c r="G13" i="15"/>
  <c r="D14" i="15"/>
  <c r="E14" i="15"/>
  <c r="F14" i="15"/>
  <c r="G14" i="15"/>
  <c r="D15" i="15"/>
  <c r="E15" i="15"/>
  <c r="F15" i="15"/>
  <c r="G15" i="15"/>
  <c r="D16" i="15"/>
  <c r="E16" i="15"/>
  <c r="F16" i="15"/>
  <c r="G16" i="15"/>
  <c r="D17" i="15"/>
  <c r="E17" i="15"/>
  <c r="F17" i="15"/>
  <c r="G17" i="15"/>
  <c r="D18" i="15"/>
  <c r="E18" i="15"/>
  <c r="F18" i="15"/>
  <c r="G18" i="15"/>
  <c r="D19" i="15"/>
  <c r="E19" i="15"/>
  <c r="F19" i="15"/>
  <c r="G19" i="15"/>
  <c r="G7" i="15"/>
  <c r="F7" i="15"/>
  <c r="E7" i="15"/>
  <c r="D7" i="15"/>
  <c r="J9" i="14"/>
  <c r="K9" i="14"/>
  <c r="L9" i="14"/>
  <c r="J10" i="14"/>
  <c r="K10" i="14"/>
  <c r="L10" i="14"/>
  <c r="M10" i="14"/>
  <c r="J11" i="14"/>
  <c r="K11" i="14"/>
  <c r="L11" i="14"/>
  <c r="M11" i="14"/>
  <c r="I12" i="14"/>
  <c r="J12" i="14"/>
  <c r="K12" i="14"/>
  <c r="L12" i="14"/>
  <c r="M12" i="14"/>
  <c r="I13" i="14"/>
  <c r="J13" i="14"/>
  <c r="K13" i="14"/>
  <c r="L13" i="14"/>
  <c r="M13" i="14"/>
  <c r="I14" i="14"/>
  <c r="J14" i="14"/>
  <c r="L14" i="14"/>
  <c r="M14" i="14"/>
  <c r="I15" i="14"/>
  <c r="J15" i="14"/>
  <c r="L15" i="14"/>
  <c r="M15" i="14"/>
  <c r="I16" i="14"/>
  <c r="J16" i="14"/>
  <c r="L16" i="14"/>
  <c r="M16" i="14"/>
  <c r="M17" i="14"/>
  <c r="B17" i="15"/>
  <c r="B18" i="15"/>
  <c r="B19" i="15"/>
  <c r="B8" i="15"/>
  <c r="B9" i="15"/>
  <c r="B10" i="15"/>
  <c r="B11" i="15"/>
  <c r="B12" i="15"/>
  <c r="B13" i="15"/>
  <c r="B14" i="15"/>
  <c r="B15" i="15"/>
  <c r="B16" i="15"/>
  <c r="B7" i="15"/>
  <c r="H19" i="14"/>
  <c r="C7" i="14"/>
  <c r="D7" i="14"/>
  <c r="E7" i="14"/>
  <c r="F7" i="14"/>
  <c r="G7" i="14"/>
  <c r="C8" i="14"/>
  <c r="D8" i="14"/>
  <c r="E8" i="14"/>
  <c r="F8" i="14"/>
  <c r="G8" i="14"/>
  <c r="C9" i="14"/>
  <c r="D9" i="14"/>
  <c r="E9" i="14"/>
  <c r="F9" i="14"/>
  <c r="G9" i="14"/>
  <c r="C10" i="14"/>
  <c r="D10" i="14"/>
  <c r="E10" i="14"/>
  <c r="F10" i="14"/>
  <c r="G10" i="14"/>
  <c r="C11" i="14"/>
  <c r="D11" i="14"/>
  <c r="E11" i="14"/>
  <c r="F11" i="14"/>
  <c r="G11" i="14"/>
  <c r="C12" i="14"/>
  <c r="D12" i="14"/>
  <c r="E12" i="14"/>
  <c r="F12" i="14"/>
  <c r="G12" i="14"/>
  <c r="C13" i="14"/>
  <c r="D13" i="14"/>
  <c r="E13" i="14"/>
  <c r="F13" i="14"/>
  <c r="G13" i="14"/>
  <c r="C14" i="14"/>
  <c r="D14" i="14"/>
  <c r="E14" i="14"/>
  <c r="F14" i="14"/>
  <c r="G14" i="14"/>
  <c r="C15" i="14"/>
  <c r="D15" i="14"/>
  <c r="E15" i="14"/>
  <c r="F15" i="14"/>
  <c r="G15" i="14"/>
  <c r="C16" i="14"/>
  <c r="D16" i="14"/>
  <c r="E16" i="14"/>
  <c r="F16" i="14"/>
  <c r="G16" i="14"/>
  <c r="C17" i="14"/>
  <c r="D17" i="14"/>
  <c r="E17" i="14"/>
  <c r="F17" i="14"/>
  <c r="G17" i="14"/>
  <c r="C18" i="14"/>
  <c r="D18" i="14"/>
  <c r="E18" i="14"/>
  <c r="F18" i="14"/>
  <c r="G18" i="14"/>
  <c r="C19" i="14"/>
  <c r="D19" i="14"/>
  <c r="E19" i="14"/>
  <c r="F19" i="14"/>
  <c r="G19" i="14"/>
  <c r="B16" i="14"/>
  <c r="H16" i="14" s="1"/>
  <c r="B17" i="14"/>
  <c r="H17" i="14" s="1"/>
  <c r="B18" i="14"/>
  <c r="H18" i="14" s="1"/>
  <c r="B19" i="14"/>
  <c r="B8" i="14"/>
  <c r="H8" i="14" s="1"/>
  <c r="B9" i="14"/>
  <c r="H9" i="14" s="1"/>
  <c r="B10" i="14"/>
  <c r="H10" i="14" s="1"/>
  <c r="B11" i="14"/>
  <c r="B12" i="14"/>
  <c r="B13" i="14"/>
  <c r="H13" i="14" s="1"/>
  <c r="B14" i="14"/>
  <c r="H14" i="14" s="1"/>
  <c r="B15" i="14"/>
  <c r="H15" i="14" s="1"/>
  <c r="B7" i="14"/>
  <c r="M32" i="14"/>
  <c r="M30" i="14"/>
  <c r="M28" i="14"/>
  <c r="M26" i="14"/>
  <c r="M24" i="14"/>
  <c r="C8" i="15" s="1"/>
  <c r="H12" i="14"/>
  <c r="H11" i="14"/>
  <c r="I11" i="11"/>
  <c r="I13" i="11"/>
  <c r="I14" i="11"/>
  <c r="I15" i="11"/>
  <c r="I19" i="11"/>
  <c r="I7" i="11"/>
  <c r="E7" i="13" s="1"/>
  <c r="E20" i="11"/>
  <c r="C20" i="11"/>
  <c r="L19" i="11"/>
  <c r="K19" i="11"/>
  <c r="J19" i="11"/>
  <c r="H19" i="11"/>
  <c r="L18" i="11"/>
  <c r="K18" i="11"/>
  <c r="J18" i="11"/>
  <c r="I18" i="11"/>
  <c r="H18" i="11"/>
  <c r="L17" i="11"/>
  <c r="K17" i="11"/>
  <c r="J17" i="11"/>
  <c r="I17" i="11"/>
  <c r="H17" i="11"/>
  <c r="L16" i="11"/>
  <c r="K16" i="11"/>
  <c r="J16" i="11"/>
  <c r="I16" i="11"/>
  <c r="H16" i="11"/>
  <c r="L15" i="11"/>
  <c r="K15" i="11"/>
  <c r="J15" i="11"/>
  <c r="H15" i="11"/>
  <c r="L14" i="11"/>
  <c r="K14" i="11"/>
  <c r="J14" i="11"/>
  <c r="H14" i="11"/>
  <c r="L13" i="11"/>
  <c r="K13" i="11"/>
  <c r="J13" i="11"/>
  <c r="H13" i="11"/>
  <c r="L12" i="11"/>
  <c r="K12" i="11"/>
  <c r="J12" i="11"/>
  <c r="I12" i="11"/>
  <c r="H12" i="11"/>
  <c r="L11" i="11"/>
  <c r="K11" i="11"/>
  <c r="J11" i="11"/>
  <c r="H11" i="11"/>
  <c r="L10" i="11"/>
  <c r="K10" i="11"/>
  <c r="J10" i="11"/>
  <c r="I10" i="11"/>
  <c r="H10" i="11"/>
  <c r="L9" i="11"/>
  <c r="K9" i="11"/>
  <c r="J9" i="11"/>
  <c r="I9" i="11"/>
  <c r="H9" i="11"/>
  <c r="L8" i="11"/>
  <c r="K8" i="11"/>
  <c r="J8" i="11"/>
  <c r="I8" i="11"/>
  <c r="H8" i="11"/>
  <c r="J7" i="11"/>
  <c r="H7" i="11"/>
  <c r="L7" i="11"/>
  <c r="H7" i="13" s="1"/>
  <c r="K7" i="11"/>
  <c r="G7" i="13" s="1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7" i="10"/>
  <c r="H7" i="9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7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C8" i="10"/>
  <c r="AD8" i="10" s="1"/>
  <c r="AC9" i="10"/>
  <c r="AD9" i="10" s="1"/>
  <c r="AC10" i="10"/>
  <c r="AD10" i="10"/>
  <c r="AC11" i="10"/>
  <c r="AD11" i="10"/>
  <c r="AC12" i="10"/>
  <c r="AD12" i="10" s="1"/>
  <c r="AC13" i="10"/>
  <c r="AD13" i="10" s="1"/>
  <c r="AC14" i="10"/>
  <c r="AD14" i="10"/>
  <c r="AC15" i="10"/>
  <c r="AD15" i="10"/>
  <c r="AC16" i="10"/>
  <c r="AD16" i="10" s="1"/>
  <c r="AC17" i="10"/>
  <c r="AD17" i="10" s="1"/>
  <c r="AC18" i="10"/>
  <c r="AD18" i="10"/>
  <c r="AD7" i="10"/>
  <c r="AC7" i="10"/>
  <c r="AD32" i="10"/>
  <c r="AD33" i="10"/>
  <c r="AD34" i="10"/>
  <c r="AD35" i="10"/>
  <c r="AD36" i="10"/>
  <c r="AD37" i="10"/>
  <c r="AD31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19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7" i="10"/>
  <c r="U8" i="10"/>
  <c r="U9" i="10"/>
  <c r="V9" i="10" s="1"/>
  <c r="W9" i="10" s="1"/>
  <c r="X9" i="10" s="1"/>
  <c r="Y9" i="10" s="1"/>
  <c r="U10" i="10"/>
  <c r="V10" i="10" s="1"/>
  <c r="W10" i="10" s="1"/>
  <c r="X10" i="10" s="1"/>
  <c r="Y10" i="10" s="1"/>
  <c r="U11" i="10"/>
  <c r="U12" i="10"/>
  <c r="U13" i="10"/>
  <c r="V19" i="10" s="1"/>
  <c r="W25" i="10" s="1"/>
  <c r="X31" i="10" s="1"/>
  <c r="Y37" i="10" s="1"/>
  <c r="U14" i="10"/>
  <c r="U15" i="10"/>
  <c r="V21" i="10" s="1"/>
  <c r="W27" i="10" s="1"/>
  <c r="X33" i="10" s="1"/>
  <c r="U16" i="10"/>
  <c r="U17" i="10"/>
  <c r="U18" i="10"/>
  <c r="V24" i="10" s="1"/>
  <c r="W30" i="10" s="1"/>
  <c r="X36" i="10" s="1"/>
  <c r="U19" i="10"/>
  <c r="U20" i="10"/>
  <c r="U21" i="10"/>
  <c r="V27" i="10" s="1"/>
  <c r="W33" i="10" s="1"/>
  <c r="U22" i="10"/>
  <c r="U23" i="10"/>
  <c r="V29" i="10" s="1"/>
  <c r="W35" i="10" s="1"/>
  <c r="U24" i="10"/>
  <c r="U25" i="10"/>
  <c r="U26" i="10"/>
  <c r="V32" i="10" s="1"/>
  <c r="U27" i="10"/>
  <c r="U28" i="10"/>
  <c r="U29" i="10"/>
  <c r="U30" i="10"/>
  <c r="U31" i="10"/>
  <c r="V37" i="10" s="1"/>
  <c r="U32" i="10"/>
  <c r="U33" i="10"/>
  <c r="U34" i="10"/>
  <c r="U35" i="10"/>
  <c r="U36" i="10"/>
  <c r="U37" i="10"/>
  <c r="U7" i="10"/>
  <c r="V35" i="10"/>
  <c r="V33" i="10"/>
  <c r="V36" i="10"/>
  <c r="V34" i="10"/>
  <c r="V25" i="10"/>
  <c r="W31" i="10" s="1"/>
  <c r="X37" i="10" s="1"/>
  <c r="V31" i="10"/>
  <c r="W37" i="10" s="1"/>
  <c r="V30" i="10"/>
  <c r="W36" i="10" s="1"/>
  <c r="V28" i="10"/>
  <c r="W34" i="10" s="1"/>
  <c r="V26" i="10"/>
  <c r="W32" i="10" s="1"/>
  <c r="V17" i="10"/>
  <c r="W23" i="10" s="1"/>
  <c r="V23" i="10"/>
  <c r="W29" i="10" s="1"/>
  <c r="X35" i="10" s="1"/>
  <c r="V22" i="10"/>
  <c r="W28" i="10" s="1"/>
  <c r="X34" i="10" s="1"/>
  <c r="V20" i="10"/>
  <c r="W26" i="10" s="1"/>
  <c r="X32" i="10" s="1"/>
  <c r="V12" i="10"/>
  <c r="W12" i="10" s="1"/>
  <c r="X12" i="10" s="1"/>
  <c r="Y12" i="10" s="1"/>
  <c r="V11" i="10"/>
  <c r="W11" i="10" s="1"/>
  <c r="X11" i="10" s="1"/>
  <c r="Y11" i="10" s="1"/>
  <c r="V15" i="10"/>
  <c r="V8" i="10"/>
  <c r="W8" i="10" s="1"/>
  <c r="X8" i="10" s="1"/>
  <c r="Y8" i="10" s="1"/>
  <c r="V7" i="10"/>
  <c r="W7" i="10" s="1"/>
  <c r="X7" i="10" s="1"/>
  <c r="Y7" i="10" s="1"/>
  <c r="N8" i="10"/>
  <c r="N9" i="10"/>
  <c r="N10" i="10"/>
  <c r="N11" i="10"/>
  <c r="N12" i="10"/>
  <c r="N13" i="10"/>
  <c r="O19" i="10" s="1"/>
  <c r="P25" i="10" s="1"/>
  <c r="Q31" i="10" s="1"/>
  <c r="R37" i="10" s="1"/>
  <c r="N14" i="10"/>
  <c r="N15" i="10"/>
  <c r="O21" i="10" s="1"/>
  <c r="P27" i="10" s="1"/>
  <c r="Q33" i="10" s="1"/>
  <c r="N16" i="10"/>
  <c r="N17" i="10"/>
  <c r="N18" i="10"/>
  <c r="N19" i="10"/>
  <c r="N20" i="10"/>
  <c r="N21" i="10"/>
  <c r="O27" i="10" s="1"/>
  <c r="P33" i="10" s="1"/>
  <c r="N22" i="10"/>
  <c r="O28" i="10" s="1"/>
  <c r="P34" i="10" s="1"/>
  <c r="N23" i="10"/>
  <c r="O29" i="10" s="1"/>
  <c r="P35" i="10" s="1"/>
  <c r="N24" i="10"/>
  <c r="N25" i="10"/>
  <c r="N26" i="10"/>
  <c r="N27" i="10"/>
  <c r="O33" i="10" s="1"/>
  <c r="N28" i="10"/>
  <c r="N29" i="10"/>
  <c r="O35" i="10" s="1"/>
  <c r="N30" i="10"/>
  <c r="N31" i="10"/>
  <c r="O37" i="10" s="1"/>
  <c r="N32" i="10"/>
  <c r="N33" i="10"/>
  <c r="N34" i="10"/>
  <c r="N35" i="10"/>
  <c r="N36" i="10"/>
  <c r="N37" i="10"/>
  <c r="N7" i="10"/>
  <c r="O36" i="10"/>
  <c r="O34" i="10"/>
  <c r="O32" i="10"/>
  <c r="O31" i="10"/>
  <c r="P37" i="10" s="1"/>
  <c r="O30" i="10"/>
  <c r="P36" i="10" s="1"/>
  <c r="O20" i="10"/>
  <c r="P26" i="10" s="1"/>
  <c r="Q32" i="10" s="1"/>
  <c r="O26" i="10"/>
  <c r="P32" i="10" s="1"/>
  <c r="O25" i="10"/>
  <c r="P31" i="10" s="1"/>
  <c r="Q37" i="10" s="1"/>
  <c r="O24" i="10"/>
  <c r="P30" i="10" s="1"/>
  <c r="Q36" i="10" s="1"/>
  <c r="O23" i="10"/>
  <c r="P29" i="10" s="1"/>
  <c r="Q35" i="10" s="1"/>
  <c r="O22" i="10"/>
  <c r="P28" i="10" s="1"/>
  <c r="Q34" i="10" s="1"/>
  <c r="O12" i="10"/>
  <c r="P12" i="10" s="1"/>
  <c r="Q12" i="10" s="1"/>
  <c r="R12" i="10" s="1"/>
  <c r="O18" i="10"/>
  <c r="O11" i="10"/>
  <c r="P11" i="10" s="1"/>
  <c r="Q11" i="10" s="1"/>
  <c r="R11" i="10" s="1"/>
  <c r="O10" i="10"/>
  <c r="P10" i="10" s="1"/>
  <c r="Q10" i="10" s="1"/>
  <c r="R10" i="10" s="1"/>
  <c r="O15" i="10"/>
  <c r="O8" i="10"/>
  <c r="P8" i="10" s="1"/>
  <c r="Q8" i="10" s="1"/>
  <c r="R8" i="10" s="1"/>
  <c r="O14" i="10"/>
  <c r="O7" i="10"/>
  <c r="P7" i="10" s="1"/>
  <c r="Q7" i="10" s="1"/>
  <c r="R7" i="10" s="1"/>
  <c r="O13" i="10"/>
  <c r="K25" i="10"/>
  <c r="K26" i="10"/>
  <c r="K27" i="10"/>
  <c r="K28" i="10"/>
  <c r="K29" i="10"/>
  <c r="K30" i="10"/>
  <c r="J19" i="10"/>
  <c r="K19" i="10" s="1"/>
  <c r="J20" i="10"/>
  <c r="K20" i="10" s="1"/>
  <c r="J21" i="10"/>
  <c r="K21" i="10" s="1"/>
  <c r="J22" i="10"/>
  <c r="K22" i="10"/>
  <c r="J23" i="10"/>
  <c r="K23" i="10" s="1"/>
  <c r="J24" i="10"/>
  <c r="K24" i="10" s="1"/>
  <c r="I13" i="10"/>
  <c r="J13" i="10" s="1"/>
  <c r="K13" i="10" s="1"/>
  <c r="I14" i="10"/>
  <c r="J14" i="10"/>
  <c r="K14" i="10" s="1"/>
  <c r="I15" i="10"/>
  <c r="J15" i="10"/>
  <c r="K15" i="10" s="1"/>
  <c r="I16" i="10"/>
  <c r="J16" i="10"/>
  <c r="K16" i="10" s="1"/>
  <c r="I17" i="10"/>
  <c r="J17" i="10"/>
  <c r="K17" i="10" s="1"/>
  <c r="I18" i="10"/>
  <c r="J18" i="10"/>
  <c r="K18" i="10" s="1"/>
  <c r="H8" i="10"/>
  <c r="I8" i="10" s="1"/>
  <c r="J8" i="10" s="1"/>
  <c r="K8" i="10" s="1"/>
  <c r="H9" i="10"/>
  <c r="I9" i="10"/>
  <c r="J9" i="10" s="1"/>
  <c r="K9" i="10" s="1"/>
  <c r="H10" i="10"/>
  <c r="I10" i="10" s="1"/>
  <c r="J10" i="10" s="1"/>
  <c r="K10" i="10" s="1"/>
  <c r="H11" i="10"/>
  <c r="I11" i="10"/>
  <c r="J11" i="10" s="1"/>
  <c r="K11" i="10" s="1"/>
  <c r="H12" i="10"/>
  <c r="I12" i="10" s="1"/>
  <c r="J12" i="10" s="1"/>
  <c r="K12" i="10" s="1"/>
  <c r="I7" i="10"/>
  <c r="J7" i="10" s="1"/>
  <c r="K7" i="10" s="1"/>
  <c r="H7" i="10"/>
  <c r="K32" i="10"/>
  <c r="K33" i="10"/>
  <c r="K34" i="10"/>
  <c r="K35" i="10"/>
  <c r="K36" i="10"/>
  <c r="K37" i="10"/>
  <c r="K31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25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19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13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7" i="10"/>
  <c r="C37" i="10"/>
  <c r="D37" i="10" s="1"/>
  <c r="C36" i="10"/>
  <c r="D36" i="10" s="1"/>
  <c r="C35" i="10"/>
  <c r="D35" i="10" s="1"/>
  <c r="C34" i="10"/>
  <c r="D34" i="10" s="1"/>
  <c r="C33" i="10"/>
  <c r="D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D25" i="10" s="1"/>
  <c r="C24" i="10"/>
  <c r="D24" i="10" s="1"/>
  <c r="C23" i="10"/>
  <c r="D23" i="10" s="1"/>
  <c r="C22" i="10"/>
  <c r="D22" i="10" s="1"/>
  <c r="C21" i="10"/>
  <c r="D21" i="10" s="1"/>
  <c r="C20" i="10"/>
  <c r="D20" i="10" s="1"/>
  <c r="C19" i="10"/>
  <c r="D19" i="10" s="1"/>
  <c r="C18" i="10"/>
  <c r="D18" i="10" s="1"/>
  <c r="C17" i="10"/>
  <c r="D17" i="10" s="1"/>
  <c r="C16" i="10"/>
  <c r="D16" i="10" s="1"/>
  <c r="C15" i="10"/>
  <c r="D15" i="10" s="1"/>
  <c r="C14" i="10"/>
  <c r="D14" i="10" s="1"/>
  <c r="C13" i="10"/>
  <c r="D13" i="10" s="1"/>
  <c r="C12" i="10"/>
  <c r="D12" i="10" s="1"/>
  <c r="C11" i="10"/>
  <c r="D11" i="10" s="1"/>
  <c r="C10" i="10"/>
  <c r="D10" i="10" s="1"/>
  <c r="C9" i="10"/>
  <c r="D9" i="10" s="1"/>
  <c r="C8" i="10"/>
  <c r="D8" i="10" s="1"/>
  <c r="C7" i="10"/>
  <c r="D7" i="10" s="1"/>
  <c r="C40" i="9"/>
  <c r="C39" i="9"/>
  <c r="V1075" i="9"/>
  <c r="V1074" i="9"/>
  <c r="H39" i="9"/>
  <c r="H40" i="9" s="1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I7" i="9"/>
  <c r="I8" i="9"/>
  <c r="J8" i="9"/>
  <c r="K8" i="9"/>
  <c r="L8" i="9"/>
  <c r="M8" i="9"/>
  <c r="I9" i="9"/>
  <c r="J9" i="9"/>
  <c r="K9" i="9"/>
  <c r="L9" i="9"/>
  <c r="M9" i="9"/>
  <c r="I10" i="9"/>
  <c r="J10" i="9"/>
  <c r="K10" i="9"/>
  <c r="L10" i="9"/>
  <c r="M10" i="9"/>
  <c r="I11" i="9"/>
  <c r="J11" i="9"/>
  <c r="K11" i="9"/>
  <c r="L11" i="9"/>
  <c r="M11" i="9"/>
  <c r="I12" i="9"/>
  <c r="J12" i="9"/>
  <c r="K12" i="9"/>
  <c r="L12" i="9"/>
  <c r="M12" i="9"/>
  <c r="I13" i="9"/>
  <c r="J13" i="9"/>
  <c r="K13" i="9"/>
  <c r="L13" i="9"/>
  <c r="M13" i="9"/>
  <c r="I14" i="9"/>
  <c r="J14" i="9"/>
  <c r="K14" i="9"/>
  <c r="L14" i="9"/>
  <c r="M14" i="9"/>
  <c r="I15" i="9"/>
  <c r="J15" i="9"/>
  <c r="K15" i="9"/>
  <c r="L15" i="9"/>
  <c r="M15" i="9"/>
  <c r="I16" i="9"/>
  <c r="J16" i="9"/>
  <c r="K16" i="9"/>
  <c r="L16" i="9"/>
  <c r="M16" i="9"/>
  <c r="I17" i="9"/>
  <c r="J17" i="9"/>
  <c r="K17" i="9"/>
  <c r="L17" i="9"/>
  <c r="M17" i="9"/>
  <c r="I18" i="9"/>
  <c r="J18" i="9"/>
  <c r="K18" i="9"/>
  <c r="L18" i="9"/>
  <c r="M18" i="9"/>
  <c r="I19" i="9"/>
  <c r="J19" i="9"/>
  <c r="K19" i="9"/>
  <c r="L19" i="9"/>
  <c r="M19" i="9"/>
  <c r="I20" i="9"/>
  <c r="J20" i="9"/>
  <c r="K20" i="9"/>
  <c r="L20" i="9"/>
  <c r="M20" i="9"/>
  <c r="I21" i="9"/>
  <c r="J21" i="9"/>
  <c r="K21" i="9"/>
  <c r="L21" i="9"/>
  <c r="M21" i="9"/>
  <c r="I22" i="9"/>
  <c r="J22" i="9"/>
  <c r="K22" i="9"/>
  <c r="L22" i="9"/>
  <c r="M22" i="9"/>
  <c r="I23" i="9"/>
  <c r="J23" i="9"/>
  <c r="K23" i="9"/>
  <c r="L23" i="9"/>
  <c r="M23" i="9"/>
  <c r="I24" i="9"/>
  <c r="J24" i="9"/>
  <c r="K24" i="9"/>
  <c r="L24" i="9"/>
  <c r="M24" i="9"/>
  <c r="I25" i="9"/>
  <c r="J25" i="9"/>
  <c r="K25" i="9"/>
  <c r="L25" i="9"/>
  <c r="M25" i="9"/>
  <c r="I26" i="9"/>
  <c r="J26" i="9"/>
  <c r="K26" i="9"/>
  <c r="L26" i="9"/>
  <c r="M26" i="9"/>
  <c r="I27" i="9"/>
  <c r="J27" i="9"/>
  <c r="K27" i="9"/>
  <c r="L27" i="9"/>
  <c r="M27" i="9"/>
  <c r="I28" i="9"/>
  <c r="J28" i="9"/>
  <c r="K28" i="9"/>
  <c r="L28" i="9"/>
  <c r="M28" i="9"/>
  <c r="I29" i="9"/>
  <c r="J29" i="9"/>
  <c r="K29" i="9"/>
  <c r="L29" i="9"/>
  <c r="M29" i="9"/>
  <c r="I30" i="9"/>
  <c r="J30" i="9"/>
  <c r="K30" i="9"/>
  <c r="L30" i="9"/>
  <c r="M30" i="9"/>
  <c r="I31" i="9"/>
  <c r="J31" i="9"/>
  <c r="K31" i="9"/>
  <c r="L31" i="9"/>
  <c r="M31" i="9"/>
  <c r="I32" i="9"/>
  <c r="J32" i="9"/>
  <c r="K32" i="9"/>
  <c r="L32" i="9"/>
  <c r="M32" i="9"/>
  <c r="I33" i="9"/>
  <c r="J33" i="9"/>
  <c r="K33" i="9"/>
  <c r="L33" i="9"/>
  <c r="M33" i="9"/>
  <c r="I34" i="9"/>
  <c r="J34" i="9"/>
  <c r="K34" i="9"/>
  <c r="L34" i="9"/>
  <c r="M34" i="9"/>
  <c r="I35" i="9"/>
  <c r="J35" i="9"/>
  <c r="K35" i="9"/>
  <c r="L35" i="9"/>
  <c r="M35" i="9"/>
  <c r="I36" i="9"/>
  <c r="J36" i="9"/>
  <c r="K36" i="9"/>
  <c r="L36" i="9"/>
  <c r="M36" i="9"/>
  <c r="I37" i="9"/>
  <c r="J37" i="9"/>
  <c r="K37" i="9"/>
  <c r="L37" i="9"/>
  <c r="M37" i="9"/>
  <c r="R37" i="9" s="1"/>
  <c r="M7" i="9"/>
  <c r="L7" i="9"/>
  <c r="K7" i="9"/>
  <c r="J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F7" i="9"/>
  <c r="E7" i="9"/>
  <c r="D7" i="9"/>
  <c r="D39" i="9" s="1"/>
  <c r="D40" i="9" s="1"/>
  <c r="C7" i="9"/>
  <c r="M41" i="8"/>
  <c r="M43" i="8"/>
  <c r="M45" i="8"/>
  <c r="M47" i="8"/>
  <c r="M49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8" i="8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H8" i="1"/>
  <c r="I8" i="1"/>
  <c r="J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I7" i="1"/>
  <c r="J7" i="1"/>
  <c r="H7" i="1"/>
  <c r="L34" i="1"/>
  <c r="G36" i="1"/>
  <c r="L36" i="1" s="1"/>
  <c r="G37" i="1"/>
  <c r="L37" i="1" s="1"/>
  <c r="G7" i="1"/>
  <c r="L7" i="1" s="1"/>
  <c r="G8" i="5" s="1"/>
  <c r="L8" i="5" s="1"/>
  <c r="G8" i="8" s="1"/>
  <c r="F7" i="1"/>
  <c r="K7" i="1" s="1"/>
  <c r="K8" i="1"/>
  <c r="K13" i="1"/>
  <c r="F26" i="1"/>
  <c r="K26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E38" i="1"/>
  <c r="D38" i="1"/>
  <c r="C38" i="1"/>
  <c r="D27" i="17" l="1"/>
  <c r="C15" i="15"/>
  <c r="C14" i="15"/>
  <c r="C13" i="15"/>
  <c r="C12" i="15"/>
  <c r="C19" i="15"/>
  <c r="C11" i="15"/>
  <c r="C18" i="15"/>
  <c r="C10" i="15"/>
  <c r="C17" i="15"/>
  <c r="C9" i="15"/>
  <c r="C16" i="15"/>
  <c r="D8" i="5"/>
  <c r="I8" i="5" s="1"/>
  <c r="D8" i="8" s="1"/>
  <c r="F8" i="5"/>
  <c r="K8" i="5" s="1"/>
  <c r="F8" i="8" s="1"/>
  <c r="L8" i="8" s="1"/>
  <c r="F24" i="5"/>
  <c r="K24" i="5" s="1"/>
  <c r="F24" i="8" s="1"/>
  <c r="L24" i="8" s="1"/>
  <c r="E14" i="5"/>
  <c r="J14" i="5" s="1"/>
  <c r="E14" i="8" s="1"/>
  <c r="K14" i="8" s="1"/>
  <c r="E8" i="13"/>
  <c r="F8" i="13"/>
  <c r="D13" i="13"/>
  <c r="F17" i="13"/>
  <c r="F15" i="13"/>
  <c r="E24" i="5"/>
  <c r="J24" i="5" s="1"/>
  <c r="E24" i="8" s="1"/>
  <c r="K24" i="8" s="1"/>
  <c r="F19" i="13"/>
  <c r="F13" i="13"/>
  <c r="F37" i="5"/>
  <c r="K37" i="5" s="1"/>
  <c r="F37" i="8" s="1"/>
  <c r="F11" i="13"/>
  <c r="G7" i="5"/>
  <c r="L7" i="5" s="1"/>
  <c r="G7" i="8" s="1"/>
  <c r="G11" i="13"/>
  <c r="F9" i="13"/>
  <c r="F7" i="13"/>
  <c r="C13" i="5"/>
  <c r="H13" i="5" s="1"/>
  <c r="C13" i="8" s="1"/>
  <c r="I13" i="8" s="1"/>
  <c r="C21" i="5"/>
  <c r="H21" i="5" s="1"/>
  <c r="C21" i="8" s="1"/>
  <c r="I21" i="8" s="1"/>
  <c r="C29" i="5"/>
  <c r="H29" i="5" s="1"/>
  <c r="C29" i="8" s="1"/>
  <c r="I29" i="8" s="1"/>
  <c r="C37" i="5"/>
  <c r="H37" i="5" s="1"/>
  <c r="C37" i="8" s="1"/>
  <c r="I37" i="8" s="1"/>
  <c r="C14" i="5"/>
  <c r="H14" i="5" s="1"/>
  <c r="C14" i="8" s="1"/>
  <c r="I14" i="8" s="1"/>
  <c r="C22" i="5"/>
  <c r="H22" i="5" s="1"/>
  <c r="C22" i="8" s="1"/>
  <c r="I22" i="8" s="1"/>
  <c r="C30" i="5"/>
  <c r="H30" i="5" s="1"/>
  <c r="C30" i="8" s="1"/>
  <c r="I30" i="8" s="1"/>
  <c r="C7" i="5"/>
  <c r="H7" i="5" s="1"/>
  <c r="C7" i="8" s="1"/>
  <c r="C15" i="5"/>
  <c r="H15" i="5" s="1"/>
  <c r="C15" i="8" s="1"/>
  <c r="I15" i="8" s="1"/>
  <c r="C23" i="5"/>
  <c r="H23" i="5" s="1"/>
  <c r="C23" i="8" s="1"/>
  <c r="I23" i="8" s="1"/>
  <c r="C31" i="5"/>
  <c r="H31" i="5" s="1"/>
  <c r="C31" i="8" s="1"/>
  <c r="I31" i="8" s="1"/>
  <c r="C8" i="5"/>
  <c r="H8" i="5" s="1"/>
  <c r="C8" i="8" s="1"/>
  <c r="I8" i="8" s="1"/>
  <c r="C16" i="5"/>
  <c r="H16" i="5" s="1"/>
  <c r="C16" i="8" s="1"/>
  <c r="I16" i="8" s="1"/>
  <c r="C24" i="5"/>
  <c r="H24" i="5" s="1"/>
  <c r="C24" i="8" s="1"/>
  <c r="I24" i="8" s="1"/>
  <c r="C32" i="5"/>
  <c r="H32" i="5" s="1"/>
  <c r="C32" i="8" s="1"/>
  <c r="I32" i="8" s="1"/>
  <c r="C9" i="5"/>
  <c r="H9" i="5" s="1"/>
  <c r="C9" i="8" s="1"/>
  <c r="I9" i="8" s="1"/>
  <c r="C17" i="5"/>
  <c r="H17" i="5" s="1"/>
  <c r="C17" i="8" s="1"/>
  <c r="I17" i="8" s="1"/>
  <c r="C25" i="5"/>
  <c r="H25" i="5" s="1"/>
  <c r="C25" i="8" s="1"/>
  <c r="I25" i="8" s="1"/>
  <c r="C33" i="5"/>
  <c r="H33" i="5" s="1"/>
  <c r="C33" i="8" s="1"/>
  <c r="I33" i="8" s="1"/>
  <c r="C10" i="5"/>
  <c r="H10" i="5" s="1"/>
  <c r="C10" i="8" s="1"/>
  <c r="I10" i="8" s="1"/>
  <c r="C18" i="5"/>
  <c r="H18" i="5" s="1"/>
  <c r="C18" i="8" s="1"/>
  <c r="I18" i="8" s="1"/>
  <c r="C26" i="5"/>
  <c r="H26" i="5" s="1"/>
  <c r="C26" i="8" s="1"/>
  <c r="I26" i="8" s="1"/>
  <c r="C34" i="5"/>
  <c r="H34" i="5" s="1"/>
  <c r="C34" i="8" s="1"/>
  <c r="I34" i="8" s="1"/>
  <c r="C27" i="5"/>
  <c r="H27" i="5" s="1"/>
  <c r="C27" i="8" s="1"/>
  <c r="I27" i="8" s="1"/>
  <c r="E22" i="5"/>
  <c r="J22" i="5" s="1"/>
  <c r="E22" i="8" s="1"/>
  <c r="K22" i="8" s="1"/>
  <c r="C20" i="5"/>
  <c r="H20" i="5" s="1"/>
  <c r="C20" i="8" s="1"/>
  <c r="I20" i="8" s="1"/>
  <c r="F32" i="5"/>
  <c r="K32" i="5" s="1"/>
  <c r="F32" i="8" s="1"/>
  <c r="D22" i="5"/>
  <c r="I22" i="5" s="1"/>
  <c r="D22" i="8" s="1"/>
  <c r="J22" i="8" s="1"/>
  <c r="E12" i="5"/>
  <c r="J12" i="5" s="1"/>
  <c r="E12" i="8" s="1"/>
  <c r="K12" i="8" s="1"/>
  <c r="D17" i="5"/>
  <c r="I17" i="5" s="1"/>
  <c r="D17" i="8" s="1"/>
  <c r="J17" i="8" s="1"/>
  <c r="C19" i="5"/>
  <c r="H19" i="5" s="1"/>
  <c r="C19" i="8" s="1"/>
  <c r="I19" i="8" s="1"/>
  <c r="E32" i="5"/>
  <c r="J32" i="5" s="1"/>
  <c r="E32" i="8" s="1"/>
  <c r="F21" i="5"/>
  <c r="K21" i="5" s="1"/>
  <c r="F21" i="8" s="1"/>
  <c r="L21" i="8" s="1"/>
  <c r="D12" i="5"/>
  <c r="I12" i="5" s="1"/>
  <c r="D12" i="8" s="1"/>
  <c r="J12" i="8" s="1"/>
  <c r="D14" i="5"/>
  <c r="I14" i="5" s="1"/>
  <c r="D14" i="8" s="1"/>
  <c r="J14" i="8" s="1"/>
  <c r="C12" i="5"/>
  <c r="H12" i="5" s="1"/>
  <c r="C12" i="8" s="1"/>
  <c r="I12" i="8" s="1"/>
  <c r="E10" i="5"/>
  <c r="J10" i="5" s="1"/>
  <c r="E10" i="8" s="1"/>
  <c r="K10" i="8" s="1"/>
  <c r="C11" i="5"/>
  <c r="H11" i="5" s="1"/>
  <c r="C11" i="8" s="1"/>
  <c r="I11" i="8" s="1"/>
  <c r="F29" i="5"/>
  <c r="K29" i="5" s="1"/>
  <c r="F29" i="8" s="1"/>
  <c r="L29" i="8" s="1"/>
  <c r="D19" i="5"/>
  <c r="I19" i="5" s="1"/>
  <c r="D19" i="8" s="1"/>
  <c r="J19" i="8" s="1"/>
  <c r="D10" i="5"/>
  <c r="I10" i="5" s="1"/>
  <c r="D10" i="8" s="1"/>
  <c r="J10" i="8" s="1"/>
  <c r="D35" i="5"/>
  <c r="I35" i="5" s="1"/>
  <c r="D35" i="8" s="1"/>
  <c r="D30" i="5"/>
  <c r="I30" i="5" s="1"/>
  <c r="D30" i="8" s="1"/>
  <c r="E19" i="5"/>
  <c r="J19" i="5" s="1"/>
  <c r="E19" i="8" s="1"/>
  <c r="K19" i="8" s="1"/>
  <c r="C36" i="5"/>
  <c r="H36" i="5" s="1"/>
  <c r="C36" i="8" s="1"/>
  <c r="I36" i="8" s="1"/>
  <c r="E27" i="5"/>
  <c r="J27" i="5" s="1"/>
  <c r="E27" i="8" s="1"/>
  <c r="K27" i="8" s="1"/>
  <c r="F16" i="5"/>
  <c r="K16" i="5" s="1"/>
  <c r="F16" i="8" s="1"/>
  <c r="L16" i="8" s="1"/>
  <c r="E8" i="5"/>
  <c r="J8" i="5" s="1"/>
  <c r="E8" i="8" s="1"/>
  <c r="K8" i="8" s="1"/>
  <c r="D27" i="5"/>
  <c r="I27" i="5" s="1"/>
  <c r="D27" i="8" s="1"/>
  <c r="J27" i="8" s="1"/>
  <c r="E16" i="5"/>
  <c r="J16" i="5" s="1"/>
  <c r="E16" i="8" s="1"/>
  <c r="K16" i="8" s="1"/>
  <c r="C35" i="5"/>
  <c r="H35" i="5" s="1"/>
  <c r="C35" i="8" s="1"/>
  <c r="I35" i="8" s="1"/>
  <c r="C28" i="5"/>
  <c r="H28" i="5" s="1"/>
  <c r="C28" i="8" s="1"/>
  <c r="I28" i="8" s="1"/>
  <c r="E35" i="5"/>
  <c r="J35" i="5" s="1"/>
  <c r="E35" i="8" s="1"/>
  <c r="D14" i="13"/>
  <c r="D7" i="13"/>
  <c r="D15" i="13"/>
  <c r="D12" i="13"/>
  <c r="D8" i="13"/>
  <c r="D16" i="13"/>
  <c r="D9" i="13"/>
  <c r="D17" i="13"/>
  <c r="D10" i="13"/>
  <c r="D18" i="13"/>
  <c r="D11" i="13"/>
  <c r="D19" i="13"/>
  <c r="E17" i="13"/>
  <c r="E19" i="13"/>
  <c r="E15" i="13"/>
  <c r="E13" i="13"/>
  <c r="E9" i="13"/>
  <c r="E11" i="13"/>
  <c r="E37" i="5"/>
  <c r="J37" i="5" s="1"/>
  <c r="E37" i="8" s="1"/>
  <c r="F34" i="5"/>
  <c r="K34" i="5" s="1"/>
  <c r="F34" i="8" s="1"/>
  <c r="D32" i="5"/>
  <c r="I32" i="5" s="1"/>
  <c r="D32" i="8" s="1"/>
  <c r="E29" i="5"/>
  <c r="J29" i="5" s="1"/>
  <c r="E29" i="8" s="1"/>
  <c r="K29" i="8" s="1"/>
  <c r="F26" i="5"/>
  <c r="K26" i="5" s="1"/>
  <c r="F26" i="8" s="1"/>
  <c r="L26" i="8" s="1"/>
  <c r="D24" i="5"/>
  <c r="I24" i="5" s="1"/>
  <c r="D24" i="8" s="1"/>
  <c r="J24" i="8" s="1"/>
  <c r="E21" i="5"/>
  <c r="J21" i="5" s="1"/>
  <c r="E21" i="8" s="1"/>
  <c r="K21" i="8" s="1"/>
  <c r="F18" i="5"/>
  <c r="K18" i="5" s="1"/>
  <c r="F18" i="8" s="1"/>
  <c r="L18" i="8" s="1"/>
  <c r="D16" i="5"/>
  <c r="I16" i="5" s="1"/>
  <c r="D16" i="8" s="1"/>
  <c r="J16" i="8" s="1"/>
  <c r="G13" i="5"/>
  <c r="L13" i="5" s="1"/>
  <c r="G13" i="8" s="1"/>
  <c r="M13" i="8" s="1"/>
  <c r="G11" i="5"/>
  <c r="L11" i="5" s="1"/>
  <c r="G11" i="8" s="1"/>
  <c r="M11" i="8" s="1"/>
  <c r="G9" i="5"/>
  <c r="L9" i="5" s="1"/>
  <c r="G9" i="8" s="1"/>
  <c r="H18" i="13"/>
  <c r="H16" i="13"/>
  <c r="H14" i="13"/>
  <c r="H12" i="13"/>
  <c r="H10" i="13"/>
  <c r="H8" i="13"/>
  <c r="D37" i="5"/>
  <c r="I37" i="5" s="1"/>
  <c r="D37" i="8" s="1"/>
  <c r="E34" i="5"/>
  <c r="J34" i="5" s="1"/>
  <c r="E34" i="8" s="1"/>
  <c r="F31" i="5"/>
  <c r="K31" i="5" s="1"/>
  <c r="F31" i="8" s="1"/>
  <c r="D29" i="5"/>
  <c r="I29" i="5" s="1"/>
  <c r="D29" i="8" s="1"/>
  <c r="J29" i="8" s="1"/>
  <c r="E26" i="5"/>
  <c r="J26" i="5" s="1"/>
  <c r="E26" i="8" s="1"/>
  <c r="K26" i="8" s="1"/>
  <c r="F23" i="5"/>
  <c r="K23" i="5" s="1"/>
  <c r="F23" i="8" s="1"/>
  <c r="L23" i="8" s="1"/>
  <c r="D21" i="5"/>
  <c r="I21" i="5" s="1"/>
  <c r="D21" i="8" s="1"/>
  <c r="J21" i="8" s="1"/>
  <c r="E18" i="5"/>
  <c r="J18" i="5" s="1"/>
  <c r="E18" i="8" s="1"/>
  <c r="K18" i="8" s="1"/>
  <c r="F15" i="5"/>
  <c r="K15" i="5" s="1"/>
  <c r="F15" i="8" s="1"/>
  <c r="L15" i="8" s="1"/>
  <c r="F13" i="5"/>
  <c r="K13" i="5" s="1"/>
  <c r="F13" i="8" s="1"/>
  <c r="L13" i="8" s="1"/>
  <c r="F11" i="5"/>
  <c r="K11" i="5" s="1"/>
  <c r="F11" i="8" s="1"/>
  <c r="L11" i="8" s="1"/>
  <c r="F9" i="5"/>
  <c r="K9" i="5" s="1"/>
  <c r="F9" i="8" s="1"/>
  <c r="L9" i="8" s="1"/>
  <c r="G18" i="13"/>
  <c r="G16" i="13"/>
  <c r="G14" i="13"/>
  <c r="G12" i="13"/>
  <c r="G10" i="13"/>
  <c r="G8" i="13"/>
  <c r="F36" i="5"/>
  <c r="K36" i="5" s="1"/>
  <c r="F36" i="8" s="1"/>
  <c r="D34" i="5"/>
  <c r="I34" i="5" s="1"/>
  <c r="D34" i="8" s="1"/>
  <c r="E31" i="5"/>
  <c r="J31" i="5" s="1"/>
  <c r="E31" i="8" s="1"/>
  <c r="F28" i="5"/>
  <c r="K28" i="5" s="1"/>
  <c r="F28" i="8" s="1"/>
  <c r="L28" i="8" s="1"/>
  <c r="D26" i="5"/>
  <c r="I26" i="5" s="1"/>
  <c r="D26" i="8" s="1"/>
  <c r="J26" i="8" s="1"/>
  <c r="E23" i="5"/>
  <c r="J23" i="5" s="1"/>
  <c r="E23" i="8" s="1"/>
  <c r="K23" i="8" s="1"/>
  <c r="F20" i="5"/>
  <c r="K20" i="5" s="1"/>
  <c r="F20" i="8" s="1"/>
  <c r="L20" i="8" s="1"/>
  <c r="D18" i="5"/>
  <c r="I18" i="5" s="1"/>
  <c r="D18" i="8" s="1"/>
  <c r="J18" i="8" s="1"/>
  <c r="E15" i="5"/>
  <c r="J15" i="5" s="1"/>
  <c r="E15" i="8" s="1"/>
  <c r="K15" i="8" s="1"/>
  <c r="E13" i="5"/>
  <c r="J13" i="5" s="1"/>
  <c r="E13" i="8" s="1"/>
  <c r="K13" i="8" s="1"/>
  <c r="E11" i="5"/>
  <c r="J11" i="5" s="1"/>
  <c r="E11" i="8" s="1"/>
  <c r="K11" i="8" s="1"/>
  <c r="E9" i="5"/>
  <c r="J9" i="5" s="1"/>
  <c r="E9" i="8" s="1"/>
  <c r="K9" i="8" s="1"/>
  <c r="F18" i="13"/>
  <c r="F16" i="13"/>
  <c r="F14" i="13"/>
  <c r="F12" i="13"/>
  <c r="F10" i="13"/>
  <c r="D7" i="5"/>
  <c r="I7" i="5" s="1"/>
  <c r="D7" i="8" s="1"/>
  <c r="E36" i="5"/>
  <c r="J36" i="5" s="1"/>
  <c r="E36" i="8" s="1"/>
  <c r="F33" i="5"/>
  <c r="K33" i="5" s="1"/>
  <c r="F33" i="8" s="1"/>
  <c r="D31" i="5"/>
  <c r="I31" i="5" s="1"/>
  <c r="D31" i="8" s="1"/>
  <c r="E28" i="5"/>
  <c r="J28" i="5" s="1"/>
  <c r="E28" i="8" s="1"/>
  <c r="K28" i="8" s="1"/>
  <c r="F25" i="5"/>
  <c r="K25" i="5" s="1"/>
  <c r="F25" i="8" s="1"/>
  <c r="L25" i="8" s="1"/>
  <c r="D23" i="5"/>
  <c r="I23" i="5" s="1"/>
  <c r="D23" i="8" s="1"/>
  <c r="J23" i="8" s="1"/>
  <c r="E20" i="5"/>
  <c r="J20" i="5" s="1"/>
  <c r="E20" i="8" s="1"/>
  <c r="K20" i="8" s="1"/>
  <c r="F17" i="5"/>
  <c r="K17" i="5" s="1"/>
  <c r="F17" i="8" s="1"/>
  <c r="L17" i="8" s="1"/>
  <c r="D15" i="5"/>
  <c r="I15" i="5" s="1"/>
  <c r="D15" i="8" s="1"/>
  <c r="J15" i="8" s="1"/>
  <c r="D13" i="5"/>
  <c r="I13" i="5" s="1"/>
  <c r="D13" i="8" s="1"/>
  <c r="J13" i="8" s="1"/>
  <c r="D11" i="5"/>
  <c r="I11" i="5" s="1"/>
  <c r="D11" i="8" s="1"/>
  <c r="J11" i="8" s="1"/>
  <c r="D9" i="5"/>
  <c r="I9" i="5" s="1"/>
  <c r="D9" i="8" s="1"/>
  <c r="E18" i="13"/>
  <c r="E16" i="13"/>
  <c r="E14" i="13"/>
  <c r="E12" i="13"/>
  <c r="E10" i="13"/>
  <c r="G15" i="5"/>
  <c r="L15" i="5" s="1"/>
  <c r="G15" i="8" s="1"/>
  <c r="M15" i="8" s="1"/>
  <c r="E7" i="5"/>
  <c r="J7" i="5" s="1"/>
  <c r="E7" i="8" s="1"/>
  <c r="D36" i="5"/>
  <c r="I36" i="5" s="1"/>
  <c r="D36" i="8" s="1"/>
  <c r="E33" i="5"/>
  <c r="J33" i="5" s="1"/>
  <c r="E33" i="8" s="1"/>
  <c r="F30" i="5"/>
  <c r="K30" i="5" s="1"/>
  <c r="F30" i="8" s="1"/>
  <c r="L30" i="8" s="1"/>
  <c r="D28" i="5"/>
  <c r="I28" i="5" s="1"/>
  <c r="D28" i="8" s="1"/>
  <c r="J28" i="8" s="1"/>
  <c r="E25" i="5"/>
  <c r="J25" i="5" s="1"/>
  <c r="E25" i="8" s="1"/>
  <c r="K25" i="8" s="1"/>
  <c r="F22" i="5"/>
  <c r="K22" i="5" s="1"/>
  <c r="F22" i="8" s="1"/>
  <c r="L22" i="8" s="1"/>
  <c r="D20" i="5"/>
  <c r="I20" i="5" s="1"/>
  <c r="D20" i="8" s="1"/>
  <c r="J20" i="8" s="1"/>
  <c r="E17" i="5"/>
  <c r="J17" i="5" s="1"/>
  <c r="E17" i="8" s="1"/>
  <c r="K17" i="8" s="1"/>
  <c r="G14" i="5"/>
  <c r="L14" i="5" s="1"/>
  <c r="G14" i="8" s="1"/>
  <c r="M14" i="8" s="1"/>
  <c r="G12" i="5"/>
  <c r="L12" i="5" s="1"/>
  <c r="G12" i="8" s="1"/>
  <c r="M12" i="8" s="1"/>
  <c r="G10" i="5"/>
  <c r="L10" i="5" s="1"/>
  <c r="G10" i="8" s="1"/>
  <c r="H19" i="13"/>
  <c r="H17" i="13"/>
  <c r="H15" i="13"/>
  <c r="H13" i="13"/>
  <c r="H11" i="13"/>
  <c r="H9" i="13"/>
  <c r="F7" i="5"/>
  <c r="K7" i="5" s="1"/>
  <c r="F7" i="8" s="1"/>
  <c r="F35" i="5"/>
  <c r="K35" i="5" s="1"/>
  <c r="F35" i="8" s="1"/>
  <c r="D33" i="5"/>
  <c r="I33" i="5" s="1"/>
  <c r="D33" i="8" s="1"/>
  <c r="E30" i="5"/>
  <c r="J30" i="5" s="1"/>
  <c r="E30" i="8" s="1"/>
  <c r="K30" i="8" s="1"/>
  <c r="F27" i="5"/>
  <c r="K27" i="5" s="1"/>
  <c r="F27" i="8" s="1"/>
  <c r="L27" i="8" s="1"/>
  <c r="D25" i="5"/>
  <c r="I25" i="5" s="1"/>
  <c r="D25" i="8" s="1"/>
  <c r="J25" i="8" s="1"/>
  <c r="F19" i="5"/>
  <c r="K19" i="5" s="1"/>
  <c r="F19" i="8" s="1"/>
  <c r="L19" i="8" s="1"/>
  <c r="F14" i="5"/>
  <c r="K14" i="5" s="1"/>
  <c r="F14" i="8" s="1"/>
  <c r="L14" i="8" s="1"/>
  <c r="F12" i="5"/>
  <c r="K12" i="5" s="1"/>
  <c r="F12" i="8" s="1"/>
  <c r="L12" i="8" s="1"/>
  <c r="F10" i="5"/>
  <c r="K10" i="5" s="1"/>
  <c r="F10" i="8" s="1"/>
  <c r="L10" i="8" s="1"/>
  <c r="G19" i="13"/>
  <c r="G17" i="13"/>
  <c r="G15" i="13"/>
  <c r="G13" i="13"/>
  <c r="G9" i="13"/>
  <c r="D20" i="11"/>
  <c r="J20" i="11"/>
  <c r="K20" i="11"/>
  <c r="H20" i="11"/>
  <c r="I20" i="11"/>
  <c r="F20" i="11"/>
  <c r="G20" i="11"/>
  <c r="L20" i="11" s="1"/>
  <c r="W15" i="10"/>
  <c r="X15" i="10" s="1"/>
  <c r="Y15" i="10" s="1"/>
  <c r="W21" i="10"/>
  <c r="X29" i="10"/>
  <c r="X23" i="10"/>
  <c r="Y23" i="10" s="1"/>
  <c r="V14" i="10"/>
  <c r="W17" i="10"/>
  <c r="X17" i="10" s="1"/>
  <c r="Y17" i="10" s="1"/>
  <c r="V16" i="10"/>
  <c r="V13" i="10"/>
  <c r="V18" i="10"/>
  <c r="P13" i="10"/>
  <c r="Q13" i="10" s="1"/>
  <c r="R13" i="10" s="1"/>
  <c r="P19" i="10"/>
  <c r="P18" i="10"/>
  <c r="Q18" i="10" s="1"/>
  <c r="R18" i="10" s="1"/>
  <c r="P24" i="10"/>
  <c r="P14" i="10"/>
  <c r="Q14" i="10" s="1"/>
  <c r="R14" i="10" s="1"/>
  <c r="P20" i="10"/>
  <c r="P21" i="10"/>
  <c r="P15" i="10"/>
  <c r="Q15" i="10" s="1"/>
  <c r="R15" i="10" s="1"/>
  <c r="O9" i="10"/>
  <c r="P9" i="10" s="1"/>
  <c r="Q9" i="10" s="1"/>
  <c r="R9" i="10" s="1"/>
  <c r="O17" i="10"/>
  <c r="O16" i="10"/>
  <c r="O36" i="9"/>
  <c r="Q34" i="9"/>
  <c r="N33" i="9"/>
  <c r="P31" i="9"/>
  <c r="R29" i="9"/>
  <c r="O28" i="9"/>
  <c r="Q26" i="9"/>
  <c r="N25" i="9"/>
  <c r="P23" i="9"/>
  <c r="R21" i="9"/>
  <c r="O20" i="9"/>
  <c r="Q18" i="9"/>
  <c r="N17" i="9"/>
  <c r="P15" i="9"/>
  <c r="R13" i="9"/>
  <c r="O12" i="9"/>
  <c r="Q10" i="9"/>
  <c r="N9" i="9"/>
  <c r="F39" i="9"/>
  <c r="F40" i="9" s="1"/>
  <c r="Q37" i="9"/>
  <c r="N36" i="9"/>
  <c r="P34" i="9"/>
  <c r="R32" i="9"/>
  <c r="O31" i="9"/>
  <c r="Q29" i="9"/>
  <c r="N28" i="9"/>
  <c r="P26" i="9"/>
  <c r="R24" i="9"/>
  <c r="O23" i="9"/>
  <c r="Q21" i="9"/>
  <c r="N20" i="9"/>
  <c r="P18" i="9"/>
  <c r="R16" i="9"/>
  <c r="O15" i="9"/>
  <c r="Q13" i="9"/>
  <c r="N12" i="9"/>
  <c r="P10" i="9"/>
  <c r="R8" i="9"/>
  <c r="P37" i="9"/>
  <c r="R35" i="9"/>
  <c r="O34" i="9"/>
  <c r="Q32" i="9"/>
  <c r="N31" i="9"/>
  <c r="P29" i="9"/>
  <c r="R27" i="9"/>
  <c r="O26" i="9"/>
  <c r="Q24" i="9"/>
  <c r="N23" i="9"/>
  <c r="P21" i="9"/>
  <c r="R19" i="9"/>
  <c r="O18" i="9"/>
  <c r="Q16" i="9"/>
  <c r="N15" i="9"/>
  <c r="P13" i="9"/>
  <c r="R11" i="9"/>
  <c r="O10" i="9"/>
  <c r="Q8" i="9"/>
  <c r="E39" i="9"/>
  <c r="E40" i="9" s="1"/>
  <c r="O37" i="9"/>
  <c r="Q35" i="9"/>
  <c r="N34" i="9"/>
  <c r="P32" i="9"/>
  <c r="R30" i="9"/>
  <c r="O29" i="9"/>
  <c r="Q27" i="9"/>
  <c r="N26" i="9"/>
  <c r="P24" i="9"/>
  <c r="R22" i="9"/>
  <c r="O21" i="9"/>
  <c r="Q19" i="9"/>
  <c r="N18" i="9"/>
  <c r="P16" i="9"/>
  <c r="R14" i="9"/>
  <c r="O13" i="9"/>
  <c r="Q11" i="9"/>
  <c r="N10" i="9"/>
  <c r="P8" i="9"/>
  <c r="G39" i="9"/>
  <c r="G40" i="9" s="1"/>
  <c r="O7" i="9"/>
  <c r="N37" i="9"/>
  <c r="P35" i="9"/>
  <c r="R33" i="9"/>
  <c r="O32" i="9"/>
  <c r="Q30" i="9"/>
  <c r="N29" i="9"/>
  <c r="P27" i="9"/>
  <c r="R25" i="9"/>
  <c r="O24" i="9"/>
  <c r="Q22" i="9"/>
  <c r="N21" i="9"/>
  <c r="P19" i="9"/>
  <c r="R17" i="9"/>
  <c r="O16" i="9"/>
  <c r="Q14" i="9"/>
  <c r="N13" i="9"/>
  <c r="P11" i="9"/>
  <c r="R9" i="9"/>
  <c r="O8" i="9"/>
  <c r="P7" i="9"/>
  <c r="R36" i="9"/>
  <c r="O35" i="9"/>
  <c r="Q33" i="9"/>
  <c r="N32" i="9"/>
  <c r="P30" i="9"/>
  <c r="R28" i="9"/>
  <c r="O27" i="9"/>
  <c r="Q25" i="9"/>
  <c r="N24" i="9"/>
  <c r="P22" i="9"/>
  <c r="R20" i="9"/>
  <c r="O19" i="9"/>
  <c r="Q17" i="9"/>
  <c r="N16" i="9"/>
  <c r="P14" i="9"/>
  <c r="R12" i="9"/>
  <c r="O11" i="9"/>
  <c r="Q9" i="9"/>
  <c r="N8" i="9"/>
  <c r="Q7" i="9"/>
  <c r="Q36" i="9"/>
  <c r="N35" i="9"/>
  <c r="P33" i="9"/>
  <c r="R31" i="9"/>
  <c r="O30" i="9"/>
  <c r="Q28" i="9"/>
  <c r="N27" i="9"/>
  <c r="P25" i="9"/>
  <c r="R23" i="9"/>
  <c r="O22" i="9"/>
  <c r="Q20" i="9"/>
  <c r="N19" i="9"/>
  <c r="P17" i="9"/>
  <c r="R15" i="9"/>
  <c r="O14" i="9"/>
  <c r="Q12" i="9"/>
  <c r="N11" i="9"/>
  <c r="P9" i="9"/>
  <c r="N7" i="9"/>
  <c r="R7" i="9"/>
  <c r="P36" i="9"/>
  <c r="R34" i="9"/>
  <c r="O33" i="9"/>
  <c r="Q31" i="9"/>
  <c r="N30" i="9"/>
  <c r="P28" i="9"/>
  <c r="R26" i="9"/>
  <c r="O25" i="9"/>
  <c r="Q23" i="9"/>
  <c r="N22" i="9"/>
  <c r="P20" i="9"/>
  <c r="R18" i="9"/>
  <c r="O17" i="9"/>
  <c r="Q15" i="9"/>
  <c r="N14" i="9"/>
  <c r="P12" i="9"/>
  <c r="R10" i="9"/>
  <c r="O9" i="9"/>
  <c r="G25" i="5"/>
  <c r="L25" i="5" s="1"/>
  <c r="G25" i="8" s="1"/>
  <c r="M25" i="8" s="1"/>
  <c r="G31" i="5"/>
  <c r="L31" i="5" s="1"/>
  <c r="G31" i="8" s="1"/>
  <c r="M31" i="8" s="1"/>
  <c r="G27" i="5"/>
  <c r="L27" i="5" s="1"/>
  <c r="G27" i="8" s="1"/>
  <c r="M27" i="8" s="1"/>
  <c r="G20" i="5"/>
  <c r="L20" i="5" s="1"/>
  <c r="G20" i="8" s="1"/>
  <c r="M20" i="8" s="1"/>
  <c r="G33" i="5"/>
  <c r="L33" i="5" s="1"/>
  <c r="G33" i="8" s="1"/>
  <c r="M33" i="8" s="1"/>
  <c r="G17" i="5"/>
  <c r="L17" i="5" s="1"/>
  <c r="G17" i="8" s="1"/>
  <c r="M17" i="8" s="1"/>
  <c r="G29" i="5"/>
  <c r="L29" i="5" s="1"/>
  <c r="G29" i="8" s="1"/>
  <c r="M29" i="8" s="1"/>
  <c r="G35" i="5"/>
  <c r="L35" i="5" s="1"/>
  <c r="G35" i="8" s="1"/>
  <c r="G19" i="5"/>
  <c r="L19" i="5" s="1"/>
  <c r="G19" i="8" s="1"/>
  <c r="M19" i="8" s="1"/>
  <c r="G21" i="5"/>
  <c r="L21" i="5" s="1"/>
  <c r="G21" i="8" s="1"/>
  <c r="M21" i="8" s="1"/>
  <c r="G23" i="5"/>
  <c r="L23" i="5" s="1"/>
  <c r="G23" i="8" s="1"/>
  <c r="M23" i="8" s="1"/>
  <c r="G37" i="5"/>
  <c r="L37" i="5" s="1"/>
  <c r="G37" i="8" s="1"/>
  <c r="G36" i="5"/>
  <c r="L36" i="5" s="1"/>
  <c r="G36" i="8" s="1"/>
  <c r="G32" i="5"/>
  <c r="L32" i="5" s="1"/>
  <c r="G32" i="8" s="1"/>
  <c r="M32" i="8" s="1"/>
  <c r="G30" i="5"/>
  <c r="L30" i="5" s="1"/>
  <c r="G30" i="8" s="1"/>
  <c r="M30" i="8" s="1"/>
  <c r="G28" i="5"/>
  <c r="L28" i="5" s="1"/>
  <c r="G28" i="8" s="1"/>
  <c r="M28" i="8" s="1"/>
  <c r="G26" i="5"/>
  <c r="L26" i="5" s="1"/>
  <c r="G26" i="8" s="1"/>
  <c r="M26" i="8" s="1"/>
  <c r="G24" i="5"/>
  <c r="L24" i="5" s="1"/>
  <c r="G24" i="8" s="1"/>
  <c r="M24" i="8" s="1"/>
  <c r="G22" i="5"/>
  <c r="L22" i="5" s="1"/>
  <c r="G22" i="8" s="1"/>
  <c r="M22" i="8" s="1"/>
  <c r="G18" i="5"/>
  <c r="L18" i="5" s="1"/>
  <c r="G18" i="8" s="1"/>
  <c r="M18" i="8" s="1"/>
  <c r="G16" i="5"/>
  <c r="L16" i="5" s="1"/>
  <c r="G16" i="8" s="1"/>
  <c r="M16" i="8" s="1"/>
  <c r="G34" i="5"/>
  <c r="L34" i="5" s="1"/>
  <c r="G34" i="8" s="1"/>
  <c r="M34" i="8" s="1"/>
  <c r="G38" i="1"/>
  <c r="L38" i="1" s="1"/>
  <c r="H38" i="1"/>
  <c r="J38" i="1"/>
  <c r="F38" i="1"/>
  <c r="I38" i="1"/>
  <c r="K38" i="1"/>
  <c r="W13" i="10" l="1"/>
  <c r="X13" i="10" s="1"/>
  <c r="Y13" i="10" s="1"/>
  <c r="W19" i="10"/>
  <c r="W22" i="10"/>
  <c r="W16" i="10"/>
  <c r="X16" i="10" s="1"/>
  <c r="Y16" i="10" s="1"/>
  <c r="W18" i="10"/>
  <c r="X18" i="10" s="1"/>
  <c r="Y18" i="10" s="1"/>
  <c r="W24" i="10"/>
  <c r="Y29" i="10"/>
  <c r="Y35" i="10"/>
  <c r="W14" i="10"/>
  <c r="X14" i="10" s="1"/>
  <c r="Y14" i="10" s="1"/>
  <c r="W20" i="10"/>
  <c r="X21" i="10"/>
  <c r="Y21" i="10" s="1"/>
  <c r="X27" i="10"/>
  <c r="Q21" i="10"/>
  <c r="R21" i="10" s="1"/>
  <c r="Q27" i="10"/>
  <c r="Q26" i="10"/>
  <c r="Q20" i="10"/>
  <c r="R20" i="10" s="1"/>
  <c r="Q24" i="10"/>
  <c r="R24" i="10" s="1"/>
  <c r="Q30" i="10"/>
  <c r="P16" i="10"/>
  <c r="Q16" i="10" s="1"/>
  <c r="R16" i="10" s="1"/>
  <c r="P22" i="10"/>
  <c r="P23" i="10"/>
  <c r="P17" i="10"/>
  <c r="Q17" i="10" s="1"/>
  <c r="R17" i="10" s="1"/>
  <c r="Q19" i="10"/>
  <c r="R19" i="10" s="1"/>
  <c r="Q25" i="10"/>
  <c r="X24" i="10" l="1"/>
  <c r="Y24" i="10" s="1"/>
  <c r="X30" i="10"/>
  <c r="X22" i="10"/>
  <c r="Y22" i="10" s="1"/>
  <c r="X28" i="10"/>
  <c r="Y27" i="10"/>
  <c r="Y33" i="10"/>
  <c r="X26" i="10"/>
  <c r="X20" i="10"/>
  <c r="Y20" i="10" s="1"/>
  <c r="X25" i="10"/>
  <c r="X19" i="10"/>
  <c r="Y19" i="10" s="1"/>
  <c r="Q22" i="10"/>
  <c r="R22" i="10" s="1"/>
  <c r="Q28" i="10"/>
  <c r="R30" i="10"/>
  <c r="R36" i="10"/>
  <c r="R25" i="10"/>
  <c r="R31" i="10"/>
  <c r="R32" i="10"/>
  <c r="R26" i="10"/>
  <c r="R27" i="10"/>
  <c r="R33" i="10"/>
  <c r="Q29" i="10"/>
  <c r="Q23" i="10"/>
  <c r="R23" i="10" s="1"/>
  <c r="Y28" i="10" l="1"/>
  <c r="Y34" i="10"/>
  <c r="Y30" i="10"/>
  <c r="Y36" i="10"/>
  <c r="Y25" i="10"/>
  <c r="Y31" i="10"/>
  <c r="Y32" i="10"/>
  <c r="Y26" i="10"/>
  <c r="R35" i="10"/>
  <c r="R29" i="10"/>
  <c r="R28" i="10"/>
  <c r="R34" i="10"/>
</calcChain>
</file>

<file path=xl/sharedStrings.xml><?xml version="1.0" encoding="utf-8"?>
<sst xmlns="http://schemas.openxmlformats.org/spreadsheetml/2006/main" count="321" uniqueCount="85">
  <si>
    <t>Duración,</t>
  </si>
  <si>
    <t>t(h)</t>
  </si>
  <si>
    <t>Motor</t>
  </si>
  <si>
    <t>Reductora</t>
  </si>
  <si>
    <t>Anclaje pala</t>
  </si>
  <si>
    <t>Anclaje buje</t>
  </si>
  <si>
    <t>Número de fallos, i</t>
  </si>
  <si>
    <t>baterías y servos</t>
  </si>
  <si>
    <t xml:space="preserve">Conjunto de PLC, </t>
  </si>
  <si>
    <t>Frecuencia de fallos, f(t) = i/n</t>
  </si>
  <si>
    <t>Tamaño de la muestra, n = 100</t>
  </si>
  <si>
    <t xml:space="preserve">Muestra </t>
  </si>
  <si>
    <t>Total</t>
  </si>
  <si>
    <t>Infiabilidad,  F(t)</t>
  </si>
  <si>
    <t>Fiabilidad,  R(t) = 1 - F(t)</t>
  </si>
  <si>
    <t>R(t) = 1 - F(t)</t>
  </si>
  <si>
    <t>ln⁡(-ln⁡(R(t)))</t>
  </si>
  <si>
    <t>ln(t(h))</t>
  </si>
  <si>
    <t>-</t>
  </si>
  <si>
    <t>Transformación de los valores</t>
  </si>
  <si>
    <t>R(t) según la distribución de Weibull</t>
  </si>
  <si>
    <t>f(t) según la distribución de Weibull</t>
  </si>
  <si>
    <t>Z(t) según la distribución de Weibull</t>
  </si>
  <si>
    <t>MTBF (horas)</t>
  </si>
  <si>
    <t>MTBF (años)</t>
  </si>
  <si>
    <t>R(t) según Weibull</t>
  </si>
  <si>
    <t>Sistema global</t>
  </si>
  <si>
    <t>Fiabilidad del conjunto PLC, baterías y servos</t>
  </si>
  <si>
    <t>R(t)</t>
  </si>
  <si>
    <t>R'(t) = R(t)</t>
  </si>
  <si>
    <t>R'(t)</t>
  </si>
  <si>
    <t>Modificaciones</t>
  </si>
  <si>
    <t>Fiabilidad del motor</t>
  </si>
  <si>
    <t>Fiabilidad de la reductora</t>
  </si>
  <si>
    <t>Fiabilidad del anclaje de la pala</t>
  </si>
  <si>
    <t>Fiabilidad del anclaje del buje</t>
  </si>
  <si>
    <t>Fiabilidad del sistema</t>
  </si>
  <si>
    <t>Frecuencia de reparaciones, g(t) = i/n</t>
  </si>
  <si>
    <t>Número de reparaciones, i</t>
  </si>
  <si>
    <t>Mantenibilidad,  M(t)</t>
  </si>
  <si>
    <t>Alumno:</t>
  </si>
  <si>
    <t>Tomás Coronado González</t>
  </si>
  <si>
    <t>Nº mat.:</t>
  </si>
  <si>
    <t>Conjuto PLC, baterías y servos</t>
  </si>
  <si>
    <t>Anclaje de la pala</t>
  </si>
  <si>
    <t>Anclaje del buje</t>
  </si>
  <si>
    <t>Fiabilidad</t>
  </si>
  <si>
    <t>Mantenibilidad</t>
  </si>
  <si>
    <t>Subsistema de frenado</t>
  </si>
  <si>
    <t>Subsistema de anclaje</t>
  </si>
  <si>
    <t>Disposición en los esquemas lógicos</t>
  </si>
  <si>
    <t>Los subsistemas de frenado y anclaje están dispuestos en serie entre sí</t>
  </si>
  <si>
    <t>Serie</t>
  </si>
  <si>
    <t>Paralelo</t>
  </si>
  <si>
    <t>Elementos del sistema:</t>
  </si>
  <si>
    <t>(se ha tomado esta muestra tanto para fiabilidad como para mantenibilidad)</t>
  </si>
  <si>
    <t>M(t)</t>
  </si>
  <si>
    <t>ln⁡(-ln⁡(1-M(t)))</t>
  </si>
  <si>
    <t>M(t) según la distribución de Weibull</t>
  </si>
  <si>
    <t>1-M(t)</t>
  </si>
  <si>
    <t>MTTR (horas)</t>
  </si>
  <si>
    <t>TTR50  (h)</t>
  </si>
  <si>
    <t>TTR90  (h)</t>
  </si>
  <si>
    <t>TTR95  (h)</t>
  </si>
  <si>
    <t>EL ESTUDIO DE FIABILIDAD HASTA EL CÁLCULO DE LOS COSTES, PASANDO POR EL ANÁLISIS DE MANTENIBILIDAD.</t>
  </si>
  <si>
    <r>
      <t xml:space="preserve">ESTE FICHERO DE EXCEL CONTIENE UN TOTAL DE </t>
    </r>
    <r>
      <rPr>
        <b/>
        <sz val="11"/>
        <color rgb="FFFF0000"/>
        <rFont val="Calibri"/>
        <family val="2"/>
        <scheme val="minor"/>
      </rPr>
      <t>12</t>
    </r>
    <r>
      <rPr>
        <sz val="11"/>
        <color rgb="FFFF0000"/>
        <rFont val="Calibri"/>
        <family val="2"/>
        <scheme val="minor"/>
      </rPr>
      <t xml:space="preserve"> HOJAS, QUE COMPRENDEN LOS CÁLCULOS REALIZADOS DESDE </t>
    </r>
  </si>
  <si>
    <t>D</t>
  </si>
  <si>
    <t>%</t>
  </si>
  <si>
    <t>Repuestos</t>
  </si>
  <si>
    <t>Herramientas</t>
  </si>
  <si>
    <t>Tiempo de inmovilizado (h)</t>
  </si>
  <si>
    <t>Tiempo de acondicionamiento (h)</t>
  </si>
  <si>
    <t>Indisponibilidad (€/h)</t>
  </si>
  <si>
    <t>Mano de obra (€/h)</t>
  </si>
  <si>
    <t>Fijos</t>
  </si>
  <si>
    <t>Variables</t>
  </si>
  <si>
    <t>Costes</t>
  </si>
  <si>
    <t>TTR50 (h)</t>
  </si>
  <si>
    <t>Costes totales</t>
  </si>
  <si>
    <t>Conjunto de PLC, baterías y servos</t>
  </si>
  <si>
    <t>Anclae buje</t>
  </si>
  <si>
    <t>Cuando se produzca el fallo</t>
  </si>
  <si>
    <t>Cada 60000 horas</t>
  </si>
  <si>
    <t>Cada 120000 horas</t>
  </si>
  <si>
    <t>Total coste preventivo cada 120000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</si>
</sst>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/>
    <xf numFmtId="0" fontId="0" fillId="4" borderId="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" fontId="1" fillId="2" borderId="9" xfId="0" applyNumberFormat="1" applyFont="1" applyFill="1" applyBorder="1" applyAlignment="1"/>
    <xf numFmtId="2" fontId="1" fillId="0" borderId="15" xfId="0" applyNumberFormat="1" applyFont="1" applyBorder="1"/>
    <xf numFmtId="2" fontId="1" fillId="0" borderId="8" xfId="0" applyNumberFormat="1" applyFont="1" applyBorder="1"/>
    <xf numFmtId="2" fontId="1" fillId="2" borderId="9" xfId="0" applyNumberFormat="1" applyFont="1" applyFill="1" applyBorder="1" applyAlignment="1"/>
    <xf numFmtId="2" fontId="0" fillId="2" borderId="2" xfId="0" applyNumberFormat="1" applyFont="1" applyFill="1" applyBorder="1" applyAlignment="1"/>
    <xf numFmtId="2" fontId="0" fillId="2" borderId="9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1" fontId="1" fillId="0" borderId="15" xfId="0" applyNumberFormat="1" applyFont="1" applyBorder="1"/>
    <xf numFmtId="1" fontId="1" fillId="0" borderId="8" xfId="0" applyNumberFormat="1" applyFont="1" applyBorder="1"/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0" fillId="0" borderId="0" xfId="0" applyFont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2" borderId="13" xfId="0" applyNumberForma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2" borderId="14" xfId="0" applyNumberFormat="1" applyFill="1" applyBorder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2" borderId="3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4" borderId="4" xfId="0" applyFill="1" applyBorder="1" applyAlignment="1"/>
    <xf numFmtId="2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2" borderId="0" xfId="0" applyFill="1"/>
    <xf numFmtId="0" fontId="0" fillId="5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5" xfId="0" applyFill="1" applyBorder="1"/>
    <xf numFmtId="0" fontId="0" fillId="8" borderId="7" xfId="0" applyFill="1" applyBorder="1"/>
    <xf numFmtId="0" fontId="0" fillId="8" borderId="14" xfId="0" applyFill="1" applyBorder="1"/>
    <xf numFmtId="0" fontId="0" fillId="8" borderId="3" xfId="0" applyFill="1" applyBorder="1"/>
    <xf numFmtId="0" fontId="0" fillId="5" borderId="10" xfId="0" applyFill="1" applyBorder="1"/>
    <xf numFmtId="0" fontId="0" fillId="5" borderId="12" xfId="0" applyFill="1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10" borderId="13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10" borderId="1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9" borderId="4" xfId="0" applyFill="1" applyBorder="1" applyAlignment="1"/>
    <xf numFmtId="2" fontId="6" fillId="2" borderId="9" xfId="0" applyNumberFormat="1" applyFont="1" applyFill="1" applyBorder="1" applyAlignment="1"/>
    <xf numFmtId="2" fontId="6" fillId="0" borderId="15" xfId="0" applyNumberFormat="1" applyFont="1" applyBorder="1"/>
    <xf numFmtId="2" fontId="6" fillId="0" borderId="8" xfId="0" applyNumberFormat="1" applyFont="1" applyBorder="1"/>
    <xf numFmtId="0" fontId="0" fillId="2" borderId="5" xfId="0" applyFill="1" applyBorder="1" applyAlignment="1">
      <alignment horizontal="center"/>
    </xf>
    <xf numFmtId="2" fontId="5" fillId="0" borderId="15" xfId="0" applyNumberFormat="1" applyFont="1" applyBorder="1"/>
    <xf numFmtId="2" fontId="5" fillId="2" borderId="9" xfId="0" applyNumberFormat="1" applyFont="1" applyFill="1" applyBorder="1" applyAlignment="1"/>
    <xf numFmtId="2" fontId="5" fillId="0" borderId="8" xfId="0" applyNumberFormat="1" applyFont="1" applyBorder="1"/>
    <xf numFmtId="0" fontId="0" fillId="4" borderId="4" xfId="0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2" fontId="1" fillId="11" borderId="7" xfId="0" applyNumberFormat="1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2" fontId="1" fillId="11" borderId="3" xfId="0" applyNumberFormat="1" applyFont="1" applyFill="1" applyBorder="1" applyAlignment="1">
      <alignment horizontal="center"/>
    </xf>
    <xf numFmtId="2" fontId="1" fillId="12" borderId="1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13" borderId="7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2" fontId="0" fillId="12" borderId="12" xfId="0" applyNumberFormat="1" applyFont="1" applyFill="1" applyBorder="1" applyAlignment="1">
      <alignment horizontal="center"/>
    </xf>
    <xf numFmtId="1" fontId="0" fillId="13" borderId="12" xfId="0" applyNumberFormat="1" applyFont="1" applyFill="1" applyBorder="1" applyAlignment="1">
      <alignment horizontal="center"/>
    </xf>
    <xf numFmtId="0" fontId="4" fillId="14" borderId="15" xfId="0" applyFont="1" applyFill="1" applyBorder="1"/>
    <xf numFmtId="0" fontId="4" fillId="14" borderId="9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6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0" fontId="0" fillId="0" borderId="15" xfId="0" applyBorder="1"/>
    <xf numFmtId="0" fontId="0" fillId="4" borderId="15" xfId="0" applyFill="1" applyBorder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169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169" fontId="0" fillId="2" borderId="13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9" fontId="0" fillId="2" borderId="14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4" xfId="0" applyFill="1" applyBorder="1"/>
    <xf numFmtId="16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de fallos,</a:t>
            </a:r>
            <a:r>
              <a:rPr lang="es-ES" baseline="0"/>
              <a:t> f(t)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PLC, baterías, servos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Historial_Fallos!$B$7:$B$37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Historial_Fallos!$H$7:$H$37</c:f>
              <c:numCache>
                <c:formatCode>0.00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0.02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2-4300-9F4B-7F371F86D71D}"/>
            </c:ext>
          </c:extLst>
        </c:ser>
        <c:ser>
          <c:idx val="1"/>
          <c:order val="1"/>
          <c:tx>
            <c:strRef>
              <c:f>Historial_Fallos!$I$5</c:f>
              <c:strCache>
                <c:ptCount val="1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Historial_Fallos!$B$7:$B$37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Historial_Fallos!$I$7:$I$37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0.05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0.08</c:v>
                </c:pt>
                <c:pt idx="14">
                  <c:v>0.06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2-4300-9F4B-7F371F86D71D}"/>
            </c:ext>
          </c:extLst>
        </c:ser>
        <c:ser>
          <c:idx val="2"/>
          <c:order val="2"/>
          <c:tx>
            <c:strRef>
              <c:f>Historial_Fallos!$J$5</c:f>
              <c:strCache>
                <c:ptCount val="1"/>
                <c:pt idx="0">
                  <c:v>Reductora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Historial_Fallos!$B$7:$B$37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Historial_Fallos!$J$7:$J$37</c:f>
              <c:numCache>
                <c:formatCode>0.00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0.08</c:v>
                </c:pt>
                <c:pt idx="14">
                  <c:v>0.09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0.04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2-4300-9F4B-7F371F86D71D}"/>
            </c:ext>
          </c:extLst>
        </c:ser>
        <c:ser>
          <c:idx val="3"/>
          <c:order val="3"/>
          <c:tx>
            <c:strRef>
              <c:f>Historial_Fallos!$K$5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Historial_Fallos!$B$7:$B$37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Historial_Fallos!$K$7:$K$37</c:f>
              <c:numCache>
                <c:formatCode>0.00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0.09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2-4300-9F4B-7F371F86D71D}"/>
            </c:ext>
          </c:extLst>
        </c:ser>
        <c:ser>
          <c:idx val="4"/>
          <c:order val="4"/>
          <c:tx>
            <c:strRef>
              <c:f>Historial_Fallos!$L$5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Historial_Fallos!$B$7:$B$37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Historial_Fallos!$L$7:$L$37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0.05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0.09</c:v>
                </c:pt>
                <c:pt idx="17">
                  <c:v>0.09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2-4300-9F4B-7F371F86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1039"/>
        <c:axId val="210703135"/>
      </c:lineChart>
      <c:catAx>
        <c:axId val="21071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0313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07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de tiempos de reparación,</a:t>
            </a:r>
            <a:r>
              <a:rPr lang="es-ES" baseline="0"/>
              <a:t> g(t)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PLC, baterías, servos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Tiempos_de_reparacion!$B$7:$B$19</c15:sqref>
                  </c15:fullRef>
                </c:ext>
              </c:extLst>
              <c:f>Tiempos_de_reparacion!$B$7:$B$19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Tiempos_de_reparacion!$H$7:$H$19</c15:sqref>
                  </c15:fullRef>
                </c:ext>
              </c:extLst>
              <c:f>Tiempos_de_reparacion!$H$7:$H$19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0.05</c:v>
                </c:pt>
                <c:pt idx="7">
                  <c:v>0.16</c:v>
                </c:pt>
                <c:pt idx="8">
                  <c:v>0.28999999999999998</c:v>
                </c:pt>
                <c:pt idx="9">
                  <c:v>0.33</c:v>
                </c:pt>
                <c:pt idx="10">
                  <c:v>0.15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8-441E-AF36-652B61D76D49}"/>
            </c:ext>
          </c:extLst>
        </c:ser>
        <c:ser>
          <c:idx val="1"/>
          <c:order val="1"/>
          <c:tx>
            <c:strRef>
              <c:f>Historial_Fallos!$I$5</c:f>
              <c:strCache>
                <c:ptCount val="1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Tiempos_de_reparacion!$B$7:$B$19</c15:sqref>
                  </c15:fullRef>
                </c:ext>
              </c:extLst>
              <c:f>Tiempos_de_reparacion!$B$7:$B$19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Tiempos_de_reparacion!$I$7:$I$37</c15:sqref>
                  </c15:fullRef>
                </c:ext>
              </c:extLst>
              <c:f>Tiempos_de_reparacion!$I$7:$I$19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0.24</c:v>
                </c:pt>
                <c:pt idx="4">
                  <c:v>0.27</c:v>
                </c:pt>
                <c:pt idx="5">
                  <c:v>0.19</c:v>
                </c:pt>
                <c:pt idx="6">
                  <c:v>0.11</c:v>
                </c:pt>
                <c:pt idx="7">
                  <c:v>0.06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8-441E-AF36-652B61D76D49}"/>
            </c:ext>
          </c:extLst>
        </c:ser>
        <c:ser>
          <c:idx val="2"/>
          <c:order val="2"/>
          <c:tx>
            <c:strRef>
              <c:f>Historial_Fallos!$J$5</c:f>
              <c:strCache>
                <c:ptCount val="1"/>
                <c:pt idx="0">
                  <c:v>Reductora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Tiempos_de_reparacion!$B$7:$B$19</c15:sqref>
                  </c15:fullRef>
                </c:ext>
              </c:extLst>
              <c:f>Tiempos_de_reparacion!$B$7:$B$19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Tiempos_de_reparacion!$J$7:$J$37</c15:sqref>
                  </c15:fullRef>
                </c:ext>
              </c:extLst>
              <c:f>Tiempos_de_reparacion!$J$7:$J$19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0.33</c:v>
                </c:pt>
                <c:pt idx="4">
                  <c:v>0.28999999999999998</c:v>
                </c:pt>
                <c:pt idx="5">
                  <c:v>0.16</c:v>
                </c:pt>
                <c:pt idx="6">
                  <c:v>0.05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8-441E-AF36-652B61D76D49}"/>
            </c:ext>
          </c:extLst>
        </c:ser>
        <c:ser>
          <c:idx val="3"/>
          <c:order val="3"/>
          <c:tx>
            <c:strRef>
              <c:f>Historial_Fallos!$K$5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Tiempos_de_reparacion!$B$7:$B$19</c15:sqref>
                  </c15:fullRef>
                </c:ext>
              </c:extLst>
              <c:f>Tiempos_de_reparacion!$B$7:$B$19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Tiempos_de_reparacion!$K$7:$K$37</c15:sqref>
                  </c15:fullRef>
                </c:ext>
              </c:extLst>
              <c:f>Tiempos_de_reparacion!$K$7:$K$19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0.16</c:v>
                </c:pt>
                <c:pt idx="4">
                  <c:v>0.34</c:v>
                </c:pt>
                <c:pt idx="5">
                  <c:v>0.24</c:v>
                </c:pt>
                <c:pt idx="6">
                  <c:v>0.11</c:v>
                </c:pt>
                <c:pt idx="7">
                  <c:v>0.06</c:v>
                </c:pt>
                <c:pt idx="8">
                  <c:v>0.03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8-441E-AF36-652B61D76D49}"/>
            </c:ext>
          </c:extLst>
        </c:ser>
        <c:ser>
          <c:idx val="4"/>
          <c:order val="4"/>
          <c:tx>
            <c:strRef>
              <c:f>Historial_Fallos!$L$5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Tiempos_de_reparacion!$B$7:$B$19</c15:sqref>
                  </c15:fullRef>
                </c:ext>
              </c:extLst>
              <c:f>Tiempos_de_reparacion!$B$7:$B$19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Tiempos_de_reparacion!$L$7:$L$37</c15:sqref>
                  </c15:fullRef>
                </c:ext>
              </c:extLst>
              <c:f>Tiempos_de_reparacion!$L$7:$L$19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0.13</c:v>
                </c:pt>
                <c:pt idx="5">
                  <c:v>0.23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0.09</c:v>
                </c:pt>
                <c:pt idx="9">
                  <c:v>0.05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08-441E-AF36-652B61D7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1039"/>
        <c:axId val="210703135"/>
      </c:lineChart>
      <c:catAx>
        <c:axId val="21071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0313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07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Mantenibilidad, M(t)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PLC, baterías y servos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Mantenibilidad!$C$7:$C$19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Mantenibilidad!$D$7:$D$19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7.0000000000000007E-2</c:v>
                </c:pt>
                <c:pt idx="7">
                  <c:v>0.23</c:v>
                </c:pt>
                <c:pt idx="8">
                  <c:v>0.52</c:v>
                </c:pt>
                <c:pt idx="9">
                  <c:v>0.85000000000000009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E-475E-9609-BFB89744D965}"/>
            </c:ext>
          </c:extLst>
        </c:ser>
        <c:ser>
          <c:idx val="1"/>
          <c:order val="1"/>
          <c:tx>
            <c:strRef>
              <c:f>Mantenibilidad!$E$5</c:f>
              <c:strCache>
                <c:ptCount val="1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Mantenibilidad!$C$7:$C$19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Mantenibilidad!$E$7:$E$19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0.32999999999999996</c:v>
                </c:pt>
                <c:pt idx="4">
                  <c:v>0.6</c:v>
                </c:pt>
                <c:pt idx="5">
                  <c:v>0.79</c:v>
                </c:pt>
                <c:pt idx="6">
                  <c:v>0.9</c:v>
                </c:pt>
                <c:pt idx="7">
                  <c:v>0.96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E-475E-9609-BFB89744D965}"/>
            </c:ext>
          </c:extLst>
        </c:ser>
        <c:ser>
          <c:idx val="2"/>
          <c:order val="2"/>
          <c:tx>
            <c:strRef>
              <c:f>Mantenibilidad!$F$5</c:f>
              <c:strCache>
                <c:ptCount val="1"/>
                <c:pt idx="0">
                  <c:v>Reductora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Mantenibilidad!$C$7:$C$19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Mantenibilidad!$F$7:$F$19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0.48</c:v>
                </c:pt>
                <c:pt idx="4">
                  <c:v>0.77</c:v>
                </c:pt>
                <c:pt idx="5">
                  <c:v>0.93</c:v>
                </c:pt>
                <c:pt idx="6">
                  <c:v>0.98000000000000009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E-475E-9609-BFB89744D965}"/>
            </c:ext>
          </c:extLst>
        </c:ser>
        <c:ser>
          <c:idx val="3"/>
          <c:order val="3"/>
          <c:tx>
            <c:strRef>
              <c:f>Mantenibilidad!$G$5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Mantenibilidad!$C$7:$C$19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Mantenibilidad!$G$7:$G$19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0.2</c:v>
                </c:pt>
                <c:pt idx="4">
                  <c:v>0.54</c:v>
                </c:pt>
                <c:pt idx="5">
                  <c:v>0.78</c:v>
                </c:pt>
                <c:pt idx="6">
                  <c:v>0.89</c:v>
                </c:pt>
                <c:pt idx="7">
                  <c:v>0.95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E-475E-9609-BFB89744D965}"/>
            </c:ext>
          </c:extLst>
        </c:ser>
        <c:ser>
          <c:idx val="4"/>
          <c:order val="4"/>
          <c:tx>
            <c:strRef>
              <c:f>Mantenibilidad!$H$5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Mantenibilidad!$C$7:$C$19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Mantenibilidad!$H$7:$H$19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0.17</c:v>
                </c:pt>
                <c:pt idx="5">
                  <c:v>0.4</c:v>
                </c:pt>
                <c:pt idx="6">
                  <c:v>0.68</c:v>
                </c:pt>
                <c:pt idx="7">
                  <c:v>0.84000000000000008</c:v>
                </c:pt>
                <c:pt idx="8">
                  <c:v>0.93</c:v>
                </c:pt>
                <c:pt idx="9">
                  <c:v>0.98000000000000009</c:v>
                </c:pt>
                <c:pt idx="10">
                  <c:v>0.9900000000000001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E-475E-9609-BFB89744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752079"/>
        <c:axId val="1035758735"/>
      </c:lineChart>
      <c:catAx>
        <c:axId val="103575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5758735"/>
        <c:crosses val="autoZero"/>
        <c:auto val="1"/>
        <c:lblAlgn val="ctr"/>
        <c:lblOffset val="100"/>
        <c:noMultiLvlLbl val="0"/>
      </c:catAx>
      <c:valAx>
        <c:axId val="10357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57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Ajuste</a:t>
            </a:r>
            <a:r>
              <a:rPr lang="es-ES" baseline="0"/>
              <a:t> por mínimos cuadrados a la distribución de Weibull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6090338853842098E-2"/>
          <c:y val="0.10354550530429929"/>
          <c:w val="0.91473077926662671"/>
          <c:h val="0.80188409237790004"/>
        </c:manualLayout>
      </c:layout>
      <c:scatterChart>
        <c:scatterStyle val="lineMarker"/>
        <c:varyColors val="0"/>
        <c:ser>
          <c:idx val="0"/>
          <c:order val="0"/>
          <c:tx>
            <c:v>PLC, baterías y servos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43652491415452"/>
                  <c:y val="0.49988311099221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Ajuste_Weibull_Mantenibilidad!$H$12:$H$16</c:f>
              <c:numCache>
                <c:formatCode>0.00</c:formatCode>
                <c:ptCount val="5"/>
                <c:pt idx="0">
                  <c:v>1.6094379124341003</c:v>
                </c:pt>
                <c:pt idx="1">
                  <c:v>1.791759469228055</c:v>
                </c:pt>
                <c:pt idx="2">
                  <c:v>1.9459101490553132</c:v>
                </c:pt>
                <c:pt idx="3">
                  <c:v>2.0794415416798357</c:v>
                </c:pt>
                <c:pt idx="4">
                  <c:v>2.1972245773362196</c:v>
                </c:pt>
              </c:numCache>
            </c:numRef>
          </c:xVal>
          <c:yVal>
            <c:numRef>
              <c:f>Ajuste_Weibull_Mantenibilidad!$I$12:$I$16</c:f>
              <c:numCache>
                <c:formatCode>0.00</c:formatCode>
                <c:ptCount val="5"/>
                <c:pt idx="0">
                  <c:v>-3.9019386579358333</c:v>
                </c:pt>
                <c:pt idx="1">
                  <c:v>-2.6231941186130197</c:v>
                </c:pt>
                <c:pt idx="2">
                  <c:v>-1.3418382836093288</c:v>
                </c:pt>
                <c:pt idx="3">
                  <c:v>-0.30928824705301156</c:v>
                </c:pt>
                <c:pt idx="4">
                  <c:v>0.64033693876074826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D-49BC-B508-6290F9E86DC1}"/>
            </c:ext>
          </c:extLst>
        </c:ser>
        <c:ser>
          <c:idx val="1"/>
          <c:order val="1"/>
          <c:tx>
            <c:strRef>
              <c:f>Ajuste_Weibull_Mantenibilidad!$J$5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82831914796777"/>
                  <c:y val="0.59527752900902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Ajuste_Weibull_Mantenibilidad!$H$9:$H$16</c:f>
              <c:numCache>
                <c:formatCode>0.00</c:formatCode>
                <c:ptCount val="8"/>
                <c:pt idx="0">
                  <c:v>0.69314718055994529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1.6094379124341003</c:v>
                </c:pt>
                <c:pt idx="4">
                  <c:v>1.791759469228055</c:v>
                </c:pt>
                <c:pt idx="5">
                  <c:v>1.9459101490553132</c:v>
                </c:pt>
                <c:pt idx="6">
                  <c:v>2.0794415416798357</c:v>
                </c:pt>
                <c:pt idx="7">
                  <c:v>2.1972245773362196</c:v>
                </c:pt>
              </c:numCache>
            </c:numRef>
          </c:xVal>
          <c:yVal>
            <c:numRef>
              <c:f>Ajuste_Weibull_Mantenibilidad!$J$9:$J$16</c:f>
              <c:numCache>
                <c:formatCode>0.00</c:formatCode>
                <c:ptCount val="8"/>
                <c:pt idx="0">
                  <c:v>-2.3611608457948767</c:v>
                </c:pt>
                <c:pt idx="1">
                  <c:v>-0.91509752753286122</c:v>
                </c:pt>
                <c:pt idx="2">
                  <c:v>-8.7421571790755173E-2</c:v>
                </c:pt>
                <c:pt idx="3">
                  <c:v>0.44510095832671132</c:v>
                </c:pt>
                <c:pt idx="4">
                  <c:v>0.83403244524795594</c:v>
                </c:pt>
                <c:pt idx="5">
                  <c:v>1.1690321758870557</c:v>
                </c:pt>
                <c:pt idx="6">
                  <c:v>1.3640546328884453</c:v>
                </c:pt>
                <c:pt idx="7">
                  <c:v>1.5271796258079011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D-49BC-B508-6290F9E86DC1}"/>
            </c:ext>
          </c:extLst>
        </c:ser>
        <c:ser>
          <c:idx val="2"/>
          <c:order val="2"/>
          <c:tx>
            <c:strRef>
              <c:f>Ajuste_Weibull_Mantenibilidad!$K$5</c:f>
              <c:strCache>
                <c:ptCount val="1"/>
                <c:pt idx="0">
                  <c:v>Reductora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08523862262882"/>
                  <c:y val="0.56953791041998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Ajuste_Weibull_Mantenibilidad!$H$9:$H$13</c:f>
              <c:numCache>
                <c:formatCode>0.00</c:formatCode>
                <c:ptCount val="5"/>
                <c:pt idx="0">
                  <c:v>0.69314718055994529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1.6094379124341003</c:v>
                </c:pt>
                <c:pt idx="4">
                  <c:v>1.791759469228055</c:v>
                </c:pt>
              </c:numCache>
            </c:numRef>
          </c:xVal>
          <c:yVal>
            <c:numRef>
              <c:f>Ajuste_Weibull_Mantenibilidad!$K$9:$K$13</c:f>
              <c:numCache>
                <c:formatCode>0.00</c:formatCode>
                <c:ptCount val="5"/>
                <c:pt idx="0">
                  <c:v>-1.8169607947796103</c:v>
                </c:pt>
                <c:pt idx="1">
                  <c:v>-0.42476036900425079</c:v>
                </c:pt>
                <c:pt idx="2">
                  <c:v>0.38504194796137331</c:v>
                </c:pt>
                <c:pt idx="3">
                  <c:v>0.97804790248970952</c:v>
                </c:pt>
                <c:pt idx="4">
                  <c:v>1.3640546328884469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D-49BC-B508-6290F9E86DC1}"/>
            </c:ext>
          </c:extLst>
        </c:ser>
        <c:ser>
          <c:idx val="3"/>
          <c:order val="3"/>
          <c:tx>
            <c:strRef>
              <c:f>Ajuste_Weibull_Mantenibilidad!$L$5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44488947552076"/>
                  <c:y val="0.60257407816637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Ajuste_Weibull_Mantenibilidad!$H$9:$H$16</c:f>
              <c:numCache>
                <c:formatCode>0.00</c:formatCode>
                <c:ptCount val="8"/>
                <c:pt idx="0">
                  <c:v>0.69314718055994529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1.6094379124341003</c:v>
                </c:pt>
                <c:pt idx="4">
                  <c:v>1.791759469228055</c:v>
                </c:pt>
                <c:pt idx="5">
                  <c:v>1.9459101490553132</c:v>
                </c:pt>
                <c:pt idx="6">
                  <c:v>2.0794415416798357</c:v>
                </c:pt>
                <c:pt idx="7">
                  <c:v>2.1972245773362196</c:v>
                </c:pt>
              </c:numCache>
            </c:numRef>
          </c:xVal>
          <c:yVal>
            <c:numRef>
              <c:f>Ajuste_Weibull_Mantenibilidad!$L$9:$L$16</c:f>
              <c:numCache>
                <c:formatCode>0.00</c:formatCode>
                <c:ptCount val="8"/>
                <c:pt idx="0">
                  <c:v>-3.1985342614453849</c:v>
                </c:pt>
                <c:pt idx="1">
                  <c:v>-1.4999399867595158</c:v>
                </c:pt>
                <c:pt idx="2">
                  <c:v>-0.25292156110001457</c:v>
                </c:pt>
                <c:pt idx="3">
                  <c:v>0.4148395191115764</c:v>
                </c:pt>
                <c:pt idx="4">
                  <c:v>0.7917586837172691</c:v>
                </c:pt>
                <c:pt idx="5">
                  <c:v>1.0971887003649483</c:v>
                </c:pt>
                <c:pt idx="6">
                  <c:v>1.3640546328884453</c:v>
                </c:pt>
                <c:pt idx="7">
                  <c:v>1.5271796258079011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D-49BC-B508-6290F9E86DC1}"/>
            </c:ext>
          </c:extLst>
        </c:ser>
        <c:ser>
          <c:idx val="4"/>
          <c:order val="4"/>
          <c:tx>
            <c:strRef>
              <c:f>Ajuste_Weibull_Mantenibilidad!$M$5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364050591941907E-2"/>
                  <c:y val="0.601301868285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Ajuste_Weibull_Mantenibilidad!$H$10:$H$17</c:f>
              <c:numCache>
                <c:formatCode>0.00</c:formatCode>
                <c:ptCount val="8"/>
                <c:pt idx="0">
                  <c:v>1.0986122886681098</c:v>
                </c:pt>
                <c:pt idx="1">
                  <c:v>1.3862943611198906</c:v>
                </c:pt>
                <c:pt idx="2">
                  <c:v>1.6094379124341003</c:v>
                </c:pt>
                <c:pt idx="3">
                  <c:v>1.791759469228055</c:v>
                </c:pt>
                <c:pt idx="4">
                  <c:v>1.9459101490553132</c:v>
                </c:pt>
                <c:pt idx="5">
                  <c:v>2.0794415416798357</c:v>
                </c:pt>
                <c:pt idx="6">
                  <c:v>2.1972245773362196</c:v>
                </c:pt>
                <c:pt idx="7">
                  <c:v>2.3025850929940459</c:v>
                </c:pt>
              </c:numCache>
            </c:numRef>
          </c:xVal>
          <c:yVal>
            <c:numRef>
              <c:f>Ajuste_Weibull_Mantenibilidad!$M$10:$M$17</c:f>
              <c:numCache>
                <c:formatCode>0.00</c:formatCode>
                <c:ptCount val="8"/>
                <c:pt idx="0">
                  <c:v>-3.1985342614453849</c:v>
                </c:pt>
                <c:pt idx="1">
                  <c:v>-1.6802382475166791</c:v>
                </c:pt>
                <c:pt idx="2">
                  <c:v>-0.67172699209212194</c:v>
                </c:pt>
                <c:pt idx="3">
                  <c:v>0.13053189641996404</c:v>
                </c:pt>
                <c:pt idx="4">
                  <c:v>0.60572560876919046</c:v>
                </c:pt>
                <c:pt idx="5">
                  <c:v>0.97804790248970952</c:v>
                </c:pt>
                <c:pt idx="6">
                  <c:v>1.3640546328884469</c:v>
                </c:pt>
                <c:pt idx="7">
                  <c:v>1.5271796258079033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8D-49BC-B508-6290F9E86DC1}"/>
            </c:ext>
          </c:extLst>
        </c:ser>
        <c:ser>
          <c:idx val="5"/>
          <c:order val="5"/>
          <c:tx>
            <c:strRef>
              <c:f>Ajuste_Weibull_Mantenibilidad!$N$5</c:f>
              <c:strCache>
                <c:ptCount val="1"/>
                <c:pt idx="0">
                  <c:v>Sistema global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064152746802605"/>
                  <c:y val="0.728556973214389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2,8245x - 2,0477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1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Ajuste_Weibull_Mantenibilidad!$H$9:$H$14</c:f>
              <c:numCache>
                <c:formatCode>0.00</c:formatCode>
                <c:ptCount val="6"/>
                <c:pt idx="0">
                  <c:v>0.69314718055994529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1.6094379124341003</c:v>
                </c:pt>
                <c:pt idx="4">
                  <c:v>1.791759469228055</c:v>
                </c:pt>
                <c:pt idx="5">
                  <c:v>1.9459101490553132</c:v>
                </c:pt>
              </c:numCache>
            </c:numRef>
          </c:xVal>
          <c:yVal>
            <c:numRef>
              <c:f>Ajuste_Weibull_Mantenibilidad!$N$9:$N$14</c:f>
              <c:numCache>
                <c:formatCode>0.00</c:formatCode>
                <c:ptCount val="6"/>
                <c:pt idx="0">
                  <c:v>-8.0600687729891846E-2</c:v>
                </c:pt>
                <c:pt idx="1">
                  <c:v>1.0483922076961092</c:v>
                </c:pt>
                <c:pt idx="2">
                  <c:v>1.8596618134388689</c:v>
                </c:pt>
                <c:pt idx="3">
                  <c:v>2.4938574367267252</c:v>
                </c:pt>
                <c:pt idx="4">
                  <c:v>3.014134920523615</c:v>
                </c:pt>
                <c:pt idx="5">
                  <c:v>3.4573525562841074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08D-49BC-B508-6290F9E8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06879"/>
        <c:axId val="1115907711"/>
      </c:scatterChart>
      <c:valAx>
        <c:axId val="111590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907711"/>
        <c:crosses val="autoZero"/>
        <c:crossBetween val="midCat"/>
      </c:valAx>
      <c:valAx>
        <c:axId val="1115907711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90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8.5992646872898107E-2"/>
          <c:y val="0.91948828589927001"/>
          <c:w val="0.86052369707547849"/>
          <c:h val="5.0313411181384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M(t) según la distribución de Weibull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PLC, baterías y servos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'M(t)_Weibull'!$B$7:$B$19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'M(t)_Weibull'!$C$7:$C$19</c:f>
              <c:numCache>
                <c:formatCode>0.00</c:formatCode>
                <c:ptCount val="13"/>
                <c:pt idx="0">
                  <c:v>0</c:v>
                </c:pt>
                <c:pt idx="1">
                  <c:v>7.0053959966287493E-8</c:v>
                </c:pt>
                <c:pt idx="2">
                  <c:v>1.5352475452257153E-5</c:v>
                </c:pt>
                <c:pt idx="3">
                  <c:v>3.5921473522715353E-4</c:v>
                </c:pt>
                <c:pt idx="4">
                  <c:v>3.3589255771919735E-3</c:v>
                </c:pt>
                <c:pt idx="5">
                  <c:v>1.8895047308663426E-2</c:v>
                </c:pt>
                <c:pt idx="6">
                  <c:v>7.5717412269263873E-2</c:v>
                </c:pt>
                <c:pt idx="7">
                  <c:v>0.22976794004443057</c:v>
                </c:pt>
                <c:pt idx="8">
                  <c:v>0.52162504389676101</c:v>
                </c:pt>
                <c:pt idx="9">
                  <c:v>0.84159532793051883</c:v>
                </c:pt>
                <c:pt idx="10">
                  <c:v>0.98470979878266396</c:v>
                </c:pt>
                <c:pt idx="11">
                  <c:v>0.99984497211294077</c:v>
                </c:pt>
                <c:pt idx="12">
                  <c:v>0.99999996793840318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0-4794-B2AC-202DCB15FEA2}"/>
            </c:ext>
          </c:extLst>
        </c:ser>
        <c:ser>
          <c:idx val="1"/>
          <c:order val="1"/>
          <c:tx>
            <c:strRef>
              <c:f>'M(t)_Weibull'!$D$5:$D$6</c:f>
              <c:strCache>
                <c:ptCount val="2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'M(t)_Weibull'!$B$7:$B$19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'M(t)_Weibull'!$D$7:$D$19</c:f>
              <c:numCache>
                <c:formatCode>0.00</c:formatCode>
                <c:ptCount val="13"/>
                <c:pt idx="0">
                  <c:v>0</c:v>
                </c:pt>
                <c:pt idx="1">
                  <c:v>2.1335903355362396E-2</c:v>
                </c:pt>
                <c:pt idx="2">
                  <c:v>0.11879857266303295</c:v>
                </c:pt>
                <c:pt idx="3">
                  <c:v>0.29947083903906913</c:v>
                </c:pt>
                <c:pt idx="4">
                  <c:v>0.52365939946375462</c:v>
                </c:pt>
                <c:pt idx="5">
                  <c:v>0.73035576846018857</c:v>
                </c:pt>
                <c:pt idx="6">
                  <c:v>0.8759576500076599</c:v>
                </c:pt>
                <c:pt idx="7">
                  <c:v>0.95463808140398854</c:v>
                </c:pt>
                <c:pt idx="8">
                  <c:v>0.98707920298485696</c:v>
                </c:pt>
                <c:pt idx="9">
                  <c:v>0.99718776079756288</c:v>
                </c:pt>
                <c:pt idx="10">
                  <c:v>0.99954067007074343</c:v>
                </c:pt>
                <c:pt idx="11">
                  <c:v>0.99994466054913944</c:v>
                </c:pt>
                <c:pt idx="12">
                  <c:v>0.99999516229356233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0-4794-B2AC-202DCB15FEA2}"/>
            </c:ext>
          </c:extLst>
        </c:ser>
        <c:ser>
          <c:idx val="2"/>
          <c:order val="2"/>
          <c:tx>
            <c:strRef>
              <c:f>'M(t)_Weibull'!$E$5:$E$6</c:f>
              <c:strCache>
                <c:ptCount val="2"/>
                <c:pt idx="0">
                  <c:v>Reductora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'M(t)_Weibull'!$B$7:$B$19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'M(t)_Weibull'!$E$7:$E$19</c:f>
              <c:numCache>
                <c:formatCode>0.00</c:formatCode>
                <c:ptCount val="13"/>
                <c:pt idx="0">
                  <c:v>0</c:v>
                </c:pt>
                <c:pt idx="1">
                  <c:v>2.3780020401671043E-2</c:v>
                </c:pt>
                <c:pt idx="2">
                  <c:v>0.16506890482073844</c:v>
                </c:pt>
                <c:pt idx="3">
                  <c:v>0.44352032558337684</c:v>
                </c:pt>
                <c:pt idx="4">
                  <c:v>0.74135642476109265</c:v>
                </c:pt>
                <c:pt idx="5">
                  <c:v>0.9247134066000664</c:v>
                </c:pt>
                <c:pt idx="6">
                  <c:v>0.98764292416995891</c:v>
                </c:pt>
                <c:pt idx="7">
                  <c:v>0.99896824889401203</c:v>
                </c:pt>
                <c:pt idx="8">
                  <c:v>0.99996040176371914</c:v>
                </c:pt>
                <c:pt idx="9">
                  <c:v>0.99999936789418309</c:v>
                </c:pt>
                <c:pt idx="10">
                  <c:v>0.99999999619812563</c:v>
                </c:pt>
                <c:pt idx="11">
                  <c:v>0.99999999999218681</c:v>
                </c:pt>
                <c:pt idx="12">
                  <c:v>0.999999999999995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0-4794-B2AC-202DCB15FEA2}"/>
            </c:ext>
          </c:extLst>
        </c:ser>
        <c:ser>
          <c:idx val="3"/>
          <c:order val="3"/>
          <c:tx>
            <c:strRef>
              <c:f>'M(t)_Weibull'!$F$5:$F$6</c:f>
              <c:strCache>
                <c:ptCount val="2"/>
                <c:pt idx="0">
                  <c:v>Anclaje pala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'M(t)_Weibull'!$F$7:$F$19</c:f>
              <c:numCache>
                <c:formatCode>0.00</c:formatCode>
                <c:ptCount val="13"/>
                <c:pt idx="0">
                  <c:v>0</c:v>
                </c:pt>
                <c:pt idx="1">
                  <c:v>6.9904841243620952E-3</c:v>
                </c:pt>
                <c:pt idx="2">
                  <c:v>5.9101715979071878E-2</c:v>
                </c:pt>
                <c:pt idx="3">
                  <c:v>0.19403672561361662</c:v>
                </c:pt>
                <c:pt idx="4">
                  <c:v>0.41083330496694848</c:v>
                </c:pt>
                <c:pt idx="5">
                  <c:v>0.65387553608003213</c:v>
                </c:pt>
                <c:pt idx="6">
                  <c:v>0.84639019347775457</c:v>
                </c:pt>
                <c:pt idx="7">
                  <c:v>0.9516643890746701</c:v>
                </c:pt>
                <c:pt idx="8">
                  <c:v>0.98989135999620415</c:v>
                </c:pt>
                <c:pt idx="9">
                  <c:v>0.99868438442422558</c:v>
                </c:pt>
                <c:pt idx="10">
                  <c:v>0.99990032607554113</c:v>
                </c:pt>
                <c:pt idx="11">
                  <c:v>0.99999589162119995</c:v>
                </c:pt>
                <c:pt idx="12">
                  <c:v>0.99999991396704069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30-4794-B2AC-202DCB15FEA2}"/>
            </c:ext>
          </c:extLst>
        </c:ser>
        <c:ser>
          <c:idx val="4"/>
          <c:order val="4"/>
          <c:tx>
            <c:strRef>
              <c:f>'M(t)_Weibull'!$G$5:$G$6</c:f>
              <c:strCache>
                <c:ptCount val="2"/>
                <c:pt idx="0">
                  <c:v>Anclaje buje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'M(t)_Weibull'!$G$7:$G$19</c:f>
              <c:numCache>
                <c:formatCode>0.00</c:formatCode>
                <c:ptCount val="13"/>
                <c:pt idx="0">
                  <c:v>0</c:v>
                </c:pt>
                <c:pt idx="1">
                  <c:v>7.6427547876734003E-4</c:v>
                </c:pt>
                <c:pt idx="2">
                  <c:v>1.149143331005853E-2</c:v>
                </c:pt>
                <c:pt idx="3">
                  <c:v>5.5029039115904288E-2</c:v>
                </c:pt>
                <c:pt idx="4">
                  <c:v>0.16030944216209486</c:v>
                </c:pt>
                <c:pt idx="5">
                  <c:v>0.34219193524165548</c:v>
                </c:pt>
                <c:pt idx="6">
                  <c:v>0.57498829520373962</c:v>
                </c:pt>
                <c:pt idx="7">
                  <c:v>0.79097243186284261</c:v>
                </c:pt>
                <c:pt idx="8">
                  <c:v>0.92872930970583423</c:v>
                </c:pt>
                <c:pt idx="9">
                  <c:v>0.98485656329988158</c:v>
                </c:pt>
                <c:pt idx="10">
                  <c:v>0.99822087923526692</c:v>
                </c:pt>
                <c:pt idx="11">
                  <c:v>0.99989876520725829</c:v>
                </c:pt>
                <c:pt idx="12">
                  <c:v>0.99999758711792697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30-4794-B2AC-202DCB15FEA2}"/>
            </c:ext>
          </c:extLst>
        </c:ser>
        <c:ser>
          <c:idx val="5"/>
          <c:order val="5"/>
          <c:tx>
            <c:strRef>
              <c:f>'M(t)_Weibull'!$H$5:$H$6</c:f>
              <c:strCache>
                <c:ptCount val="2"/>
                <c:pt idx="0">
                  <c:v>Sistema global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'M(t)_Weibull'!$H$7:$H$19</c:f>
              <c:numCache>
                <c:formatCode>0.00</c:formatCode>
                <c:ptCount val="13"/>
                <c:pt idx="0">
                  <c:v>0</c:v>
                </c:pt>
                <c:pt idx="1">
                  <c:v>0.12795860542227655</c:v>
                </c:pt>
                <c:pt idx="2">
                  <c:v>0.60250066117911949</c:v>
                </c:pt>
                <c:pt idx="3">
                  <c:v>0.94233242951460516</c:v>
                </c:pt>
                <c:pt idx="4">
                  <c:v>0.99837389015905476</c:v>
                </c:pt>
                <c:pt idx="5">
                  <c:v>0.99999448418744252</c:v>
                </c:pt>
                <c:pt idx="6">
                  <c:v>0.99999999857836808</c:v>
                </c:pt>
                <c:pt idx="7">
                  <c:v>0.99999999999998346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B30-4794-B2AC-202DCB15F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05599"/>
        <c:axId val="800906431"/>
      </c:lineChart>
      <c:catAx>
        <c:axId val="80090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0906431"/>
        <c:crosses val="autoZero"/>
        <c:auto val="1"/>
        <c:lblAlgn val="ctr"/>
        <c:lblOffset val="100"/>
        <c:noMultiLvlLbl val="0"/>
      </c:catAx>
      <c:valAx>
        <c:axId val="8009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09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Fiabilidad,  R(t) = 1 -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PLC, baterías, servos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Fiabilidad!$H$7:$H$37</c:f>
              <c:numCache>
                <c:formatCode>0.00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0.95</c:v>
                </c:pt>
                <c:pt idx="7">
                  <c:v>0.95</c:v>
                </c:pt>
                <c:pt idx="8">
                  <c:v>0.94</c:v>
                </c:pt>
                <c:pt idx="9">
                  <c:v>0.92999999999999994</c:v>
                </c:pt>
                <c:pt idx="10">
                  <c:v>0.92999999999999994</c:v>
                </c:pt>
                <c:pt idx="11">
                  <c:v>0.92</c:v>
                </c:pt>
                <c:pt idx="12">
                  <c:v>0.9</c:v>
                </c:pt>
                <c:pt idx="13">
                  <c:v>0.89</c:v>
                </c:pt>
                <c:pt idx="14">
                  <c:v>0.87</c:v>
                </c:pt>
                <c:pt idx="15">
                  <c:v>0.87</c:v>
                </c:pt>
                <c:pt idx="16">
                  <c:v>0.86</c:v>
                </c:pt>
                <c:pt idx="17">
                  <c:v>0.86</c:v>
                </c:pt>
                <c:pt idx="18">
                  <c:v>0.84</c:v>
                </c:pt>
                <c:pt idx="19">
                  <c:v>0.83</c:v>
                </c:pt>
                <c:pt idx="20">
                  <c:v>0.83</c:v>
                </c:pt>
                <c:pt idx="21">
                  <c:v>0.81</c:v>
                </c:pt>
                <c:pt idx="22">
                  <c:v>0.8</c:v>
                </c:pt>
                <c:pt idx="23">
                  <c:v>0.8</c:v>
                </c:pt>
                <c:pt idx="24">
                  <c:v>0.79</c:v>
                </c:pt>
                <c:pt idx="25">
                  <c:v>0.78</c:v>
                </c:pt>
                <c:pt idx="26">
                  <c:v>0.76</c:v>
                </c:pt>
                <c:pt idx="27">
                  <c:v>0.76</c:v>
                </c:pt>
                <c:pt idx="28">
                  <c:v>0.75</c:v>
                </c:pt>
                <c:pt idx="29">
                  <c:v>0.75</c:v>
                </c:pt>
                <c:pt idx="3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0-4D73-82FB-743B1331211B}"/>
            </c:ext>
          </c:extLst>
        </c:ser>
        <c:ser>
          <c:idx val="1"/>
          <c:order val="1"/>
          <c:tx>
            <c:strRef>
              <c:f>Fiabilidad!$I$5</c:f>
              <c:strCache>
                <c:ptCount val="1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Fiabilidad!$I$7:$I$37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0.98</c:v>
                </c:pt>
                <c:pt idx="5">
                  <c:v>0.95</c:v>
                </c:pt>
                <c:pt idx="6">
                  <c:v>0.9</c:v>
                </c:pt>
                <c:pt idx="7">
                  <c:v>0.82000000000000006</c:v>
                </c:pt>
                <c:pt idx="8">
                  <c:v>0.72</c:v>
                </c:pt>
                <c:pt idx="9">
                  <c:v>0.61</c:v>
                </c:pt>
                <c:pt idx="10">
                  <c:v>0.49</c:v>
                </c:pt>
                <c:pt idx="11">
                  <c:v>0.38</c:v>
                </c:pt>
                <c:pt idx="12">
                  <c:v>0.28000000000000003</c:v>
                </c:pt>
                <c:pt idx="13">
                  <c:v>0.20000000000000007</c:v>
                </c:pt>
                <c:pt idx="14">
                  <c:v>0.14000000000000012</c:v>
                </c:pt>
                <c:pt idx="15">
                  <c:v>0.10000000000000009</c:v>
                </c:pt>
                <c:pt idx="16">
                  <c:v>7.0000000000000062E-2</c:v>
                </c:pt>
                <c:pt idx="17">
                  <c:v>5.0000000000000044E-2</c:v>
                </c:pt>
                <c:pt idx="18">
                  <c:v>4.0000000000000036E-2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1.0000000000000009E-2</c:v>
                </c:pt>
                <c:pt idx="22">
                  <c:v>1.0000000000000009E-2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0-4D73-82FB-743B1331211B}"/>
            </c:ext>
          </c:extLst>
        </c:ser>
        <c:ser>
          <c:idx val="2"/>
          <c:order val="2"/>
          <c:tx>
            <c:strRef>
              <c:f>Fiabilidad!$J$5</c:f>
              <c:strCache>
                <c:ptCount val="1"/>
                <c:pt idx="0">
                  <c:v>Reductora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Fiabilidad!$J$7:$J$37</c:f>
              <c:numCache>
                <c:formatCode>0.00</c:formatCode>
                <c:ptCount val="31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0.98</c:v>
                </c:pt>
                <c:pt idx="4">
                  <c:v>0.96</c:v>
                </c:pt>
                <c:pt idx="5">
                  <c:v>0.92999999999999994</c:v>
                </c:pt>
                <c:pt idx="6">
                  <c:v>0.9</c:v>
                </c:pt>
                <c:pt idx="7">
                  <c:v>0.86</c:v>
                </c:pt>
                <c:pt idx="8">
                  <c:v>0.8</c:v>
                </c:pt>
                <c:pt idx="9">
                  <c:v>0.73</c:v>
                </c:pt>
                <c:pt idx="10">
                  <c:v>0.64999999999999991</c:v>
                </c:pt>
                <c:pt idx="11">
                  <c:v>0.56999999999999995</c:v>
                </c:pt>
                <c:pt idx="12">
                  <c:v>0.48</c:v>
                </c:pt>
                <c:pt idx="13">
                  <c:v>0.4</c:v>
                </c:pt>
                <c:pt idx="14">
                  <c:v>0.31000000000000005</c:v>
                </c:pt>
                <c:pt idx="15">
                  <c:v>0.24</c:v>
                </c:pt>
                <c:pt idx="16">
                  <c:v>0.16999999999999993</c:v>
                </c:pt>
                <c:pt idx="17">
                  <c:v>0.10999999999999988</c:v>
                </c:pt>
                <c:pt idx="18">
                  <c:v>6.999999999999984E-2</c:v>
                </c:pt>
                <c:pt idx="19">
                  <c:v>4.9999999999999822E-2</c:v>
                </c:pt>
                <c:pt idx="20">
                  <c:v>3.9999999999999813E-2</c:v>
                </c:pt>
                <c:pt idx="21">
                  <c:v>1.9999999999999796E-2</c:v>
                </c:pt>
                <c:pt idx="22">
                  <c:v>9.9999999999997868E-3</c:v>
                </c:pt>
                <c:pt idx="23">
                  <c:v>9.9999999999997868E-3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0-4D73-82FB-743B1331211B}"/>
            </c:ext>
          </c:extLst>
        </c:ser>
        <c:ser>
          <c:idx val="3"/>
          <c:order val="3"/>
          <c:tx>
            <c:strRef>
              <c:f>Fiabilidad!$K$5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Fiabilidad!$K$7:$K$37</c:f>
              <c:numCache>
                <c:formatCode>0.00</c:formatCode>
                <c:ptCount val="3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0.96</c:v>
                </c:pt>
                <c:pt idx="4">
                  <c:v>0.92999999999999994</c:v>
                </c:pt>
                <c:pt idx="5">
                  <c:v>0.89</c:v>
                </c:pt>
                <c:pt idx="6">
                  <c:v>0.83</c:v>
                </c:pt>
                <c:pt idx="7">
                  <c:v>0.77</c:v>
                </c:pt>
                <c:pt idx="8">
                  <c:v>0.7</c:v>
                </c:pt>
                <c:pt idx="9">
                  <c:v>0.61999999999999988</c:v>
                </c:pt>
                <c:pt idx="10">
                  <c:v>0.52999999999999992</c:v>
                </c:pt>
                <c:pt idx="11">
                  <c:v>0.43999999999999995</c:v>
                </c:pt>
                <c:pt idx="12">
                  <c:v>0.36</c:v>
                </c:pt>
                <c:pt idx="13">
                  <c:v>0.29000000000000004</c:v>
                </c:pt>
                <c:pt idx="14">
                  <c:v>0.22999999999999998</c:v>
                </c:pt>
                <c:pt idx="15">
                  <c:v>0.17999999999999994</c:v>
                </c:pt>
                <c:pt idx="16">
                  <c:v>0.1399999999999999</c:v>
                </c:pt>
                <c:pt idx="17">
                  <c:v>9.9999999999999867E-2</c:v>
                </c:pt>
                <c:pt idx="18">
                  <c:v>6.999999999999984E-2</c:v>
                </c:pt>
                <c:pt idx="19">
                  <c:v>4.9999999999999822E-2</c:v>
                </c:pt>
                <c:pt idx="20">
                  <c:v>3.9999999999999813E-2</c:v>
                </c:pt>
                <c:pt idx="21">
                  <c:v>2.9999999999999805E-2</c:v>
                </c:pt>
                <c:pt idx="22">
                  <c:v>1.9999999999999796E-2</c:v>
                </c:pt>
                <c:pt idx="23">
                  <c:v>9.9999999999997868E-3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0-4D73-82FB-743B1331211B}"/>
            </c:ext>
          </c:extLst>
        </c:ser>
        <c:ser>
          <c:idx val="4"/>
          <c:order val="4"/>
          <c:tx>
            <c:strRef>
              <c:f>Fiabilidad!$L$5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Fiabilidad!$L$7:$L$37</c:f>
              <c:numCache>
                <c:formatCode>0.00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0.97</c:v>
                </c:pt>
                <c:pt idx="9">
                  <c:v>0.96</c:v>
                </c:pt>
                <c:pt idx="10">
                  <c:v>0.94</c:v>
                </c:pt>
                <c:pt idx="11">
                  <c:v>0.91</c:v>
                </c:pt>
                <c:pt idx="12">
                  <c:v>0.86</c:v>
                </c:pt>
                <c:pt idx="13">
                  <c:v>0.78</c:v>
                </c:pt>
                <c:pt idx="14">
                  <c:v>0.69</c:v>
                </c:pt>
                <c:pt idx="15">
                  <c:v>0.59</c:v>
                </c:pt>
                <c:pt idx="16">
                  <c:v>0.5</c:v>
                </c:pt>
                <c:pt idx="17">
                  <c:v>0.41000000000000003</c:v>
                </c:pt>
                <c:pt idx="18">
                  <c:v>0.33000000000000007</c:v>
                </c:pt>
                <c:pt idx="19">
                  <c:v>0.26</c:v>
                </c:pt>
                <c:pt idx="20">
                  <c:v>0.19999999999999996</c:v>
                </c:pt>
                <c:pt idx="21">
                  <c:v>0.15999999999999992</c:v>
                </c:pt>
                <c:pt idx="22">
                  <c:v>0.11999999999999988</c:v>
                </c:pt>
                <c:pt idx="23">
                  <c:v>8.9999999999999858E-2</c:v>
                </c:pt>
                <c:pt idx="24">
                  <c:v>5.9999999999999831E-2</c:v>
                </c:pt>
                <c:pt idx="25">
                  <c:v>3.9999999999999813E-2</c:v>
                </c:pt>
                <c:pt idx="26">
                  <c:v>1.9999999999999796E-2</c:v>
                </c:pt>
                <c:pt idx="27">
                  <c:v>9.9999999999997868E-3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80-4D73-82FB-743B1331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1039"/>
        <c:axId val="210703135"/>
      </c:lineChart>
      <c:catAx>
        <c:axId val="21071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0313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07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Infiabilidad, 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PLC, baterías, servos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Fiabilidad!$C$7:$C$37</c:f>
              <c:numCache>
                <c:formatCode>0.00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6.0000000000000005E-2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0.1</c:v>
                </c:pt>
                <c:pt idx="13">
                  <c:v>0.11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0.17</c:v>
                </c:pt>
                <c:pt idx="20">
                  <c:v>0.17</c:v>
                </c:pt>
                <c:pt idx="21">
                  <c:v>0.19</c:v>
                </c:pt>
                <c:pt idx="22">
                  <c:v>0.2</c:v>
                </c:pt>
                <c:pt idx="23">
                  <c:v>0.2</c:v>
                </c:pt>
                <c:pt idx="24">
                  <c:v>0.21000000000000002</c:v>
                </c:pt>
                <c:pt idx="25">
                  <c:v>0.22000000000000003</c:v>
                </c:pt>
                <c:pt idx="26">
                  <c:v>0.24000000000000002</c:v>
                </c:pt>
                <c:pt idx="27">
                  <c:v>0.24000000000000002</c:v>
                </c:pt>
                <c:pt idx="28">
                  <c:v>0.25</c:v>
                </c:pt>
                <c:pt idx="29">
                  <c:v>0.25</c:v>
                </c:pt>
                <c:pt idx="3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0-4D73-82FB-743B1331211B}"/>
            </c:ext>
          </c:extLst>
        </c:ser>
        <c:ser>
          <c:idx val="1"/>
          <c:order val="1"/>
          <c:tx>
            <c:strRef>
              <c:f>Fiabilidad!$I$5</c:f>
              <c:strCache>
                <c:ptCount val="1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Fiabilidad!$D$7:$D$37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0.18</c:v>
                </c:pt>
                <c:pt idx="8">
                  <c:v>0.28000000000000003</c:v>
                </c:pt>
                <c:pt idx="9">
                  <c:v>0.39</c:v>
                </c:pt>
                <c:pt idx="10">
                  <c:v>0.51</c:v>
                </c:pt>
                <c:pt idx="11">
                  <c:v>0.62</c:v>
                </c:pt>
                <c:pt idx="12">
                  <c:v>0.72</c:v>
                </c:pt>
                <c:pt idx="13">
                  <c:v>0.79999999999999993</c:v>
                </c:pt>
                <c:pt idx="14">
                  <c:v>0.85999999999999988</c:v>
                </c:pt>
                <c:pt idx="15">
                  <c:v>0.89999999999999991</c:v>
                </c:pt>
                <c:pt idx="16">
                  <c:v>0.92999999999999994</c:v>
                </c:pt>
                <c:pt idx="17">
                  <c:v>0.95</c:v>
                </c:pt>
                <c:pt idx="18">
                  <c:v>0.96</c:v>
                </c:pt>
                <c:pt idx="19">
                  <c:v>0.98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0-4D73-82FB-743B1331211B}"/>
            </c:ext>
          </c:extLst>
        </c:ser>
        <c:ser>
          <c:idx val="2"/>
          <c:order val="2"/>
          <c:tx>
            <c:strRef>
              <c:f>Fiabilidad!$J$5</c:f>
              <c:strCache>
                <c:ptCount val="1"/>
                <c:pt idx="0">
                  <c:v>Reductora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Fiabilidad!$E$7:$E$37</c:f>
              <c:numCache>
                <c:formatCode>0.00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0.14000000000000001</c:v>
                </c:pt>
                <c:pt idx="8">
                  <c:v>0.2</c:v>
                </c:pt>
                <c:pt idx="9">
                  <c:v>0.27</c:v>
                </c:pt>
                <c:pt idx="10">
                  <c:v>0.35000000000000003</c:v>
                </c:pt>
                <c:pt idx="11">
                  <c:v>0.43000000000000005</c:v>
                </c:pt>
                <c:pt idx="12">
                  <c:v>0.52</c:v>
                </c:pt>
                <c:pt idx="13">
                  <c:v>0.6</c:v>
                </c:pt>
                <c:pt idx="14">
                  <c:v>0.69</c:v>
                </c:pt>
                <c:pt idx="15">
                  <c:v>0.76</c:v>
                </c:pt>
                <c:pt idx="16">
                  <c:v>0.83000000000000007</c:v>
                </c:pt>
                <c:pt idx="17">
                  <c:v>0.89000000000000012</c:v>
                </c:pt>
                <c:pt idx="18">
                  <c:v>0.93000000000000016</c:v>
                </c:pt>
                <c:pt idx="19">
                  <c:v>0.95000000000000018</c:v>
                </c:pt>
                <c:pt idx="20">
                  <c:v>0.96000000000000019</c:v>
                </c:pt>
                <c:pt idx="21">
                  <c:v>0.9800000000000002</c:v>
                </c:pt>
                <c:pt idx="22">
                  <c:v>0.99000000000000021</c:v>
                </c:pt>
                <c:pt idx="23">
                  <c:v>0.99000000000000021</c:v>
                </c:pt>
                <c:pt idx="24">
                  <c:v>1.0000000000000002</c:v>
                </c:pt>
                <c:pt idx="25">
                  <c:v>1.0000000000000002</c:v>
                </c:pt>
                <c:pt idx="26">
                  <c:v>1.0000000000000002</c:v>
                </c:pt>
                <c:pt idx="27">
                  <c:v>1.0000000000000002</c:v>
                </c:pt>
                <c:pt idx="28">
                  <c:v>1.0000000000000002</c:v>
                </c:pt>
                <c:pt idx="29">
                  <c:v>1.0000000000000002</c:v>
                </c:pt>
                <c:pt idx="30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0-4D73-82FB-743B1331211B}"/>
            </c:ext>
          </c:extLst>
        </c:ser>
        <c:ser>
          <c:idx val="3"/>
          <c:order val="3"/>
          <c:tx>
            <c:strRef>
              <c:f>Fiabilidad!$K$5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Fiabilidad!$F$7:$F$37</c:f>
              <c:numCache>
                <c:formatCode>0.00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0.11000000000000001</c:v>
                </c:pt>
                <c:pt idx="6">
                  <c:v>0.17</c:v>
                </c:pt>
                <c:pt idx="7">
                  <c:v>0.23</c:v>
                </c:pt>
                <c:pt idx="8">
                  <c:v>0.30000000000000004</c:v>
                </c:pt>
                <c:pt idx="9">
                  <c:v>0.38000000000000006</c:v>
                </c:pt>
                <c:pt idx="10">
                  <c:v>0.47000000000000008</c:v>
                </c:pt>
                <c:pt idx="11">
                  <c:v>0.56000000000000005</c:v>
                </c:pt>
                <c:pt idx="12">
                  <c:v>0.64</c:v>
                </c:pt>
                <c:pt idx="13">
                  <c:v>0.71</c:v>
                </c:pt>
                <c:pt idx="14">
                  <c:v>0.77</c:v>
                </c:pt>
                <c:pt idx="15">
                  <c:v>0.82000000000000006</c:v>
                </c:pt>
                <c:pt idx="16">
                  <c:v>0.8600000000000001</c:v>
                </c:pt>
                <c:pt idx="17">
                  <c:v>0.90000000000000013</c:v>
                </c:pt>
                <c:pt idx="18">
                  <c:v>0.93000000000000016</c:v>
                </c:pt>
                <c:pt idx="19">
                  <c:v>0.95000000000000018</c:v>
                </c:pt>
                <c:pt idx="20">
                  <c:v>0.96000000000000019</c:v>
                </c:pt>
                <c:pt idx="21">
                  <c:v>0.9700000000000002</c:v>
                </c:pt>
                <c:pt idx="22">
                  <c:v>0.9800000000000002</c:v>
                </c:pt>
                <c:pt idx="23">
                  <c:v>0.99000000000000021</c:v>
                </c:pt>
                <c:pt idx="24">
                  <c:v>1.0000000000000002</c:v>
                </c:pt>
                <c:pt idx="25">
                  <c:v>1.0000000000000002</c:v>
                </c:pt>
                <c:pt idx="26">
                  <c:v>1.0000000000000002</c:v>
                </c:pt>
                <c:pt idx="27">
                  <c:v>1.0000000000000002</c:v>
                </c:pt>
                <c:pt idx="28">
                  <c:v>1.0000000000000002</c:v>
                </c:pt>
                <c:pt idx="29">
                  <c:v>1.0000000000000002</c:v>
                </c:pt>
                <c:pt idx="30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0-4D73-82FB-743B1331211B}"/>
            </c:ext>
          </c:extLst>
        </c:ser>
        <c:ser>
          <c:idx val="4"/>
          <c:order val="4"/>
          <c:tx>
            <c:strRef>
              <c:f>Fiabilidad!$L$5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Fiabilidad!$B$7:$B$37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Fiabilidad!$G$7:$G$37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0.06</c:v>
                </c:pt>
                <c:pt idx="11">
                  <c:v>0.09</c:v>
                </c:pt>
                <c:pt idx="12">
                  <c:v>0.14000000000000001</c:v>
                </c:pt>
                <c:pt idx="13">
                  <c:v>0.22000000000000003</c:v>
                </c:pt>
                <c:pt idx="14">
                  <c:v>0.31000000000000005</c:v>
                </c:pt>
                <c:pt idx="15">
                  <c:v>0.41000000000000003</c:v>
                </c:pt>
                <c:pt idx="16">
                  <c:v>0.5</c:v>
                </c:pt>
                <c:pt idx="17">
                  <c:v>0.59</c:v>
                </c:pt>
                <c:pt idx="18">
                  <c:v>0.66999999999999993</c:v>
                </c:pt>
                <c:pt idx="19">
                  <c:v>0.74</c:v>
                </c:pt>
                <c:pt idx="20">
                  <c:v>0.8</c:v>
                </c:pt>
                <c:pt idx="21">
                  <c:v>0.84000000000000008</c:v>
                </c:pt>
                <c:pt idx="22">
                  <c:v>0.88000000000000012</c:v>
                </c:pt>
                <c:pt idx="23">
                  <c:v>0.91000000000000014</c:v>
                </c:pt>
                <c:pt idx="24">
                  <c:v>0.94000000000000017</c:v>
                </c:pt>
                <c:pt idx="25">
                  <c:v>0.96000000000000019</c:v>
                </c:pt>
                <c:pt idx="26">
                  <c:v>0.9800000000000002</c:v>
                </c:pt>
                <c:pt idx="27">
                  <c:v>0.99000000000000021</c:v>
                </c:pt>
                <c:pt idx="28">
                  <c:v>1.0000000000000002</c:v>
                </c:pt>
                <c:pt idx="29">
                  <c:v>1.0000000000000002</c:v>
                </c:pt>
                <c:pt idx="30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80-4D73-82FB-743B1331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1039"/>
        <c:axId val="210703135"/>
      </c:lineChart>
      <c:catAx>
        <c:axId val="21071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0313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07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Ajuste por mínimos</a:t>
            </a:r>
            <a:r>
              <a:rPr lang="es-ES" baseline="0"/>
              <a:t> cuadrados a la distribución de Weibull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PLC, baterías, servos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429927771433147"/>
                  <c:y val="0.383250416630838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t>y = 1,2671x - 17,104</a:t>
                    </a:r>
                    <a:br>
                      <a:rPr lang="en-US" baseline="0">
                        <a:solidFill>
                          <a:schemeClr val="accent5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t>R² = 0,9879</a:t>
                    </a:r>
                    <a:endParaRPr lang="en-US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Ajuste_Weibull_Fiabilidad!$H$14:$H$31</c:f>
              <c:numCache>
                <c:formatCode>0.00</c:formatCode>
                <c:ptCount val="18"/>
                <c:pt idx="0">
                  <c:v>11.156250521031495</c:v>
                </c:pt>
                <c:pt idx="1">
                  <c:v>11.289781913656018</c:v>
                </c:pt>
                <c:pt idx="2">
                  <c:v>11.407564949312402</c:v>
                </c:pt>
                <c:pt idx="3">
                  <c:v>11.512925464970229</c:v>
                </c:pt>
                <c:pt idx="4">
                  <c:v>11.608235644774552</c:v>
                </c:pt>
                <c:pt idx="5">
                  <c:v>11.695247021764184</c:v>
                </c:pt>
                <c:pt idx="6">
                  <c:v>11.77528972943772</c:v>
                </c:pt>
                <c:pt idx="7">
                  <c:v>11.849397701591441</c:v>
                </c:pt>
                <c:pt idx="8">
                  <c:v>11.918390573078392</c:v>
                </c:pt>
                <c:pt idx="9">
                  <c:v>11.982929094215963</c:v>
                </c:pt>
                <c:pt idx="10">
                  <c:v>12.043553716032399</c:v>
                </c:pt>
                <c:pt idx="11">
                  <c:v>12.100712129872347</c:v>
                </c:pt>
                <c:pt idx="12">
                  <c:v>12.154779351142624</c:v>
                </c:pt>
                <c:pt idx="13">
                  <c:v>12.206072645530174</c:v>
                </c:pt>
                <c:pt idx="14">
                  <c:v>12.254862809699606</c:v>
                </c:pt>
                <c:pt idx="15">
                  <c:v>12.301382825334498</c:v>
                </c:pt>
                <c:pt idx="16">
                  <c:v>12.345834587905333</c:v>
                </c:pt>
                <c:pt idx="17">
                  <c:v>12.388394202324129</c:v>
                </c:pt>
              </c:numCache>
            </c:numRef>
          </c:xVal>
          <c:yVal>
            <c:numRef>
              <c:f>Ajuste_Weibull_Fiabilidad!$I$14:$I$31</c:f>
              <c:numCache>
                <c:formatCode>0.00</c:formatCode>
                <c:ptCount val="18"/>
                <c:pt idx="0">
                  <c:v>-2.9701952490421637</c:v>
                </c:pt>
                <c:pt idx="1">
                  <c:v>-2.7826325333778006</c:v>
                </c:pt>
                <c:pt idx="2">
                  <c:v>-2.6231941186130197</c:v>
                </c:pt>
                <c:pt idx="3">
                  <c:v>-2.6231941186130197</c:v>
                </c:pt>
                <c:pt idx="4">
                  <c:v>-2.4843275102530673</c:v>
                </c:pt>
                <c:pt idx="5">
                  <c:v>-2.2503673273124454</c:v>
                </c:pt>
                <c:pt idx="6">
                  <c:v>-2.1495737798046424</c:v>
                </c:pt>
                <c:pt idx="7">
                  <c:v>-1.9713977444428701</c:v>
                </c:pt>
                <c:pt idx="8">
                  <c:v>-1.9713977444428701</c:v>
                </c:pt>
                <c:pt idx="9">
                  <c:v>-1.8916490462361459</c:v>
                </c:pt>
                <c:pt idx="10">
                  <c:v>-1.8916490462361459</c:v>
                </c:pt>
                <c:pt idx="11">
                  <c:v>-1.7466710787777311</c:v>
                </c:pt>
                <c:pt idx="12">
                  <c:v>-1.6802382475166791</c:v>
                </c:pt>
                <c:pt idx="13">
                  <c:v>-1.6802382475166791</c:v>
                </c:pt>
                <c:pt idx="14">
                  <c:v>-1.5572201467525002</c:v>
                </c:pt>
                <c:pt idx="15">
                  <c:v>-1.4999399867595158</c:v>
                </c:pt>
                <c:pt idx="16">
                  <c:v>-1.4999399867595158</c:v>
                </c:pt>
                <c:pt idx="17">
                  <c:v>-1.4451007195150567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8-4D5F-A255-922660835D74}"/>
            </c:ext>
          </c:extLst>
        </c:ser>
        <c:ser>
          <c:idx val="1"/>
          <c:order val="1"/>
          <c:tx>
            <c:strRef>
              <c:f>Ajuste_Weibull_Fiabilidad!$J$5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91165775079642"/>
                  <c:y val="0.73299531981279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2,6712x - 31,096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0,9855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Ajuste_Weibull_Fiabilidad!$H$15:$H$28</c:f>
              <c:numCache>
                <c:formatCode>0.00</c:formatCode>
                <c:ptCount val="14"/>
                <c:pt idx="0">
                  <c:v>11.289781913656018</c:v>
                </c:pt>
                <c:pt idx="1">
                  <c:v>11.407564949312402</c:v>
                </c:pt>
                <c:pt idx="2">
                  <c:v>11.512925464970229</c:v>
                </c:pt>
                <c:pt idx="3">
                  <c:v>11.608235644774552</c:v>
                </c:pt>
                <c:pt idx="4">
                  <c:v>11.695247021764184</c:v>
                </c:pt>
                <c:pt idx="5">
                  <c:v>11.77528972943772</c:v>
                </c:pt>
                <c:pt idx="6">
                  <c:v>11.849397701591441</c:v>
                </c:pt>
                <c:pt idx="7">
                  <c:v>11.918390573078392</c:v>
                </c:pt>
                <c:pt idx="8">
                  <c:v>11.982929094215963</c:v>
                </c:pt>
                <c:pt idx="9">
                  <c:v>12.043553716032399</c:v>
                </c:pt>
                <c:pt idx="10">
                  <c:v>12.100712129872347</c:v>
                </c:pt>
                <c:pt idx="11">
                  <c:v>12.154779351142624</c:v>
                </c:pt>
                <c:pt idx="12">
                  <c:v>12.206072645530174</c:v>
                </c:pt>
                <c:pt idx="13">
                  <c:v>12.254862809699606</c:v>
                </c:pt>
              </c:numCache>
            </c:numRef>
          </c:xVal>
          <c:yVal>
            <c:numRef>
              <c:f>Ajuste_Weibull_Fiabilidad!$J$15:$J$28</c:f>
              <c:numCache>
                <c:formatCode>0.00</c:formatCode>
                <c:ptCount val="14"/>
                <c:pt idx="0">
                  <c:v>-1.1132060607017309</c:v>
                </c:pt>
                <c:pt idx="1">
                  <c:v>-0.70462009989703045</c:v>
                </c:pt>
                <c:pt idx="2">
                  <c:v>-0.33778325259877773</c:v>
                </c:pt>
                <c:pt idx="3">
                  <c:v>-3.2953009000035047E-2</c:v>
                </c:pt>
                <c:pt idx="4">
                  <c:v>0.24134935598542939</c:v>
                </c:pt>
                <c:pt idx="5">
                  <c:v>0.47588499532711043</c:v>
                </c:pt>
                <c:pt idx="6">
                  <c:v>0.67605842413278205</c:v>
                </c:pt>
                <c:pt idx="7">
                  <c:v>0.8340324452479555</c:v>
                </c:pt>
                <c:pt idx="8">
                  <c:v>0.97804790248970885</c:v>
                </c:pt>
                <c:pt idx="9">
                  <c:v>1.0971887003649483</c:v>
                </c:pt>
                <c:pt idx="10">
                  <c:v>1.1690321758870557</c:v>
                </c:pt>
                <c:pt idx="11">
                  <c:v>1.3640546328884453</c:v>
                </c:pt>
                <c:pt idx="12">
                  <c:v>1.3640546328884453</c:v>
                </c:pt>
                <c:pt idx="13">
                  <c:v>1.5271796258079011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48-4D5F-A255-922660835D74}"/>
            </c:ext>
          </c:extLst>
        </c:ser>
        <c:ser>
          <c:idx val="2"/>
          <c:order val="2"/>
          <c:tx>
            <c:strRef>
              <c:f>Ajuste_Weibull_Fiabilidad!$K$5</c:f>
              <c:strCache>
                <c:ptCount val="1"/>
                <c:pt idx="0">
                  <c:v>Reductora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42917893851055"/>
                  <c:y val="0.73299531981279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Ajuste_Weibull_Fiabilidad!$H$13:$H$30</c:f>
              <c:numCache>
                <c:formatCode>0.00</c:formatCode>
                <c:ptCount val="18"/>
                <c:pt idx="0">
                  <c:v>11.002099841204238</c:v>
                </c:pt>
                <c:pt idx="1">
                  <c:v>11.156250521031495</c:v>
                </c:pt>
                <c:pt idx="2">
                  <c:v>11.289781913656018</c:v>
                </c:pt>
                <c:pt idx="3">
                  <c:v>11.407564949312402</c:v>
                </c:pt>
                <c:pt idx="4">
                  <c:v>11.512925464970229</c:v>
                </c:pt>
                <c:pt idx="5">
                  <c:v>11.608235644774552</c:v>
                </c:pt>
                <c:pt idx="6">
                  <c:v>11.695247021764184</c:v>
                </c:pt>
                <c:pt idx="7">
                  <c:v>11.77528972943772</c:v>
                </c:pt>
                <c:pt idx="8">
                  <c:v>11.849397701591441</c:v>
                </c:pt>
                <c:pt idx="9">
                  <c:v>11.918390573078392</c:v>
                </c:pt>
                <c:pt idx="10">
                  <c:v>11.982929094215963</c:v>
                </c:pt>
                <c:pt idx="11">
                  <c:v>12.043553716032399</c:v>
                </c:pt>
                <c:pt idx="12">
                  <c:v>12.100712129872347</c:v>
                </c:pt>
                <c:pt idx="13">
                  <c:v>12.154779351142624</c:v>
                </c:pt>
                <c:pt idx="14">
                  <c:v>12.206072645530174</c:v>
                </c:pt>
                <c:pt idx="15">
                  <c:v>12.254862809699606</c:v>
                </c:pt>
                <c:pt idx="16">
                  <c:v>12.301382825334498</c:v>
                </c:pt>
                <c:pt idx="17">
                  <c:v>12.345834587905333</c:v>
                </c:pt>
              </c:numCache>
            </c:numRef>
          </c:xVal>
          <c:yVal>
            <c:numRef>
              <c:f>Ajuste_Weibull_Fiabilidad!$K$13:$K$30</c:f>
              <c:numCache>
                <c:formatCode>0.00</c:formatCode>
                <c:ptCount val="18"/>
                <c:pt idx="0">
                  <c:v>-2.2503673273124454</c:v>
                </c:pt>
                <c:pt idx="1">
                  <c:v>-1.8916490462361459</c:v>
                </c:pt>
                <c:pt idx="2">
                  <c:v>-1.4999399867595158</c:v>
                </c:pt>
                <c:pt idx="3">
                  <c:v>-1.1561013323751592</c:v>
                </c:pt>
                <c:pt idx="4">
                  <c:v>-0.84215099072473254</c:v>
                </c:pt>
                <c:pt idx="5">
                  <c:v>-0.57604185333420055</c:v>
                </c:pt>
                <c:pt idx="6">
                  <c:v>-0.30928824705301156</c:v>
                </c:pt>
                <c:pt idx="7">
                  <c:v>-8.7421571790755173E-2</c:v>
                </c:pt>
                <c:pt idx="8">
                  <c:v>0.15801433329876363</c:v>
                </c:pt>
                <c:pt idx="9">
                  <c:v>0.35565587381121183</c:v>
                </c:pt>
                <c:pt idx="10">
                  <c:v>0.57208449631736857</c:v>
                </c:pt>
                <c:pt idx="11">
                  <c:v>0.79175868371726943</c:v>
                </c:pt>
                <c:pt idx="12">
                  <c:v>0.97804790248971019</c:v>
                </c:pt>
                <c:pt idx="13">
                  <c:v>1.0971887003649499</c:v>
                </c:pt>
                <c:pt idx="14">
                  <c:v>1.1690321758870574</c:v>
                </c:pt>
                <c:pt idx="15">
                  <c:v>1.3640546328884482</c:v>
                </c:pt>
                <c:pt idx="16">
                  <c:v>1.5271796258079058</c:v>
                </c:pt>
                <c:pt idx="17">
                  <c:v>1.5271796258079058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48-4D5F-A255-922660835D74}"/>
            </c:ext>
          </c:extLst>
        </c:ser>
        <c:ser>
          <c:idx val="3"/>
          <c:order val="3"/>
          <c:tx>
            <c:strRef>
              <c:f>Ajuste_Weibull_Fiabilidad!$L$5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131469014846433E-2"/>
                  <c:y val="0.730188435883892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y = 2,3869x - 27,936</a:t>
                    </a:r>
                    <a:br>
                      <a:rPr lang="en-US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R² = 0,9983</a:t>
                    </a:r>
                    <a:endParaRPr lang="en-US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Ajuste_Weibull_Fiabilidad!$H$14:$H$30</c:f>
              <c:numCache>
                <c:formatCode>0.00</c:formatCode>
                <c:ptCount val="17"/>
                <c:pt idx="0">
                  <c:v>11.156250521031495</c:v>
                </c:pt>
                <c:pt idx="1">
                  <c:v>11.289781913656018</c:v>
                </c:pt>
                <c:pt idx="2">
                  <c:v>11.407564949312402</c:v>
                </c:pt>
                <c:pt idx="3">
                  <c:v>11.512925464970229</c:v>
                </c:pt>
                <c:pt idx="4">
                  <c:v>11.608235644774552</c:v>
                </c:pt>
                <c:pt idx="5">
                  <c:v>11.695247021764184</c:v>
                </c:pt>
                <c:pt idx="6">
                  <c:v>11.77528972943772</c:v>
                </c:pt>
                <c:pt idx="7">
                  <c:v>11.849397701591441</c:v>
                </c:pt>
                <c:pt idx="8">
                  <c:v>11.918390573078392</c:v>
                </c:pt>
                <c:pt idx="9">
                  <c:v>11.982929094215963</c:v>
                </c:pt>
                <c:pt idx="10">
                  <c:v>12.043553716032399</c:v>
                </c:pt>
                <c:pt idx="11">
                  <c:v>12.100712129872347</c:v>
                </c:pt>
                <c:pt idx="12">
                  <c:v>12.154779351142624</c:v>
                </c:pt>
                <c:pt idx="13">
                  <c:v>12.206072645530174</c:v>
                </c:pt>
                <c:pt idx="14">
                  <c:v>12.254862809699606</c:v>
                </c:pt>
                <c:pt idx="15">
                  <c:v>12.301382825334498</c:v>
                </c:pt>
                <c:pt idx="16">
                  <c:v>12.345834587905333</c:v>
                </c:pt>
              </c:numCache>
            </c:numRef>
          </c:xVal>
          <c:yVal>
            <c:numRef>
              <c:f>Ajuste_Weibull_Fiabilidad!$L$14:$L$30</c:f>
              <c:numCache>
                <c:formatCode>0.00</c:formatCode>
                <c:ptCount val="17"/>
                <c:pt idx="0">
                  <c:v>-1.3418382836093288</c:v>
                </c:pt>
                <c:pt idx="1">
                  <c:v>-1.0309304331587228</c:v>
                </c:pt>
                <c:pt idx="2">
                  <c:v>-0.73806965192505614</c:v>
                </c:pt>
                <c:pt idx="3">
                  <c:v>-0.45432199541688323</c:v>
                </c:pt>
                <c:pt idx="4">
                  <c:v>-0.19725585791036115</c:v>
                </c:pt>
                <c:pt idx="5">
                  <c:v>2.1420188467823349E-2</c:v>
                </c:pt>
                <c:pt idx="6">
                  <c:v>0.21339567961411085</c:v>
                </c:pt>
                <c:pt idx="7">
                  <c:v>0.38504194796137331</c:v>
                </c:pt>
                <c:pt idx="8">
                  <c:v>0.53929553906989036</c:v>
                </c:pt>
                <c:pt idx="9">
                  <c:v>0.67605842413278283</c:v>
                </c:pt>
                <c:pt idx="10">
                  <c:v>0.8340324452479565</c:v>
                </c:pt>
                <c:pt idx="11">
                  <c:v>0.97804790248971019</c:v>
                </c:pt>
                <c:pt idx="12">
                  <c:v>1.0971887003649499</c:v>
                </c:pt>
                <c:pt idx="13">
                  <c:v>1.1690321758870574</c:v>
                </c:pt>
                <c:pt idx="14">
                  <c:v>1.2546349002858617</c:v>
                </c:pt>
                <c:pt idx="15">
                  <c:v>1.3640546328884482</c:v>
                </c:pt>
                <c:pt idx="16">
                  <c:v>1.5271796258079058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48-4D5F-A255-922660835D74}"/>
            </c:ext>
          </c:extLst>
        </c:ser>
        <c:ser>
          <c:idx val="4"/>
          <c:order val="4"/>
          <c:tx>
            <c:strRef>
              <c:f>Ajuste_Weibull_Fiabilidad!$M$5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502063673338536E-2"/>
                  <c:y val="0.652744849951478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y = 4,3983x - 53,207</a:t>
                    </a:r>
                    <a:br>
                      <a:rPr lang="en-US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R² = 0,992</a:t>
                    </a:r>
                    <a:endParaRPr lang="en-US">
                      <a:solidFill>
                        <a:schemeClr val="accent5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Ajuste_Weibull_Fiabilidad!$H$14:$H$29</c:f>
              <c:numCache>
                <c:formatCode>0.00</c:formatCode>
                <c:ptCount val="16"/>
                <c:pt idx="0">
                  <c:v>11.156250521031495</c:v>
                </c:pt>
                <c:pt idx="1">
                  <c:v>11.289781913656018</c:v>
                </c:pt>
                <c:pt idx="2">
                  <c:v>11.407564949312402</c:v>
                </c:pt>
                <c:pt idx="3">
                  <c:v>11.512925464970229</c:v>
                </c:pt>
                <c:pt idx="4">
                  <c:v>11.608235644774552</c:v>
                </c:pt>
                <c:pt idx="5">
                  <c:v>11.695247021764184</c:v>
                </c:pt>
                <c:pt idx="6">
                  <c:v>11.77528972943772</c:v>
                </c:pt>
                <c:pt idx="7">
                  <c:v>11.849397701591441</c:v>
                </c:pt>
                <c:pt idx="8">
                  <c:v>11.918390573078392</c:v>
                </c:pt>
                <c:pt idx="9">
                  <c:v>11.982929094215963</c:v>
                </c:pt>
                <c:pt idx="10">
                  <c:v>12.043553716032399</c:v>
                </c:pt>
                <c:pt idx="11">
                  <c:v>12.100712129872347</c:v>
                </c:pt>
                <c:pt idx="12">
                  <c:v>12.154779351142624</c:v>
                </c:pt>
                <c:pt idx="13">
                  <c:v>12.206072645530174</c:v>
                </c:pt>
                <c:pt idx="14">
                  <c:v>12.254862809699606</c:v>
                </c:pt>
                <c:pt idx="15">
                  <c:v>12.301382825334498</c:v>
                </c:pt>
              </c:numCache>
            </c:numRef>
          </c:xVal>
          <c:yVal>
            <c:numRef>
              <c:f>Ajuste_Weibull_Fiabilidad!$M$14:$M$29</c:f>
              <c:numCache>
                <c:formatCode>0.00</c:formatCode>
                <c:ptCount val="16"/>
                <c:pt idx="0">
                  <c:v>-3.9019386579358333</c:v>
                </c:pt>
                <c:pt idx="1">
                  <c:v>-3.4913669500837861</c:v>
                </c:pt>
                <c:pt idx="2">
                  <c:v>-3.1985342614453849</c:v>
                </c:pt>
                <c:pt idx="3">
                  <c:v>-2.7826325333778006</c:v>
                </c:pt>
                <c:pt idx="4">
                  <c:v>-2.3611608457948767</c:v>
                </c:pt>
                <c:pt idx="5">
                  <c:v>-1.8916490462361459</c:v>
                </c:pt>
                <c:pt idx="6">
                  <c:v>-1.3924679413168617</c:v>
                </c:pt>
                <c:pt idx="7">
                  <c:v>-0.99138158315080116</c:v>
                </c:pt>
                <c:pt idx="8">
                  <c:v>-0.63935480153084412</c:v>
                </c:pt>
                <c:pt idx="9">
                  <c:v>-0.36651292058166435</c:v>
                </c:pt>
                <c:pt idx="10">
                  <c:v>-0.11473978684480644</c:v>
                </c:pt>
                <c:pt idx="11">
                  <c:v>0.10315444614433594</c:v>
                </c:pt>
                <c:pt idx="12">
                  <c:v>0.29793457148413716</c:v>
                </c:pt>
                <c:pt idx="13">
                  <c:v>0.4758849953271107</c:v>
                </c:pt>
                <c:pt idx="14">
                  <c:v>0.60572560876919046</c:v>
                </c:pt>
                <c:pt idx="15">
                  <c:v>0.75154039048647714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48-4D5F-A255-92266083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6735"/>
        <c:axId val="210785087"/>
      </c:scatterChart>
      <c:valAx>
        <c:axId val="2107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85087"/>
        <c:crosses val="autoZero"/>
        <c:crossBetween val="midCat"/>
      </c:valAx>
      <c:valAx>
        <c:axId val="2107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79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R(t) según la distribución de Weibull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PLC, baterías, servos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'R(t)_f(t)_Z(t)_Weibull'!$C$7:$C$37</c:f>
              <c:numCache>
                <c:formatCode>0.00</c:formatCode>
                <c:ptCount val="31"/>
                <c:pt idx="0">
                  <c:v>1</c:v>
                </c:pt>
                <c:pt idx="1">
                  <c:v>0.99564208105200547</c:v>
                </c:pt>
                <c:pt idx="2">
                  <c:v>0.98954361036711447</c:v>
                </c:pt>
                <c:pt idx="3">
                  <c:v>0.98258282584133705</c:v>
                </c:pt>
                <c:pt idx="4">
                  <c:v>0.97501867638527762</c:v>
                </c:pt>
                <c:pt idx="5">
                  <c:v>0.96699164945092242</c:v>
                </c:pt>
                <c:pt idx="6">
                  <c:v>0.95859315385623522</c:v>
                </c:pt>
                <c:pt idx="7">
                  <c:v>0.94988876460306759</c:v>
                </c:pt>
                <c:pt idx="8">
                  <c:v>0.94092851299038971</c:v>
                </c:pt>
                <c:pt idx="9">
                  <c:v>0.93175222432404381</c:v>
                </c:pt>
                <c:pt idx="10">
                  <c:v>0.92239259312448885</c:v>
                </c:pt>
                <c:pt idx="11">
                  <c:v>0.9128770936478946</c:v>
                </c:pt>
                <c:pt idx="12">
                  <c:v>0.90322923663053478</c:v>
                </c:pt>
                <c:pt idx="13">
                  <c:v>0.89346943398569423</c:v>
                </c:pt>
                <c:pt idx="14">
                  <c:v>0.88361561579390413</c:v>
                </c:pt>
                <c:pt idx="15">
                  <c:v>0.8736836839982659</c:v>
                </c:pt>
                <c:pt idx="16">
                  <c:v>0.86368785459143727</c:v>
                </c:pt>
                <c:pt idx="17">
                  <c:v>0.85364092135890868</c:v>
                </c:pt>
                <c:pt idx="18">
                  <c:v>0.84355446301552062</c:v>
                </c:pt>
                <c:pt idx="19">
                  <c:v>0.8334390085818153</c:v>
                </c:pt>
                <c:pt idx="20">
                  <c:v>0.82330417135193901</c:v>
                </c:pt>
                <c:pt idx="21">
                  <c:v>0.81315875883213384</c:v>
                </c:pt>
                <c:pt idx="22">
                  <c:v>0.80301086401378052</c:v>
                </c:pt>
                <c:pt idx="23">
                  <c:v>0.79286794194868415</c:v>
                </c:pt>
                <c:pt idx="24">
                  <c:v>0.78273687460777341</c:v>
                </c:pt>
                <c:pt idx="25">
                  <c:v>0.77262402629493043</c:v>
                </c:pt>
                <c:pt idx="26">
                  <c:v>0.76253529136940257</c:v>
                </c:pt>
                <c:pt idx="27">
                  <c:v>0.75247613564604177</c:v>
                </c:pt>
                <c:pt idx="28">
                  <c:v>0.74245163255410496</c:v>
                </c:pt>
                <c:pt idx="29">
                  <c:v>0.7324664949160371</c:v>
                </c:pt>
                <c:pt idx="30">
                  <c:v>0.72252510303907147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4-4B8B-AEDD-3780DFE0540D}"/>
            </c:ext>
          </c:extLst>
        </c:ser>
        <c:ser>
          <c:idx val="1"/>
          <c:order val="1"/>
          <c:tx>
            <c:strRef>
              <c:f>'R(t)_f(t)_Z(t)_Weibull'!$D$5</c:f>
              <c:strCache>
                <c:ptCount val="1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'R(t)_f(t)_Z(t)_Weibull'!$D$7:$D$37</c:f>
              <c:numCache>
                <c:formatCode>0.00</c:formatCode>
                <c:ptCount val="31"/>
                <c:pt idx="0">
                  <c:v>1</c:v>
                </c:pt>
                <c:pt idx="1">
                  <c:v>0.99848765741060208</c:v>
                </c:pt>
                <c:pt idx="2">
                  <c:v>0.9904060282701207</c:v>
                </c:pt>
                <c:pt idx="3">
                  <c:v>0.97192650574879502</c:v>
                </c:pt>
                <c:pt idx="4">
                  <c:v>0.94044258882688336</c:v>
                </c:pt>
                <c:pt idx="5">
                  <c:v>0.89453901098403843</c:v>
                </c:pt>
                <c:pt idx="6">
                  <c:v>0.83412285757100635</c:v>
                </c:pt>
                <c:pt idx="7">
                  <c:v>0.76049794951765559</c:v>
                </c:pt>
                <c:pt idx="8">
                  <c:v>0.6762973266081499</c:v>
                </c:pt>
                <c:pt idx="9">
                  <c:v>0.58523799821030242</c:v>
                </c:pt>
                <c:pt idx="10">
                  <c:v>0.49170814107515104</c:v>
                </c:pt>
                <c:pt idx="11">
                  <c:v>0.40024166458724053</c:v>
                </c:pt>
                <c:pt idx="12">
                  <c:v>0.31496893080245209</c:v>
                </c:pt>
                <c:pt idx="13">
                  <c:v>0.23914485512966124</c:v>
                </c:pt>
                <c:pt idx="14">
                  <c:v>0.17484112026016399</c:v>
                </c:pt>
                <c:pt idx="15">
                  <c:v>0.1228508417589219</c:v>
                </c:pt>
                <c:pt idx="16">
                  <c:v>8.2803174944893365E-2</c:v>
                </c:pt>
                <c:pt idx="17">
                  <c:v>5.3437998074486966E-2</c:v>
                </c:pt>
                <c:pt idx="18">
                  <c:v>3.2961278371836884E-2</c:v>
                </c:pt>
                <c:pt idx="19">
                  <c:v>1.9397241014681058E-2</c:v>
                </c:pt>
                <c:pt idx="20">
                  <c:v>1.0871844371210056E-2</c:v>
                </c:pt>
                <c:pt idx="21">
                  <c:v>5.7936480108817124E-3</c:v>
                </c:pt>
                <c:pt idx="22">
                  <c:v>2.9306028805900944E-3</c:v>
                </c:pt>
                <c:pt idx="23">
                  <c:v>1.4047516191803039E-3</c:v>
                </c:pt>
                <c:pt idx="24">
                  <c:v>6.3704805712556738E-4</c:v>
                </c:pt>
                <c:pt idx="25">
                  <c:v>2.7288355735999461E-4</c:v>
                </c:pt>
                <c:pt idx="26">
                  <c:v>1.1023689960871588E-4</c:v>
                </c:pt>
                <c:pt idx="27">
                  <c:v>4.1931653679905597E-5</c:v>
                </c:pt>
                <c:pt idx="28">
                  <c:v>1.4995185215452289E-5</c:v>
                </c:pt>
                <c:pt idx="29">
                  <c:v>5.0337785988208508E-6</c:v>
                </c:pt>
                <c:pt idx="30">
                  <c:v>1.5838503379061289E-6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4-4B8B-AEDD-3780DFE0540D}"/>
            </c:ext>
          </c:extLst>
        </c:ser>
        <c:ser>
          <c:idx val="2"/>
          <c:order val="2"/>
          <c:tx>
            <c:strRef>
              <c:f>'R(t)_f(t)_Z(t)_Weibull'!$E$5</c:f>
              <c:strCache>
                <c:ptCount val="1"/>
                <c:pt idx="0">
                  <c:v>Reductora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'R(t)_f(t)_Z(t)_Weibull'!$E$7:$E$37</c:f>
              <c:numCache>
                <c:formatCode>0.00</c:formatCode>
                <c:ptCount val="31"/>
                <c:pt idx="0">
                  <c:v>1</c:v>
                </c:pt>
                <c:pt idx="1">
                  <c:v>0.99948945802884681</c:v>
                </c:pt>
                <c:pt idx="2">
                  <c:v>0.99610518246269963</c:v>
                </c:pt>
                <c:pt idx="3">
                  <c:v>0.98725948396556251</c:v>
                </c:pt>
                <c:pt idx="4">
                  <c:v>0.97061899605280089</c:v>
                </c:pt>
                <c:pt idx="5">
                  <c:v>0.94422397665552793</c:v>
                </c:pt>
                <c:pt idx="6">
                  <c:v>0.90666236168096748</c:v>
                </c:pt>
                <c:pt idx="7">
                  <c:v>0.8572553750264148</c:v>
                </c:pt>
                <c:pt idx="8">
                  <c:v>0.79621485414911441</c:v>
                </c:pt>
                <c:pt idx="9">
                  <c:v>0.72473119925052587</c:v>
                </c:pt>
                <c:pt idx="10">
                  <c:v>0.64495582686652753</c:v>
                </c:pt>
                <c:pt idx="11">
                  <c:v>0.55985623557698672</c:v>
                </c:pt>
                <c:pt idx="12">
                  <c:v>0.47294485576655365</c:v>
                </c:pt>
                <c:pt idx="13">
                  <c:v>0.38791080458019139</c:v>
                </c:pt>
                <c:pt idx="14">
                  <c:v>0.30820954472186546</c:v>
                </c:pt>
                <c:pt idx="15">
                  <c:v>0.2366811315474342</c:v>
                </c:pt>
                <c:pt idx="16">
                  <c:v>0.1752668221441181</c:v>
                </c:pt>
                <c:pt idx="17">
                  <c:v>0.12487451778560109</c:v>
                </c:pt>
                <c:pt idx="18">
                  <c:v>8.5410159793821203E-2</c:v>
                </c:pt>
                <c:pt idx="19">
                  <c:v>5.5954394271616879E-2</c:v>
                </c:pt>
                <c:pt idx="20">
                  <c:v>3.5033113964845278E-2</c:v>
                </c:pt>
                <c:pt idx="21">
                  <c:v>2.0915943379371953E-2</c:v>
                </c:pt>
                <c:pt idx="22">
                  <c:v>1.188140577788103E-2</c:v>
                </c:pt>
                <c:pt idx="23">
                  <c:v>6.4075258113799952E-3</c:v>
                </c:pt>
                <c:pt idx="24">
                  <c:v>3.2733199404967393E-3</c:v>
                </c:pt>
                <c:pt idx="25">
                  <c:v>1.5805500085996078E-3</c:v>
                </c:pt>
                <c:pt idx="26">
                  <c:v>7.1977785868105292E-4</c:v>
                </c:pt>
                <c:pt idx="27">
                  <c:v>3.0846824088804064E-4</c:v>
                </c:pt>
                <c:pt idx="28">
                  <c:v>1.241360290596566E-4</c:v>
                </c:pt>
                <c:pt idx="29">
                  <c:v>4.6807630850667197E-5</c:v>
                </c:pt>
                <c:pt idx="30">
                  <c:v>1.6501564394117789E-5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4-4B8B-AEDD-3780DFE0540D}"/>
            </c:ext>
          </c:extLst>
        </c:ser>
        <c:ser>
          <c:idx val="3"/>
          <c:order val="3"/>
          <c:tx>
            <c:strRef>
              <c:f>'R(t)_f(t)_Z(t)_Weibull'!$F$5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'R(t)_f(t)_Z(t)_Weibull'!$F$7:$F$37</c:f>
              <c:numCache>
                <c:formatCode>0.00</c:formatCode>
                <c:ptCount val="31"/>
                <c:pt idx="0">
                  <c:v>1</c:v>
                </c:pt>
                <c:pt idx="1">
                  <c:v>0.99740232589984268</c:v>
                </c:pt>
                <c:pt idx="2">
                  <c:v>0.98648776928911719</c:v>
                </c:pt>
                <c:pt idx="3">
                  <c:v>0.96482472576181399</c:v>
                </c:pt>
                <c:pt idx="4">
                  <c:v>0.9313173857528344</c:v>
                </c:pt>
                <c:pt idx="5">
                  <c:v>0.88585226188731492</c:v>
                </c:pt>
                <c:pt idx="6">
                  <c:v>0.82920180811343358</c:v>
                </c:pt>
                <c:pt idx="7">
                  <c:v>0.76292822429434637</c:v>
                </c:pt>
                <c:pt idx="8">
                  <c:v>0.68924091262509579</c:v>
                </c:pt>
                <c:pt idx="9">
                  <c:v>0.61080244579995469</c:v>
                </c:pt>
                <c:pt idx="10">
                  <c:v>0.53049659003573779</c:v>
                </c:pt>
                <c:pt idx="11">
                  <c:v>0.4511823955936497</c:v>
                </c:pt>
                <c:pt idx="12">
                  <c:v>0.37546269872472698</c:v>
                </c:pt>
                <c:pt idx="13">
                  <c:v>0.30549392688399357</c:v>
                </c:pt>
                <c:pt idx="14">
                  <c:v>0.24285760979640544</c:v>
                </c:pt>
                <c:pt idx="15">
                  <c:v>0.18850403101548679</c:v>
                </c:pt>
                <c:pt idx="16">
                  <c:v>0.14276718763971796</c:v>
                </c:pt>
                <c:pt idx="17">
                  <c:v>0.10543998320311025</c:v>
                </c:pt>
                <c:pt idx="18">
                  <c:v>7.5891282665475665E-2</c:v>
                </c:pt>
                <c:pt idx="19">
                  <c:v>5.3203204103857225E-2</c:v>
                </c:pt>
                <c:pt idx="20">
                  <c:v>3.6307897117772797E-2</c:v>
                </c:pt>
                <c:pt idx="21">
                  <c:v>2.4107245618496604E-2</c:v>
                </c:pt>
                <c:pt idx="22">
                  <c:v>1.5565036113875309E-2</c:v>
                </c:pt>
                <c:pt idx="23">
                  <c:v>9.7676055648084816E-3</c:v>
                </c:pt>
                <c:pt idx="24">
                  <c:v>5.9545233449534839E-3</c:v>
                </c:pt>
                <c:pt idx="25">
                  <c:v>3.5246655483408616E-3</c:v>
                </c:pt>
                <c:pt idx="26">
                  <c:v>2.0248704166864451E-3</c:v>
                </c:pt>
                <c:pt idx="27">
                  <c:v>1.1284603188254153E-3</c:v>
                </c:pt>
                <c:pt idx="28">
                  <c:v>6.0980508515172448E-4</c:v>
                </c:pt>
                <c:pt idx="29">
                  <c:v>3.1939035785973183E-4</c:v>
                </c:pt>
                <c:pt idx="30">
                  <c:v>1.6206640487619314E-4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4-4B8B-AEDD-3780DFE0540D}"/>
            </c:ext>
          </c:extLst>
        </c:ser>
        <c:ser>
          <c:idx val="4"/>
          <c:order val="4"/>
          <c:tx>
            <c:strRef>
              <c:f>'R(t)_f(t)_Z(t)_Weibull'!$G$5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'R(t)_f(t)_Z(t)_Weibull'!$G$7:$G$37</c:f>
              <c:numCache>
                <c:formatCode>0.00</c:formatCode>
                <c:ptCount val="31"/>
                <c:pt idx="0">
                  <c:v>1</c:v>
                </c:pt>
                <c:pt idx="1">
                  <c:v>0.9999969402014327</c:v>
                </c:pt>
                <c:pt idx="2">
                  <c:v>0.99993547920344661</c:v>
                </c:pt>
                <c:pt idx="3">
                  <c:v>0.99961617562070504</c:v>
                </c:pt>
                <c:pt idx="4">
                  <c:v>0.99864031426312261</c:v>
                </c:pt>
                <c:pt idx="5">
                  <c:v>0.99637602540494963</c:v>
                </c:pt>
                <c:pt idx="6">
                  <c:v>0.99193731956537301</c:v>
                </c:pt>
                <c:pt idx="7">
                  <c:v>0.98417914711091625</c:v>
                </c:pt>
                <c:pt idx="8">
                  <c:v>0.97171613250694411</c:v>
                </c:pt>
                <c:pt idx="9">
                  <c:v>0.95297581787796992</c:v>
                </c:pt>
                <c:pt idx="10">
                  <c:v>0.9262987102519632</c:v>
                </c:pt>
                <c:pt idx="11">
                  <c:v>0.89009572978413976</c:v>
                </c:pt>
                <c:pt idx="12">
                  <c:v>0.84306688429651178</c:v>
                </c:pt>
                <c:pt idx="13">
                  <c:v>0.78447141685533539</c:v>
                </c:pt>
                <c:pt idx="14">
                  <c:v>0.71441894466816491</c:v>
                </c:pt>
                <c:pt idx="15">
                  <c:v>0.63412596487765782</c:v>
                </c:pt>
                <c:pt idx="16">
                  <c:v>0.54605993757331539</c:v>
                </c:pt>
                <c:pt idx="17">
                  <c:v>0.45388615466975074</c:v>
                </c:pt>
                <c:pt idx="18">
                  <c:v>0.36215467412068569</c:v>
                </c:pt>
                <c:pt idx="19">
                  <c:v>0.2757240439170176</c:v>
                </c:pt>
                <c:pt idx="20">
                  <c:v>0.19900813024232694</c:v>
                </c:pt>
                <c:pt idx="21">
                  <c:v>0.13522273060973133</c:v>
                </c:pt>
                <c:pt idx="22">
                  <c:v>8.5853642687277576E-2</c:v>
                </c:pt>
                <c:pt idx="23">
                  <c:v>5.0526753724320889E-2</c:v>
                </c:pt>
                <c:pt idx="24">
                  <c:v>2.7329587976310771E-2</c:v>
                </c:pt>
                <c:pt idx="25">
                  <c:v>1.3463468513529857E-2</c:v>
                </c:pt>
                <c:pt idx="26">
                  <c:v>5.9830139131503163E-3</c:v>
                </c:pt>
                <c:pt idx="27">
                  <c:v>2.374155654290899E-3</c:v>
                </c:pt>
                <c:pt idx="28">
                  <c:v>8.3227643942395465E-4</c:v>
                </c:pt>
                <c:pt idx="29">
                  <c:v>2.5485363839416314E-4</c:v>
                </c:pt>
                <c:pt idx="30">
                  <c:v>6.7363300176326706E-5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4-4B8B-AEDD-3780DFE0540D}"/>
            </c:ext>
          </c:extLst>
        </c:ser>
        <c:ser>
          <c:idx val="5"/>
          <c:order val="5"/>
          <c:tx>
            <c:strRef>
              <c:f>'R(t)_f(t)_Z(t)_Weibull'!$H$5:$H$6</c:f>
              <c:strCache>
                <c:ptCount val="2"/>
                <c:pt idx="0">
                  <c:v>Sistema global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'R(t)_f(t)_Z(t)_Weibull'!$H$7:$H$37</c:f>
              <c:numCache>
                <c:formatCode>0.00</c:formatCode>
                <c:ptCount val="31"/>
                <c:pt idx="0">
                  <c:v>1</c:v>
                </c:pt>
                <c:pt idx="1">
                  <c:v>0.98961436190988028</c:v>
                </c:pt>
                <c:pt idx="2">
                  <c:v>0.95014358905617802</c:v>
                </c:pt>
                <c:pt idx="3">
                  <c:v>0.86805333764744774</c:v>
                </c:pt>
                <c:pt idx="4">
                  <c:v>0.74138302524983557</c:v>
                </c:pt>
                <c:pt idx="5">
                  <c:v>0.58205711822876982</c:v>
                </c:pt>
                <c:pt idx="6">
                  <c:v>0.41319337120683763</c:v>
                </c:pt>
                <c:pt idx="7">
                  <c:v>0.26089208245482332</c:v>
                </c:pt>
                <c:pt idx="8">
                  <c:v>0.14411835464276895</c:v>
                </c:pt>
                <c:pt idx="9">
                  <c:v>6.8512044874844927E-2</c:v>
                </c:pt>
                <c:pt idx="10">
                  <c:v>2.7574488380222098E-2</c:v>
                </c:pt>
                <c:pt idx="11">
                  <c:v>9.245765987111217E-3</c:v>
                </c:pt>
                <c:pt idx="12">
                  <c:v>2.5418662362899657E-3</c:v>
                </c:pt>
                <c:pt idx="13">
                  <c:v>5.6392871695107956E-4</c:v>
                </c:pt>
                <c:pt idx="14">
                  <c:v>9.9349320998727464E-5</c:v>
                </c:pt>
                <c:pt idx="15">
                  <c:v>1.3671944077581669E-5</c:v>
                </c:pt>
                <c:pt idx="16">
                  <c:v>1.4450621989895202E-6</c:v>
                </c:pt>
                <c:pt idx="17">
                  <c:v>1.152938880030834E-7</c:v>
                </c:pt>
                <c:pt idx="18">
                  <c:v>6.8215359542939847E-9</c:v>
                </c:pt>
                <c:pt idx="19">
                  <c:v>2.9392918651228052E-10</c:v>
                </c:pt>
                <c:pt idx="20">
                  <c:v>9.0544213090093847E-12</c:v>
                </c:pt>
                <c:pt idx="21">
                  <c:v>1.9568279715647075E-13</c:v>
                </c:pt>
                <c:pt idx="22">
                  <c:v>2.9105293718699022E-15</c:v>
                </c:pt>
                <c:pt idx="23">
                  <c:v>2.9214575272235239E-17</c:v>
                </c:pt>
                <c:pt idx="24">
                  <c:v>1.9396979037902037E-19</c:v>
                </c:pt>
                <c:pt idx="25">
                  <c:v>8.3460962741707831E-22</c:v>
                </c:pt>
                <c:pt idx="26">
                  <c:v>2.2790664090777972E-24</c:v>
                </c:pt>
                <c:pt idx="27">
                  <c:v>3.8659792900098985E-27</c:v>
                </c:pt>
                <c:pt idx="28">
                  <c:v>3.9855194678457943E-30</c:v>
                </c:pt>
                <c:pt idx="29">
                  <c:v>2.4418049367755724E-33</c:v>
                </c:pt>
                <c:pt idx="30">
                  <c:v>8.6894863167837321E-37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D-4804-A43B-8C4CD762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8175"/>
        <c:axId val="78842335"/>
      </c:lineChart>
      <c:catAx>
        <c:axId val="7883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2335"/>
        <c:crosses val="autoZero"/>
        <c:auto val="1"/>
        <c:lblAlgn val="ctr"/>
        <c:lblOffset val="100"/>
        <c:tickLblSkip val="5"/>
        <c:noMultiLvlLbl val="0"/>
      </c:catAx>
      <c:valAx>
        <c:axId val="788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3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f(t) según la distribución de Weibull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PLC, baterías, servos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'R(t)_f(t)_Z(t)_Weibull'!$I$7:$I$37</c:f>
              <c:numCache>
                <c:formatCode>0.00E+00</c:formatCode>
                <c:ptCount val="31"/>
                <c:pt idx="0">
                  <c:v>0</c:v>
                </c:pt>
                <c:pt idx="1">
                  <c:v>5.5098695446688467E-7</c:v>
                </c:pt>
                <c:pt idx="2">
                  <c:v>6.5898893599251769E-7</c:v>
                </c:pt>
                <c:pt idx="3">
                  <c:v>7.2919944357805238E-7</c:v>
                </c:pt>
                <c:pt idx="4">
                  <c:v>7.8137809255266273E-7</c:v>
                </c:pt>
                <c:pt idx="5">
                  <c:v>8.225374573451278E-7</c:v>
                </c:pt>
                <c:pt idx="6">
                  <c:v>8.5608442212607585E-7</c:v>
                </c:pt>
                <c:pt idx="7">
                  <c:v>8.8396793097502201E-7</c:v>
                </c:pt>
                <c:pt idx="8">
                  <c:v>9.0742353118547174E-7</c:v>
                </c:pt>
                <c:pt idx="9">
                  <c:v>9.2729236701044397E-7</c:v>
                </c:pt>
                <c:pt idx="10">
                  <c:v>9.4417800538831923E-7</c:v>
                </c:pt>
                <c:pt idx="11">
                  <c:v>9.5853145314180271E-7</c:v>
                </c:pt>
                <c:pt idx="12">
                  <c:v>9.7070076097581423E-7</c:v>
                </c:pt>
                <c:pt idx="13">
                  <c:v>9.8096167765339636E-7</c:v>
                </c:pt>
                <c:pt idx="14">
                  <c:v>9.8953749103591881E-7</c:v>
                </c:pt>
                <c:pt idx="15">
                  <c:v>9.9661236941190386E-7</c:v>
                </c:pt>
                <c:pt idx="16">
                  <c:v>1.0023406239822319E-6</c:v>
                </c:pt>
                <c:pt idx="17">
                  <c:v>1.0068533171630166E-6</c:v>
                </c:pt>
                <c:pt idx="18">
                  <c:v>1.0102630893983055E-6</c:v>
                </c:pt>
                <c:pt idx="19">
                  <c:v>1.0126677577509795E-6</c:v>
                </c:pt>
                <c:pt idx="20">
                  <c:v>1.0141530476463607E-6</c:v>
                </c:pt>
                <c:pt idx="21">
                  <c:v>1.0147947000513506E-6</c:v>
                </c:pt>
                <c:pt idx="22">
                  <c:v>1.0146601203202705E-6</c:v>
                </c:pt>
                <c:pt idx="23">
                  <c:v>1.0138096851275551E-6</c:v>
                </c:pt>
                <c:pt idx="24">
                  <c:v>1.0122977905383033E-6</c:v>
                </c:pt>
                <c:pt idx="25">
                  <c:v>1.0101737014552955E-6</c:v>
                </c:pt>
                <c:pt idx="26">
                  <c:v>1.0074822467976129E-6</c:v>
                </c:pt>
                <c:pt idx="27">
                  <c:v>1.0042643935214587E-6</c:v>
                </c:pt>
                <c:pt idx="28">
                  <c:v>1.0005577245118018E-6</c:v>
                </c:pt>
                <c:pt idx="29">
                  <c:v>9.9639683948332205E-7</c:v>
                </c:pt>
                <c:pt idx="30">
                  <c:v>9.9181369368127812E-7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4-4B8B-AEDD-3780DFE0540D}"/>
            </c:ext>
          </c:extLst>
        </c:ser>
        <c:ser>
          <c:idx val="1"/>
          <c:order val="1"/>
          <c:tx>
            <c:strRef>
              <c:f>'R(t)_f(t)_Z(t)_Weibull'!$D$5</c:f>
              <c:strCache>
                <c:ptCount val="1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'R(t)_f(t)_Z(t)_Weibull'!$J$7:$J$37</c:f>
              <c:numCache>
                <c:formatCode>0.00E+00</c:formatCode>
                <c:ptCount val="31"/>
                <c:pt idx="0">
                  <c:v>0</c:v>
                </c:pt>
                <c:pt idx="1">
                  <c:v>4.0367132259355844E-7</c:v>
                </c:pt>
                <c:pt idx="2">
                  <c:v>1.2752043943318226E-6</c:v>
                </c:pt>
                <c:pt idx="3">
                  <c:v>2.4642437500956945E-6</c:v>
                </c:pt>
                <c:pt idx="4">
                  <c:v>3.8563828483255026E-6</c:v>
                </c:pt>
                <c:pt idx="5">
                  <c:v>5.3260244154939977E-6</c:v>
                </c:pt>
                <c:pt idx="6">
                  <c:v>6.7353720256327679E-6</c:v>
                </c:pt>
                <c:pt idx="7">
                  <c:v>7.9453144284451398E-6</c:v>
                </c:pt>
                <c:pt idx="8">
                  <c:v>8.8321584899161758E-6</c:v>
                </c:pt>
                <c:pt idx="9">
                  <c:v>9.3056731561504976E-6</c:v>
                </c:pt>
                <c:pt idx="10">
                  <c:v>9.3237924108303919E-6</c:v>
                </c:pt>
                <c:pt idx="11">
                  <c:v>8.8998553546605499E-6</c:v>
                </c:pt>
                <c:pt idx="12">
                  <c:v>8.0999177960388669E-6</c:v>
                </c:pt>
                <c:pt idx="13">
                  <c:v>7.0302111519340321E-6</c:v>
                </c:pt>
                <c:pt idx="14">
                  <c:v>5.8175208770328581E-6</c:v>
                </c:pt>
                <c:pt idx="15">
                  <c:v>4.5871933443412665E-6</c:v>
                </c:pt>
                <c:pt idx="16">
                  <c:v>3.4439552617622642E-6</c:v>
                </c:pt>
                <c:pt idx="17">
                  <c:v>2.45958374483108E-6</c:v>
                </c:pt>
                <c:pt idx="18">
                  <c:v>1.6691703221870956E-6</c:v>
                </c:pt>
                <c:pt idx="19">
                  <c:v>1.0751725716643523E-6</c:v>
                </c:pt>
                <c:pt idx="20">
                  <c:v>6.5655294307127303E-7</c:v>
                </c:pt>
                <c:pt idx="21">
                  <c:v>3.7960348296861448E-7</c:v>
                </c:pt>
                <c:pt idx="22">
                  <c:v>2.0753863362133113E-7</c:v>
                </c:pt>
                <c:pt idx="23">
                  <c:v>1.0715299088277699E-7</c:v>
                </c:pt>
                <c:pt idx="24">
                  <c:v>5.2175475953688059E-8</c:v>
                </c:pt>
                <c:pt idx="25">
                  <c:v>2.3927642275401139E-8</c:v>
                </c:pt>
                <c:pt idx="26">
                  <c:v>1.0320854277692155E-8</c:v>
                </c:pt>
                <c:pt idx="27">
                  <c:v>4.181405726514472E-9</c:v>
                </c:pt>
                <c:pt idx="28">
                  <c:v>1.5890133032670351E-9</c:v>
                </c:pt>
                <c:pt idx="29">
                  <c:v>5.6563834237970388E-10</c:v>
                </c:pt>
                <c:pt idx="30">
                  <c:v>1.8834945993298552E-10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4-4B8B-AEDD-3780DFE0540D}"/>
            </c:ext>
          </c:extLst>
        </c:ser>
        <c:ser>
          <c:idx val="2"/>
          <c:order val="2"/>
          <c:tx>
            <c:strRef>
              <c:f>'R(t)_f(t)_Z(t)_Weibull'!$E$5</c:f>
              <c:strCache>
                <c:ptCount val="1"/>
                <c:pt idx="0">
                  <c:v>Reductora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'R(t)_f(t)_Z(t)_Weibull'!$K$7:$K$37</c:f>
              <c:numCache>
                <c:formatCode>0.00E+00</c:formatCode>
                <c:ptCount val="31"/>
                <c:pt idx="0">
                  <c:v>0</c:v>
                </c:pt>
                <c:pt idx="1">
                  <c:v>1.4974966590071618E-7</c:v>
                </c:pt>
                <c:pt idx="2">
                  <c:v>5.7023615878480254E-7</c:v>
                </c:pt>
                <c:pt idx="3">
                  <c:v>1.2380088612459236E-6</c:v>
                </c:pt>
                <c:pt idx="4">
                  <c:v>2.1230501263322027E-6</c:v>
                </c:pt>
                <c:pt idx="5">
                  <c:v>3.179806991933203E-6</c:v>
                </c:pt>
                <c:pt idx="6">
                  <c:v>4.344101206375034E-6</c:v>
                </c:pt>
                <c:pt idx="7">
                  <c:v>5.5339210725574797E-6</c:v>
                </c:pt>
                <c:pt idx="8">
                  <c:v>6.6543194454357875E-6</c:v>
                </c:pt>
                <c:pt idx="9">
                  <c:v>7.6063129734129496E-6</c:v>
                </c:pt>
                <c:pt idx="10">
                  <c:v>8.2988442709009347E-6</c:v>
                </c:pt>
                <c:pt idx="11">
                  <c:v>8.661906227278129E-6</c:v>
                </c:pt>
                <c:pt idx="12">
                  <c:v>8.6581830235831469E-6</c:v>
                </c:pt>
                <c:pt idx="13">
                  <c:v>8.2903825232246963E-6</c:v>
                </c:pt>
                <c:pt idx="14">
                  <c:v>7.6020502581518266E-6</c:v>
                </c:pt>
                <c:pt idx="15">
                  <c:v>6.6710495605250397E-6</c:v>
                </c:pt>
                <c:pt idx="16">
                  <c:v>5.5967381844654028E-6</c:v>
                </c:pt>
                <c:pt idx="17">
                  <c:v>4.4835976981827267E-6</c:v>
                </c:pt>
                <c:pt idx="18">
                  <c:v>3.425063883916241E-6</c:v>
                </c:pt>
                <c:pt idx="19">
                  <c:v>2.4911703822258498E-6</c:v>
                </c:pt>
                <c:pt idx="20">
                  <c:v>1.7223773067881526E-6</c:v>
                </c:pt>
                <c:pt idx="21">
                  <c:v>1.1300690893929013E-6</c:v>
                </c:pt>
                <c:pt idx="22">
                  <c:v>7.023711993388231E-7</c:v>
                </c:pt>
                <c:pt idx="23">
                  <c:v>4.1278458504768047E-7</c:v>
                </c:pt>
                <c:pt idx="24">
                  <c:v>2.2896369274239228E-7</c:v>
                </c:pt>
                <c:pt idx="25">
                  <c:v>1.1963880557156501E-7</c:v>
                </c:pt>
                <c:pt idx="26">
                  <c:v>5.8776413883303976E-8</c:v>
                </c:pt>
                <c:pt idx="27">
                  <c:v>2.7096455518530859E-8</c:v>
                </c:pt>
                <c:pt idx="28">
                  <c:v>1.1698883330698469E-8</c:v>
                </c:pt>
                <c:pt idx="29">
                  <c:v>4.7210194806201651E-9</c:v>
                </c:pt>
                <c:pt idx="30">
                  <c:v>1.7771232849392879E-9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4-4B8B-AEDD-3780DFE0540D}"/>
            </c:ext>
          </c:extLst>
        </c:ser>
        <c:ser>
          <c:idx val="3"/>
          <c:order val="3"/>
          <c:tx>
            <c:strRef>
              <c:f>'R(t)_f(t)_Z(t)_Weibull'!$F$5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'R(t)_f(t)_Z(t)_Weibull'!$L$7:$L$37</c:f>
              <c:numCache>
                <c:formatCode>0.00E+00</c:formatCode>
                <c:ptCount val="31"/>
                <c:pt idx="0">
                  <c:v>0</c:v>
                </c:pt>
                <c:pt idx="1">
                  <c:v>6.1923280332549244E-7</c:v>
                </c:pt>
                <c:pt idx="2">
                  <c:v>1.6016727402462004E-6</c:v>
                </c:pt>
                <c:pt idx="3">
                  <c:v>2.7488527159414786E-6</c:v>
                </c:pt>
                <c:pt idx="4">
                  <c:v>3.9543789935203757E-6</c:v>
                </c:pt>
                <c:pt idx="5">
                  <c:v>5.1256196442718919E-6</c:v>
                </c:pt>
                <c:pt idx="6">
                  <c:v>6.1781975030156451E-6</c:v>
                </c:pt>
                <c:pt idx="7">
                  <c:v>7.0393690034533619E-6</c:v>
                </c:pt>
                <c:pt idx="8">
                  <c:v>7.6533245359448803E-6</c:v>
                </c:pt>
                <c:pt idx="9">
                  <c:v>7.9858892271573373E-6</c:v>
                </c:pt>
                <c:pt idx="10">
                  <c:v>8.0272386485957441E-6</c:v>
                </c:pt>
                <c:pt idx="11">
                  <c:v>7.7918976436606306E-6</c:v>
                </c:pt>
                <c:pt idx="12">
                  <c:v>7.3158845872042474E-6</c:v>
                </c:pt>
                <c:pt idx="13">
                  <c:v>6.6514172800232286E-6</c:v>
                </c:pt>
                <c:pt idx="14">
                  <c:v>5.8600357712923188E-6</c:v>
                </c:pt>
                <c:pt idx="15">
                  <c:v>5.0052432302072396E-6</c:v>
                </c:pt>
                <c:pt idx="16">
                  <c:v>4.1457774640101074E-6</c:v>
                </c:pt>
                <c:pt idx="17">
                  <c:v>3.3304162363692055E-6</c:v>
                </c:pt>
                <c:pt idx="18">
                  <c:v>2.5948538876725408E-6</c:v>
                </c:pt>
                <c:pt idx="19">
                  <c:v>1.9607613388738869E-6</c:v>
                </c:pt>
                <c:pt idx="20">
                  <c:v>1.4367565151225653E-6</c:v>
                </c:pt>
                <c:pt idx="21">
                  <c:v>1.0207446459835479E-6</c:v>
                </c:pt>
                <c:pt idx="22">
                  <c:v>7.0297475121532136E-7</c:v>
                </c:pt>
                <c:pt idx="23">
                  <c:v>4.6919354370682435E-7</c:v>
                </c:pt>
                <c:pt idx="24">
                  <c:v>3.0342094136541073E-7</c:v>
                </c:pt>
                <c:pt idx="25">
                  <c:v>1.9006602392038757E-7</c:v>
                </c:pt>
                <c:pt idx="26">
                  <c:v>1.1529417067218492E-7</c:v>
                </c:pt>
                <c:pt idx="27">
                  <c:v>6.770617426341468E-8</c:v>
                </c:pt>
                <c:pt idx="28">
                  <c:v>3.8480268464238572E-8</c:v>
                </c:pt>
                <c:pt idx="29">
                  <c:v>2.1159488366203946E-8</c:v>
                </c:pt>
                <c:pt idx="30">
                  <c:v>1.1253718420201199E-8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4-4B8B-AEDD-3780DFE0540D}"/>
            </c:ext>
          </c:extLst>
        </c:ser>
        <c:ser>
          <c:idx val="4"/>
          <c:order val="4"/>
          <c:tx>
            <c:strRef>
              <c:f>'R(t)_f(t)_Z(t)_Weibull'!$G$5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'R(t)_f(t)_Z(t)_Weibull'!$M$7:$M$37</c:f>
              <c:numCache>
                <c:formatCode>0.00E+00</c:formatCode>
                <c:ptCount val="31"/>
                <c:pt idx="0">
                  <c:v>0</c:v>
                </c:pt>
                <c:pt idx="1">
                  <c:v>1.3457891449393186E-9</c:v>
                </c:pt>
                <c:pt idx="2">
                  <c:v>1.4188633218478228E-8</c:v>
                </c:pt>
                <c:pt idx="3">
                  <c:v>5.6261691489284355E-8</c:v>
                </c:pt>
                <c:pt idx="4">
                  <c:v>1.4940595660859291E-7</c:v>
                </c:pt>
                <c:pt idx="5">
                  <c:v>3.1820821300243328E-7</c:v>
                </c:pt>
                <c:pt idx="6">
                  <c:v>5.886456974558361E-7</c:v>
                </c:pt>
                <c:pt idx="7">
                  <c:v>9.8616407632635407E-7</c:v>
                </c:pt>
                <c:pt idx="8">
                  <c:v>1.5328104960621001E-6</c:v>
                </c:pt>
                <c:pt idx="9">
                  <c:v>2.2431718695516263E-6</c:v>
                </c:pt>
                <c:pt idx="10">
                  <c:v>3.119100793637633E-6</c:v>
                </c:pt>
                <c:pt idx="11">
                  <c:v>4.1436191291598053E-6</c:v>
                </c:pt>
                <c:pt idx="12">
                  <c:v>5.2749944716365455E-6</c:v>
                </c:pt>
                <c:pt idx="13">
                  <c:v>6.4427186767811411E-6</c:v>
                </c:pt>
                <c:pt idx="14">
                  <c:v>7.5477623242221438E-6</c:v>
                </c:pt>
                <c:pt idx="15">
                  <c:v>8.4696372793003464E-6</c:v>
                </c:pt>
                <c:pt idx="16">
                  <c:v>9.0819603599352713E-6</c:v>
                </c:pt>
                <c:pt idx="17">
                  <c:v>9.2759810896713245E-6</c:v>
                </c:pt>
                <c:pt idx="18">
                  <c:v>8.9880400450450804E-6</c:v>
                </c:pt>
                <c:pt idx="19">
                  <c:v>8.2232094365072459E-6</c:v>
                </c:pt>
                <c:pt idx="20">
                  <c:v>7.0654431035653864E-6</c:v>
                </c:pt>
                <c:pt idx="21">
                  <c:v>5.6666433637680394E-6</c:v>
                </c:pt>
                <c:pt idx="22">
                  <c:v>4.2139761439559539E-6</c:v>
                </c:pt>
                <c:pt idx="23">
                  <c:v>2.8844263299298863E-6</c:v>
                </c:pt>
                <c:pt idx="24">
                  <c:v>1.8029483972550963E-6</c:v>
                </c:pt>
                <c:pt idx="25">
                  <c:v>1.0203633249714714E-6</c:v>
                </c:pt>
                <c:pt idx="26">
                  <c:v>5.1808651811044661E-7</c:v>
                </c:pt>
                <c:pt idx="27">
                  <c:v>2.3371738492882919E-7</c:v>
                </c:pt>
                <c:pt idx="28">
                  <c:v>9.2709254389030263E-8</c:v>
                </c:pt>
                <c:pt idx="29">
                  <c:v>3.198425978401145E-8</c:v>
                </c:pt>
                <c:pt idx="30">
                  <c:v>9.4864312831722544E-9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4-4B8B-AEDD-3780DFE0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8175"/>
        <c:axId val="78842335"/>
      </c:lineChart>
      <c:catAx>
        <c:axId val="7883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2335"/>
        <c:crosses val="autoZero"/>
        <c:auto val="1"/>
        <c:lblAlgn val="ctr"/>
        <c:lblOffset val="100"/>
        <c:tickLblSkip val="5"/>
        <c:noMultiLvlLbl val="0"/>
      </c:catAx>
      <c:valAx>
        <c:axId val="788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3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Z(t) según la distribución de Weibull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PLC, baterías, servos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'R(t)_f(t)_Z(t)_Weibull'!$N$7:$N$37</c:f>
              <c:numCache>
                <c:formatCode>0.00E+00</c:formatCode>
                <c:ptCount val="31"/>
                <c:pt idx="0">
                  <c:v>0</c:v>
                </c:pt>
                <c:pt idx="1">
                  <c:v>5.5339862080227291E-7</c:v>
                </c:pt>
                <c:pt idx="2">
                  <c:v>6.6595239369797649E-7</c:v>
                </c:pt>
                <c:pt idx="3">
                  <c:v>7.4212516685672277E-7</c:v>
                </c:pt>
                <c:pt idx="4">
                  <c:v>8.013980772650369E-7</c:v>
                </c:pt>
                <c:pt idx="5">
                  <c:v>8.5061485051311597E-7</c:v>
                </c:pt>
                <c:pt idx="6">
                  <c:v>8.9306335923870674E-7</c:v>
                </c:pt>
                <c:pt idx="7">
                  <c:v>9.3060152295243534E-7</c:v>
                </c:pt>
                <c:pt idx="8">
                  <c:v>9.6439157561669067E-7</c:v>
                </c:pt>
                <c:pt idx="9">
                  <c:v>9.9521347285558096E-7</c:v>
                </c:pt>
                <c:pt idx="10">
                  <c:v>1.0236183729425179E-6</c:v>
                </c:pt>
                <c:pt idx="11">
                  <c:v>1.050011507366749E-6</c:v>
                </c:pt>
                <c:pt idx="12">
                  <c:v>1.0747003325501062E-6</c:v>
                </c:pt>
                <c:pt idx="13">
                  <c:v>1.0979241598421631E-6</c:v>
                </c:pt>
                <c:pt idx="14">
                  <c:v>1.1198732495767933E-6</c:v>
                </c:pt>
                <c:pt idx="15">
                  <c:v>1.1407015921953305E-6</c:v>
                </c:pt>
                <c:pt idx="16">
                  <c:v>1.1605357406077959E-6</c:v>
                </c:pt>
                <c:pt idx="17">
                  <c:v>1.1794810815304046E-6</c:v>
                </c:pt>
                <c:pt idx="18">
                  <c:v>1.1976263936614579E-6</c:v>
                </c:pt>
                <c:pt idx="19">
                  <c:v>1.2150472287997906E-6</c:v>
                </c:pt>
                <c:pt idx="20">
                  <c:v>1.2318084651278163E-6</c:v>
                </c:pt>
                <c:pt idx="21">
                  <c:v>1.2479662661554653E-6</c:v>
                </c:pt>
                <c:pt idx="22">
                  <c:v>1.2635696050842692E-6</c:v>
                </c:pt>
                <c:pt idx="23">
                  <c:v>1.2786614661652831E-6</c:v>
                </c:pt>
                <c:pt idx="24">
                  <c:v>1.2932798024183567E-6</c:v>
                </c:pt>
                <c:pt idx="25">
                  <c:v>1.3074583071141593E-6</c:v>
                </c:pt>
                <c:pt idx="26">
                  <c:v>1.3212270411620178E-6</c:v>
                </c:pt>
                <c:pt idx="27">
                  <c:v>1.3346129477704207E-6</c:v>
                </c:pt>
                <c:pt idx="28">
                  <c:v>1.3476402780202492E-6</c:v>
                </c:pt>
                <c:pt idx="29">
                  <c:v>1.3603309453731932E-6</c:v>
                </c:pt>
                <c:pt idx="30">
                  <c:v>1.3727048230013464E-6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4-4B8B-AEDD-3780DFE0540D}"/>
            </c:ext>
          </c:extLst>
        </c:ser>
        <c:ser>
          <c:idx val="1"/>
          <c:order val="1"/>
          <c:tx>
            <c:strRef>
              <c:f>'R(t)_f(t)_Z(t)_Weibull'!$D$5</c:f>
              <c:strCache>
                <c:ptCount val="1"/>
                <c:pt idx="0">
                  <c:v>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'R(t)_f(t)_Z(t)_Weibull'!$O$7:$O$37</c:f>
              <c:numCache>
                <c:formatCode>0.00E+00</c:formatCode>
                <c:ptCount val="31"/>
                <c:pt idx="0">
                  <c:v>0</c:v>
                </c:pt>
                <c:pt idx="1">
                  <c:v>4.042827365942683E-7</c:v>
                </c:pt>
                <c:pt idx="2">
                  <c:v>1.287557181532044E-6</c:v>
                </c:pt>
                <c:pt idx="3">
                  <c:v>2.5354219022941279E-6</c:v>
                </c:pt>
                <c:pt idx="4">
                  <c:v>4.1006042199088303E-6</c:v>
                </c:pt>
                <c:pt idx="5">
                  <c:v>5.9539319695349006E-6</c:v>
                </c:pt>
                <c:pt idx="6">
                  <c:v>8.0747961340448054E-6</c:v>
                </c:pt>
                <c:pt idx="7">
                  <c:v>1.0447515911758132E-5</c:v>
                </c:pt>
                <c:pt idx="8">
                  <c:v>1.3059579185699743E-5</c:v>
                </c:pt>
                <c:pt idx="9">
                  <c:v>1.5900664660544732E-5</c:v>
                </c:pt>
                <c:pt idx="10">
                  <c:v>1.896204604309241E-5</c:v>
                </c:pt>
                <c:pt idx="11">
                  <c:v>2.2236204128919844E-5</c:v>
                </c:pt>
                <c:pt idx="12">
                  <c:v>2.5716561234794044E-5</c:v>
                </c:pt>
                <c:pt idx="13">
                  <c:v>2.9397292064352974E-5</c:v>
                </c:pt>
                <c:pt idx="14">
                  <c:v>3.3273184639725335E-5</c:v>
                </c:pt>
                <c:pt idx="15">
                  <c:v>3.7339535315053118E-5</c:v>
                </c:pt>
                <c:pt idx="16">
                  <c:v>4.1592067744434476E-5</c:v>
                </c:pt>
                <c:pt idx="17">
                  <c:v>4.6026869146607593E-5</c:v>
                </c:pt>
                <c:pt idx="18">
                  <c:v>5.0640339350833109E-5</c:v>
                </c:pt>
                <c:pt idx="19">
                  <c:v>5.5429149478041429E-5</c:v>
                </c:pt>
                <c:pt idx="20">
                  <c:v>6.0390208013821808E-5</c:v>
                </c:pt>
                <c:pt idx="21">
                  <c:v>6.5520632640374044E-5</c:v>
                </c:pt>
                <c:pt idx="22">
                  <c:v>7.0817726617241971E-5</c:v>
                </c:pt>
                <c:pt idx="23">
                  <c:v>7.6278958799351699E-5</c:v>
                </c:pt>
                <c:pt idx="24">
                  <c:v>8.1901946595849747E-5</c:v>
                </c:pt>
                <c:pt idx="25">
                  <c:v>8.7684441330538693E-5</c:v>
                </c:pt>
                <c:pt idx="26">
                  <c:v>9.3624315581496424E-5</c:v>
                </c:pt>
                <c:pt idx="27">
                  <c:v>9.9719552165391384E-5</c:v>
                </c:pt>
                <c:pt idx="28">
                  <c:v>1.0596823449900328E-4</c:v>
                </c:pt>
                <c:pt idx="29">
                  <c:v>1.1236853812207855E-4</c:v>
                </c:pt>
                <c:pt idx="30">
                  <c:v>1.1891872320587183E-4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4-4B8B-AEDD-3780DFE0540D}"/>
            </c:ext>
          </c:extLst>
        </c:ser>
        <c:ser>
          <c:idx val="2"/>
          <c:order val="2"/>
          <c:tx>
            <c:strRef>
              <c:f>'R(t)_f(t)_Z(t)_Weibull'!$E$5</c:f>
              <c:strCache>
                <c:ptCount val="1"/>
                <c:pt idx="0">
                  <c:v>Reductora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'R(t)_f(t)_Z(t)_Weibull'!$P$7:$P$37</c:f>
              <c:numCache>
                <c:formatCode>0.00E+00</c:formatCode>
                <c:ptCount val="31"/>
                <c:pt idx="0">
                  <c:v>0</c:v>
                </c:pt>
                <c:pt idx="1">
                  <c:v>1.4982615844297795E-7</c:v>
                </c:pt>
                <c:pt idx="2">
                  <c:v>5.7246580865586024E-7</c:v>
                </c:pt>
                <c:pt idx="3">
                  <c:v>1.2539852808232001E-6</c:v>
                </c:pt>
                <c:pt idx="4">
                  <c:v>2.1873156562626254E-6</c:v>
                </c:pt>
                <c:pt idx="5">
                  <c:v>3.3676405922206962E-6</c:v>
                </c:pt>
                <c:pt idx="6">
                  <c:v>4.7913108451099657E-6</c:v>
                </c:pt>
                <c:pt idx="7">
                  <c:v>6.4553938461884377E-6</c:v>
                </c:pt>
                <c:pt idx="8">
                  <c:v>8.3574419778277239E-6</c:v>
                </c:pt>
                <c:pt idx="9">
                  <c:v>1.0495357425317068E-5</c:v>
                </c:pt>
                <c:pt idx="10">
                  <c:v>1.286730644983903E-5</c:v>
                </c:pt>
                <c:pt idx="11">
                  <c:v>1.5471661610326063E-5</c:v>
                </c:pt>
                <c:pt idx="12">
                  <c:v>1.8306960987132166E-5</c:v>
                </c:pt>
                <c:pt idx="13">
                  <c:v>2.1371878342488541E-5</c:v>
                </c:pt>
                <c:pt idx="14">
                  <c:v>2.4665200634886473E-5</c:v>
                </c:pt>
                <c:pt idx="15">
                  <c:v>2.8185810659723284E-5</c:v>
                </c:pt>
                <c:pt idx="16">
                  <c:v>3.1932673371936456E-5</c:v>
                </c:pt>
                <c:pt idx="17">
                  <c:v>3.5904824920971322E-5</c:v>
                </c:pt>
                <c:pt idx="18">
                  <c:v>4.0101363727503751E-5</c:v>
                </c:pt>
                <c:pt idx="19">
                  <c:v>4.4521443126219444E-5</c:v>
                </c:pt>
                <c:pt idx="20">
                  <c:v>4.9164265229648403E-5</c:v>
                </c:pt>
                <c:pt idx="21">
                  <c:v>5.4029075757941458E-5</c:v>
                </c:pt>
                <c:pt idx="22">
                  <c:v>5.9115159642673727E-5</c:v>
                </c:pt>
                <c:pt idx="23">
                  <c:v>6.4421837258081779E-5</c:v>
                </c:pt>
                <c:pt idx="24">
                  <c:v>6.994846116620245E-5</c:v>
                </c:pt>
                <c:pt idx="25">
                  <c:v>7.5694413286908193E-5</c:v>
                </c:pt>
                <c:pt idx="26">
                  <c:v>8.1659102422250123E-5</c:v>
                </c:pt>
                <c:pt idx="27">
                  <c:v>8.7841962078571284E-5</c:v>
                </c:pt>
                <c:pt idx="28">
                  <c:v>9.4242448540675369E-5</c:v>
                </c:pt>
                <c:pt idx="29">
                  <c:v>1.0086003916074876E-4</c:v>
                </c:pt>
                <c:pt idx="30">
                  <c:v>1.0769423083139729E-4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4-4B8B-AEDD-3780DFE0540D}"/>
            </c:ext>
          </c:extLst>
        </c:ser>
        <c:ser>
          <c:idx val="3"/>
          <c:order val="3"/>
          <c:tx>
            <c:strRef>
              <c:f>'R(t)_f(t)_Z(t)_Weibull'!$F$5</c:f>
              <c:strCache>
                <c:ptCount val="1"/>
                <c:pt idx="0">
                  <c:v>Anclaje pala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'R(t)_f(t)_Z(t)_Weibull'!$Q$7:$Q$37</c:f>
              <c:numCache>
                <c:formatCode>0.00E+00</c:formatCode>
                <c:ptCount val="31"/>
                <c:pt idx="0">
                  <c:v>0</c:v>
                </c:pt>
                <c:pt idx="1">
                  <c:v>6.2084555775106012E-7</c:v>
                </c:pt>
                <c:pt idx="2">
                  <c:v>1.6236113514112777E-6</c:v>
                </c:pt>
                <c:pt idx="3">
                  <c:v>2.849069517544772E-6</c:v>
                </c:pt>
                <c:pt idx="4">
                  <c:v>4.2460057699060743E-6</c:v>
                </c:pt>
                <c:pt idx="5">
                  <c:v>5.7860885666778345E-6</c:v>
                </c:pt>
                <c:pt idx="6">
                  <c:v>7.4507766897807784E-6</c:v>
                </c:pt>
                <c:pt idx="7">
                  <c:v>9.2267775385610763E-6</c:v>
                </c:pt>
                <c:pt idx="8">
                  <c:v>1.1103990485410742E-5</c:v>
                </c:pt>
                <c:pt idx="9">
                  <c:v>1.3074422478283288E-5</c:v>
                </c:pt>
                <c:pt idx="10">
                  <c:v>1.5131555601620316E-5</c:v>
                </c:pt>
                <c:pt idx="11">
                  <c:v>1.7269950511717837E-5</c:v>
                </c:pt>
                <c:pt idx="12">
                  <c:v>1.9484983760178898E-5</c:v>
                </c:pt>
                <c:pt idx="13">
                  <c:v>2.177266614713751E-5</c:v>
                </c:pt>
                <c:pt idx="14">
                  <c:v>2.4129512664663694E-5</c:v>
                </c:pt>
                <c:pt idx="15">
                  <c:v>2.6552446667817024E-5</c:v>
                </c:pt>
                <c:pt idx="16">
                  <c:v>2.9038727543420127E-5</c:v>
                </c:pt>
                <c:pt idx="17">
                  <c:v>3.1585894982113061E-5</c:v>
                </c:pt>
                <c:pt idx="18">
                  <c:v>3.4191725275095229E-5</c:v>
                </c:pt>
                <c:pt idx="19">
                  <c:v>3.6854196507531997E-5</c:v>
                </c:pt>
                <c:pt idx="20">
                  <c:v>3.9571460458371462E-5</c:v>
                </c:pt>
                <c:pt idx="21">
                  <c:v>4.2341819639501575E-5</c:v>
                </c:pt>
                <c:pt idx="22">
                  <c:v>4.5163708331435283E-5</c:v>
                </c:pt>
                <c:pt idx="23">
                  <c:v>4.8035676767832716E-5</c:v>
                </c:pt>
                <c:pt idx="24">
                  <c:v>5.0956377830403992E-5</c:v>
                </c:pt>
                <c:pt idx="25">
                  <c:v>5.3924555766675757E-5</c:v>
                </c:pt>
                <c:pt idx="26">
                  <c:v>5.6939036553685024E-5</c:v>
                </c:pt>
                <c:pt idx="27">
                  <c:v>5.9998719612833403E-5</c:v>
                </c:pt>
                <c:pt idx="28">
                  <c:v>6.3102570642985644E-5</c:v>
                </c:pt>
                <c:pt idx="29">
                  <c:v>6.624961538599941E-5</c:v>
                </c:pt>
                <c:pt idx="30">
                  <c:v>6.9438934175150086E-5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4-4B8B-AEDD-3780DFE0540D}"/>
            </c:ext>
          </c:extLst>
        </c:ser>
        <c:ser>
          <c:idx val="4"/>
          <c:order val="4"/>
          <c:tx>
            <c:strRef>
              <c:f>'R(t)_f(t)_Z(t)_Weibull'!$G$5</c:f>
              <c:strCache>
                <c:ptCount val="1"/>
                <c:pt idx="0">
                  <c:v>Anclaje buje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'R(t)_f(t)_Z(t)_Weibull'!$B$7:$B$37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'R(t)_f(t)_Z(t)_Weibull'!$R$7:$R$37</c:f>
              <c:numCache>
                <c:formatCode>0.00E+00</c:formatCode>
                <c:ptCount val="31"/>
                <c:pt idx="0">
                  <c:v>0</c:v>
                </c:pt>
                <c:pt idx="1">
                  <c:v>1.3457932627956159E-9</c:v>
                </c:pt>
                <c:pt idx="2">
                  <c:v>1.4189548739465632E-8</c:v>
                </c:pt>
                <c:pt idx="3">
                  <c:v>5.6283294389818204E-8</c:v>
                </c:pt>
                <c:pt idx="4">
                  <c:v>1.4960937834643366E-7</c:v>
                </c:pt>
                <c:pt idx="5">
                  <c:v>3.1936558577180367E-7</c:v>
                </c:pt>
                <c:pt idx="6">
                  <c:v>5.93430336620218E-7</c:v>
                </c:pt>
                <c:pt idx="7">
                  <c:v>1.0020168373016891E-6</c:v>
                </c:pt>
                <c:pt idx="8">
                  <c:v>1.5774262099648184E-6</c:v>
                </c:pt>
                <c:pt idx="9">
                  <c:v>2.3538602212872395E-6</c:v>
                </c:pt>
                <c:pt idx="10">
                  <c:v>3.3672731691369884E-6</c:v>
                </c:pt>
                <c:pt idx="11">
                  <c:v>4.6552511044679304E-6</c:v>
                </c:pt>
                <c:pt idx="12">
                  <c:v>6.2569110113229139E-6</c:v>
                </c:pt>
                <c:pt idx="13">
                  <c:v>8.2128150731197953E-6</c:v>
                </c:pt>
                <c:pt idx="14">
                  <c:v>1.0564896662598928E-5</c:v>
                </c:pt>
                <c:pt idx="15">
                  <c:v>1.3356395650719644E-5</c:v>
                </c:pt>
                <c:pt idx="16">
                  <c:v>1.6631801263970047E-5</c:v>
                </c:pt>
                <c:pt idx="17">
                  <c:v>2.043680115429069E-5</c:v>
                </c:pt>
                <c:pt idx="18">
                  <c:v>2.4818235652675503E-5</c:v>
                </c:pt>
                <c:pt idx="19">
                  <c:v>2.982405639960118E-5</c:v>
                </c:pt>
                <c:pt idx="20">
                  <c:v>3.5503288709672226E-5</c:v>
                </c:pt>
                <c:pt idx="21">
                  <c:v>4.1905997151637451E-5</c:v>
                </c:pt>
                <c:pt idx="22">
                  <c:v>4.9083253919759565E-5</c:v>
                </c:pt>
                <c:pt idx="23">
                  <c:v>5.708710964626008E-5</c:v>
                </c:pt>
                <c:pt idx="24">
                  <c:v>6.5970566362650186E-5</c:v>
                </c:pt>
                <c:pt idx="25">
                  <c:v>7.5787552364093739E-5</c:v>
                </c:pt>
                <c:pt idx="26">
                  <c:v>8.6592898768248329E-5</c:v>
                </c:pt>
                <c:pt idx="27">
                  <c:v>9.8442317590433949E-5</c:v>
                </c:pt>
                <c:pt idx="28">
                  <c:v>1.1139238118190313E-4</c:v>
                </c:pt>
                <c:pt idx="29">
                  <c:v>1.2550050289862364E-4</c:v>
                </c:pt>
                <c:pt idx="30">
                  <c:v>1.4082491888522475E-4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4-4B8B-AEDD-3780DFE0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8175"/>
        <c:axId val="78842335"/>
      </c:lineChart>
      <c:catAx>
        <c:axId val="7883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2335"/>
        <c:crosses val="autoZero"/>
        <c:auto val="1"/>
        <c:lblAlgn val="ctr"/>
        <c:lblOffset val="100"/>
        <c:tickLblSkip val="5"/>
        <c:noMultiLvlLbl val="0"/>
      </c:catAx>
      <c:valAx>
        <c:axId val="788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3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R(t)</a:t>
            </a:r>
            <a:r>
              <a:rPr lang="es-ES" baseline="0"/>
              <a:t> PLC, baterías, bombas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'R(t)_f(t)_Z(t)_Weibull'!$U$7:$U$150</c:f>
              <c:numCache>
                <c:formatCode>General</c:formatCode>
                <c:ptCount val="14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</c:numCache>
            </c:numRef>
          </c:cat>
          <c:val>
            <c:numRef>
              <c:f>'R(t)_f(t)_Z(t)_Weibull'!$V$7:$V$150</c:f>
              <c:numCache>
                <c:formatCode>0.00</c:formatCode>
                <c:ptCount val="144"/>
                <c:pt idx="0">
                  <c:v>1</c:v>
                </c:pt>
                <c:pt idx="1">
                  <c:v>0.99564208105200547</c:v>
                </c:pt>
                <c:pt idx="2">
                  <c:v>0.98954361036711447</c:v>
                </c:pt>
                <c:pt idx="3">
                  <c:v>0.98258282584133705</c:v>
                </c:pt>
                <c:pt idx="4">
                  <c:v>0.97501867638527762</c:v>
                </c:pt>
                <c:pt idx="5">
                  <c:v>0.96699164945092242</c:v>
                </c:pt>
                <c:pt idx="6">
                  <c:v>0.95859315385623522</c:v>
                </c:pt>
                <c:pt idx="7">
                  <c:v>0.94988876460306759</c:v>
                </c:pt>
                <c:pt idx="8">
                  <c:v>0.94092851299038971</c:v>
                </c:pt>
                <c:pt idx="9">
                  <c:v>0.93175222432404381</c:v>
                </c:pt>
                <c:pt idx="10">
                  <c:v>0.92239259312448885</c:v>
                </c:pt>
                <c:pt idx="11">
                  <c:v>0.9128770936478946</c:v>
                </c:pt>
                <c:pt idx="12">
                  <c:v>0.90322923663053478</c:v>
                </c:pt>
                <c:pt idx="13">
                  <c:v>0.89346943398569423</c:v>
                </c:pt>
                <c:pt idx="14">
                  <c:v>0.88361561579390413</c:v>
                </c:pt>
                <c:pt idx="15">
                  <c:v>0.8736836839982659</c:v>
                </c:pt>
                <c:pt idx="16">
                  <c:v>0.86368785459143727</c:v>
                </c:pt>
                <c:pt idx="17">
                  <c:v>0.85364092135890868</c:v>
                </c:pt>
                <c:pt idx="18">
                  <c:v>0.84355446301552062</c:v>
                </c:pt>
                <c:pt idx="19">
                  <c:v>0.8334390085818153</c:v>
                </c:pt>
                <c:pt idx="20">
                  <c:v>0.82330417135193901</c:v>
                </c:pt>
                <c:pt idx="21">
                  <c:v>0.81315875883213384</c:v>
                </c:pt>
                <c:pt idx="22">
                  <c:v>0.80301086401378052</c:v>
                </c:pt>
                <c:pt idx="23">
                  <c:v>0.79286794194868415</c:v>
                </c:pt>
                <c:pt idx="24">
                  <c:v>0.78273687460777341</c:v>
                </c:pt>
                <c:pt idx="25">
                  <c:v>0.77262402629493043</c:v>
                </c:pt>
                <c:pt idx="26">
                  <c:v>0.76253529136940257</c:v>
                </c:pt>
                <c:pt idx="27">
                  <c:v>0.75247613564604177</c:v>
                </c:pt>
                <c:pt idx="28">
                  <c:v>0.74245163255410496</c:v>
                </c:pt>
                <c:pt idx="29">
                  <c:v>0.7324664949160371</c:v>
                </c:pt>
                <c:pt idx="30">
                  <c:v>0.72252510303907147</c:v>
                </c:pt>
                <c:pt idx="31">
                  <c:v>0.71263152968160304</c:v>
                </c:pt>
                <c:pt idx="32">
                  <c:v>0.70278956235367263</c:v>
                </c:pt>
                <c:pt idx="33">
                  <c:v>0.69300272332974955</c:v>
                </c:pt>
                <c:pt idx="34">
                  <c:v>0.6832742876873239</c:v>
                </c:pt>
                <c:pt idx="35">
                  <c:v>0.67360729963279842</c:v>
                </c:pt>
                <c:pt idx="36">
                  <c:v>0.66400458733415679</c:v>
                </c:pt>
                <c:pt idx="37">
                  <c:v>0.65446877644557011</c:v>
                </c:pt>
                <c:pt idx="38">
                  <c:v>0.64500230248105006</c:v>
                </c:pt>
                <c:pt idx="39">
                  <c:v>0.63560742217106492</c:v>
                </c:pt>
                <c:pt idx="40">
                  <c:v>0.62628622391683708</c:v>
                </c:pt>
                <c:pt idx="41">
                  <c:v>0.61704063744102977</c:v>
                </c:pt>
                <c:pt idx="42">
                  <c:v>0.60787244272008645</c:v>
                </c:pt>
                <c:pt idx="43">
                  <c:v>0.59878327827222355</c:v>
                </c:pt>
                <c:pt idx="44">
                  <c:v>0.58977464886550024</c:v>
                </c:pt>
                <c:pt idx="45">
                  <c:v>0.58084793270227519</c:v>
                </c:pt>
                <c:pt idx="46">
                  <c:v>0.57200438812946963</c:v>
                </c:pt>
                <c:pt idx="47">
                  <c:v>0.56324515991808999</c:v>
                </c:pt>
                <c:pt idx="48">
                  <c:v>0.5545712851504212</c:v>
                </c:pt>
                <c:pt idx="49">
                  <c:v>0.54598369874887553</c:v>
                </c:pt>
                <c:pt idx="50">
                  <c:v>0.53748323867671144</c:v>
                </c:pt>
                <c:pt idx="51">
                  <c:v>0.52907065083753169</c:v>
                </c:pt>
                <c:pt idx="52">
                  <c:v>0.52074659369759357</c:v>
                </c:pt>
                <c:pt idx="53">
                  <c:v>0.5125116426524845</c:v>
                </c:pt>
                <c:pt idx="54">
                  <c:v>0.50436629415747847</c:v>
                </c:pt>
                <c:pt idx="55">
                  <c:v>0.49631096963901505</c:v>
                </c:pt>
                <c:pt idx="56">
                  <c:v>0.48834601920300247</c:v>
                </c:pt>
                <c:pt idx="57">
                  <c:v>0.48047172515414749</c:v>
                </c:pt>
                <c:pt idx="58">
                  <c:v>0.47268830533925199</c:v>
                </c:pt>
                <c:pt idx="59">
                  <c:v>0.46499591632613307</c:v>
                </c:pt>
                <c:pt idx="60">
                  <c:v>0.45739465642888594</c:v>
                </c:pt>
                <c:pt idx="61">
                  <c:v>0.4498845685891863</c:v>
                </c:pt>
                <c:pt idx="62">
                  <c:v>0.44246564312257847</c:v>
                </c:pt>
                <c:pt idx="63">
                  <c:v>0.43513782033786902</c:v>
                </c:pt>
                <c:pt idx="64">
                  <c:v>0.42790099303713586</c:v>
                </c:pt>
                <c:pt idx="65">
                  <c:v>0.42075500890324957</c:v>
                </c:pt>
                <c:pt idx="66">
                  <c:v>0.41369967278123637</c:v>
                </c:pt>
                <c:pt idx="67">
                  <c:v>0.40673474885935962</c:v>
                </c:pt>
                <c:pt idx="68">
                  <c:v>0.39985996275533436</c:v>
                </c:pt>
                <c:pt idx="69">
                  <c:v>0.39307500351269159</c:v>
                </c:pt>
                <c:pt idx="70">
                  <c:v>0.38637952551195442</c:v>
                </c:pt>
                <c:pt idx="71">
                  <c:v>0.37977315030096431</c:v>
                </c:pt>
                <c:pt idx="72">
                  <c:v>0.37325546834836482</c:v>
                </c:pt>
                <c:pt idx="73">
                  <c:v>0.36682604072402347</c:v>
                </c:pt>
                <c:pt idx="74">
                  <c:v>0.36048440070989102</c:v>
                </c:pt>
                <c:pt idx="75">
                  <c:v>0.35423005534456325</c:v>
                </c:pt>
                <c:pt idx="76">
                  <c:v>0.34806248690464825</c:v>
                </c:pt>
                <c:pt idx="77">
                  <c:v>0.3419811543257899</c:v>
                </c:pt>
                <c:pt idx="78">
                  <c:v>0.33598549456605709</c:v>
                </c:pt>
                <c:pt idx="79">
                  <c:v>0.33007492391426579</c:v>
                </c:pt>
                <c:pt idx="80">
                  <c:v>0.32424883924558467</c:v>
                </c:pt>
                <c:pt idx="81">
                  <c:v>0.31850661922671192</c:v>
                </c:pt>
                <c:pt idx="82">
                  <c:v>0.31284762547275102</c:v>
                </c:pt>
                <c:pt idx="83">
                  <c:v>0.30727120365776678</c:v>
                </c:pt>
                <c:pt idx="84">
                  <c:v>0.30177668458096685</c:v>
                </c:pt>
                <c:pt idx="85">
                  <c:v>0.29636338519027194</c:v>
                </c:pt>
                <c:pt idx="86">
                  <c:v>0.29103060956500121</c:v>
                </c:pt>
                <c:pt idx="87">
                  <c:v>0.28577764985929366</c:v>
                </c:pt>
                <c:pt idx="88">
                  <c:v>0.2806037872077955</c:v>
                </c:pt>
                <c:pt idx="89">
                  <c:v>0.27550829259508242</c:v>
                </c:pt>
                <c:pt idx="90">
                  <c:v>0.27049042769020326</c:v>
                </c:pt>
                <c:pt idx="91">
                  <c:v>0.26554944564768584</c:v>
                </c:pt>
                <c:pt idx="92">
                  <c:v>0.26068459187624388</c:v>
                </c:pt>
                <c:pt idx="93">
                  <c:v>0.25589510477642297</c:v>
                </c:pt>
                <c:pt idx="94">
                  <c:v>0.25118021644830468</c:v>
                </c:pt>
                <c:pt idx="95">
                  <c:v>0.24653915337040497</c:v>
                </c:pt>
                <c:pt idx="96">
                  <c:v>0.24197113705078224</c:v>
                </c:pt>
                <c:pt idx="97">
                  <c:v>0.23747538465139631</c:v>
                </c:pt>
                <c:pt idx="98">
                  <c:v>0.23305110958666189</c:v>
                </c:pt>
                <c:pt idx="99">
                  <c:v>0.22869752209713509</c:v>
                </c:pt>
                <c:pt idx="100">
                  <c:v>0.22441382979920857</c:v>
                </c:pt>
                <c:pt idx="101">
                  <c:v>0.22019923821167711</c:v>
                </c:pt>
                <c:pt idx="102">
                  <c:v>0.21605295125998836</c:v>
                </c:pt>
                <c:pt idx="103">
                  <c:v>0.21197417175896049</c:v>
                </c:pt>
                <c:pt idx="104">
                  <c:v>0.20796210187472267</c:v>
                </c:pt>
                <c:pt idx="105">
                  <c:v>0.20401594356661562</c:v>
                </c:pt>
                <c:pt idx="106">
                  <c:v>0.20013489900973039</c:v>
                </c:pt>
                <c:pt idx="107">
                  <c:v>0.19631817099878168</c:v>
                </c:pt>
                <c:pt idx="108">
                  <c:v>0.19256496333394599</c:v>
                </c:pt>
                <c:pt idx="109">
                  <c:v>0.18887448118929773</c:v>
                </c:pt>
                <c:pt idx="110">
                  <c:v>0.18524593146444263</c:v>
                </c:pt>
                <c:pt idx="111">
                  <c:v>0.18167852311993149</c:v>
                </c:pt>
                <c:pt idx="112">
                  <c:v>0.17817146749701077</c:v>
                </c:pt>
                <c:pt idx="113">
                  <c:v>0.17472397862225339</c:v>
                </c:pt>
                <c:pt idx="114">
                  <c:v>0.17133527349758917</c:v>
                </c:pt>
                <c:pt idx="115">
                  <c:v>0.16800457237624936</c:v>
                </c:pt>
                <c:pt idx="116">
                  <c:v>0.16473109902508407</c:v>
                </c:pt>
                <c:pt idx="117">
                  <c:v>0.16151408097376685</c:v>
                </c:pt>
                <c:pt idx="118">
                  <c:v>0.15835274975129138</c:v>
                </c:pt>
                <c:pt idx="119">
                  <c:v>0.15524634111024835</c:v>
                </c:pt>
                <c:pt idx="120">
                  <c:v>0.15219409523926611</c:v>
                </c:pt>
                <c:pt idx="121">
                  <c:v>0.14919525696405164</c:v>
                </c:pt>
                <c:pt idx="122">
                  <c:v>0.14624907593742442</c:v>
                </c:pt>
                <c:pt idx="123">
                  <c:v>0.1433548068187197</c:v>
                </c:pt>
                <c:pt idx="124">
                  <c:v>0.14051170944294264</c:v>
                </c:pt>
                <c:pt idx="125">
                  <c:v>0.13771904898003318</c:v>
                </c:pt>
                <c:pt idx="126">
                  <c:v>0.13497609608458458</c:v>
                </c:pt>
                <c:pt idx="127">
                  <c:v>0.13228212703635839</c:v>
                </c:pt>
                <c:pt idx="128">
                  <c:v>0.12963642387192356</c:v>
                </c:pt>
                <c:pt idx="129">
                  <c:v>0.12703827450772853</c:v>
                </c:pt>
                <c:pt idx="130">
                  <c:v>0.12448697285493227</c:v>
                </c:pt>
                <c:pt idx="131">
                  <c:v>0.12198181892626833</c:v>
                </c:pt>
                <c:pt idx="132">
                  <c:v>0.1195221189352401</c:v>
                </c:pt>
                <c:pt idx="133">
                  <c:v>0.11710718538793816</c:v>
                </c:pt>
                <c:pt idx="134">
                  <c:v>0.11473633716772601</c:v>
                </c:pt>
                <c:pt idx="135">
                  <c:v>0.11240889961307553</c:v>
                </c:pt>
                <c:pt idx="136">
                  <c:v>0.11012420458880449</c:v>
                </c:pt>
                <c:pt idx="137">
                  <c:v>0.10788159055094264</c:v>
                </c:pt>
                <c:pt idx="138">
                  <c:v>0.10568040260549869</c:v>
                </c:pt>
                <c:pt idx="139">
                  <c:v>0.10351999256132384</c:v>
                </c:pt>
                <c:pt idx="140">
                  <c:v>0.10139971897732115</c:v>
                </c:pt>
                <c:pt idx="141">
                  <c:v>9.9318947204209099E-2</c:v>
                </c:pt>
                <c:pt idx="142">
                  <c:v>9.7277049421042039E-2</c:v>
                </c:pt>
                <c:pt idx="143">
                  <c:v>9.5273404666708653E-2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2-420B-BF80-1C65600A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84927"/>
        <c:axId val="417601983"/>
      </c:lineChart>
      <c:catAx>
        <c:axId val="4175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601983"/>
        <c:crosses val="autoZero"/>
        <c:auto val="1"/>
        <c:lblAlgn val="ctr"/>
        <c:lblOffset val="100"/>
        <c:tickLblSkip val="30"/>
        <c:noMultiLvlLbl val="0"/>
      </c:catAx>
      <c:valAx>
        <c:axId val="4176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58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R(t),</a:t>
            </a:r>
            <a:r>
              <a:rPr lang="es-ES" baseline="0"/>
              <a:t> R'(t)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Plan_de_MTo!$F$7:$F$37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Plan_de_MTo!$G$7:$G$37</c:f>
              <c:numCache>
                <c:formatCode>0.00</c:formatCode>
                <c:ptCount val="31"/>
                <c:pt idx="0">
                  <c:v>1</c:v>
                </c:pt>
                <c:pt idx="1">
                  <c:v>0.99848765741060208</c:v>
                </c:pt>
                <c:pt idx="2">
                  <c:v>0.9904060282701207</c:v>
                </c:pt>
                <c:pt idx="3">
                  <c:v>0.97192650574879502</c:v>
                </c:pt>
                <c:pt idx="4">
                  <c:v>0.94044258882688336</c:v>
                </c:pt>
                <c:pt idx="5">
                  <c:v>0.89453901098403843</c:v>
                </c:pt>
                <c:pt idx="6">
                  <c:v>0.83412285757100635</c:v>
                </c:pt>
                <c:pt idx="7">
                  <c:v>0.76049794951765559</c:v>
                </c:pt>
                <c:pt idx="8">
                  <c:v>0.6762973266081499</c:v>
                </c:pt>
                <c:pt idx="9">
                  <c:v>0.58523799821030242</c:v>
                </c:pt>
                <c:pt idx="10">
                  <c:v>0.49170814107515104</c:v>
                </c:pt>
                <c:pt idx="11">
                  <c:v>0.40024166458724053</c:v>
                </c:pt>
                <c:pt idx="12">
                  <c:v>0.31496893080245209</c:v>
                </c:pt>
                <c:pt idx="13">
                  <c:v>0.23914485512966124</c:v>
                </c:pt>
                <c:pt idx="14">
                  <c:v>0.17484112026016399</c:v>
                </c:pt>
                <c:pt idx="15">
                  <c:v>0.1228508417589219</c:v>
                </c:pt>
                <c:pt idx="16">
                  <c:v>8.2803174944893365E-2</c:v>
                </c:pt>
                <c:pt idx="17">
                  <c:v>5.3437998074486966E-2</c:v>
                </c:pt>
                <c:pt idx="18">
                  <c:v>3.2961278371836884E-2</c:v>
                </c:pt>
                <c:pt idx="19">
                  <c:v>1.9397241014681058E-2</c:v>
                </c:pt>
                <c:pt idx="20">
                  <c:v>1.0871844371210056E-2</c:v>
                </c:pt>
                <c:pt idx="21">
                  <c:v>5.7936480108817124E-3</c:v>
                </c:pt>
                <c:pt idx="22">
                  <c:v>2.9306028805900944E-3</c:v>
                </c:pt>
                <c:pt idx="23">
                  <c:v>1.4047516191803039E-3</c:v>
                </c:pt>
                <c:pt idx="24">
                  <c:v>6.3704805712556738E-4</c:v>
                </c:pt>
                <c:pt idx="25">
                  <c:v>2.7288355735999461E-4</c:v>
                </c:pt>
                <c:pt idx="26">
                  <c:v>1.1023689960871588E-4</c:v>
                </c:pt>
                <c:pt idx="27">
                  <c:v>4.1931653679905597E-5</c:v>
                </c:pt>
                <c:pt idx="28">
                  <c:v>1.4995185215452289E-5</c:v>
                </c:pt>
                <c:pt idx="29">
                  <c:v>5.0337785988208508E-6</c:v>
                </c:pt>
                <c:pt idx="30">
                  <c:v>1.5838503379061289E-6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3-4828-ACA6-5E250CF341B3}"/>
            </c:ext>
          </c:extLst>
        </c:ser>
        <c:ser>
          <c:idx val="1"/>
          <c:order val="1"/>
          <c:tx>
            <c:v>Motor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Plan_de_MTo!$K$7:$K$35</c:f>
              <c:numCache>
                <c:formatCode>0.00</c:formatCode>
                <c:ptCount val="29"/>
                <c:pt idx="0">
                  <c:v>1</c:v>
                </c:pt>
                <c:pt idx="1">
                  <c:v>0.99848765741060208</c:v>
                </c:pt>
                <c:pt idx="2">
                  <c:v>0.9904060282701207</c:v>
                </c:pt>
                <c:pt idx="3">
                  <c:v>0.97192650574879502</c:v>
                </c:pt>
                <c:pt idx="4">
                  <c:v>0.94044258882688336</c:v>
                </c:pt>
                <c:pt idx="5">
                  <c:v>0.89453901098403843</c:v>
                </c:pt>
                <c:pt idx="6">
                  <c:v>1</c:v>
                </c:pt>
                <c:pt idx="7">
                  <c:v>0.99848765741060208</c:v>
                </c:pt>
                <c:pt idx="8">
                  <c:v>0.9904060282701207</c:v>
                </c:pt>
                <c:pt idx="9">
                  <c:v>0.97192650574879502</c:v>
                </c:pt>
                <c:pt idx="10">
                  <c:v>0.94044258882688336</c:v>
                </c:pt>
                <c:pt idx="11">
                  <c:v>0.89453901098403843</c:v>
                </c:pt>
                <c:pt idx="12">
                  <c:v>1</c:v>
                </c:pt>
                <c:pt idx="13">
                  <c:v>0.99848765741060208</c:v>
                </c:pt>
                <c:pt idx="14">
                  <c:v>0.9904060282701207</c:v>
                </c:pt>
                <c:pt idx="15">
                  <c:v>0.97192650574879502</c:v>
                </c:pt>
                <c:pt idx="16">
                  <c:v>0.94044258882688336</c:v>
                </c:pt>
                <c:pt idx="17">
                  <c:v>0.89453901098403843</c:v>
                </c:pt>
                <c:pt idx="18">
                  <c:v>1</c:v>
                </c:pt>
                <c:pt idx="19">
                  <c:v>0.99848765741060208</c:v>
                </c:pt>
                <c:pt idx="20">
                  <c:v>0.9904060282701207</c:v>
                </c:pt>
                <c:pt idx="21">
                  <c:v>0.97192650574879502</c:v>
                </c:pt>
                <c:pt idx="22">
                  <c:v>0.94044258882688336</c:v>
                </c:pt>
                <c:pt idx="23">
                  <c:v>0.89453901098403843</c:v>
                </c:pt>
                <c:pt idx="24">
                  <c:v>1</c:v>
                </c:pt>
                <c:pt idx="25">
                  <c:v>0.99848765741060208</c:v>
                </c:pt>
                <c:pt idx="26">
                  <c:v>0.9904060282701207</c:v>
                </c:pt>
                <c:pt idx="27">
                  <c:v>0.97192650574879502</c:v>
                </c:pt>
                <c:pt idx="28">
                  <c:v>0.94044258882688336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3-4828-ACA6-5E250CF341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Plan_de_MTo!$N$7:$N$37</c:f>
              <c:numCache>
                <c:formatCode>0.00</c:formatCode>
                <c:ptCount val="31"/>
                <c:pt idx="0">
                  <c:v>1</c:v>
                </c:pt>
                <c:pt idx="1">
                  <c:v>0.99948945802884681</c:v>
                </c:pt>
                <c:pt idx="2">
                  <c:v>0.99610518246269963</c:v>
                </c:pt>
                <c:pt idx="3">
                  <c:v>0.98725948396556251</c:v>
                </c:pt>
                <c:pt idx="4">
                  <c:v>0.97061899605280089</c:v>
                </c:pt>
                <c:pt idx="5">
                  <c:v>0.94422397665552793</c:v>
                </c:pt>
                <c:pt idx="6">
                  <c:v>0.90666236168096748</c:v>
                </c:pt>
                <c:pt idx="7">
                  <c:v>0.8572553750264148</c:v>
                </c:pt>
                <c:pt idx="8">
                  <c:v>0.79621485414911441</c:v>
                </c:pt>
                <c:pt idx="9">
                  <c:v>0.72473119925052587</c:v>
                </c:pt>
                <c:pt idx="10">
                  <c:v>0.64495582686652753</c:v>
                </c:pt>
                <c:pt idx="11">
                  <c:v>0.55985623557698672</c:v>
                </c:pt>
                <c:pt idx="12">
                  <c:v>0.47294485576655365</c:v>
                </c:pt>
                <c:pt idx="13">
                  <c:v>0.38791080458019139</c:v>
                </c:pt>
                <c:pt idx="14">
                  <c:v>0.30820954472186546</c:v>
                </c:pt>
                <c:pt idx="15">
                  <c:v>0.2366811315474342</c:v>
                </c:pt>
                <c:pt idx="16">
                  <c:v>0.1752668221441181</c:v>
                </c:pt>
                <c:pt idx="17">
                  <c:v>0.12487451778560109</c:v>
                </c:pt>
                <c:pt idx="18">
                  <c:v>8.5410159793821203E-2</c:v>
                </c:pt>
                <c:pt idx="19">
                  <c:v>5.5954394271616879E-2</c:v>
                </c:pt>
                <c:pt idx="20">
                  <c:v>3.5033113964845278E-2</c:v>
                </c:pt>
                <c:pt idx="21">
                  <c:v>2.0915943379371953E-2</c:v>
                </c:pt>
                <c:pt idx="22">
                  <c:v>1.188140577788103E-2</c:v>
                </c:pt>
                <c:pt idx="23">
                  <c:v>6.4075258113799952E-3</c:v>
                </c:pt>
                <c:pt idx="24">
                  <c:v>3.2733199404967393E-3</c:v>
                </c:pt>
                <c:pt idx="25">
                  <c:v>1.5805500085996078E-3</c:v>
                </c:pt>
                <c:pt idx="26">
                  <c:v>7.1977785868105292E-4</c:v>
                </c:pt>
                <c:pt idx="27">
                  <c:v>3.0846824088804064E-4</c:v>
                </c:pt>
                <c:pt idx="28">
                  <c:v>1.241360290596566E-4</c:v>
                </c:pt>
                <c:pt idx="29">
                  <c:v>4.6807630850667197E-5</c:v>
                </c:pt>
                <c:pt idx="30">
                  <c:v>1.6501564394117789E-5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13-4828-ACA6-5E250CF341B3}"/>
            </c:ext>
          </c:extLst>
        </c:ser>
        <c:ser>
          <c:idx val="3"/>
          <c:order val="3"/>
          <c:tx>
            <c:v>Reductora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Plan_de_MTo!$R$7:$R$35</c:f>
              <c:numCache>
                <c:formatCode>0.00</c:formatCode>
                <c:ptCount val="29"/>
                <c:pt idx="0">
                  <c:v>1</c:v>
                </c:pt>
                <c:pt idx="1">
                  <c:v>0.99948945802884681</c:v>
                </c:pt>
                <c:pt idx="2">
                  <c:v>0.99610518246269963</c:v>
                </c:pt>
                <c:pt idx="3">
                  <c:v>0.98725948396556251</c:v>
                </c:pt>
                <c:pt idx="4">
                  <c:v>0.97061899605280089</c:v>
                </c:pt>
                <c:pt idx="5">
                  <c:v>0.94422397665552793</c:v>
                </c:pt>
                <c:pt idx="6">
                  <c:v>1</c:v>
                </c:pt>
                <c:pt idx="7">
                  <c:v>0.99948945802884681</c:v>
                </c:pt>
                <c:pt idx="8">
                  <c:v>0.99610518246269963</c:v>
                </c:pt>
                <c:pt idx="9">
                  <c:v>0.98725948396556251</c:v>
                </c:pt>
                <c:pt idx="10">
                  <c:v>0.97061899605280089</c:v>
                </c:pt>
                <c:pt idx="11">
                  <c:v>0.94422397665552793</c:v>
                </c:pt>
                <c:pt idx="12">
                  <c:v>1</c:v>
                </c:pt>
                <c:pt idx="13">
                  <c:v>0.99948945802884681</c:v>
                </c:pt>
                <c:pt idx="14">
                  <c:v>0.99610518246269963</c:v>
                </c:pt>
                <c:pt idx="15">
                  <c:v>0.98725948396556251</c:v>
                </c:pt>
                <c:pt idx="16">
                  <c:v>0.97061899605280089</c:v>
                </c:pt>
                <c:pt idx="17">
                  <c:v>0.94422397665552793</c:v>
                </c:pt>
                <c:pt idx="18">
                  <c:v>1</c:v>
                </c:pt>
                <c:pt idx="19">
                  <c:v>0.99948945802884681</c:v>
                </c:pt>
                <c:pt idx="20">
                  <c:v>0.99610518246269963</c:v>
                </c:pt>
                <c:pt idx="21">
                  <c:v>0.98725948396556251</c:v>
                </c:pt>
                <c:pt idx="22">
                  <c:v>0.97061899605280089</c:v>
                </c:pt>
                <c:pt idx="23">
                  <c:v>0.94422397665552793</c:v>
                </c:pt>
                <c:pt idx="24">
                  <c:v>1</c:v>
                </c:pt>
                <c:pt idx="25">
                  <c:v>0.99948945802884681</c:v>
                </c:pt>
                <c:pt idx="26">
                  <c:v>0.99610518246269963</c:v>
                </c:pt>
                <c:pt idx="27">
                  <c:v>0.98725948396556251</c:v>
                </c:pt>
                <c:pt idx="28">
                  <c:v>0.97061899605280089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13-4828-ACA6-5E250CF341B3}"/>
            </c:ext>
          </c:extLst>
        </c:ser>
        <c:ser>
          <c:idx val="4"/>
          <c:order val="4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Plan_de_MTo!$U$7:$U$37</c:f>
              <c:numCache>
                <c:formatCode>0.00</c:formatCode>
                <c:ptCount val="31"/>
                <c:pt idx="0">
                  <c:v>1</c:v>
                </c:pt>
                <c:pt idx="1">
                  <c:v>0.99740232589984268</c:v>
                </c:pt>
                <c:pt idx="2">
                  <c:v>0.98648776928911719</c:v>
                </c:pt>
                <c:pt idx="3">
                  <c:v>0.96482472576181399</c:v>
                </c:pt>
                <c:pt idx="4">
                  <c:v>0.9313173857528344</c:v>
                </c:pt>
                <c:pt idx="5">
                  <c:v>0.88585226188731492</c:v>
                </c:pt>
                <c:pt idx="6">
                  <c:v>0.82920180811343358</c:v>
                </c:pt>
                <c:pt idx="7">
                  <c:v>0.76292822429434637</c:v>
                </c:pt>
                <c:pt idx="8">
                  <c:v>0.68924091262509579</c:v>
                </c:pt>
                <c:pt idx="9">
                  <c:v>0.61080244579995469</c:v>
                </c:pt>
                <c:pt idx="10">
                  <c:v>0.53049659003573779</c:v>
                </c:pt>
                <c:pt idx="11">
                  <c:v>0.4511823955936497</c:v>
                </c:pt>
                <c:pt idx="12">
                  <c:v>0.37546269872472698</c:v>
                </c:pt>
                <c:pt idx="13">
                  <c:v>0.30549392688399357</c:v>
                </c:pt>
                <c:pt idx="14">
                  <c:v>0.24285760979640544</c:v>
                </c:pt>
                <c:pt idx="15">
                  <c:v>0.18850403101548679</c:v>
                </c:pt>
                <c:pt idx="16">
                  <c:v>0.14276718763971796</c:v>
                </c:pt>
                <c:pt idx="17">
                  <c:v>0.10543998320311025</c:v>
                </c:pt>
                <c:pt idx="18">
                  <c:v>7.5891282665475665E-2</c:v>
                </c:pt>
                <c:pt idx="19">
                  <c:v>5.3203204103857225E-2</c:v>
                </c:pt>
                <c:pt idx="20">
                  <c:v>3.6307897117772797E-2</c:v>
                </c:pt>
                <c:pt idx="21">
                  <c:v>2.4107245618496604E-2</c:v>
                </c:pt>
                <c:pt idx="22">
                  <c:v>1.5565036113875309E-2</c:v>
                </c:pt>
                <c:pt idx="23">
                  <c:v>9.7676055648084816E-3</c:v>
                </c:pt>
                <c:pt idx="24">
                  <c:v>5.9545233449534839E-3</c:v>
                </c:pt>
                <c:pt idx="25">
                  <c:v>3.5246655483408616E-3</c:v>
                </c:pt>
                <c:pt idx="26">
                  <c:v>2.0248704166864451E-3</c:v>
                </c:pt>
                <c:pt idx="27">
                  <c:v>1.1284603188254153E-3</c:v>
                </c:pt>
                <c:pt idx="28">
                  <c:v>6.0980508515172448E-4</c:v>
                </c:pt>
                <c:pt idx="29">
                  <c:v>3.1939035785973183E-4</c:v>
                </c:pt>
                <c:pt idx="30">
                  <c:v>1.6206640487619314E-4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13-4828-ACA6-5E250CF341B3}"/>
            </c:ext>
          </c:extLst>
        </c:ser>
        <c:ser>
          <c:idx val="5"/>
          <c:order val="5"/>
          <c:tx>
            <c:v>Anclaje pala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Plan_de_MTo!$Y$7:$Y$35</c:f>
              <c:numCache>
                <c:formatCode>0.00</c:formatCode>
                <c:ptCount val="29"/>
                <c:pt idx="0">
                  <c:v>1</c:v>
                </c:pt>
                <c:pt idx="1">
                  <c:v>0.99740232589984268</c:v>
                </c:pt>
                <c:pt idx="2">
                  <c:v>0.98648776928911719</c:v>
                </c:pt>
                <c:pt idx="3">
                  <c:v>0.96482472576181399</c:v>
                </c:pt>
                <c:pt idx="4">
                  <c:v>0.9313173857528344</c:v>
                </c:pt>
                <c:pt idx="5">
                  <c:v>0.88585226188731492</c:v>
                </c:pt>
                <c:pt idx="6">
                  <c:v>1</c:v>
                </c:pt>
                <c:pt idx="7">
                  <c:v>0.99740232589984268</c:v>
                </c:pt>
                <c:pt idx="8">
                  <c:v>0.98648776928911719</c:v>
                </c:pt>
                <c:pt idx="9">
                  <c:v>0.96482472576181399</c:v>
                </c:pt>
                <c:pt idx="10">
                  <c:v>0.9313173857528344</c:v>
                </c:pt>
                <c:pt idx="11">
                  <c:v>0.88585226188731492</c:v>
                </c:pt>
                <c:pt idx="12">
                  <c:v>1</c:v>
                </c:pt>
                <c:pt idx="13">
                  <c:v>0.99740232589984268</c:v>
                </c:pt>
                <c:pt idx="14">
                  <c:v>0.98648776928911719</c:v>
                </c:pt>
                <c:pt idx="15">
                  <c:v>0.96482472576181399</c:v>
                </c:pt>
                <c:pt idx="16">
                  <c:v>0.9313173857528344</c:v>
                </c:pt>
                <c:pt idx="17">
                  <c:v>0.88585226188731492</c:v>
                </c:pt>
                <c:pt idx="18">
                  <c:v>1</c:v>
                </c:pt>
                <c:pt idx="19">
                  <c:v>0.99740232589984268</c:v>
                </c:pt>
                <c:pt idx="20">
                  <c:v>0.98648776928911719</c:v>
                </c:pt>
                <c:pt idx="21">
                  <c:v>0.96482472576181399</c:v>
                </c:pt>
                <c:pt idx="22">
                  <c:v>0.9313173857528344</c:v>
                </c:pt>
                <c:pt idx="23">
                  <c:v>0.88585226188731492</c:v>
                </c:pt>
                <c:pt idx="24">
                  <c:v>1</c:v>
                </c:pt>
                <c:pt idx="25">
                  <c:v>0.99740232589984268</c:v>
                </c:pt>
                <c:pt idx="26">
                  <c:v>0.98648776928911719</c:v>
                </c:pt>
                <c:pt idx="27">
                  <c:v>0.96482472576181399</c:v>
                </c:pt>
                <c:pt idx="28">
                  <c:v>0.9313173857528344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13-4828-ACA6-5E250CF341B3}"/>
            </c:ext>
          </c:extLst>
        </c:ser>
        <c:ser>
          <c:idx val="6"/>
          <c:order val="6"/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Plan_de_MTo!$AB$7:$AB$37</c:f>
              <c:numCache>
                <c:formatCode>0.00</c:formatCode>
                <c:ptCount val="31"/>
                <c:pt idx="0">
                  <c:v>1</c:v>
                </c:pt>
                <c:pt idx="1">
                  <c:v>0.9999969402014327</c:v>
                </c:pt>
                <c:pt idx="2">
                  <c:v>0.99993547920344661</c:v>
                </c:pt>
                <c:pt idx="3">
                  <c:v>0.99961617562070504</c:v>
                </c:pt>
                <c:pt idx="4">
                  <c:v>0.99864031426312261</c:v>
                </c:pt>
                <c:pt idx="5">
                  <c:v>0.99637602540494963</c:v>
                </c:pt>
                <c:pt idx="6">
                  <c:v>0.99193731956537301</c:v>
                </c:pt>
                <c:pt idx="7">
                  <c:v>0.98417914711091625</c:v>
                </c:pt>
                <c:pt idx="8">
                  <c:v>0.97171613250694411</c:v>
                </c:pt>
                <c:pt idx="9">
                  <c:v>0.95297581787796992</c:v>
                </c:pt>
                <c:pt idx="10">
                  <c:v>0.9262987102519632</c:v>
                </c:pt>
                <c:pt idx="11">
                  <c:v>0.89009572978413976</c:v>
                </c:pt>
                <c:pt idx="12">
                  <c:v>0.84306688429651178</c:v>
                </c:pt>
                <c:pt idx="13">
                  <c:v>0.78447141685533539</c:v>
                </c:pt>
                <c:pt idx="14">
                  <c:v>0.71441894466816491</c:v>
                </c:pt>
                <c:pt idx="15">
                  <c:v>0.63412596487765782</c:v>
                </c:pt>
                <c:pt idx="16">
                  <c:v>0.54605993757331539</c:v>
                </c:pt>
                <c:pt idx="17">
                  <c:v>0.45388615466975074</c:v>
                </c:pt>
                <c:pt idx="18">
                  <c:v>0.36215467412068569</c:v>
                </c:pt>
                <c:pt idx="19">
                  <c:v>0.2757240439170176</c:v>
                </c:pt>
                <c:pt idx="20">
                  <c:v>0.19900813024232694</c:v>
                </c:pt>
                <c:pt idx="21">
                  <c:v>0.13522273060973133</c:v>
                </c:pt>
                <c:pt idx="22">
                  <c:v>8.5853642687277576E-2</c:v>
                </c:pt>
                <c:pt idx="23">
                  <c:v>5.0526753724320889E-2</c:v>
                </c:pt>
                <c:pt idx="24">
                  <c:v>2.7329587976310771E-2</c:v>
                </c:pt>
                <c:pt idx="25">
                  <c:v>1.3463468513529857E-2</c:v>
                </c:pt>
                <c:pt idx="26">
                  <c:v>5.9830139131503163E-3</c:v>
                </c:pt>
                <c:pt idx="27">
                  <c:v>2.374155654290899E-3</c:v>
                </c:pt>
                <c:pt idx="28">
                  <c:v>8.3227643942395465E-4</c:v>
                </c:pt>
                <c:pt idx="29">
                  <c:v>2.5485363839416314E-4</c:v>
                </c:pt>
                <c:pt idx="30">
                  <c:v>6.7363300176326706E-5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13-4828-ACA6-5E250CF341B3}"/>
            </c:ext>
          </c:extLst>
        </c:ser>
        <c:ser>
          <c:idx val="7"/>
          <c:order val="7"/>
          <c:tx>
            <c:v>Anclaje buje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Plan_de_MTo!$AD$7:$AD$35</c:f>
              <c:numCache>
                <c:formatCode>0.00</c:formatCode>
                <c:ptCount val="29"/>
                <c:pt idx="0">
                  <c:v>1</c:v>
                </c:pt>
                <c:pt idx="1">
                  <c:v>0.9999969402014327</c:v>
                </c:pt>
                <c:pt idx="2">
                  <c:v>0.99993547920344661</c:v>
                </c:pt>
                <c:pt idx="3">
                  <c:v>0.99961617562070504</c:v>
                </c:pt>
                <c:pt idx="4">
                  <c:v>0.99864031426312261</c:v>
                </c:pt>
                <c:pt idx="5">
                  <c:v>0.99637602540494963</c:v>
                </c:pt>
                <c:pt idx="6">
                  <c:v>0.99193731956537301</c:v>
                </c:pt>
                <c:pt idx="7">
                  <c:v>0.98417914711091625</c:v>
                </c:pt>
                <c:pt idx="8">
                  <c:v>0.97171613250694411</c:v>
                </c:pt>
                <c:pt idx="9">
                  <c:v>0.95297581787796992</c:v>
                </c:pt>
                <c:pt idx="10">
                  <c:v>0.9262987102519632</c:v>
                </c:pt>
                <c:pt idx="11">
                  <c:v>0.89009572978413976</c:v>
                </c:pt>
                <c:pt idx="12">
                  <c:v>1</c:v>
                </c:pt>
                <c:pt idx="13">
                  <c:v>0.9999969402014327</c:v>
                </c:pt>
                <c:pt idx="14">
                  <c:v>0.99993547920344661</c:v>
                </c:pt>
                <c:pt idx="15">
                  <c:v>0.99961617562070504</c:v>
                </c:pt>
                <c:pt idx="16">
                  <c:v>0.99864031426312261</c:v>
                </c:pt>
                <c:pt idx="17">
                  <c:v>0.99637602540494963</c:v>
                </c:pt>
                <c:pt idx="18">
                  <c:v>0.99193731956537301</c:v>
                </c:pt>
                <c:pt idx="19">
                  <c:v>0.98417914711091625</c:v>
                </c:pt>
                <c:pt idx="20">
                  <c:v>0.97171613250694411</c:v>
                </c:pt>
                <c:pt idx="21">
                  <c:v>0.95297581787796992</c:v>
                </c:pt>
                <c:pt idx="22">
                  <c:v>0.9262987102519632</c:v>
                </c:pt>
                <c:pt idx="23">
                  <c:v>0.89009572978413976</c:v>
                </c:pt>
                <c:pt idx="24">
                  <c:v>1</c:v>
                </c:pt>
                <c:pt idx="25">
                  <c:v>0.9999969402014327</c:v>
                </c:pt>
                <c:pt idx="26">
                  <c:v>0.99993547920344661</c:v>
                </c:pt>
                <c:pt idx="27">
                  <c:v>0.99961617562070504</c:v>
                </c:pt>
                <c:pt idx="28">
                  <c:v>0.99864031426312261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13-4828-ACA6-5E250CF341B3}"/>
            </c:ext>
          </c:extLst>
        </c:ser>
        <c:ser>
          <c:idx val="8"/>
          <c:order val="8"/>
          <c:tx>
            <c:v>PLC, baterías y servos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Plan_de_MTo!$C$7:$C$35</c:f>
              <c:numCache>
                <c:formatCode>0.00</c:formatCode>
                <c:ptCount val="29"/>
                <c:pt idx="0">
                  <c:v>1</c:v>
                </c:pt>
                <c:pt idx="1">
                  <c:v>0.99564208105200547</c:v>
                </c:pt>
                <c:pt idx="2">
                  <c:v>0.98954361036711447</c:v>
                </c:pt>
                <c:pt idx="3">
                  <c:v>0.98258282584133705</c:v>
                </c:pt>
                <c:pt idx="4">
                  <c:v>0.97501867638527762</c:v>
                </c:pt>
                <c:pt idx="5">
                  <c:v>0.96699164945092242</c:v>
                </c:pt>
                <c:pt idx="6">
                  <c:v>0.95859315385623522</c:v>
                </c:pt>
                <c:pt idx="7">
                  <c:v>0.94988876460306759</c:v>
                </c:pt>
                <c:pt idx="8">
                  <c:v>0.94092851299038971</c:v>
                </c:pt>
                <c:pt idx="9">
                  <c:v>0.93175222432404381</c:v>
                </c:pt>
                <c:pt idx="10">
                  <c:v>0.92239259312448885</c:v>
                </c:pt>
                <c:pt idx="11">
                  <c:v>0.9128770936478946</c:v>
                </c:pt>
                <c:pt idx="12">
                  <c:v>0.90322923663053478</c:v>
                </c:pt>
                <c:pt idx="13">
                  <c:v>0.89346943398569423</c:v>
                </c:pt>
                <c:pt idx="14">
                  <c:v>0.88361561579390413</c:v>
                </c:pt>
                <c:pt idx="15">
                  <c:v>0.8736836839982659</c:v>
                </c:pt>
                <c:pt idx="16">
                  <c:v>0.86368785459143727</c:v>
                </c:pt>
                <c:pt idx="17">
                  <c:v>0.85364092135890868</c:v>
                </c:pt>
                <c:pt idx="18">
                  <c:v>0.84355446301552062</c:v>
                </c:pt>
                <c:pt idx="19">
                  <c:v>0.8334390085818153</c:v>
                </c:pt>
                <c:pt idx="20">
                  <c:v>0.82330417135193901</c:v>
                </c:pt>
                <c:pt idx="21">
                  <c:v>0.81315875883213384</c:v>
                </c:pt>
                <c:pt idx="22">
                  <c:v>0.80301086401378052</c:v>
                </c:pt>
                <c:pt idx="23">
                  <c:v>0.79286794194868415</c:v>
                </c:pt>
                <c:pt idx="24">
                  <c:v>0.78273687460777341</c:v>
                </c:pt>
                <c:pt idx="25">
                  <c:v>0.77262402629493043</c:v>
                </c:pt>
                <c:pt idx="26">
                  <c:v>0.76253529136940257</c:v>
                </c:pt>
                <c:pt idx="27">
                  <c:v>0.75247613564604177</c:v>
                </c:pt>
                <c:pt idx="28">
                  <c:v>0.74245163255410496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13-4828-ACA6-5E250CF341B3}"/>
            </c:ext>
          </c:extLst>
        </c:ser>
        <c:ser>
          <c:idx val="9"/>
          <c:order val="9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Plan_de_MTo!$AG$7:$AG$37</c:f>
              <c:numCache>
                <c:formatCode>0.00</c:formatCode>
                <c:ptCount val="31"/>
                <c:pt idx="0">
                  <c:v>1</c:v>
                </c:pt>
                <c:pt idx="1">
                  <c:v>0.98961436190988028</c:v>
                </c:pt>
                <c:pt idx="2">
                  <c:v>0.95014358905617802</c:v>
                </c:pt>
                <c:pt idx="3">
                  <c:v>0.86805333764744774</c:v>
                </c:pt>
                <c:pt idx="4">
                  <c:v>0.74138302524983557</c:v>
                </c:pt>
                <c:pt idx="5">
                  <c:v>0.58205711822876982</c:v>
                </c:pt>
                <c:pt idx="6">
                  <c:v>0.41319337120683763</c:v>
                </c:pt>
                <c:pt idx="7">
                  <c:v>0.26089208245482332</c:v>
                </c:pt>
                <c:pt idx="8">
                  <c:v>0.14411835464276895</c:v>
                </c:pt>
                <c:pt idx="9">
                  <c:v>6.8512044874844927E-2</c:v>
                </c:pt>
                <c:pt idx="10">
                  <c:v>2.7574488380222098E-2</c:v>
                </c:pt>
                <c:pt idx="11">
                  <c:v>9.245765987111217E-3</c:v>
                </c:pt>
                <c:pt idx="12">
                  <c:v>2.5418662362899657E-3</c:v>
                </c:pt>
                <c:pt idx="13">
                  <c:v>5.6392871695107956E-4</c:v>
                </c:pt>
                <c:pt idx="14">
                  <c:v>9.9349320998727464E-5</c:v>
                </c:pt>
                <c:pt idx="15">
                  <c:v>1.3671944077581669E-5</c:v>
                </c:pt>
                <c:pt idx="16">
                  <c:v>1.4450621989895202E-6</c:v>
                </c:pt>
                <c:pt idx="17">
                  <c:v>1.152938880030834E-7</c:v>
                </c:pt>
                <c:pt idx="18">
                  <c:v>6.8215359542939847E-9</c:v>
                </c:pt>
                <c:pt idx="19">
                  <c:v>2.9392918651228052E-10</c:v>
                </c:pt>
                <c:pt idx="20">
                  <c:v>9.0544213090093847E-12</c:v>
                </c:pt>
                <c:pt idx="21">
                  <c:v>1.9568279715647075E-13</c:v>
                </c:pt>
                <c:pt idx="22">
                  <c:v>2.9105293718699022E-15</c:v>
                </c:pt>
                <c:pt idx="23">
                  <c:v>2.9214575272235239E-17</c:v>
                </c:pt>
                <c:pt idx="24">
                  <c:v>1.9396979037902037E-19</c:v>
                </c:pt>
                <c:pt idx="25">
                  <c:v>8.3460962741707831E-22</c:v>
                </c:pt>
                <c:pt idx="26">
                  <c:v>2.2790664090777972E-24</c:v>
                </c:pt>
                <c:pt idx="27">
                  <c:v>3.8659792900098985E-27</c:v>
                </c:pt>
                <c:pt idx="28">
                  <c:v>3.9855194678457943E-30</c:v>
                </c:pt>
                <c:pt idx="29">
                  <c:v>2.4418049367755724E-33</c:v>
                </c:pt>
                <c:pt idx="30">
                  <c:v>8.6894863167837321E-37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13-4828-ACA6-5E250CF341B3}"/>
            </c:ext>
          </c:extLst>
        </c:ser>
        <c:ser>
          <c:idx val="10"/>
          <c:order val="10"/>
          <c:tx>
            <c:v>Sistema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Plan_de_MTo!$AH$7:$AH$35</c:f>
              <c:numCache>
                <c:formatCode>0.00</c:formatCode>
                <c:ptCount val="29"/>
                <c:pt idx="0">
                  <c:v>1</c:v>
                </c:pt>
                <c:pt idx="1">
                  <c:v>0.98961436190988028</c:v>
                </c:pt>
                <c:pt idx="2">
                  <c:v>0.95014358905617802</c:v>
                </c:pt>
                <c:pt idx="3">
                  <c:v>0.86805333764744774</c:v>
                </c:pt>
                <c:pt idx="4">
                  <c:v>0.74138302524983557</c:v>
                </c:pt>
                <c:pt idx="5">
                  <c:v>0.58205711822876982</c:v>
                </c:pt>
                <c:pt idx="6">
                  <c:v>0.95859315385623522</c:v>
                </c:pt>
                <c:pt idx="7">
                  <c:v>0.9440219603850728</c:v>
                </c:pt>
                <c:pt idx="8">
                  <c:v>0.90244457715914861</c:v>
                </c:pt>
                <c:pt idx="9">
                  <c:v>0.81923687883765839</c:v>
                </c:pt>
                <c:pt idx="10">
                  <c:v>0.69161188305581278</c:v>
                </c:pt>
                <c:pt idx="11">
                  <c:v>0.53166195064353017</c:v>
                </c:pt>
                <c:pt idx="12">
                  <c:v>0.90322923663053478</c:v>
                </c:pt>
                <c:pt idx="13">
                  <c:v>0.88806027851443403</c:v>
                </c:pt>
                <c:pt idx="14">
                  <c:v>0.84843326129409569</c:v>
                </c:pt>
                <c:pt idx="15">
                  <c:v>0.77184743921554799</c:v>
                </c:pt>
                <c:pt idx="16">
                  <c:v>0.65672948633397932</c:v>
                </c:pt>
                <c:pt idx="17">
                  <c:v>0.51382840272762442</c:v>
                </c:pt>
                <c:pt idx="18">
                  <c:v>0.84355446301552062</c:v>
                </c:pt>
                <c:pt idx="19">
                  <c:v>0.82829143375705938</c:v>
                </c:pt>
                <c:pt idx="20">
                  <c:v>0.78963106604959743</c:v>
                </c:pt>
                <c:pt idx="21">
                  <c:v>0.71496437163691895</c:v>
                </c:pt>
                <c:pt idx="22">
                  <c:v>0.60209921449346604</c:v>
                </c:pt>
                <c:pt idx="23">
                  <c:v>0.46176831421487036</c:v>
                </c:pt>
                <c:pt idx="24">
                  <c:v>0.78273687460777341</c:v>
                </c:pt>
                <c:pt idx="25">
                  <c:v>0.76794648130000309</c:v>
                </c:pt>
                <c:pt idx="26">
                  <c:v>0.73217391425015721</c:v>
                </c:pt>
                <c:pt idx="27">
                  <c:v>0.66476779755264537</c:v>
                </c:pt>
                <c:pt idx="28">
                  <c:v>0.56454409620676371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13-4828-ACA6-5E250CF3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910623"/>
        <c:axId val="1115918111"/>
      </c:lineChart>
      <c:catAx>
        <c:axId val="111591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918111"/>
        <c:crosses val="autoZero"/>
        <c:auto val="1"/>
        <c:lblAlgn val="ctr"/>
        <c:lblOffset val="100"/>
        <c:tickLblSkip val="5"/>
        <c:noMultiLvlLbl val="0"/>
      </c:catAx>
      <c:valAx>
        <c:axId val="111591811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9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38</xdr:row>
      <xdr:rowOff>91440</xdr:rowOff>
    </xdr:from>
    <xdr:to>
      <xdr:col>9</xdr:col>
      <xdr:colOff>510540</xdr:colOff>
      <xdr:row>56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440A8-6A7F-4D1D-97E5-C67B002F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403860</xdr:colOff>
      <xdr:row>7</xdr:row>
      <xdr:rowOff>22860</xdr:rowOff>
    </xdr:from>
    <xdr:to>
      <xdr:col>7</xdr:col>
      <xdr:colOff>274446</xdr:colOff>
      <xdr:row>9</xdr:row>
      <xdr:rowOff>121960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CAF103-E934-4255-9319-CBB967475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6260" y="1303020"/>
          <a:ext cx="1455546" cy="464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22860</xdr:rowOff>
    </xdr:from>
    <xdr:to>
      <xdr:col>11</xdr:col>
      <xdr:colOff>1028700</xdr:colOff>
      <xdr:row>57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C38D5E-0395-4823-A9B4-06E9FB4A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982980</xdr:colOff>
      <xdr:row>38</xdr:row>
      <xdr:rowOff>38100</xdr:rowOff>
    </xdr:from>
    <xdr:to>
      <xdr:col>6</xdr:col>
      <xdr:colOff>929640</xdr:colOff>
      <xdr:row>57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B457A7-AB91-4713-940B-C1764C569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38</xdr:row>
      <xdr:rowOff>7620</xdr:rowOff>
    </xdr:from>
    <xdr:to>
      <xdr:col>8</xdr:col>
      <xdr:colOff>754380</xdr:colOff>
      <xdr:row>64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B402FB-2739-4B68-AA05-BBCB380E0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10</xdr:col>
      <xdr:colOff>91440</xdr:colOff>
      <xdr:row>39</xdr:row>
      <xdr:rowOff>175260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1AE4D6-ADB2-4A0E-9CF3-1916BBEC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2680" y="71323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39</xdr:row>
      <xdr:rowOff>0</xdr:rowOff>
    </xdr:from>
    <xdr:to>
      <xdr:col>11</xdr:col>
      <xdr:colOff>632460</xdr:colOff>
      <xdr:row>39</xdr:row>
      <xdr:rowOff>175260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3AE17E-A248-47F7-A4C2-C1F5D0084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4720" y="7132320"/>
          <a:ext cx="6324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39</xdr:row>
      <xdr:rowOff>0</xdr:rowOff>
    </xdr:from>
    <xdr:to>
      <xdr:col>12</xdr:col>
      <xdr:colOff>76200</xdr:colOff>
      <xdr:row>39</xdr:row>
      <xdr:rowOff>175260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90A8A46-22B2-4343-AAC9-0097A3E91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6760" y="7132320"/>
          <a:ext cx="76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40</xdr:row>
      <xdr:rowOff>152400</xdr:rowOff>
    </xdr:from>
    <xdr:to>
      <xdr:col>6</xdr:col>
      <xdr:colOff>571500</xdr:colOff>
      <xdr:row>58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9E8DAF-DEF4-4AED-B8C4-4EE62DC40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792480</xdr:colOff>
      <xdr:row>40</xdr:row>
      <xdr:rowOff>167640</xdr:rowOff>
    </xdr:from>
    <xdr:to>
      <xdr:col>13</xdr:col>
      <xdr:colOff>22860</xdr:colOff>
      <xdr:row>58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EF8C5-585B-499E-B037-27CF2E7B0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274320</xdr:colOff>
      <xdr:row>40</xdr:row>
      <xdr:rowOff>160020</xdr:rowOff>
    </xdr:from>
    <xdr:to>
      <xdr:col>18</xdr:col>
      <xdr:colOff>586740</xdr:colOff>
      <xdr:row>58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2BC08A-5A7D-4670-B142-65EF9CD6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457200</xdr:colOff>
      <xdr:row>2</xdr:row>
      <xdr:rowOff>175260</xdr:rowOff>
    </xdr:from>
    <xdr:to>
      <xdr:col>26</xdr:col>
      <xdr:colOff>701040</xdr:colOff>
      <xdr:row>17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823977-34E4-4B7B-A05D-7EBC0BC02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38</xdr:row>
      <xdr:rowOff>53340</xdr:rowOff>
    </xdr:from>
    <xdr:to>
      <xdr:col>7</xdr:col>
      <xdr:colOff>670560</xdr:colOff>
      <xdr:row>69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426AE-5FD9-48C2-9030-C679D300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21</xdr:row>
      <xdr:rowOff>129540</xdr:rowOff>
    </xdr:from>
    <xdr:to>
      <xdr:col>9</xdr:col>
      <xdr:colOff>373380</xdr:colOff>
      <xdr:row>40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A1C027-AE28-42B0-A89C-B9F75EFFD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19</xdr:row>
      <xdr:rowOff>152400</xdr:rowOff>
    </xdr:from>
    <xdr:to>
      <xdr:col>7</xdr:col>
      <xdr:colOff>716280</xdr:colOff>
      <xdr:row>38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9B2F31-BDF9-4EFB-8E32-4A2148DC6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</xdr:row>
      <xdr:rowOff>0</xdr:rowOff>
    </xdr:from>
    <xdr:to>
      <xdr:col>10</xdr:col>
      <xdr:colOff>91440</xdr:colOff>
      <xdr:row>22</xdr:row>
      <xdr:rowOff>175260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0A42A7-689A-422A-B62B-34260B87B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2680" y="71323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22</xdr:row>
      <xdr:rowOff>0</xdr:rowOff>
    </xdr:from>
    <xdr:to>
      <xdr:col>11</xdr:col>
      <xdr:colOff>632460</xdr:colOff>
      <xdr:row>22</xdr:row>
      <xdr:rowOff>175260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3FEA2A-AEF6-4A59-A8CD-977D8981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4720" y="7132320"/>
          <a:ext cx="6324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22</xdr:row>
      <xdr:rowOff>0</xdr:rowOff>
    </xdr:from>
    <xdr:to>
      <xdr:col>12</xdr:col>
      <xdr:colOff>76200</xdr:colOff>
      <xdr:row>22</xdr:row>
      <xdr:rowOff>175260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B86D62-2234-49B6-85DE-5BA39850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6760" y="7132320"/>
          <a:ext cx="76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441960</xdr:colOff>
      <xdr:row>19</xdr:row>
      <xdr:rowOff>175260</xdr:rowOff>
    </xdr:from>
    <xdr:to>
      <xdr:col>8</xdr:col>
      <xdr:colOff>777240</xdr:colOff>
      <xdr:row>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71962C-6934-4C71-8175-9EC9061F0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26</xdr:row>
      <xdr:rowOff>45720</xdr:rowOff>
    </xdr:from>
    <xdr:to>
      <xdr:col>5</xdr:col>
      <xdr:colOff>853440</xdr:colOff>
      <xdr:row>46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20A2A7-6CCC-4BE1-A335-A20A9FD24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AB03-04A3-43BE-8CFE-52C60CDB379F}">
  <dimension ref="D4:J21"/>
  <sheetViews>
    <sheetView tabSelected="1" workbookViewId="0"/>
  </sheetViews>
  <sheetFormatPr baseColWidth="10" defaultRowHeight="14.4" x14ac:dyDescent="0.3"/>
  <cols>
    <col min="5" max="5" width="22.88671875" customWidth="1"/>
    <col min="9" max="10" width="15.77734375" customWidth="1"/>
  </cols>
  <sheetData>
    <row r="4" spans="4:10" x14ac:dyDescent="0.3">
      <c r="D4" s="118" t="s">
        <v>40</v>
      </c>
      <c r="E4" s="119" t="s">
        <v>41</v>
      </c>
    </row>
    <row r="5" spans="4:10" x14ac:dyDescent="0.3">
      <c r="D5" s="120" t="s">
        <v>42</v>
      </c>
      <c r="E5" s="121">
        <v>15090</v>
      </c>
      <c r="I5" s="22"/>
      <c r="J5" s="22"/>
    </row>
    <row r="6" spans="4:10" x14ac:dyDescent="0.3">
      <c r="I6" s="96"/>
      <c r="J6" s="96"/>
    </row>
    <row r="7" spans="4:10" x14ac:dyDescent="0.3">
      <c r="I7" s="124" t="s">
        <v>50</v>
      </c>
      <c r="J7" s="125"/>
    </row>
    <row r="8" spans="4:10" x14ac:dyDescent="0.3">
      <c r="E8" s="150" t="s">
        <v>54</v>
      </c>
      <c r="I8" s="145" t="s">
        <v>46</v>
      </c>
      <c r="J8" s="145" t="s">
        <v>47</v>
      </c>
    </row>
    <row r="9" spans="4:10" x14ac:dyDescent="0.3">
      <c r="E9" s="126" t="s">
        <v>48</v>
      </c>
      <c r="F9" s="130" t="s">
        <v>43</v>
      </c>
      <c r="G9" s="131"/>
      <c r="H9" s="138"/>
      <c r="I9" s="146" t="s">
        <v>52</v>
      </c>
      <c r="J9" s="146" t="s">
        <v>53</v>
      </c>
    </row>
    <row r="10" spans="4:10" x14ac:dyDescent="0.3">
      <c r="E10" s="127"/>
      <c r="F10" s="132" t="s">
        <v>2</v>
      </c>
      <c r="G10" s="133"/>
      <c r="H10" s="139"/>
      <c r="I10" s="147" t="s">
        <v>52</v>
      </c>
      <c r="J10" s="147" t="s">
        <v>53</v>
      </c>
    </row>
    <row r="11" spans="4:10" x14ac:dyDescent="0.3">
      <c r="E11" s="127"/>
      <c r="F11" s="132" t="s">
        <v>3</v>
      </c>
      <c r="G11" s="133"/>
      <c r="H11" s="139"/>
      <c r="I11" s="147" t="s">
        <v>52</v>
      </c>
      <c r="J11" s="147" t="s">
        <v>53</v>
      </c>
    </row>
    <row r="12" spans="4:10" x14ac:dyDescent="0.3">
      <c r="E12" s="128" t="s">
        <v>49</v>
      </c>
      <c r="F12" s="134" t="s">
        <v>44</v>
      </c>
      <c r="G12" s="135"/>
      <c r="H12" s="140"/>
      <c r="I12" s="148" t="s">
        <v>53</v>
      </c>
      <c r="J12" s="148" t="s">
        <v>52</v>
      </c>
    </row>
    <row r="13" spans="4:10" x14ac:dyDescent="0.3">
      <c r="E13" s="129"/>
      <c r="F13" s="136" t="s">
        <v>45</v>
      </c>
      <c r="G13" s="137"/>
      <c r="H13" s="141"/>
      <c r="I13" s="149" t="s">
        <v>53</v>
      </c>
      <c r="J13" s="149" t="s">
        <v>52</v>
      </c>
    </row>
    <row r="14" spans="4:10" x14ac:dyDescent="0.3">
      <c r="E14" s="117"/>
      <c r="F14" s="142" t="s">
        <v>51</v>
      </c>
      <c r="G14" s="143"/>
      <c r="H14" s="143"/>
      <c r="I14" s="143"/>
      <c r="J14" s="144"/>
    </row>
    <row r="15" spans="4:10" x14ac:dyDescent="0.3">
      <c r="E15" s="117"/>
      <c r="F15" s="96"/>
      <c r="G15" s="96"/>
      <c r="H15" s="96"/>
      <c r="I15" s="96"/>
      <c r="J15" s="96"/>
    </row>
    <row r="16" spans="4:10" x14ac:dyDescent="0.3">
      <c r="E16" s="117"/>
      <c r="F16" s="96"/>
      <c r="G16" s="96"/>
      <c r="H16" s="96"/>
      <c r="I16" s="96"/>
      <c r="J16" s="96"/>
    </row>
    <row r="17" spans="4:10" x14ac:dyDescent="0.3">
      <c r="D17" s="122" t="s">
        <v>11</v>
      </c>
      <c r="E17" s="123">
        <v>100</v>
      </c>
      <c r="F17" s="86" t="s">
        <v>55</v>
      </c>
      <c r="G17" s="86"/>
      <c r="H17" s="86"/>
      <c r="I17" s="86"/>
      <c r="J17" s="87"/>
    </row>
    <row r="20" spans="4:10" x14ac:dyDescent="0.3">
      <c r="D20" s="167" t="s">
        <v>65</v>
      </c>
      <c r="E20" s="167"/>
      <c r="F20" s="167"/>
      <c r="G20" s="167"/>
      <c r="H20" s="167"/>
      <c r="I20" s="167"/>
      <c r="J20" s="167"/>
    </row>
    <row r="21" spans="4:10" x14ac:dyDescent="0.3">
      <c r="D21" s="167" t="s">
        <v>64</v>
      </c>
      <c r="E21" s="167"/>
      <c r="F21" s="167"/>
      <c r="G21" s="167"/>
      <c r="H21" s="167"/>
      <c r="I21" s="167"/>
      <c r="J21" s="167"/>
    </row>
  </sheetData>
  <mergeCells count="12">
    <mergeCell ref="D20:J20"/>
    <mergeCell ref="D21:J21"/>
    <mergeCell ref="F17:J17"/>
    <mergeCell ref="F9:H9"/>
    <mergeCell ref="F10:H10"/>
    <mergeCell ref="F11:H11"/>
    <mergeCell ref="F12:H12"/>
    <mergeCell ref="F13:H13"/>
    <mergeCell ref="E9:E11"/>
    <mergeCell ref="E12:E13"/>
    <mergeCell ref="F14:J14"/>
    <mergeCell ref="I7:J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C6DB-29DB-424F-932C-0880E77085AF}">
  <dimension ref="B4:L107"/>
  <sheetViews>
    <sheetView workbookViewId="0"/>
  </sheetViews>
  <sheetFormatPr baseColWidth="10" defaultRowHeight="14.4" x14ac:dyDescent="0.3"/>
  <cols>
    <col min="1" max="1" width="4" customWidth="1"/>
    <col min="2" max="12" width="15.77734375" customWidth="1"/>
  </cols>
  <sheetData>
    <row r="4" spans="2:12" x14ac:dyDescent="0.3">
      <c r="B4" s="17" t="s">
        <v>0</v>
      </c>
      <c r="C4" s="64" t="s">
        <v>58</v>
      </c>
      <c r="D4" s="65"/>
      <c r="E4" s="65"/>
      <c r="F4" s="65"/>
      <c r="G4" s="65"/>
      <c r="H4" s="66"/>
    </row>
    <row r="5" spans="2:12" x14ac:dyDescent="0.3">
      <c r="B5" s="70" t="s">
        <v>1</v>
      </c>
      <c r="C5" s="10" t="s">
        <v>8</v>
      </c>
      <c r="D5" s="74" t="s">
        <v>2</v>
      </c>
      <c r="E5" s="74" t="s">
        <v>3</v>
      </c>
      <c r="F5" s="74" t="s">
        <v>4</v>
      </c>
      <c r="G5" s="72" t="s">
        <v>5</v>
      </c>
      <c r="H5" s="90" t="s">
        <v>26</v>
      </c>
      <c r="J5" s="92" t="s">
        <v>1</v>
      </c>
      <c r="K5" s="101" t="s">
        <v>56</v>
      </c>
      <c r="L5" s="109" t="s">
        <v>59</v>
      </c>
    </row>
    <row r="6" spans="2:12" x14ac:dyDescent="0.3">
      <c r="B6" s="71"/>
      <c r="C6" s="10" t="s">
        <v>7</v>
      </c>
      <c r="D6" s="74"/>
      <c r="E6" s="74"/>
      <c r="F6" s="74"/>
      <c r="G6" s="72"/>
      <c r="H6" s="90"/>
      <c r="J6" s="77"/>
      <c r="K6" s="102"/>
      <c r="L6" s="110"/>
    </row>
    <row r="7" spans="2:12" x14ac:dyDescent="0.3">
      <c r="B7" s="154">
        <f>Ajuste_Weibull_Mantenibilidad!B7</f>
        <v>0</v>
      </c>
      <c r="C7" s="35">
        <f>1-EXP(-($B7^Ajuste_Weibull_Mantenibilidad!$K$24)/(Ajuste_Weibull_Mantenibilidad!$M$24^Ajuste_Weibull_Mantenibilidad!$K$24))</f>
        <v>0</v>
      </c>
      <c r="D7" s="36">
        <f>1-EXP(-($B7^Ajuste_Weibull_Mantenibilidad!$K$26)/(Ajuste_Weibull_Mantenibilidad!$M$26^Ajuste_Weibull_Mantenibilidad!$K$26))</f>
        <v>0</v>
      </c>
      <c r="E7" s="36">
        <f>1-EXP(-($B7^Ajuste_Weibull_Mantenibilidad!$K$28)/(Ajuste_Weibull_Mantenibilidad!$M$28^Ajuste_Weibull_Mantenibilidad!$K$28))</f>
        <v>0</v>
      </c>
      <c r="F7" s="36">
        <f>1-EXP(-($B7^Ajuste_Weibull_Mantenibilidad!$K$30)/(Ajuste_Weibull_Mantenibilidad!$M$30^Ajuste_Weibull_Mantenibilidad!$K$30))</f>
        <v>0</v>
      </c>
      <c r="G7" s="18">
        <f>1-EXP(-($B7^Ajuste_Weibull_Mantenibilidad!$K$32)/(Ajuste_Weibull_Mantenibilidad!$M$32^Ajuste_Weibull_Mantenibilidad!$K$32))</f>
        <v>0</v>
      </c>
      <c r="H7" s="18">
        <f>1-((1-C7)*((1-D7)^3)*((1-E7)^3)*(1-(G7*(1-((1-F7)^3)))))</f>
        <v>0</v>
      </c>
      <c r="J7" s="39">
        <v>0</v>
      </c>
      <c r="K7" s="5">
        <f>1-EXP(-($J7^Ajuste_Weibull_Mantenibilidad!$K$34)/(Ajuste_Weibull_Mantenibilidad!$M$34^Ajuste_Weibull_Mantenibilidad!$K$34))</f>
        <v>0</v>
      </c>
      <c r="L7" s="25">
        <f>1-K7</f>
        <v>1</v>
      </c>
    </row>
    <row r="8" spans="2:12" x14ac:dyDescent="0.3">
      <c r="B8" s="39">
        <f>Ajuste_Weibull_Mantenibilidad!B8</f>
        <v>1</v>
      </c>
      <c r="C8" s="32">
        <f>1-EXP(-($B8^Ajuste_Weibull_Mantenibilidad!$K$24)/(Ajuste_Weibull_Mantenibilidad!$M$24^Ajuste_Weibull_Mantenibilidad!$K$24))</f>
        <v>7.0053959966287493E-8</v>
      </c>
      <c r="D8" s="4">
        <f>1-EXP(-($B8^Ajuste_Weibull_Mantenibilidad!$K$26)/(Ajuste_Weibull_Mantenibilidad!$M$26^Ajuste_Weibull_Mantenibilidad!$K$26))</f>
        <v>2.1335903355362396E-2</v>
      </c>
      <c r="E8" s="4">
        <f>1-EXP(-($B8^Ajuste_Weibull_Mantenibilidad!$K$28)/(Ajuste_Weibull_Mantenibilidad!$M$28^Ajuste_Weibull_Mantenibilidad!$K$28))</f>
        <v>2.3780020401671043E-2</v>
      </c>
      <c r="F8" s="4">
        <f>1-EXP(-($B8^Ajuste_Weibull_Mantenibilidad!$K$30)/(Ajuste_Weibull_Mantenibilidad!$M$30^Ajuste_Weibull_Mantenibilidad!$K$30))</f>
        <v>6.9904841243620952E-3</v>
      </c>
      <c r="G8" s="5">
        <f>1-EXP(-($B8^Ajuste_Weibull_Mantenibilidad!$K$32)/(Ajuste_Weibull_Mantenibilidad!$M$32^Ajuste_Weibull_Mantenibilidad!$K$32))</f>
        <v>7.6427547876734003E-4</v>
      </c>
      <c r="H8" s="5">
        <f t="shared" ref="H8:K19" si="0">1-((1-C8)*((1-D8)^3)*((1-E8)^3)*(1-(G8*(1-((1-F8)^3)))))</f>
        <v>0.12795860542227655</v>
      </c>
      <c r="J8" s="39">
        <v>0.1</v>
      </c>
      <c r="K8" s="5">
        <f>1-EXP(-($J8^Ajuste_Weibull_Mantenibilidad!$K$34)/(Ajuste_Weibull_Mantenibilidad!$M$34^Ajuste_Weibull_Mantenibilidad!$K$34))</f>
        <v>1.9326500355598686E-4</v>
      </c>
      <c r="L8" s="25">
        <f t="shared" ref="L8:L71" si="1">1-K8</f>
        <v>0.99980673499644401</v>
      </c>
    </row>
    <row r="9" spans="2:12" x14ac:dyDescent="0.3">
      <c r="B9" s="39">
        <f>Ajuste_Weibull_Mantenibilidad!B9</f>
        <v>2</v>
      </c>
      <c r="C9" s="32">
        <f>1-EXP(-($B9^Ajuste_Weibull_Mantenibilidad!$K$24)/(Ajuste_Weibull_Mantenibilidad!$M$24^Ajuste_Weibull_Mantenibilidad!$K$24))</f>
        <v>1.5352475452257153E-5</v>
      </c>
      <c r="D9" s="4">
        <f>1-EXP(-($B9^Ajuste_Weibull_Mantenibilidad!$K$26)/(Ajuste_Weibull_Mantenibilidad!$M$26^Ajuste_Weibull_Mantenibilidad!$K$26))</f>
        <v>0.11879857266303295</v>
      </c>
      <c r="E9" s="4">
        <f>1-EXP(-($B9^Ajuste_Weibull_Mantenibilidad!$K$28)/(Ajuste_Weibull_Mantenibilidad!$M$28^Ajuste_Weibull_Mantenibilidad!$K$28))</f>
        <v>0.16506890482073844</v>
      </c>
      <c r="F9" s="4">
        <f>1-EXP(-($B9^Ajuste_Weibull_Mantenibilidad!$K$30)/(Ajuste_Weibull_Mantenibilidad!$M$30^Ajuste_Weibull_Mantenibilidad!$K$30))</f>
        <v>5.9101715979071878E-2</v>
      </c>
      <c r="G9" s="5">
        <f>1-EXP(-($B9^Ajuste_Weibull_Mantenibilidad!$K$32)/(Ajuste_Weibull_Mantenibilidad!$M$32^Ajuste_Weibull_Mantenibilidad!$K$32))</f>
        <v>1.149143331005853E-2</v>
      </c>
      <c r="H9" s="5">
        <f t="shared" si="0"/>
        <v>0.60250066117911949</v>
      </c>
      <c r="J9" s="39">
        <v>0.2</v>
      </c>
      <c r="K9" s="5">
        <f>1-EXP(-($J9^Ajuste_Weibull_Mantenibilidad!$K$34)/(Ajuste_Weibull_Mantenibilidad!$M$34^Ajuste_Weibull_Mantenibilidad!$K$34))</f>
        <v>1.368223787383771E-3</v>
      </c>
      <c r="L9" s="25">
        <f t="shared" si="1"/>
        <v>0.99863177621261623</v>
      </c>
    </row>
    <row r="10" spans="2:12" x14ac:dyDescent="0.3">
      <c r="B10" s="39">
        <f>Ajuste_Weibull_Mantenibilidad!B10</f>
        <v>3</v>
      </c>
      <c r="C10" s="32">
        <f>1-EXP(-($B10^Ajuste_Weibull_Mantenibilidad!$K$24)/(Ajuste_Weibull_Mantenibilidad!$M$24^Ajuste_Weibull_Mantenibilidad!$K$24))</f>
        <v>3.5921473522715353E-4</v>
      </c>
      <c r="D10" s="4">
        <f>1-EXP(-($B10^Ajuste_Weibull_Mantenibilidad!$K$26)/(Ajuste_Weibull_Mantenibilidad!$M$26^Ajuste_Weibull_Mantenibilidad!$K$26))</f>
        <v>0.29947083903906913</v>
      </c>
      <c r="E10" s="4">
        <f>1-EXP(-($B10^Ajuste_Weibull_Mantenibilidad!$K$28)/(Ajuste_Weibull_Mantenibilidad!$M$28^Ajuste_Weibull_Mantenibilidad!$K$28))</f>
        <v>0.44352032558337684</v>
      </c>
      <c r="F10" s="4">
        <f>1-EXP(-($B10^Ajuste_Weibull_Mantenibilidad!$K$30)/(Ajuste_Weibull_Mantenibilidad!$M$30^Ajuste_Weibull_Mantenibilidad!$K$30))</f>
        <v>0.19403672561361662</v>
      </c>
      <c r="G10" s="5">
        <f>1-EXP(-($B10^Ajuste_Weibull_Mantenibilidad!$K$32)/(Ajuste_Weibull_Mantenibilidad!$M$32^Ajuste_Weibull_Mantenibilidad!$K$32))</f>
        <v>5.5029039115904288E-2</v>
      </c>
      <c r="H10" s="5">
        <f t="shared" si="0"/>
        <v>0.94233242951460516</v>
      </c>
      <c r="J10" s="39">
        <v>0.3</v>
      </c>
      <c r="K10" s="5">
        <f>1-EXP(-($J10^Ajuste_Weibull_Mantenibilidad!$K$34)/(Ajuste_Weibull_Mantenibilidad!$M$34^Ajuste_Weibull_Mantenibilidad!$K$34))</f>
        <v>4.294276558237442E-3</v>
      </c>
      <c r="L10" s="25">
        <f t="shared" si="1"/>
        <v>0.99570572344176256</v>
      </c>
    </row>
    <row r="11" spans="2:12" x14ac:dyDescent="0.3">
      <c r="B11" s="39">
        <f>Ajuste_Weibull_Mantenibilidad!B11</f>
        <v>4</v>
      </c>
      <c r="C11" s="32">
        <f>1-EXP(-($B11^Ajuste_Weibull_Mantenibilidad!$K$24)/(Ajuste_Weibull_Mantenibilidad!$M$24^Ajuste_Weibull_Mantenibilidad!$K$24))</f>
        <v>3.3589255771919735E-3</v>
      </c>
      <c r="D11" s="4">
        <f>1-EXP(-($B11^Ajuste_Weibull_Mantenibilidad!$K$26)/(Ajuste_Weibull_Mantenibilidad!$M$26^Ajuste_Weibull_Mantenibilidad!$K$26))</f>
        <v>0.52365939946375462</v>
      </c>
      <c r="E11" s="4">
        <f>1-EXP(-($B11^Ajuste_Weibull_Mantenibilidad!$K$28)/(Ajuste_Weibull_Mantenibilidad!$M$28^Ajuste_Weibull_Mantenibilidad!$K$28))</f>
        <v>0.74135642476109265</v>
      </c>
      <c r="F11" s="4">
        <f>1-EXP(-($B11^Ajuste_Weibull_Mantenibilidad!$K$30)/(Ajuste_Weibull_Mantenibilidad!$M$30^Ajuste_Weibull_Mantenibilidad!$K$30))</f>
        <v>0.41083330496694848</v>
      </c>
      <c r="G11" s="5">
        <f>1-EXP(-($B11^Ajuste_Weibull_Mantenibilidad!$K$32)/(Ajuste_Weibull_Mantenibilidad!$M$32^Ajuste_Weibull_Mantenibilidad!$K$32))</f>
        <v>0.16030944216209486</v>
      </c>
      <c r="H11" s="5">
        <f t="shared" si="0"/>
        <v>0.99837389015905476</v>
      </c>
      <c r="J11" s="39">
        <v>0.4</v>
      </c>
      <c r="K11" s="5">
        <f>1-EXP(-($J11^Ajuste_Weibull_Mantenibilidad!$K$34)/(Ajuste_Weibull_Mantenibilidad!$M$34^Ajuste_Weibull_Mantenibilidad!$K$34))</f>
        <v>9.651821702074348E-3</v>
      </c>
      <c r="L11" s="25">
        <f t="shared" si="1"/>
        <v>0.99034817829792565</v>
      </c>
    </row>
    <row r="12" spans="2:12" x14ac:dyDescent="0.3">
      <c r="B12" s="39">
        <f>Ajuste_Weibull_Mantenibilidad!B12</f>
        <v>5</v>
      </c>
      <c r="C12" s="32">
        <f>1-EXP(-($B12^Ajuste_Weibull_Mantenibilidad!$K$24)/(Ajuste_Weibull_Mantenibilidad!$M$24^Ajuste_Weibull_Mantenibilidad!$K$24))</f>
        <v>1.8895047308663426E-2</v>
      </c>
      <c r="D12" s="4">
        <f>1-EXP(-($B12^Ajuste_Weibull_Mantenibilidad!$K$26)/(Ajuste_Weibull_Mantenibilidad!$M$26^Ajuste_Weibull_Mantenibilidad!$K$26))</f>
        <v>0.73035576846018857</v>
      </c>
      <c r="E12" s="4">
        <f>1-EXP(-($B12^Ajuste_Weibull_Mantenibilidad!$K$28)/(Ajuste_Weibull_Mantenibilidad!$M$28^Ajuste_Weibull_Mantenibilidad!$K$28))</f>
        <v>0.9247134066000664</v>
      </c>
      <c r="F12" s="4">
        <f>1-EXP(-($B12^Ajuste_Weibull_Mantenibilidad!$K$30)/(Ajuste_Weibull_Mantenibilidad!$M$30^Ajuste_Weibull_Mantenibilidad!$K$30))</f>
        <v>0.65387553608003213</v>
      </c>
      <c r="G12" s="5">
        <f>1-EXP(-($B12^Ajuste_Weibull_Mantenibilidad!$K$32)/(Ajuste_Weibull_Mantenibilidad!$M$32^Ajuste_Weibull_Mantenibilidad!$K$32))</f>
        <v>0.34219193524165548</v>
      </c>
      <c r="H12" s="5">
        <f t="shared" si="0"/>
        <v>0.99999448418744252</v>
      </c>
      <c r="J12" s="39">
        <v>0.5</v>
      </c>
      <c r="K12" s="5">
        <f>1-EXP(-($J12^Ajuste_Weibull_Mantenibilidad!$K$34)/(Ajuste_Weibull_Mantenibilidad!$M$34^Ajuste_Weibull_Mantenibilidad!$K$34))</f>
        <v>1.8050389254549715E-2</v>
      </c>
      <c r="L12" s="25">
        <f t="shared" si="1"/>
        <v>0.98194961074545029</v>
      </c>
    </row>
    <row r="13" spans="2:12" x14ac:dyDescent="0.3">
      <c r="B13" s="39">
        <f>Ajuste_Weibull_Mantenibilidad!B13</f>
        <v>6</v>
      </c>
      <c r="C13" s="32">
        <f>1-EXP(-($B13^Ajuste_Weibull_Mantenibilidad!$K$24)/(Ajuste_Weibull_Mantenibilidad!$M$24^Ajuste_Weibull_Mantenibilidad!$K$24))</f>
        <v>7.5717412269263873E-2</v>
      </c>
      <c r="D13" s="4">
        <f>1-EXP(-($B13^Ajuste_Weibull_Mantenibilidad!$K$26)/(Ajuste_Weibull_Mantenibilidad!$M$26^Ajuste_Weibull_Mantenibilidad!$K$26))</f>
        <v>0.8759576500076599</v>
      </c>
      <c r="E13" s="4">
        <f>1-EXP(-($B13^Ajuste_Weibull_Mantenibilidad!$K$28)/(Ajuste_Weibull_Mantenibilidad!$M$28^Ajuste_Weibull_Mantenibilidad!$K$28))</f>
        <v>0.98764292416995891</v>
      </c>
      <c r="F13" s="4">
        <f>1-EXP(-($B13^Ajuste_Weibull_Mantenibilidad!$K$30)/(Ajuste_Weibull_Mantenibilidad!$M$30^Ajuste_Weibull_Mantenibilidad!$K$30))</f>
        <v>0.84639019347775457</v>
      </c>
      <c r="G13" s="5">
        <f>1-EXP(-($B13^Ajuste_Weibull_Mantenibilidad!$K$32)/(Ajuste_Weibull_Mantenibilidad!$M$32^Ajuste_Weibull_Mantenibilidad!$K$32))</f>
        <v>0.57498829520373962</v>
      </c>
      <c r="H13" s="5">
        <f t="shared" si="0"/>
        <v>0.99999999857836808</v>
      </c>
      <c r="J13" s="39">
        <v>0.6</v>
      </c>
      <c r="K13" s="5">
        <f>1-EXP(-($J13^Ajuste_Weibull_Mantenibilidad!$K$34)/(Ajuste_Weibull_Mantenibilidad!$M$34^Ajuste_Weibull_Mantenibilidad!$K$34))</f>
        <v>3.002482755418534E-2</v>
      </c>
      <c r="L13" s="25">
        <f t="shared" si="1"/>
        <v>0.96997517244581466</v>
      </c>
    </row>
    <row r="14" spans="2:12" x14ac:dyDescent="0.3">
      <c r="B14" s="39">
        <f>Ajuste_Weibull_Mantenibilidad!B14</f>
        <v>7</v>
      </c>
      <c r="C14" s="32">
        <f>1-EXP(-($B14^Ajuste_Weibull_Mantenibilidad!$K$24)/(Ajuste_Weibull_Mantenibilidad!$M$24^Ajuste_Weibull_Mantenibilidad!$K$24))</f>
        <v>0.22976794004443057</v>
      </c>
      <c r="D14" s="4">
        <f>1-EXP(-($B14^Ajuste_Weibull_Mantenibilidad!$K$26)/(Ajuste_Weibull_Mantenibilidad!$M$26^Ajuste_Weibull_Mantenibilidad!$K$26))</f>
        <v>0.95463808140398854</v>
      </c>
      <c r="E14" s="4">
        <f>1-EXP(-($B14^Ajuste_Weibull_Mantenibilidad!$K$28)/(Ajuste_Weibull_Mantenibilidad!$M$28^Ajuste_Weibull_Mantenibilidad!$K$28))</f>
        <v>0.99896824889401203</v>
      </c>
      <c r="F14" s="4">
        <f>1-EXP(-($B14^Ajuste_Weibull_Mantenibilidad!$K$30)/(Ajuste_Weibull_Mantenibilidad!$M$30^Ajuste_Weibull_Mantenibilidad!$K$30))</f>
        <v>0.9516643890746701</v>
      </c>
      <c r="G14" s="5">
        <f>1-EXP(-($B14^Ajuste_Weibull_Mantenibilidad!$K$32)/(Ajuste_Weibull_Mantenibilidad!$M$32^Ajuste_Weibull_Mantenibilidad!$K$32))</f>
        <v>0.79097243186284261</v>
      </c>
      <c r="H14" s="5">
        <f t="shared" si="0"/>
        <v>0.99999999999998346</v>
      </c>
      <c r="J14" s="39">
        <v>0.7</v>
      </c>
      <c r="K14" s="5">
        <f>1-EXP(-($J14^Ajuste_Weibull_Mantenibilidad!$K$34)/(Ajuste_Weibull_Mantenibilidad!$M$34^Ajuste_Weibull_Mantenibilidad!$K$34))</f>
        <v>4.6023910803770329E-2</v>
      </c>
      <c r="L14" s="25">
        <f t="shared" si="1"/>
        <v>0.95397608919622967</v>
      </c>
    </row>
    <row r="15" spans="2:12" x14ac:dyDescent="0.3">
      <c r="B15" s="39">
        <f>Ajuste_Weibull_Mantenibilidad!B15</f>
        <v>8</v>
      </c>
      <c r="C15" s="32">
        <f>1-EXP(-($B15^Ajuste_Weibull_Mantenibilidad!$K$24)/(Ajuste_Weibull_Mantenibilidad!$M$24^Ajuste_Weibull_Mantenibilidad!$K$24))</f>
        <v>0.52162504389676101</v>
      </c>
      <c r="D15" s="4">
        <f>1-EXP(-($B15^Ajuste_Weibull_Mantenibilidad!$K$26)/(Ajuste_Weibull_Mantenibilidad!$M$26^Ajuste_Weibull_Mantenibilidad!$K$26))</f>
        <v>0.98707920298485696</v>
      </c>
      <c r="E15" s="4">
        <f>1-EXP(-($B15^Ajuste_Weibull_Mantenibilidad!$K$28)/(Ajuste_Weibull_Mantenibilidad!$M$28^Ajuste_Weibull_Mantenibilidad!$K$28))</f>
        <v>0.99996040176371914</v>
      </c>
      <c r="F15" s="4">
        <f>1-EXP(-($B15^Ajuste_Weibull_Mantenibilidad!$K$30)/(Ajuste_Weibull_Mantenibilidad!$M$30^Ajuste_Weibull_Mantenibilidad!$K$30))</f>
        <v>0.98989135999620415</v>
      </c>
      <c r="G15" s="5">
        <f>1-EXP(-($B15^Ajuste_Weibull_Mantenibilidad!$K$32)/(Ajuste_Weibull_Mantenibilidad!$M$32^Ajuste_Weibull_Mantenibilidad!$K$32))</f>
        <v>0.92872930970583423</v>
      </c>
      <c r="H15" s="5">
        <f t="shared" si="0"/>
        <v>1</v>
      </c>
      <c r="J15" s="39">
        <v>0.8</v>
      </c>
      <c r="K15" s="5">
        <f>1-EXP(-($J15^Ajuste_Weibull_Mantenibilidad!$K$34)/(Ajuste_Weibull_Mantenibilidad!$M$34^Ajuste_Weibull_Mantenibilidad!$K$34))</f>
        <v>6.6395660726748851E-2</v>
      </c>
      <c r="L15" s="25">
        <f t="shared" si="1"/>
        <v>0.93360433927325115</v>
      </c>
    </row>
    <row r="16" spans="2:12" x14ac:dyDescent="0.3">
      <c r="B16" s="39">
        <f>Ajuste_Weibull_Mantenibilidad!B16</f>
        <v>9</v>
      </c>
      <c r="C16" s="32">
        <f>1-EXP(-($B16^Ajuste_Weibull_Mantenibilidad!$K$24)/(Ajuste_Weibull_Mantenibilidad!$M$24^Ajuste_Weibull_Mantenibilidad!$K$24))</f>
        <v>0.84159532793051883</v>
      </c>
      <c r="D16" s="4">
        <f>1-EXP(-($B16^Ajuste_Weibull_Mantenibilidad!$K$26)/(Ajuste_Weibull_Mantenibilidad!$M$26^Ajuste_Weibull_Mantenibilidad!$K$26))</f>
        <v>0.99718776079756288</v>
      </c>
      <c r="E16" s="4">
        <f>1-EXP(-($B16^Ajuste_Weibull_Mantenibilidad!$K$28)/(Ajuste_Weibull_Mantenibilidad!$M$28^Ajuste_Weibull_Mantenibilidad!$K$28))</f>
        <v>0.99999936789418309</v>
      </c>
      <c r="F16" s="4">
        <f>1-EXP(-($B16^Ajuste_Weibull_Mantenibilidad!$K$30)/(Ajuste_Weibull_Mantenibilidad!$M$30^Ajuste_Weibull_Mantenibilidad!$K$30))</f>
        <v>0.99868438442422558</v>
      </c>
      <c r="G16" s="5">
        <f>1-EXP(-($B16^Ajuste_Weibull_Mantenibilidad!$K$32)/(Ajuste_Weibull_Mantenibilidad!$M$32^Ajuste_Weibull_Mantenibilidad!$K$32))</f>
        <v>0.98485656329988158</v>
      </c>
      <c r="H16" s="5">
        <f t="shared" si="0"/>
        <v>1</v>
      </c>
      <c r="J16" s="39">
        <v>0.9</v>
      </c>
      <c r="K16" s="5">
        <f>1-EXP(-($J16^Ajuste_Weibull_Mantenibilidad!$K$34)/(Ajuste_Weibull_Mantenibilidad!$M$34^Ajuste_Weibull_Mantenibilidad!$K$34))</f>
        <v>9.1371842425533645E-2</v>
      </c>
      <c r="L16" s="25">
        <f t="shared" si="1"/>
        <v>0.90862815757446636</v>
      </c>
    </row>
    <row r="17" spans="2:12" x14ac:dyDescent="0.3">
      <c r="B17" s="39">
        <f>Ajuste_Weibull_Mantenibilidad!B17</f>
        <v>10</v>
      </c>
      <c r="C17" s="32">
        <f>1-EXP(-($B17^Ajuste_Weibull_Mantenibilidad!$K$24)/(Ajuste_Weibull_Mantenibilidad!$M$24^Ajuste_Weibull_Mantenibilidad!$K$24))</f>
        <v>0.98470979878266396</v>
      </c>
      <c r="D17" s="4">
        <f>1-EXP(-($B17^Ajuste_Weibull_Mantenibilidad!$K$26)/(Ajuste_Weibull_Mantenibilidad!$M$26^Ajuste_Weibull_Mantenibilidad!$K$26))</f>
        <v>0.99954067007074343</v>
      </c>
      <c r="E17" s="4">
        <f>1-EXP(-($B17^Ajuste_Weibull_Mantenibilidad!$K$28)/(Ajuste_Weibull_Mantenibilidad!$M$28^Ajuste_Weibull_Mantenibilidad!$K$28))</f>
        <v>0.99999999619812563</v>
      </c>
      <c r="F17" s="4">
        <f>1-EXP(-($B17^Ajuste_Weibull_Mantenibilidad!$K$30)/(Ajuste_Weibull_Mantenibilidad!$M$30^Ajuste_Weibull_Mantenibilidad!$K$30))</f>
        <v>0.99990032607554113</v>
      </c>
      <c r="G17" s="5">
        <f>1-EXP(-($B17^Ajuste_Weibull_Mantenibilidad!$K$32)/(Ajuste_Weibull_Mantenibilidad!$M$32^Ajuste_Weibull_Mantenibilidad!$K$32))</f>
        <v>0.99822087923526692</v>
      </c>
      <c r="H17" s="5">
        <f t="shared" si="0"/>
        <v>1</v>
      </c>
      <c r="J17" s="39">
        <v>1</v>
      </c>
      <c r="K17" s="5">
        <f>1-EXP(-($J17^Ajuste_Weibull_Mantenibilidad!$K$34)/(Ajuste_Weibull_Mantenibilidad!$M$34^Ajuste_Weibull_Mantenibilidad!$K$34))</f>
        <v>0.12105357634784564</v>
      </c>
      <c r="L17" s="25">
        <f t="shared" si="1"/>
        <v>0.87894642365215436</v>
      </c>
    </row>
    <row r="18" spans="2:12" x14ac:dyDescent="0.3">
      <c r="B18" s="39">
        <f>Ajuste_Weibull_Mantenibilidad!B18</f>
        <v>11</v>
      </c>
      <c r="C18" s="32">
        <f>1-EXP(-($B18^Ajuste_Weibull_Mantenibilidad!$K$24)/(Ajuste_Weibull_Mantenibilidad!$M$24^Ajuste_Weibull_Mantenibilidad!$K$24))</f>
        <v>0.99984497211294077</v>
      </c>
      <c r="D18" s="4">
        <f>1-EXP(-($B18^Ajuste_Weibull_Mantenibilidad!$K$26)/(Ajuste_Weibull_Mantenibilidad!$M$26^Ajuste_Weibull_Mantenibilidad!$K$26))</f>
        <v>0.99994466054913944</v>
      </c>
      <c r="E18" s="4">
        <f>1-EXP(-($B18^Ajuste_Weibull_Mantenibilidad!$K$28)/(Ajuste_Weibull_Mantenibilidad!$M$28^Ajuste_Weibull_Mantenibilidad!$K$28))</f>
        <v>0.99999999999218681</v>
      </c>
      <c r="F18" s="4">
        <f>1-EXP(-($B18^Ajuste_Weibull_Mantenibilidad!$K$30)/(Ajuste_Weibull_Mantenibilidad!$M$30^Ajuste_Weibull_Mantenibilidad!$K$30))</f>
        <v>0.99999589162119995</v>
      </c>
      <c r="G18" s="5">
        <f>1-EXP(-($B18^Ajuste_Weibull_Mantenibilidad!$K$32)/(Ajuste_Weibull_Mantenibilidad!$M$32^Ajuste_Weibull_Mantenibilidad!$K$32))</f>
        <v>0.99989876520725829</v>
      </c>
      <c r="H18" s="5">
        <f t="shared" si="0"/>
        <v>1</v>
      </c>
      <c r="J18" s="39">
        <v>1.1000000000000001</v>
      </c>
      <c r="K18" s="5">
        <f>1-EXP(-($J18^Ajuste_Weibull_Mantenibilidad!$K$34)/(Ajuste_Weibull_Mantenibilidad!$M$34^Ajuste_Weibull_Mantenibilidad!$K$34))</f>
        <v>0.15539980262738451</v>
      </c>
      <c r="L18" s="25">
        <f t="shared" si="1"/>
        <v>0.84460019737261549</v>
      </c>
    </row>
    <row r="19" spans="2:12" x14ac:dyDescent="0.3">
      <c r="B19" s="40">
        <f>Ajuste_Weibull_Mantenibilidad!B19</f>
        <v>12</v>
      </c>
      <c r="C19" s="37">
        <f>1-EXP(-($B19^Ajuste_Weibull_Mantenibilidad!$K$24)/(Ajuste_Weibull_Mantenibilidad!$M$24^Ajuste_Weibull_Mantenibilidad!$K$24))</f>
        <v>0.99999996793840318</v>
      </c>
      <c r="D19" s="7">
        <f>1-EXP(-($B19^Ajuste_Weibull_Mantenibilidad!$K$26)/(Ajuste_Weibull_Mantenibilidad!$M$26^Ajuste_Weibull_Mantenibilidad!$K$26))</f>
        <v>0.99999516229356233</v>
      </c>
      <c r="E19" s="7">
        <f>1-EXP(-($B19^Ajuste_Weibull_Mantenibilidad!$K$28)/(Ajuste_Weibull_Mantenibilidad!$M$28^Ajuste_Weibull_Mantenibilidad!$K$28))</f>
        <v>0.999999999999995</v>
      </c>
      <c r="F19" s="7">
        <f>1-EXP(-($B19^Ajuste_Weibull_Mantenibilidad!$K$30)/(Ajuste_Weibull_Mantenibilidad!$M$30^Ajuste_Weibull_Mantenibilidad!$K$30))</f>
        <v>0.99999991396704069</v>
      </c>
      <c r="G19" s="8">
        <f>1-EXP(-($B19^Ajuste_Weibull_Mantenibilidad!$K$32)/(Ajuste_Weibull_Mantenibilidad!$M$32^Ajuste_Weibull_Mantenibilidad!$K$32))</f>
        <v>0.99999758711792697</v>
      </c>
      <c r="H19" s="8">
        <f t="shared" si="0"/>
        <v>1</v>
      </c>
      <c r="J19" s="39">
        <v>1.2</v>
      </c>
      <c r="K19" s="5">
        <f>1-EXP(-($J19^Ajuste_Weibull_Mantenibilidad!$K$34)/(Ajuste_Weibull_Mantenibilidad!$M$34^Ajuste_Weibull_Mantenibilidad!$K$34))</f>
        <v>0.19422016753104876</v>
      </c>
      <c r="L19" s="25">
        <f t="shared" si="1"/>
        <v>0.80577983246895124</v>
      </c>
    </row>
    <row r="20" spans="2:12" x14ac:dyDescent="0.3">
      <c r="B20" s="115"/>
      <c r="C20" s="115"/>
      <c r="D20" s="115"/>
      <c r="E20" s="115"/>
      <c r="F20" s="115"/>
      <c r="G20" s="115"/>
      <c r="H20" s="115"/>
      <c r="J20" s="39">
        <v>1.3</v>
      </c>
      <c r="K20" s="5">
        <f>1-EXP(-($J20^Ajuste_Weibull_Mantenibilidad!$K$34)/(Ajuste_Weibull_Mantenibilidad!$M$34^Ajuste_Weibull_Mantenibilidad!$K$34))</f>
        <v>0.23717367229406583</v>
      </c>
      <c r="L20" s="25">
        <f t="shared" si="1"/>
        <v>0.76282632770593417</v>
      </c>
    </row>
    <row r="21" spans="2:12" x14ac:dyDescent="0.3">
      <c r="B21" s="17" t="s">
        <v>61</v>
      </c>
      <c r="C21" s="36">
        <f>Ajuste_Weibull_Mantenibilidad!$M$24*EXP((1/Ajuste_Weibull_Mantenibilidad!$K$24)*LN(-LN(1-0.5)))</f>
        <v>7.9366349424547247</v>
      </c>
      <c r="D21" s="36">
        <f>Ajuste_Weibull_Mantenibilidad!$M$26*EXP((1/Ajuste_Weibull_Mantenibilidad!$K$26)*LN(-LN(1-0.5)))</f>
        <v>3.8954346865869649</v>
      </c>
      <c r="E21" s="36">
        <f>Ajuste_Weibull_Mantenibilidad!$M$28*EXP((1/Ajuste_Weibull_Mantenibilidad!$K$28)*LN(-LN(1-0.5)))</f>
        <v>3.1782219398550589</v>
      </c>
      <c r="F21" s="36">
        <f>Ajuste_Weibull_Mantenibilidad!$M$30*EXP((1/Ajuste_Weibull_Mantenibilidad!$K$30)*LN(-LN(1-0.5)))</f>
        <v>4.3620001189184094</v>
      </c>
      <c r="G21" s="18">
        <f>Ajuste_Weibull_Mantenibilidad!$M$32*EXP((1/Ajuste_Weibull_Mantenibilidad!$K$32)*LN(-LN(1-0.5)))</f>
        <v>5.6860026134716399</v>
      </c>
      <c r="H21" s="163">
        <f>Ajuste_Weibull_Mantenibilidad!$M$34*EXP((1/Ajuste_Weibull_Mantenibilidad!$K$34)*LN(-LN(1-0.5)))</f>
        <v>1.8134222728473139</v>
      </c>
      <c r="J21" s="39">
        <v>1.4</v>
      </c>
      <c r="K21" s="5">
        <f>1-EXP(-($J21^Ajuste_Weibull_Mantenibilidad!$K$34)/(Ajuste_Weibull_Mantenibilidad!$M$34^Ajuste_Weibull_Mantenibilidad!$K$34))</f>
        <v>0.28377409073281734</v>
      </c>
      <c r="L21" s="25">
        <f t="shared" si="1"/>
        <v>0.71622590926718266</v>
      </c>
    </row>
    <row r="22" spans="2:12" ht="15" customHeight="1" x14ac:dyDescent="0.3">
      <c r="B22" s="9" t="s">
        <v>62</v>
      </c>
      <c r="C22" s="4">
        <f>Ajuste_Weibull_Mantenibilidad!$M$24*EXP((1/Ajuste_Weibull_Mantenibilidad!$K$24)*LN(-LN(1-0.9)))</f>
        <v>9.261670832604354</v>
      </c>
      <c r="D22" s="4">
        <f>Ajuste_Weibull_Mantenibilidad!$M$26*EXP((1/Ajuste_Weibull_Mantenibilidad!$K$26)*LN(-LN(1-0.9)))</f>
        <v>6.2354880128741073</v>
      </c>
      <c r="E22" s="4">
        <f>Ajuste_Weibull_Mantenibilidad!$M$28*EXP((1/Ajuste_Weibull_Mantenibilidad!$K$28)*LN(-LN(1-0.9)))</f>
        <v>4.8039288930291262</v>
      </c>
      <c r="F22" s="4">
        <f>Ajuste_Weibull_Mantenibilidad!$M$30*EXP((1/Ajuste_Weibull_Mantenibilidad!$K$30)*LN(-LN(1-0.9)))</f>
        <v>6.4103784255772194</v>
      </c>
      <c r="G22" s="5">
        <f>Ajuste_Weibull_Mantenibilidad!$M$32*EXP((1/Ajuste_Weibull_Mantenibilidad!$K$32)*LN(-LN(1-0.9)))</f>
        <v>7.7246580842891275</v>
      </c>
      <c r="H22" s="164">
        <f>Ajuste_Weibull_Mantenibilidad!$M$34*EXP((1/Ajuste_Weibull_Mantenibilidad!$K$34)*LN(-LN(1-0.9)))</f>
        <v>2.7739238189843096</v>
      </c>
      <c r="J22" s="39">
        <v>1.5</v>
      </c>
      <c r="K22" s="5">
        <f>1-EXP(-($J22^Ajuste_Weibull_Mantenibilidad!$K$34)/(Ajuste_Weibull_Mantenibilidad!$M$34^Ajuste_Weibull_Mantenibilidad!$K$34))</f>
        <v>0.33340271467116112</v>
      </c>
      <c r="L22" s="25">
        <f t="shared" si="1"/>
        <v>0.66659728532883888</v>
      </c>
    </row>
    <row r="23" spans="2:12" x14ac:dyDescent="0.3">
      <c r="B23" s="50" t="s">
        <v>63</v>
      </c>
      <c r="C23" s="7">
        <f>Ajuste_Weibull_Mantenibilidad!$M$24*EXP((1/Ajuste_Weibull_Mantenibilidad!$K$24)*LN(-LN(1-0.95)))</f>
        <v>9.580477645126777</v>
      </c>
      <c r="D23" s="7">
        <f>Ajuste_Weibull_Mantenibilidad!$M$26*EXP((1/Ajuste_Weibull_Mantenibilidad!$K$26)*LN(-LN(1-0.95)))</f>
        <v>6.9128261033133747</v>
      </c>
      <c r="E23" s="7">
        <f>Ajuste_Weibull_Mantenibilidad!$M$28*EXP((1/Ajuste_Weibull_Mantenibilidad!$K$28)*LN(-LN(1-0.95)))</f>
        <v>5.2592433419121587</v>
      </c>
      <c r="F23" s="7">
        <f>Ajuste_Weibull_Mantenibilidad!$M$30*EXP((1/Ajuste_Weibull_Mantenibilidad!$K$30)*LN(-LN(1-0.95)))</f>
        <v>6.9748201018112885</v>
      </c>
      <c r="G23" s="8">
        <f>Ajuste_Weibull_Mantenibilidad!$M$32*EXP((1/Ajuste_Weibull_Mantenibilidad!$K$32)*LN(-LN(1-0.95)))</f>
        <v>8.2612987820311634</v>
      </c>
      <c r="H23" s="165">
        <f>Ajuste_Weibull_Mantenibilidad!$M$34*EXP((1/Ajuste_Weibull_Mantenibilidad!$K$34)*LN(-LN(1-0.95)))</f>
        <v>3.0447902208311342</v>
      </c>
      <c r="J23" s="39">
        <v>1.6</v>
      </c>
      <c r="K23" s="5">
        <f>1-EXP(-($J23^Ajuste_Weibull_Mantenibilidad!$K$34)/(Ajuste_Weibull_Mantenibilidad!$M$34^Ajuste_Weibull_Mantenibilidad!$K$34))</f>
        <v>0.38532844074715611</v>
      </c>
      <c r="L23" s="25">
        <f t="shared" si="1"/>
        <v>0.61467155925284389</v>
      </c>
    </row>
    <row r="24" spans="2:12" x14ac:dyDescent="0.3">
      <c r="B24" s="115"/>
      <c r="C24" s="115"/>
      <c r="D24" s="115"/>
      <c r="E24" s="115"/>
      <c r="F24" s="115"/>
      <c r="G24" s="115"/>
      <c r="H24" s="115"/>
      <c r="J24" s="39">
        <v>1.7</v>
      </c>
      <c r="K24" s="5">
        <f>1-EXP(-($J24^Ajuste_Weibull_Mantenibilidad!$K$34)/(Ajuste_Weibull_Mantenibilidad!$M$34^Ajuste_Weibull_Mantenibilidad!$K$34))</f>
        <v>0.43873460464659975</v>
      </c>
      <c r="L24" s="25">
        <f t="shared" si="1"/>
        <v>0.56126539535340025</v>
      </c>
    </row>
    <row r="25" spans="2:12" x14ac:dyDescent="0.3">
      <c r="B25" s="115"/>
      <c r="C25" s="115"/>
      <c r="D25" s="115"/>
      <c r="E25" s="115"/>
      <c r="F25" s="115"/>
      <c r="G25" s="158" t="s">
        <v>60</v>
      </c>
      <c r="H25" s="166">
        <f>SUM(L7:L107)*0.1</f>
        <v>1.8891156768548119</v>
      </c>
      <c r="J25" s="39">
        <v>1.8</v>
      </c>
      <c r="K25" s="5">
        <f>1-EXP(-($J25^Ajuste_Weibull_Mantenibilidad!$K$34)/(Ajuste_Weibull_Mantenibilidad!$M$34^Ajuste_Weibull_Mantenibilidad!$K$34))</f>
        <v>0.49275135207406384</v>
      </c>
      <c r="L25" s="25">
        <f t="shared" si="1"/>
        <v>0.50724864792593616</v>
      </c>
    </row>
    <row r="26" spans="2:12" x14ac:dyDescent="0.3">
      <c r="J26" s="39">
        <v>1.9</v>
      </c>
      <c r="K26" s="5">
        <f>1-EXP(-($J26^Ajuste_Weibull_Mantenibilidad!$K$34)/(Ajuste_Weibull_Mantenibilidad!$M$34^Ajuste_Weibull_Mantenibilidad!$K$34))</f>
        <v>0.54649177359543333</v>
      </c>
      <c r="L26" s="25">
        <f t="shared" si="1"/>
        <v>0.45350822640456667</v>
      </c>
    </row>
    <row r="27" spans="2:12" x14ac:dyDescent="0.3">
      <c r="J27" s="39">
        <v>2</v>
      </c>
      <c r="K27" s="5">
        <f>1-EXP(-($J27^Ajuste_Weibull_Mantenibilidad!$K$34)/(Ajuste_Weibull_Mantenibilidad!$M$34^Ajuste_Weibull_Mantenibilidad!$K$34))</f>
        <v>0.59908958961987668</v>
      </c>
      <c r="L27" s="25">
        <f t="shared" si="1"/>
        <v>0.40091041038012332</v>
      </c>
    </row>
    <row r="28" spans="2:12" x14ac:dyDescent="0.3">
      <c r="J28" s="39">
        <v>2.1</v>
      </c>
      <c r="K28" s="5">
        <f>1-EXP(-($J28^Ajuste_Weibull_Mantenibilidad!$K$34)/(Ajuste_Weibull_Mantenibilidad!$M$34^Ajuste_Weibull_Mantenibilidad!$K$34))</f>
        <v>0.64973591250148544</v>
      </c>
      <c r="L28" s="25">
        <f t="shared" si="1"/>
        <v>0.35026408749851456</v>
      </c>
    </row>
    <row r="29" spans="2:12" x14ac:dyDescent="0.3">
      <c r="J29" s="39">
        <v>2.2000000000000002</v>
      </c>
      <c r="K29" s="5">
        <f>1-EXP(-($J29^Ajuste_Weibull_Mantenibilidad!$K$34)/(Ajuste_Weibull_Mantenibilidad!$M$34^Ajuste_Weibull_Mantenibilidad!$K$34))</f>
        <v>0.69771257909278217</v>
      </c>
      <c r="L29" s="25">
        <f t="shared" si="1"/>
        <v>0.30228742090721783</v>
      </c>
    </row>
    <row r="30" spans="2:12" x14ac:dyDescent="0.3">
      <c r="J30" s="39">
        <v>2.2999999999999998</v>
      </c>
      <c r="K30" s="5">
        <f>1-EXP(-($J30^Ajuste_Weibull_Mantenibilidad!$K$34)/(Ajuste_Weibull_Mantenibilidad!$M$34^Ajuste_Weibull_Mantenibilidad!$K$34))</f>
        <v>0.74241975854698072</v>
      </c>
      <c r="L30" s="25">
        <f t="shared" si="1"/>
        <v>0.25758024145301928</v>
      </c>
    </row>
    <row r="31" spans="2:12" x14ac:dyDescent="0.3">
      <c r="J31" s="39">
        <v>2.4</v>
      </c>
      <c r="K31" s="5">
        <f>1-EXP(-($J31^Ajuste_Weibull_Mantenibilidad!$K$34)/(Ajuste_Weibull_Mantenibilidad!$M$34^Ajuste_Weibull_Mantenibilidad!$K$34))</f>
        <v>0.78339598623737827</v>
      </c>
      <c r="L31" s="25">
        <f t="shared" si="1"/>
        <v>0.21660401376262173</v>
      </c>
    </row>
    <row r="32" spans="2:12" x14ac:dyDescent="0.3">
      <c r="J32" s="39">
        <v>2.5</v>
      </c>
      <c r="K32" s="5">
        <f>1-EXP(-($J32^Ajuste_Weibull_Mantenibilidad!$K$34)/(Ajuste_Weibull_Mantenibilidad!$M$34^Ajuste_Weibull_Mantenibilidad!$K$34))</f>
        <v>0.82032941378559898</v>
      </c>
      <c r="L32" s="25">
        <f t="shared" si="1"/>
        <v>0.17967058621440102</v>
      </c>
    </row>
    <row r="33" spans="10:12" x14ac:dyDescent="0.3">
      <c r="J33" s="39">
        <v>2.6</v>
      </c>
      <c r="K33" s="5">
        <f>1-EXP(-($J33^Ajuste_Weibull_Mantenibilidad!$K$34)/(Ajuste_Weibull_Mantenibilidad!$M$34^Ajuste_Weibull_Mantenibilidad!$K$34))</f>
        <v>0.85305982868018793</v>
      </c>
      <c r="L33" s="25">
        <f t="shared" si="1"/>
        <v>0.14694017131981207</v>
      </c>
    </row>
    <row r="34" spans="10:12" x14ac:dyDescent="0.3">
      <c r="J34" s="39">
        <v>2.7</v>
      </c>
      <c r="K34" s="5">
        <f>1-EXP(-($J34^Ajuste_Weibull_Mantenibilidad!$K$34)/(Ajuste_Weibull_Mantenibilidad!$M$34^Ajuste_Weibull_Mantenibilidad!$K$34))</f>
        <v>0.88157179767676008</v>
      </c>
      <c r="L34" s="25">
        <f t="shared" si="1"/>
        <v>0.11842820232323992</v>
      </c>
    </row>
    <row r="35" spans="10:12" x14ac:dyDescent="0.3">
      <c r="J35" s="39">
        <v>2.8</v>
      </c>
      <c r="K35" s="5">
        <f>1-EXP(-($J35^Ajuste_Weibull_Mantenibilidad!$K$34)/(Ajuste_Weibull_Mantenibilidad!$M$34^Ajuste_Weibull_Mantenibilidad!$K$34))</f>
        <v>0.90598003271144967</v>
      </c>
      <c r="L35" s="25">
        <f t="shared" si="1"/>
        <v>9.4019967288550332E-2</v>
      </c>
    </row>
    <row r="36" spans="10:12" x14ac:dyDescent="0.3">
      <c r="J36" s="39">
        <v>2.9</v>
      </c>
      <c r="K36" s="5">
        <f>1-EXP(-($J36^Ajuste_Weibull_Mantenibilidad!$K$34)/(Ajuste_Weibull_Mantenibilidad!$M$34^Ajuste_Weibull_Mantenibilidad!$K$34))</f>
        <v>0.92650868055704272</v>
      </c>
      <c r="L36" s="25">
        <f t="shared" si="1"/>
        <v>7.3491319442957281E-2</v>
      </c>
    </row>
    <row r="37" spans="10:12" x14ac:dyDescent="0.3">
      <c r="J37" s="39">
        <v>3</v>
      </c>
      <c r="K37" s="5">
        <f>1-EXP(-($J37^Ajuste_Weibull_Mantenibilidad!$K$34)/(Ajuste_Weibull_Mantenibilidad!$M$34^Ajuste_Weibull_Mantenibilidad!$K$34))</f>
        <v>0.94346663239713013</v>
      </c>
      <c r="L37" s="25">
        <f t="shared" si="1"/>
        <v>5.6533367602869866E-2</v>
      </c>
    </row>
    <row r="38" spans="10:12" x14ac:dyDescent="0.3">
      <c r="J38" s="39">
        <v>3.1</v>
      </c>
      <c r="K38" s="5">
        <f>1-EXP(-($J38^Ajuste_Weibull_Mantenibilidad!$K$34)/(Ajuste_Weibull_Mantenibilidad!$M$34^Ajuste_Weibull_Mantenibilidad!$K$34))</f>
        <v>0.95722110130078619</v>
      </c>
      <c r="L38" s="25">
        <f t="shared" si="1"/>
        <v>4.2778898699213808E-2</v>
      </c>
    </row>
    <row r="39" spans="10:12" x14ac:dyDescent="0.3">
      <c r="J39" s="39">
        <v>3.2</v>
      </c>
      <c r="K39" s="5">
        <f>1-EXP(-($J39^Ajuste_Weibull_Mantenibilidad!$K$34)/(Ajuste_Weibull_Mantenibilidad!$M$34^Ajuste_Weibull_Mantenibilidad!$K$34))</f>
        <v>0.96817162305237436</v>
      </c>
      <c r="L39" s="25">
        <f t="shared" si="1"/>
        <v>3.1828376947625636E-2</v>
      </c>
    </row>
    <row r="40" spans="10:12" x14ac:dyDescent="0.3">
      <c r="J40" s="39">
        <v>3.3</v>
      </c>
      <c r="K40" s="5">
        <f>1-EXP(-($J40^Ajuste_Weibull_Mantenibilidad!$K$34)/(Ajuste_Weibull_Mantenibilidad!$M$34^Ajuste_Weibull_Mantenibilidad!$K$34))</f>
        <v>0.97672633071267423</v>
      </c>
      <c r="L40" s="25">
        <f t="shared" si="1"/>
        <v>2.3273669287325771E-2</v>
      </c>
    </row>
    <row r="41" spans="10:12" x14ac:dyDescent="0.3">
      <c r="J41" s="39">
        <v>3.4</v>
      </c>
      <c r="K41" s="5">
        <f>1-EXP(-($J41^Ajuste_Weibull_Mantenibilidad!$K$34)/(Ajuste_Weibull_Mantenibilidad!$M$34^Ajuste_Weibull_Mantenibilidad!$K$34))</f>
        <v>0.98328189353574458</v>
      </c>
      <c r="L41" s="25">
        <f t="shared" si="1"/>
        <v>1.6718106464255422E-2</v>
      </c>
    </row>
    <row r="42" spans="10:12" x14ac:dyDescent="0.3">
      <c r="J42" s="39">
        <v>3.5</v>
      </c>
      <c r="K42" s="5">
        <f>1-EXP(-($J42^Ajuste_Weibull_Mantenibilidad!$K$34)/(Ajuste_Weibull_Mantenibilidad!$M$34^Ajuste_Weibull_Mantenibilidad!$K$34))</f>
        <v>0.98820796954670198</v>
      </c>
      <c r="L42" s="25">
        <f t="shared" si="1"/>
        <v>1.1792030453298019E-2</v>
      </c>
    </row>
    <row r="43" spans="10:12" x14ac:dyDescent="0.3">
      <c r="J43" s="39">
        <v>3.6</v>
      </c>
      <c r="K43" s="5">
        <f>1-EXP(-($J43^Ajuste_Weibull_Mantenibilidad!$K$34)/(Ajuste_Weibull_Mantenibilidad!$M$34^Ajuste_Weibull_Mantenibilidad!$K$34))</f>
        <v>0.99183647394504726</v>
      </c>
      <c r="L43" s="25">
        <f t="shared" si="1"/>
        <v>8.1635260549527411E-3</v>
      </c>
    </row>
    <row r="44" spans="10:12" x14ac:dyDescent="0.3">
      <c r="J44" s="39">
        <v>3.7</v>
      </c>
      <c r="K44" s="5">
        <f>1-EXP(-($J44^Ajuste_Weibull_Mantenibilidad!$K$34)/(Ajuste_Weibull_Mantenibilidad!$M$34^Ajuste_Weibull_Mantenibilidad!$K$34))</f>
        <v>0.99445547908200693</v>
      </c>
      <c r="L44" s="25">
        <f t="shared" si="1"/>
        <v>5.5445209179930677E-3</v>
      </c>
    </row>
    <row r="45" spans="10:12" x14ac:dyDescent="0.3">
      <c r="J45" s="39">
        <v>3.8</v>
      </c>
      <c r="K45" s="5">
        <f>1-EXP(-($J45^Ajuste_Weibull_Mantenibilidad!$K$34)/(Ajuste_Weibull_Mantenibilidad!$M$34^Ajuste_Weibull_Mantenibilidad!$K$34))</f>
        <v>0.99630718445651634</v>
      </c>
      <c r="L45" s="25">
        <f t="shared" si="1"/>
        <v>3.6928155434836629E-3</v>
      </c>
    </row>
    <row r="46" spans="10:12" x14ac:dyDescent="0.3">
      <c r="J46" s="39">
        <v>3.9</v>
      </c>
      <c r="K46" s="5">
        <f>1-EXP(-($J46^Ajuste_Weibull_Mantenibilidad!$K$34)/(Ajuste_Weibull_Mantenibilidad!$M$34^Ajuste_Weibull_Mantenibilidad!$K$34))</f>
        <v>0.99758915248988556</v>
      </c>
      <c r="L46" s="25">
        <f t="shared" si="1"/>
        <v>2.4108475101144444E-3</v>
      </c>
    </row>
    <row r="47" spans="10:12" x14ac:dyDescent="0.3">
      <c r="J47" s="39">
        <v>4</v>
      </c>
      <c r="K47" s="5">
        <f>1-EXP(-($J47^Ajuste_Weibull_Mantenibilidad!$K$34)/(Ajuste_Weibull_Mantenibilidad!$M$34^Ajuste_Weibull_Mantenibilidad!$K$34))</f>
        <v>0.99845790024877912</v>
      </c>
      <c r="L47" s="25">
        <f t="shared" si="1"/>
        <v>1.5420997512208823E-3</v>
      </c>
    </row>
    <row r="48" spans="10:12" x14ac:dyDescent="0.3">
      <c r="J48" s="39">
        <v>4.0999999999999996</v>
      </c>
      <c r="K48" s="5">
        <f>1-EXP(-($J48^Ajuste_Weibull_Mantenibilidad!$K$34)/(Ajuste_Weibull_Mantenibilidad!$M$34^Ajuste_Weibull_Mantenibilidad!$K$34))</f>
        <v>0.99903395201703793</v>
      </c>
      <c r="L48" s="25">
        <f t="shared" si="1"/>
        <v>9.6604798296207051E-4</v>
      </c>
    </row>
    <row r="49" spans="10:12" x14ac:dyDescent="0.3">
      <c r="J49" s="39">
        <v>4.2</v>
      </c>
      <c r="K49" s="5">
        <f>1-EXP(-($J49^Ajuste_Weibull_Mantenibilidad!$K$34)/(Ajuste_Weibull_Mantenibilidad!$M$34^Ajuste_Weibull_Mantenibilidad!$K$34))</f>
        <v>0.99940756301981715</v>
      </c>
      <c r="L49" s="25">
        <f t="shared" si="1"/>
        <v>5.9243698018285329E-4</v>
      </c>
    </row>
    <row r="50" spans="10:12" x14ac:dyDescent="0.3">
      <c r="J50" s="39">
        <v>4.3</v>
      </c>
      <c r="K50" s="5">
        <f>1-EXP(-($J50^Ajuste_Weibull_Mantenibilidad!$K$34)/(Ajuste_Weibull_Mantenibilidad!$M$34^Ajuste_Weibull_Mantenibilidad!$K$34))</f>
        <v>0.99964448545576479</v>
      </c>
      <c r="L50" s="25">
        <f t="shared" si="1"/>
        <v>3.5551454423521367E-4</v>
      </c>
    </row>
    <row r="51" spans="10:12" x14ac:dyDescent="0.3">
      <c r="J51" s="39">
        <v>4.4000000000000004</v>
      </c>
      <c r="K51" s="5">
        <f>1-EXP(-($J51^Ajuste_Weibull_Mantenibilidad!$K$34)/(Ajuste_Weibull_Mantenibilidad!$M$34^Ajuste_Weibull_Mantenibilidad!$K$34))</f>
        <v>0.99979133018463484</v>
      </c>
      <c r="L51" s="25">
        <f t="shared" si="1"/>
        <v>2.0866981536515894E-4</v>
      </c>
    </row>
    <row r="52" spans="10:12" x14ac:dyDescent="0.3">
      <c r="J52" s="39">
        <v>4.5</v>
      </c>
      <c r="K52" s="5">
        <f>1-EXP(-($J52^Ajuste_Weibull_Mantenibilidad!$K$34)/(Ajuste_Weibull_Mantenibilidad!$M$34^Ajuste_Weibull_Mantenibilidad!$K$34))</f>
        <v>0.99988025290561788</v>
      </c>
      <c r="L52" s="25">
        <f t="shared" si="1"/>
        <v>1.1974709438211661E-4</v>
      </c>
    </row>
    <row r="53" spans="10:12" x14ac:dyDescent="0.3">
      <c r="J53" s="39">
        <v>4.5999999999999996</v>
      </c>
      <c r="K53" s="5">
        <f>1-EXP(-($J53^Ajuste_Weibull_Mantenibilidad!$K$34)/(Ajuste_Weibull_Mantenibilidad!$M$34^Ajuste_Weibull_Mantenibilidad!$K$34))</f>
        <v>0.99993284316668374</v>
      </c>
      <c r="L53" s="25">
        <f t="shared" si="1"/>
        <v>6.7156833316261988E-5</v>
      </c>
    </row>
    <row r="54" spans="10:12" x14ac:dyDescent="0.3">
      <c r="J54" s="39">
        <v>4.7</v>
      </c>
      <c r="K54" s="5">
        <f>1-EXP(-($J54^Ajuste_Weibull_Mantenibilidad!$K$34)/(Ajuste_Weibull_Mantenibilidad!$M$34^Ajuste_Weibull_Mantenibilidad!$K$34))</f>
        <v>0.99996320805052608</v>
      </c>
      <c r="L54" s="25">
        <f t="shared" si="1"/>
        <v>3.679194947392439E-5</v>
      </c>
    </row>
    <row r="55" spans="10:12" x14ac:dyDescent="0.3">
      <c r="J55" s="39">
        <v>4.8</v>
      </c>
      <c r="K55" s="5">
        <f>1-EXP(-($J55^Ajuste_Weibull_Mantenibilidad!$K$34)/(Ajuste_Weibull_Mantenibilidad!$M$34^Ajuste_Weibull_Mantenibilidad!$K$34))</f>
        <v>0.999980317922193</v>
      </c>
      <c r="L55" s="25">
        <f t="shared" si="1"/>
        <v>1.9682077807003928E-5</v>
      </c>
    </row>
    <row r="56" spans="10:12" x14ac:dyDescent="0.3">
      <c r="J56" s="39">
        <v>4.9000000000000004</v>
      </c>
      <c r="K56" s="5">
        <f>1-EXP(-($J56^Ajuste_Weibull_Mantenibilidad!$K$34)/(Ajuste_Weibull_Mantenibilidad!$M$34^Ajuste_Weibull_Mantenibilidad!$K$34))</f>
        <v>0.99998972306741662</v>
      </c>
      <c r="L56" s="25">
        <f t="shared" si="1"/>
        <v>1.0276932583375142E-5</v>
      </c>
    </row>
    <row r="57" spans="10:12" x14ac:dyDescent="0.3">
      <c r="J57" s="39">
        <v>5</v>
      </c>
      <c r="K57" s="5">
        <f>1-EXP(-($J57^Ajuste_Weibull_Mantenibilidad!$K$34)/(Ajuste_Weibull_Mantenibilidad!$M$34^Ajuste_Weibull_Mantenibilidad!$K$34))</f>
        <v>0.99999476459821546</v>
      </c>
      <c r="L57" s="25">
        <f t="shared" si="1"/>
        <v>5.2354017845424039E-6</v>
      </c>
    </row>
    <row r="58" spans="10:12" x14ac:dyDescent="0.3">
      <c r="J58" s="39">
        <v>5.0999999999999996</v>
      </c>
      <c r="K58" s="5">
        <f>1-EXP(-($J58^Ajuste_Weibull_Mantenibilidad!$K$34)/(Ajuste_Weibull_Mantenibilidad!$M$34^Ajuste_Weibull_Mantenibilidad!$K$34))</f>
        <v>0.99999739893836226</v>
      </c>
      <c r="L58" s="25">
        <f t="shared" si="1"/>
        <v>2.6010616377414308E-6</v>
      </c>
    </row>
    <row r="59" spans="10:12" x14ac:dyDescent="0.3">
      <c r="J59" s="39">
        <v>5.2</v>
      </c>
      <c r="K59" s="5">
        <f>1-EXP(-($J59^Ajuste_Weibull_Mantenibilidad!$K$34)/(Ajuste_Weibull_Mantenibilidad!$M$34^Ajuste_Weibull_Mantenibilidad!$K$34))</f>
        <v>0.99999874024470814</v>
      </c>
      <c r="L59" s="25">
        <f t="shared" si="1"/>
        <v>1.2597552918602872E-6</v>
      </c>
    </row>
    <row r="60" spans="10:12" x14ac:dyDescent="0.3">
      <c r="J60" s="39">
        <v>5.3</v>
      </c>
      <c r="K60" s="5">
        <f>1-EXP(-($J60^Ajuste_Weibull_Mantenibilidad!$K$34)/(Ajuste_Weibull_Mantenibilidad!$M$34^Ajuste_Weibull_Mantenibilidad!$K$34))</f>
        <v>0.99999940546410904</v>
      </c>
      <c r="L60" s="25">
        <f t="shared" si="1"/>
        <v>5.9453589096314374E-7</v>
      </c>
    </row>
    <row r="61" spans="10:12" x14ac:dyDescent="0.3">
      <c r="J61" s="39">
        <v>5.4</v>
      </c>
      <c r="K61" s="5">
        <f>1-EXP(-($J61^Ajuste_Weibull_Mantenibilidad!$K$34)/(Ajuste_Weibull_Mantenibilidad!$M$34^Ajuste_Weibull_Mantenibilidad!$K$34))</f>
        <v>0.99999972669453163</v>
      </c>
      <c r="L61" s="25">
        <f t="shared" si="1"/>
        <v>2.7330546836790148E-7</v>
      </c>
    </row>
    <row r="62" spans="10:12" x14ac:dyDescent="0.3">
      <c r="J62" s="39">
        <v>5.5</v>
      </c>
      <c r="K62" s="5">
        <f>1-EXP(-($J62^Ajuste_Weibull_Mantenibilidad!$K$34)/(Ajuste_Weibull_Mantenibilidad!$M$34^Ajuste_Weibull_Mantenibilidad!$K$34))</f>
        <v>0.99999987767378684</v>
      </c>
      <c r="L62" s="25">
        <f t="shared" si="1"/>
        <v>1.2232621315888537E-7</v>
      </c>
    </row>
    <row r="63" spans="10:12" x14ac:dyDescent="0.3">
      <c r="J63" s="39">
        <v>5.6</v>
      </c>
      <c r="K63" s="5">
        <f>1-EXP(-($J63^Ajuste_Weibull_Mantenibilidad!$K$34)/(Ajuste_Weibull_Mantenibilidad!$M$34^Ajuste_Weibull_Mantenibilidad!$K$34))</f>
        <v>0.99999994671378256</v>
      </c>
      <c r="L63" s="25">
        <f t="shared" si="1"/>
        <v>5.3286217438497374E-8</v>
      </c>
    </row>
    <row r="64" spans="10:12" x14ac:dyDescent="0.3">
      <c r="J64" s="39">
        <v>5.7</v>
      </c>
      <c r="K64" s="5">
        <f>1-EXP(-($J64^Ajuste_Weibull_Mantenibilidad!$K$34)/(Ajuste_Weibull_Mantenibilidad!$M$34^Ajuste_Weibull_Mantenibilidad!$K$34))</f>
        <v>0.99999997741822111</v>
      </c>
      <c r="L64" s="25">
        <f t="shared" si="1"/>
        <v>2.2581778891250792E-8</v>
      </c>
    </row>
    <row r="65" spans="10:12" x14ac:dyDescent="0.3">
      <c r="J65" s="39">
        <v>5.8</v>
      </c>
      <c r="K65" s="5">
        <f>1-EXP(-($J65^Ajuste_Weibull_Mantenibilidad!$K$34)/(Ajuste_Weibull_Mantenibilidad!$M$34^Ajuste_Weibull_Mantenibilidad!$K$34))</f>
        <v>0.99999999069377377</v>
      </c>
      <c r="L65" s="25">
        <f t="shared" si="1"/>
        <v>9.3062262340737334E-9</v>
      </c>
    </row>
    <row r="66" spans="10:12" x14ac:dyDescent="0.3">
      <c r="J66" s="39">
        <v>5.9</v>
      </c>
      <c r="K66" s="5">
        <f>1-EXP(-($J66^Ajuste_Weibull_Mantenibilidad!$K$34)/(Ajuste_Weibull_Mantenibilidad!$M$34^Ajuste_Weibull_Mantenibilidad!$K$34))</f>
        <v>0.99999999627191249</v>
      </c>
      <c r="L66" s="25">
        <f t="shared" si="1"/>
        <v>3.7280875053724571E-9</v>
      </c>
    </row>
    <row r="67" spans="10:12" x14ac:dyDescent="0.3">
      <c r="J67" s="39">
        <v>6</v>
      </c>
      <c r="K67" s="5">
        <f>1-EXP(-($J67^Ajuste_Weibull_Mantenibilidad!$K$34)/(Ajuste_Weibull_Mantenibilidad!$M$34^Ajuste_Weibull_Mantenibilidad!$K$34))</f>
        <v>0.99999999854882093</v>
      </c>
      <c r="L67" s="25">
        <f t="shared" si="1"/>
        <v>1.4511790658033874E-9</v>
      </c>
    </row>
    <row r="68" spans="10:12" x14ac:dyDescent="0.3">
      <c r="J68" s="39">
        <v>6.1</v>
      </c>
      <c r="K68" s="5">
        <f>1-EXP(-($J68^Ajuste_Weibull_Mantenibilidad!$K$34)/(Ajuste_Weibull_Mantenibilidad!$M$34^Ajuste_Weibull_Mantenibilidad!$K$34))</f>
        <v>0.99999999945133888</v>
      </c>
      <c r="L68" s="25">
        <f t="shared" si="1"/>
        <v>5.4866111653950611E-10</v>
      </c>
    </row>
    <row r="69" spans="10:12" x14ac:dyDescent="0.3">
      <c r="J69" s="39">
        <v>6.2</v>
      </c>
      <c r="K69" s="5">
        <f>1-EXP(-($J69^Ajuste_Weibull_Mantenibilidad!$K$34)/(Ajuste_Weibull_Mantenibilidad!$M$34^Ajuste_Weibull_Mantenibilidad!$K$34))</f>
        <v>0.99999999979859877</v>
      </c>
      <c r="L69" s="25">
        <f t="shared" si="1"/>
        <v>2.0140122902745361E-10</v>
      </c>
    </row>
    <row r="70" spans="10:12" x14ac:dyDescent="0.3">
      <c r="J70" s="39">
        <v>6.3</v>
      </c>
      <c r="K70" s="5">
        <f>1-EXP(-($J70^Ajuste_Weibull_Mantenibilidad!$K$34)/(Ajuste_Weibull_Mantenibilidad!$M$34^Ajuste_Weibull_Mantenibilidad!$K$34))</f>
        <v>0.99999999992825006</v>
      </c>
      <c r="L70" s="25">
        <f t="shared" si="1"/>
        <v>7.1749939323240142E-11</v>
      </c>
    </row>
    <row r="71" spans="10:12" x14ac:dyDescent="0.3">
      <c r="J71" s="39">
        <v>6.4</v>
      </c>
      <c r="K71" s="5">
        <f>1-EXP(-($J71^Ajuste_Weibull_Mantenibilidad!$K$34)/(Ajuste_Weibull_Mantenibilidad!$M$34^Ajuste_Weibull_Mantenibilidad!$K$34))</f>
        <v>0.99999999997520239</v>
      </c>
      <c r="L71" s="25">
        <f t="shared" si="1"/>
        <v>2.4797608411120109E-11</v>
      </c>
    </row>
    <row r="72" spans="10:12" x14ac:dyDescent="0.3">
      <c r="J72" s="39">
        <v>6.5</v>
      </c>
      <c r="K72" s="5">
        <f>1-EXP(-($J72^Ajuste_Weibull_Mantenibilidad!$K$34)/(Ajuste_Weibull_Mantenibilidad!$M$34^Ajuste_Weibull_Mantenibilidad!$K$34))</f>
        <v>0.99999999999168898</v>
      </c>
      <c r="L72" s="25">
        <f t="shared" ref="L72:L107" si="2">1-K72</f>
        <v>8.3110185400414593E-12</v>
      </c>
    </row>
    <row r="73" spans="10:12" x14ac:dyDescent="0.3">
      <c r="J73" s="39">
        <v>6.6</v>
      </c>
      <c r="K73" s="5">
        <f>1-EXP(-($J73^Ajuste_Weibull_Mantenibilidad!$K$34)/(Ajuste_Weibull_Mantenibilidad!$M$34^Ajuste_Weibull_Mantenibilidad!$K$34))</f>
        <v>0.99999999999729983</v>
      </c>
      <c r="L73" s="25">
        <f t="shared" si="2"/>
        <v>2.7001734181908432E-12</v>
      </c>
    </row>
    <row r="74" spans="10:12" x14ac:dyDescent="0.3">
      <c r="J74" s="39">
        <v>6.7</v>
      </c>
      <c r="K74" s="5">
        <f>1-EXP(-($J74^Ajuste_Weibull_Mantenibilidad!$K$34)/(Ajuste_Weibull_Mantenibilidad!$M$34^Ajuste_Weibull_Mantenibilidad!$K$34))</f>
        <v>0.99999999999915001</v>
      </c>
      <c r="L74" s="25">
        <f t="shared" si="2"/>
        <v>8.4998674765301985E-13</v>
      </c>
    </row>
    <row r="75" spans="10:12" x14ac:dyDescent="0.3">
      <c r="J75" s="39">
        <v>6.8</v>
      </c>
      <c r="K75" s="5">
        <f>1-EXP(-($J75^Ajuste_Weibull_Mantenibilidad!$K$34)/(Ajuste_Weibull_Mantenibilidad!$M$34^Ajuste_Weibull_Mantenibilidad!$K$34))</f>
        <v>0.99999999999974076</v>
      </c>
      <c r="L75" s="25">
        <f t="shared" si="2"/>
        <v>2.5923707624997405E-13</v>
      </c>
    </row>
    <row r="76" spans="10:12" x14ac:dyDescent="0.3">
      <c r="J76" s="39">
        <v>6.9</v>
      </c>
      <c r="K76" s="5">
        <f>1-EXP(-($J76^Ajuste_Weibull_Mantenibilidad!$K$34)/(Ajuste_Weibull_Mantenibilidad!$M$34^Ajuste_Weibull_Mantenibilidad!$K$34))</f>
        <v>0.99999999999992351</v>
      </c>
      <c r="L76" s="25">
        <f t="shared" si="2"/>
        <v>7.6494366396673286E-14</v>
      </c>
    </row>
    <row r="77" spans="10:12" x14ac:dyDescent="0.3">
      <c r="J77" s="39">
        <v>7</v>
      </c>
      <c r="K77" s="5">
        <f>1-EXP(-($J77^Ajuste_Weibull_Mantenibilidad!$K$34)/(Ajuste_Weibull_Mantenibilidad!$M$34^Ajuste_Weibull_Mantenibilidad!$K$34))</f>
        <v>0.99999999999997813</v>
      </c>
      <c r="L77" s="25">
        <f t="shared" si="2"/>
        <v>2.1871393585115584E-14</v>
      </c>
    </row>
    <row r="78" spans="10:12" x14ac:dyDescent="0.3">
      <c r="J78" s="39">
        <v>7.1</v>
      </c>
      <c r="K78" s="5">
        <f>1-EXP(-($J78^Ajuste_Weibull_Mantenibilidad!$K$34)/(Ajuste_Weibull_Mantenibilidad!$M$34^Ajuste_Weibull_Mantenibilidad!$K$34))</f>
        <v>0.999999999999994</v>
      </c>
      <c r="L78" s="25">
        <f t="shared" si="2"/>
        <v>5.9952043329758453E-15</v>
      </c>
    </row>
    <row r="79" spans="10:12" x14ac:dyDescent="0.3">
      <c r="J79" s="39">
        <v>7.2</v>
      </c>
      <c r="K79" s="5">
        <f>1-EXP(-($J79^Ajuste_Weibull_Mantenibilidad!$K$34)/(Ajuste_Weibull_Mantenibilidad!$M$34^Ajuste_Weibull_Mantenibilidad!$K$34))</f>
        <v>0.99999999999999833</v>
      </c>
      <c r="L79" s="25">
        <f t="shared" si="2"/>
        <v>0</v>
      </c>
    </row>
    <row r="80" spans="10:12" x14ac:dyDescent="0.3">
      <c r="J80" s="39">
        <v>7.3</v>
      </c>
      <c r="K80" s="5">
        <f>1-EXP(-($J80^Ajuste_Weibull_Mantenibilidad!$K$34)/(Ajuste_Weibull_Mantenibilidad!$M$34^Ajuste_Weibull_Mantenibilidad!$K$34))</f>
        <v>0.99999999999999956</v>
      </c>
      <c r="L80" s="25">
        <f t="shared" si="2"/>
        <v>0</v>
      </c>
    </row>
    <row r="81" spans="10:12" x14ac:dyDescent="0.3">
      <c r="J81" s="39">
        <v>7.4</v>
      </c>
      <c r="K81" s="5">
        <f>1-EXP(-($J81^Ajuste_Weibull_Mantenibilidad!$K$34)/(Ajuste_Weibull_Mantenibilidad!$M$34^Ajuste_Weibull_Mantenibilidad!$K$34))</f>
        <v>0.99999999999999989</v>
      </c>
      <c r="L81" s="25">
        <f t="shared" si="2"/>
        <v>0</v>
      </c>
    </row>
    <row r="82" spans="10:12" x14ac:dyDescent="0.3">
      <c r="J82" s="39">
        <v>7.5</v>
      </c>
      <c r="K82" s="5">
        <f>1-EXP(-($J82^Ajuste_Weibull_Mantenibilidad!$K$34)/(Ajuste_Weibull_Mantenibilidad!$M$34^Ajuste_Weibull_Mantenibilidad!$K$34))</f>
        <v>1</v>
      </c>
      <c r="L82" s="25">
        <f t="shared" si="2"/>
        <v>0</v>
      </c>
    </row>
    <row r="83" spans="10:12" x14ac:dyDescent="0.3">
      <c r="J83" s="39">
        <v>7.6</v>
      </c>
      <c r="K83" s="5">
        <f>1-EXP(-($J83^Ajuste_Weibull_Mantenibilidad!$K$34)/(Ajuste_Weibull_Mantenibilidad!$M$34^Ajuste_Weibull_Mantenibilidad!$K$34))</f>
        <v>1</v>
      </c>
      <c r="L83" s="25">
        <f t="shared" si="2"/>
        <v>0</v>
      </c>
    </row>
    <row r="84" spans="10:12" x14ac:dyDescent="0.3">
      <c r="J84" s="39">
        <v>7.7</v>
      </c>
      <c r="K84" s="5">
        <f>1-EXP(-($J84^Ajuste_Weibull_Mantenibilidad!$K$34)/(Ajuste_Weibull_Mantenibilidad!$M$34^Ajuste_Weibull_Mantenibilidad!$K$34))</f>
        <v>1</v>
      </c>
      <c r="L84" s="25">
        <f t="shared" si="2"/>
        <v>0</v>
      </c>
    </row>
    <row r="85" spans="10:12" x14ac:dyDescent="0.3">
      <c r="J85" s="39">
        <v>7.8</v>
      </c>
      <c r="K85" s="5">
        <f>1-EXP(-($J85^Ajuste_Weibull_Mantenibilidad!$K$34)/(Ajuste_Weibull_Mantenibilidad!$M$34^Ajuste_Weibull_Mantenibilidad!$K$34))</f>
        <v>1</v>
      </c>
      <c r="L85" s="25">
        <f t="shared" si="2"/>
        <v>0</v>
      </c>
    </row>
    <row r="86" spans="10:12" x14ac:dyDescent="0.3">
      <c r="J86" s="39">
        <v>7.9</v>
      </c>
      <c r="K86" s="5">
        <f>1-EXP(-($J86^Ajuste_Weibull_Mantenibilidad!$K$34)/(Ajuste_Weibull_Mantenibilidad!$M$34^Ajuste_Weibull_Mantenibilidad!$K$34))</f>
        <v>1</v>
      </c>
      <c r="L86" s="25">
        <f t="shared" si="2"/>
        <v>0</v>
      </c>
    </row>
    <row r="87" spans="10:12" x14ac:dyDescent="0.3">
      <c r="J87" s="39">
        <v>8</v>
      </c>
      <c r="K87" s="5">
        <f>1-EXP(-($J87^Ajuste_Weibull_Mantenibilidad!$K$34)/(Ajuste_Weibull_Mantenibilidad!$M$34^Ajuste_Weibull_Mantenibilidad!$K$34))</f>
        <v>1</v>
      </c>
      <c r="L87" s="25">
        <f t="shared" si="2"/>
        <v>0</v>
      </c>
    </row>
    <row r="88" spans="10:12" x14ac:dyDescent="0.3">
      <c r="J88" s="39">
        <v>8.1</v>
      </c>
      <c r="K88" s="5">
        <f>1-EXP(-($J88^Ajuste_Weibull_Mantenibilidad!$K$34)/(Ajuste_Weibull_Mantenibilidad!$M$34^Ajuste_Weibull_Mantenibilidad!$K$34))</f>
        <v>1</v>
      </c>
      <c r="L88" s="25">
        <f t="shared" si="2"/>
        <v>0</v>
      </c>
    </row>
    <row r="89" spans="10:12" x14ac:dyDescent="0.3">
      <c r="J89" s="39">
        <v>8.1999999999999993</v>
      </c>
      <c r="K89" s="5">
        <f>1-EXP(-($J89^Ajuste_Weibull_Mantenibilidad!$K$34)/(Ajuste_Weibull_Mantenibilidad!$M$34^Ajuste_Weibull_Mantenibilidad!$K$34))</f>
        <v>1</v>
      </c>
      <c r="L89" s="25">
        <f t="shared" si="2"/>
        <v>0</v>
      </c>
    </row>
    <row r="90" spans="10:12" x14ac:dyDescent="0.3">
      <c r="J90" s="39">
        <v>8.3000000000000007</v>
      </c>
      <c r="K90" s="5">
        <f>1-EXP(-($J90^Ajuste_Weibull_Mantenibilidad!$K$34)/(Ajuste_Weibull_Mantenibilidad!$M$34^Ajuste_Weibull_Mantenibilidad!$K$34))</f>
        <v>1</v>
      </c>
      <c r="L90" s="25">
        <f t="shared" si="2"/>
        <v>0</v>
      </c>
    </row>
    <row r="91" spans="10:12" x14ac:dyDescent="0.3">
      <c r="J91" s="39">
        <v>8.4</v>
      </c>
      <c r="K91" s="5">
        <f>1-EXP(-($J91^Ajuste_Weibull_Mantenibilidad!$K$34)/(Ajuste_Weibull_Mantenibilidad!$M$34^Ajuste_Weibull_Mantenibilidad!$K$34))</f>
        <v>1</v>
      </c>
      <c r="L91" s="25">
        <f t="shared" si="2"/>
        <v>0</v>
      </c>
    </row>
    <row r="92" spans="10:12" x14ac:dyDescent="0.3">
      <c r="J92" s="39">
        <v>8.5</v>
      </c>
      <c r="K92" s="5">
        <f>1-EXP(-($J92^Ajuste_Weibull_Mantenibilidad!$K$34)/(Ajuste_Weibull_Mantenibilidad!$M$34^Ajuste_Weibull_Mantenibilidad!$K$34))</f>
        <v>1</v>
      </c>
      <c r="L92" s="25">
        <f t="shared" si="2"/>
        <v>0</v>
      </c>
    </row>
    <row r="93" spans="10:12" x14ac:dyDescent="0.3">
      <c r="J93" s="39">
        <v>8.6</v>
      </c>
      <c r="K93" s="5">
        <f>1-EXP(-($J93^Ajuste_Weibull_Mantenibilidad!$K$34)/(Ajuste_Weibull_Mantenibilidad!$M$34^Ajuste_Weibull_Mantenibilidad!$K$34))</f>
        <v>1</v>
      </c>
      <c r="L93" s="25">
        <f t="shared" si="2"/>
        <v>0</v>
      </c>
    </row>
    <row r="94" spans="10:12" x14ac:dyDescent="0.3">
      <c r="J94" s="39">
        <v>8.6999999999999993</v>
      </c>
      <c r="K94" s="5">
        <f>1-EXP(-($J94^Ajuste_Weibull_Mantenibilidad!$K$34)/(Ajuste_Weibull_Mantenibilidad!$M$34^Ajuste_Weibull_Mantenibilidad!$K$34))</f>
        <v>1</v>
      </c>
      <c r="L94" s="25">
        <f t="shared" si="2"/>
        <v>0</v>
      </c>
    </row>
    <row r="95" spans="10:12" x14ac:dyDescent="0.3">
      <c r="J95" s="39">
        <v>8.8000000000000007</v>
      </c>
      <c r="K95" s="5">
        <f>1-EXP(-($J95^Ajuste_Weibull_Mantenibilidad!$K$34)/(Ajuste_Weibull_Mantenibilidad!$M$34^Ajuste_Weibull_Mantenibilidad!$K$34))</f>
        <v>1</v>
      </c>
      <c r="L95" s="25">
        <f t="shared" si="2"/>
        <v>0</v>
      </c>
    </row>
    <row r="96" spans="10:12" x14ac:dyDescent="0.3">
      <c r="J96" s="39">
        <v>8.9</v>
      </c>
      <c r="K96" s="5">
        <f>1-EXP(-($J96^Ajuste_Weibull_Mantenibilidad!$K$34)/(Ajuste_Weibull_Mantenibilidad!$M$34^Ajuste_Weibull_Mantenibilidad!$K$34))</f>
        <v>1</v>
      </c>
      <c r="L96" s="25">
        <f t="shared" si="2"/>
        <v>0</v>
      </c>
    </row>
    <row r="97" spans="10:12" x14ac:dyDescent="0.3">
      <c r="J97" s="39">
        <v>9</v>
      </c>
      <c r="K97" s="5">
        <f>1-EXP(-($J97^Ajuste_Weibull_Mantenibilidad!$K$34)/(Ajuste_Weibull_Mantenibilidad!$M$34^Ajuste_Weibull_Mantenibilidad!$K$34))</f>
        <v>1</v>
      </c>
      <c r="L97" s="25">
        <f t="shared" si="2"/>
        <v>0</v>
      </c>
    </row>
    <row r="98" spans="10:12" x14ac:dyDescent="0.3">
      <c r="J98" s="39">
        <v>9.1</v>
      </c>
      <c r="K98" s="5">
        <f>1-EXP(-($J98^Ajuste_Weibull_Mantenibilidad!$K$34)/(Ajuste_Weibull_Mantenibilidad!$M$34^Ajuste_Weibull_Mantenibilidad!$K$34))</f>
        <v>1</v>
      </c>
      <c r="L98" s="25">
        <f t="shared" si="2"/>
        <v>0</v>
      </c>
    </row>
    <row r="99" spans="10:12" x14ac:dyDescent="0.3">
      <c r="J99" s="39">
        <v>9.1999999999999993</v>
      </c>
      <c r="K99" s="5">
        <f>1-EXP(-($J99^Ajuste_Weibull_Mantenibilidad!$K$34)/(Ajuste_Weibull_Mantenibilidad!$M$34^Ajuste_Weibull_Mantenibilidad!$K$34))</f>
        <v>1</v>
      </c>
      <c r="L99" s="25">
        <f t="shared" si="2"/>
        <v>0</v>
      </c>
    </row>
    <row r="100" spans="10:12" x14ac:dyDescent="0.3">
      <c r="J100" s="39">
        <v>9.3000000000000007</v>
      </c>
      <c r="K100" s="5">
        <f>1-EXP(-($J100^Ajuste_Weibull_Mantenibilidad!$K$34)/(Ajuste_Weibull_Mantenibilidad!$M$34^Ajuste_Weibull_Mantenibilidad!$K$34))</f>
        <v>1</v>
      </c>
      <c r="L100" s="25">
        <f t="shared" si="2"/>
        <v>0</v>
      </c>
    </row>
    <row r="101" spans="10:12" x14ac:dyDescent="0.3">
      <c r="J101" s="39">
        <v>9.4</v>
      </c>
      <c r="K101" s="5">
        <f>1-EXP(-($J101^Ajuste_Weibull_Mantenibilidad!$K$34)/(Ajuste_Weibull_Mantenibilidad!$M$34^Ajuste_Weibull_Mantenibilidad!$K$34))</f>
        <v>1</v>
      </c>
      <c r="L101" s="25">
        <f t="shared" si="2"/>
        <v>0</v>
      </c>
    </row>
    <row r="102" spans="10:12" x14ac:dyDescent="0.3">
      <c r="J102" s="39">
        <v>9.5</v>
      </c>
      <c r="K102" s="5">
        <f>1-EXP(-($J102^Ajuste_Weibull_Mantenibilidad!$K$34)/(Ajuste_Weibull_Mantenibilidad!$M$34^Ajuste_Weibull_Mantenibilidad!$K$34))</f>
        <v>1</v>
      </c>
      <c r="L102" s="25">
        <f t="shared" si="2"/>
        <v>0</v>
      </c>
    </row>
    <row r="103" spans="10:12" x14ac:dyDescent="0.3">
      <c r="J103" s="39">
        <v>9.6</v>
      </c>
      <c r="K103" s="5">
        <f>1-EXP(-($J103^Ajuste_Weibull_Mantenibilidad!$K$34)/(Ajuste_Weibull_Mantenibilidad!$M$34^Ajuste_Weibull_Mantenibilidad!$K$34))</f>
        <v>1</v>
      </c>
      <c r="L103" s="25">
        <f t="shared" si="2"/>
        <v>0</v>
      </c>
    </row>
    <row r="104" spans="10:12" x14ac:dyDescent="0.3">
      <c r="J104" s="39">
        <v>9.6999999999999993</v>
      </c>
      <c r="K104" s="5">
        <f>1-EXP(-($J104^Ajuste_Weibull_Mantenibilidad!$K$34)/(Ajuste_Weibull_Mantenibilidad!$M$34^Ajuste_Weibull_Mantenibilidad!$K$34))</f>
        <v>1</v>
      </c>
      <c r="L104" s="25">
        <f t="shared" si="2"/>
        <v>0</v>
      </c>
    </row>
    <row r="105" spans="10:12" x14ac:dyDescent="0.3">
      <c r="J105" s="39">
        <v>9.8000000000000007</v>
      </c>
      <c r="K105" s="5">
        <f>1-EXP(-($J105^Ajuste_Weibull_Mantenibilidad!$K$34)/(Ajuste_Weibull_Mantenibilidad!$M$34^Ajuste_Weibull_Mantenibilidad!$K$34))</f>
        <v>1</v>
      </c>
      <c r="L105" s="25">
        <f t="shared" si="2"/>
        <v>0</v>
      </c>
    </row>
    <row r="106" spans="10:12" x14ac:dyDescent="0.3">
      <c r="J106" s="39">
        <v>9.9</v>
      </c>
      <c r="K106" s="5">
        <f>1-EXP(-($J106^Ajuste_Weibull_Mantenibilidad!$K$34)/(Ajuste_Weibull_Mantenibilidad!$M$34^Ajuste_Weibull_Mantenibilidad!$K$34))</f>
        <v>1</v>
      </c>
      <c r="L106" s="25">
        <f t="shared" si="2"/>
        <v>0</v>
      </c>
    </row>
    <row r="107" spans="10:12" x14ac:dyDescent="0.3">
      <c r="J107" s="40">
        <v>10</v>
      </c>
      <c r="K107" s="8">
        <f>1-EXP(-($J107^Ajuste_Weibull_Mantenibilidad!$K$34)/(Ajuste_Weibull_Mantenibilidad!$M$34^Ajuste_Weibull_Mantenibilidad!$K$34))</f>
        <v>1</v>
      </c>
      <c r="L107" s="31">
        <f t="shared" si="2"/>
        <v>0</v>
      </c>
    </row>
  </sheetData>
  <mergeCells count="10">
    <mergeCell ref="J5:J6"/>
    <mergeCell ref="K5:K6"/>
    <mergeCell ref="L5:L6"/>
    <mergeCell ref="C4:H4"/>
    <mergeCell ref="B5:B6"/>
    <mergeCell ref="D5:D6"/>
    <mergeCell ref="E5:E6"/>
    <mergeCell ref="F5:F6"/>
    <mergeCell ref="G5:G6"/>
    <mergeCell ref="H5:H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8078-15AE-4865-8F4E-CD956559F3F7}">
  <dimension ref="C5:H12"/>
  <sheetViews>
    <sheetView workbookViewId="0"/>
  </sheetViews>
  <sheetFormatPr baseColWidth="10" defaultRowHeight="14.4" x14ac:dyDescent="0.3"/>
  <sheetData>
    <row r="5" spans="3:8" x14ac:dyDescent="0.3">
      <c r="C5" s="115"/>
      <c r="D5" s="115"/>
      <c r="E5" s="115"/>
      <c r="F5" s="115"/>
      <c r="G5" s="115"/>
      <c r="H5" s="115"/>
    </row>
    <row r="6" spans="3:8" x14ac:dyDescent="0.3">
      <c r="C6" s="174"/>
      <c r="D6" s="175"/>
      <c r="E6" s="175"/>
      <c r="F6" s="175"/>
      <c r="G6" s="175"/>
      <c r="H6" s="176"/>
    </row>
    <row r="7" spans="3:8" x14ac:dyDescent="0.3">
      <c r="C7" s="177"/>
      <c r="D7" s="17" t="s">
        <v>23</v>
      </c>
      <c r="E7" s="171">
        <f>'R(t)_f(t)_Z(t)_Weibull'!H39</f>
        <v>60580.079233378405</v>
      </c>
      <c r="F7" s="178"/>
      <c r="G7" s="178"/>
      <c r="H7" s="179"/>
    </row>
    <row r="8" spans="3:8" x14ac:dyDescent="0.3">
      <c r="C8" s="177"/>
      <c r="D8" s="158" t="s">
        <v>60</v>
      </c>
      <c r="E8" s="170">
        <f>'M(t)_Weibull'!H25</f>
        <v>1.8891156768548119</v>
      </c>
      <c r="F8" s="178"/>
      <c r="G8" s="178"/>
      <c r="H8" s="179"/>
    </row>
    <row r="9" spans="3:8" x14ac:dyDescent="0.3">
      <c r="C9" s="177"/>
      <c r="D9" s="178"/>
      <c r="E9" s="178"/>
      <c r="F9" s="178"/>
      <c r="G9" s="178"/>
      <c r="H9" s="179"/>
    </row>
    <row r="10" spans="3:8" x14ac:dyDescent="0.3">
      <c r="C10" s="177"/>
      <c r="D10" s="60" t="s">
        <v>66</v>
      </c>
      <c r="E10" s="172">
        <f>E7/(E7+E8)</f>
        <v>0.99996881719547359</v>
      </c>
      <c r="F10" s="178"/>
      <c r="G10" s="178"/>
      <c r="H10" s="179"/>
    </row>
    <row r="11" spans="3:8" x14ac:dyDescent="0.3">
      <c r="C11" s="177"/>
      <c r="D11" s="178"/>
      <c r="E11" s="173">
        <f>E10*100</f>
        <v>99.99688171954736</v>
      </c>
      <c r="F11" s="178" t="s">
        <v>67</v>
      </c>
      <c r="G11" s="178"/>
      <c r="H11" s="179"/>
    </row>
    <row r="12" spans="3:8" x14ac:dyDescent="0.3">
      <c r="C12" s="180"/>
      <c r="D12" s="181"/>
      <c r="E12" s="181"/>
      <c r="F12" s="181"/>
      <c r="G12" s="181"/>
      <c r="H12" s="18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3E1B-07C7-4B75-9DFA-420DDADC7EC3}">
  <dimension ref="B4:H28"/>
  <sheetViews>
    <sheetView workbookViewId="0"/>
  </sheetViews>
  <sheetFormatPr baseColWidth="10" defaultRowHeight="14.4" x14ac:dyDescent="0.3"/>
  <cols>
    <col min="1" max="2" width="15.77734375" customWidth="1"/>
    <col min="3" max="3" width="31.44140625" customWidth="1"/>
    <col min="4" max="13" width="15.77734375" customWidth="1"/>
  </cols>
  <sheetData>
    <row r="4" spans="2:8" x14ac:dyDescent="0.3">
      <c r="B4" s="115"/>
      <c r="C4" s="115"/>
      <c r="D4" s="115"/>
      <c r="E4" s="115"/>
      <c r="F4" s="115"/>
      <c r="G4" s="115"/>
      <c r="H4" s="115"/>
    </row>
    <row r="5" spans="2:8" x14ac:dyDescent="0.3">
      <c r="B5" s="115"/>
      <c r="C5" s="93" t="s">
        <v>76</v>
      </c>
      <c r="D5" s="183" t="s">
        <v>8</v>
      </c>
      <c r="E5" s="97" t="s">
        <v>2</v>
      </c>
      <c r="F5" s="97" t="s">
        <v>3</v>
      </c>
      <c r="G5" s="97" t="s">
        <v>4</v>
      </c>
      <c r="H5" s="105" t="s">
        <v>5</v>
      </c>
    </row>
    <row r="6" spans="2:8" x14ac:dyDescent="0.3">
      <c r="B6" s="115"/>
      <c r="C6" s="70"/>
      <c r="D6" s="10" t="s">
        <v>7</v>
      </c>
      <c r="E6" s="74"/>
      <c r="F6" s="74"/>
      <c r="G6" s="74"/>
      <c r="H6" s="72"/>
    </row>
    <row r="7" spans="2:8" x14ac:dyDescent="0.3">
      <c r="B7" s="184" t="s">
        <v>74</v>
      </c>
      <c r="C7" s="154" t="s">
        <v>68</v>
      </c>
      <c r="D7" s="35">
        <v>10000</v>
      </c>
      <c r="E7" s="36">
        <v>15000</v>
      </c>
      <c r="F7" s="36">
        <v>25000</v>
      </c>
      <c r="G7" s="36">
        <v>2000</v>
      </c>
      <c r="H7" s="18">
        <v>8000</v>
      </c>
    </row>
    <row r="8" spans="2:8" x14ac:dyDescent="0.3">
      <c r="B8" s="185"/>
      <c r="C8" s="39" t="s">
        <v>69</v>
      </c>
      <c r="D8" s="32">
        <v>40</v>
      </c>
      <c r="E8" s="4">
        <v>70</v>
      </c>
      <c r="F8" s="4">
        <v>800</v>
      </c>
      <c r="G8" s="4">
        <v>30</v>
      </c>
      <c r="H8" s="5">
        <v>50</v>
      </c>
    </row>
    <row r="9" spans="2:8" x14ac:dyDescent="0.3">
      <c r="B9" s="177"/>
      <c r="C9" s="39"/>
      <c r="D9" s="32"/>
      <c r="E9" s="4"/>
      <c r="F9" s="4"/>
      <c r="G9" s="4"/>
      <c r="H9" s="5"/>
    </row>
    <row r="10" spans="2:8" x14ac:dyDescent="0.3">
      <c r="B10" s="185" t="s">
        <v>75</v>
      </c>
      <c r="C10" s="39" t="s">
        <v>77</v>
      </c>
      <c r="D10" s="32">
        <f>'M(t)_Weibull'!C21</f>
        <v>7.9366349424547247</v>
      </c>
      <c r="E10" s="4">
        <f>'M(t)_Weibull'!D21</f>
        <v>3.8954346865869649</v>
      </c>
      <c r="F10" s="4">
        <f>'M(t)_Weibull'!E21</f>
        <v>3.1782219398550589</v>
      </c>
      <c r="G10" s="4">
        <f>'M(t)_Weibull'!F21</f>
        <v>4.3620001189184094</v>
      </c>
      <c r="H10" s="5">
        <f>'M(t)_Weibull'!G21</f>
        <v>5.6860026134716399</v>
      </c>
    </row>
    <row r="11" spans="2:8" x14ac:dyDescent="0.3">
      <c r="B11" s="185"/>
      <c r="C11" s="39" t="s">
        <v>71</v>
      </c>
      <c r="D11" s="32">
        <v>4</v>
      </c>
      <c r="E11" s="4">
        <v>2</v>
      </c>
      <c r="F11" s="4">
        <v>3</v>
      </c>
      <c r="G11" s="4">
        <v>2</v>
      </c>
      <c r="H11" s="5">
        <v>2</v>
      </c>
    </row>
    <row r="12" spans="2:8" x14ac:dyDescent="0.3">
      <c r="B12" s="185"/>
      <c r="C12" s="39" t="s">
        <v>70</v>
      </c>
      <c r="D12" s="32">
        <v>18</v>
      </c>
      <c r="E12" s="4">
        <v>7</v>
      </c>
      <c r="F12" s="4">
        <v>7</v>
      </c>
      <c r="G12" s="4">
        <v>8</v>
      </c>
      <c r="H12" s="5">
        <v>9</v>
      </c>
    </row>
    <row r="13" spans="2:8" x14ac:dyDescent="0.3">
      <c r="B13" s="185"/>
      <c r="C13" s="39" t="s">
        <v>72</v>
      </c>
      <c r="D13" s="32">
        <v>10000</v>
      </c>
      <c r="E13" s="4">
        <v>4000</v>
      </c>
      <c r="F13" s="4">
        <v>4000</v>
      </c>
      <c r="G13" s="4">
        <v>1500</v>
      </c>
      <c r="H13" s="5">
        <v>2000</v>
      </c>
    </row>
    <row r="14" spans="2:8" x14ac:dyDescent="0.3">
      <c r="B14" s="186"/>
      <c r="C14" s="40" t="s">
        <v>73</v>
      </c>
      <c r="D14" s="37">
        <v>110</v>
      </c>
      <c r="E14" s="7">
        <v>60</v>
      </c>
      <c r="F14" s="7">
        <v>60</v>
      </c>
      <c r="G14" s="7">
        <v>50</v>
      </c>
      <c r="H14" s="8">
        <v>40</v>
      </c>
    </row>
    <row r="15" spans="2:8" x14ac:dyDescent="0.3">
      <c r="B15" s="115"/>
      <c r="C15" s="12" t="s">
        <v>12</v>
      </c>
      <c r="D15" s="187">
        <f>D7+D8+(D10+D11)*D14+D12*D13</f>
        <v>191353.02984367003</v>
      </c>
      <c r="E15" s="15">
        <f t="shared" ref="E15:H15" si="0">E7+E8+(E10+E11)*E14+E12*E13</f>
        <v>43423.726081195215</v>
      </c>
      <c r="F15" s="15">
        <f t="shared" si="0"/>
        <v>54170.693316391305</v>
      </c>
      <c r="G15" s="15">
        <f t="shared" si="0"/>
        <v>14348.10000594592</v>
      </c>
      <c r="H15" s="16">
        <f t="shared" si="0"/>
        <v>26357.440104538866</v>
      </c>
    </row>
    <row r="16" spans="2:8" x14ac:dyDescent="0.3">
      <c r="B16" s="115"/>
      <c r="C16" s="115"/>
      <c r="D16" s="115"/>
      <c r="E16" s="115"/>
      <c r="F16" s="115"/>
      <c r="G16" s="115"/>
      <c r="H16" s="115"/>
    </row>
    <row r="17" spans="2:8" x14ac:dyDescent="0.3">
      <c r="B17" s="115"/>
      <c r="C17" s="115"/>
      <c r="D17" s="115"/>
      <c r="E17" s="115"/>
      <c r="F17" s="115"/>
      <c r="G17" s="115"/>
      <c r="H17" s="115"/>
    </row>
    <row r="18" spans="2:8" x14ac:dyDescent="0.3">
      <c r="B18" s="115"/>
      <c r="C18" s="115"/>
      <c r="D18" s="115"/>
      <c r="E18" s="115"/>
      <c r="F18" s="115"/>
      <c r="G18" s="115"/>
      <c r="H18" s="115"/>
    </row>
    <row r="19" spans="2:8" x14ac:dyDescent="0.3">
      <c r="B19" s="115"/>
      <c r="C19" s="115"/>
      <c r="D19" s="115"/>
      <c r="E19" s="115"/>
      <c r="F19" s="115"/>
      <c r="G19" s="115"/>
      <c r="H19" s="115"/>
    </row>
    <row r="20" spans="2:8" x14ac:dyDescent="0.3">
      <c r="B20" s="115"/>
      <c r="C20" s="188" t="s">
        <v>78</v>
      </c>
      <c r="D20" s="115"/>
      <c r="E20" s="115"/>
      <c r="F20" s="115"/>
      <c r="G20" s="115"/>
      <c r="H20" s="115"/>
    </row>
    <row r="21" spans="2:8" x14ac:dyDescent="0.3">
      <c r="B21" s="115"/>
      <c r="C21" s="189" t="s">
        <v>79</v>
      </c>
      <c r="D21" s="192">
        <f>D15</f>
        <v>191353.02984367003</v>
      </c>
      <c r="E21" s="193" t="s">
        <v>81</v>
      </c>
      <c r="F21" s="194"/>
      <c r="G21" s="115"/>
      <c r="H21" s="115"/>
    </row>
    <row r="22" spans="2:8" ht="15" customHeight="1" x14ac:dyDescent="0.3">
      <c r="B22" s="115"/>
      <c r="C22" s="190" t="s">
        <v>2</v>
      </c>
      <c r="D22" s="195">
        <f>E15</f>
        <v>43423.726081195215</v>
      </c>
      <c r="E22" s="196" t="s">
        <v>82</v>
      </c>
      <c r="F22" s="197"/>
      <c r="G22" s="115"/>
      <c r="H22" s="115"/>
    </row>
    <row r="23" spans="2:8" x14ac:dyDescent="0.3">
      <c r="B23" s="115"/>
      <c r="C23" s="190" t="s">
        <v>3</v>
      </c>
      <c r="D23" s="195">
        <f>F15</f>
        <v>54170.693316391305</v>
      </c>
      <c r="E23" s="196" t="s">
        <v>82</v>
      </c>
      <c r="F23" s="197"/>
      <c r="G23" s="115"/>
      <c r="H23" s="115"/>
    </row>
    <row r="24" spans="2:8" x14ac:dyDescent="0.3">
      <c r="B24" s="115"/>
      <c r="C24" s="190" t="s">
        <v>4</v>
      </c>
      <c r="D24" s="195">
        <f>G15</f>
        <v>14348.10000594592</v>
      </c>
      <c r="E24" s="196" t="s">
        <v>82</v>
      </c>
      <c r="F24" s="197"/>
      <c r="G24" s="115"/>
      <c r="H24" s="115"/>
    </row>
    <row r="25" spans="2:8" x14ac:dyDescent="0.3">
      <c r="B25" s="115"/>
      <c r="C25" s="191" t="s">
        <v>80</v>
      </c>
      <c r="D25" s="198">
        <f>H15</f>
        <v>26357.440104538866</v>
      </c>
      <c r="E25" s="199" t="s">
        <v>83</v>
      </c>
      <c r="F25" s="200"/>
      <c r="G25" s="115"/>
      <c r="H25" s="115"/>
    </row>
    <row r="26" spans="2:8" x14ac:dyDescent="0.3">
      <c r="B26" s="115"/>
      <c r="C26" s="115"/>
      <c r="D26" s="115"/>
      <c r="E26" s="115"/>
      <c r="F26" s="115"/>
      <c r="G26" s="115"/>
      <c r="H26" s="115"/>
    </row>
    <row r="27" spans="2:8" x14ac:dyDescent="0.3">
      <c r="B27" s="115"/>
      <c r="C27" s="201" t="s">
        <v>84</v>
      </c>
      <c r="D27" s="202">
        <f>2*D22+2*D23+2*D24+D25</f>
        <v>250242.47891160374</v>
      </c>
      <c r="E27" s="115"/>
      <c r="F27" s="115"/>
      <c r="G27" s="115"/>
      <c r="H27" s="115"/>
    </row>
    <row r="28" spans="2:8" x14ac:dyDescent="0.3">
      <c r="B28" s="115"/>
      <c r="C28" s="115"/>
      <c r="D28" s="115"/>
      <c r="E28" s="115"/>
      <c r="F28" s="115"/>
      <c r="G28" s="115"/>
      <c r="H28" s="115"/>
    </row>
  </sheetData>
  <mergeCells count="12">
    <mergeCell ref="E21:F21"/>
    <mergeCell ref="E22:F22"/>
    <mergeCell ref="E23:F23"/>
    <mergeCell ref="E24:F24"/>
    <mergeCell ref="E25:F25"/>
    <mergeCell ref="B7:B8"/>
    <mergeCell ref="B10:B14"/>
    <mergeCell ref="C5:C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E7B0-71C3-4C58-BA6C-5CAD0189EE36}">
  <dimension ref="B3:L38"/>
  <sheetViews>
    <sheetView workbookViewId="0"/>
  </sheetViews>
  <sheetFormatPr baseColWidth="10" defaultRowHeight="14.4" x14ac:dyDescent="0.3"/>
  <cols>
    <col min="2" max="12" width="15.77734375" customWidth="1"/>
  </cols>
  <sheetData>
    <row r="3" spans="2:12" x14ac:dyDescent="0.3">
      <c r="B3" s="67" t="s">
        <v>10</v>
      </c>
      <c r="C3" s="68"/>
      <c r="D3" s="68"/>
      <c r="E3" s="68"/>
      <c r="F3" s="68"/>
      <c r="G3" s="68"/>
      <c r="H3" s="68"/>
      <c r="I3" s="68"/>
      <c r="J3" s="68"/>
      <c r="K3" s="68"/>
      <c r="L3" s="69"/>
    </row>
    <row r="4" spans="2:12" x14ac:dyDescent="0.3">
      <c r="B4" s="9" t="s">
        <v>0</v>
      </c>
      <c r="C4" s="64" t="s">
        <v>6</v>
      </c>
      <c r="D4" s="65"/>
      <c r="E4" s="65"/>
      <c r="F4" s="65"/>
      <c r="G4" s="66"/>
      <c r="H4" s="64" t="s">
        <v>9</v>
      </c>
      <c r="I4" s="65"/>
      <c r="J4" s="65"/>
      <c r="K4" s="65"/>
      <c r="L4" s="66"/>
    </row>
    <row r="5" spans="2:12" x14ac:dyDescent="0.3">
      <c r="B5" s="70" t="s">
        <v>1</v>
      </c>
      <c r="C5" s="10" t="s">
        <v>8</v>
      </c>
      <c r="D5" s="74" t="s">
        <v>2</v>
      </c>
      <c r="E5" s="74" t="s">
        <v>3</v>
      </c>
      <c r="F5" s="74" t="s">
        <v>4</v>
      </c>
      <c r="G5" s="72" t="s">
        <v>5</v>
      </c>
      <c r="H5" s="10" t="s">
        <v>8</v>
      </c>
      <c r="I5" s="74" t="s">
        <v>2</v>
      </c>
      <c r="J5" s="74" t="s">
        <v>3</v>
      </c>
      <c r="K5" s="74" t="s">
        <v>4</v>
      </c>
      <c r="L5" s="72" t="s">
        <v>5</v>
      </c>
    </row>
    <row r="6" spans="2:12" x14ac:dyDescent="0.3">
      <c r="B6" s="71"/>
      <c r="C6" s="11" t="s">
        <v>7</v>
      </c>
      <c r="D6" s="75"/>
      <c r="E6" s="75"/>
      <c r="F6" s="75"/>
      <c r="G6" s="73"/>
      <c r="H6" s="11" t="s">
        <v>7</v>
      </c>
      <c r="I6" s="75"/>
      <c r="J6" s="75"/>
      <c r="K6" s="75"/>
      <c r="L6" s="73"/>
    </row>
    <row r="7" spans="2:12" x14ac:dyDescent="0.3">
      <c r="B7" s="1">
        <v>0</v>
      </c>
      <c r="C7" s="2">
        <v>0</v>
      </c>
      <c r="D7" s="2">
        <v>0</v>
      </c>
      <c r="E7" s="2">
        <v>0</v>
      </c>
      <c r="F7" s="2">
        <f>D7*0.4+E7*0.6</f>
        <v>0</v>
      </c>
      <c r="G7" s="3">
        <f>D7*0.7+E7*0.3</f>
        <v>0</v>
      </c>
      <c r="H7" s="4">
        <f>C7/Datos!$E$17</f>
        <v>0</v>
      </c>
      <c r="I7" s="4">
        <f>D7/Datos!$E$17</f>
        <v>0</v>
      </c>
      <c r="J7" s="4">
        <f>E7/Datos!$E$17</f>
        <v>0</v>
      </c>
      <c r="K7" s="4">
        <f>F7/Datos!$E$17</f>
        <v>0</v>
      </c>
      <c r="L7" s="5">
        <f>G7/Datos!$E$17</f>
        <v>0</v>
      </c>
    </row>
    <row r="8" spans="2:12" x14ac:dyDescent="0.3">
      <c r="B8" s="1">
        <v>10000</v>
      </c>
      <c r="C8" s="2">
        <v>2</v>
      </c>
      <c r="D8" s="2">
        <v>0</v>
      </c>
      <c r="E8" s="2">
        <v>1</v>
      </c>
      <c r="F8" s="2">
        <v>1</v>
      </c>
      <c r="G8" s="3">
        <v>0</v>
      </c>
      <c r="H8" s="4">
        <f>C8/Datos!$E$17</f>
        <v>0.02</v>
      </c>
      <c r="I8" s="4">
        <f>D8/Datos!$E$17</f>
        <v>0</v>
      </c>
      <c r="J8" s="4">
        <f>E8/Datos!$E$17</f>
        <v>0.01</v>
      </c>
      <c r="K8" s="4">
        <f>F8/Datos!$E$17</f>
        <v>0.01</v>
      </c>
      <c r="L8" s="5">
        <f>G8/Datos!$E$17</f>
        <v>0</v>
      </c>
    </row>
    <row r="9" spans="2:12" x14ac:dyDescent="0.3">
      <c r="B9" s="1">
        <v>20000</v>
      </c>
      <c r="C9" s="2">
        <v>1</v>
      </c>
      <c r="D9" s="2">
        <v>0</v>
      </c>
      <c r="E9" s="2">
        <v>0</v>
      </c>
      <c r="F9" s="2">
        <v>1</v>
      </c>
      <c r="G9" s="3">
        <v>0</v>
      </c>
      <c r="H9" s="4">
        <f>C9/Datos!$E$17</f>
        <v>0.01</v>
      </c>
      <c r="I9" s="4">
        <f>D9/Datos!$E$17</f>
        <v>0</v>
      </c>
      <c r="J9" s="4">
        <f>E9/Datos!$E$17</f>
        <v>0</v>
      </c>
      <c r="K9" s="4">
        <f>F9/Datos!$E$17</f>
        <v>0.01</v>
      </c>
      <c r="L9" s="5">
        <f>G9/Datos!$E$17</f>
        <v>0</v>
      </c>
    </row>
    <row r="10" spans="2:12" x14ac:dyDescent="0.3">
      <c r="B10" s="1">
        <v>30000</v>
      </c>
      <c r="C10" s="2">
        <v>1</v>
      </c>
      <c r="D10" s="2">
        <v>1</v>
      </c>
      <c r="E10" s="2">
        <v>1</v>
      </c>
      <c r="F10" s="2">
        <v>2</v>
      </c>
      <c r="G10" s="3">
        <v>0</v>
      </c>
      <c r="H10" s="4">
        <f>C10/Datos!$E$17</f>
        <v>0.01</v>
      </c>
      <c r="I10" s="4">
        <f>D10/Datos!$E$17</f>
        <v>0.01</v>
      </c>
      <c r="J10" s="4">
        <f>E10/Datos!$E$17</f>
        <v>0.01</v>
      </c>
      <c r="K10" s="4">
        <f>F10/Datos!$E$17</f>
        <v>0.02</v>
      </c>
      <c r="L10" s="5">
        <f>G10/Datos!$E$17</f>
        <v>0</v>
      </c>
    </row>
    <row r="11" spans="2:12" x14ac:dyDescent="0.3">
      <c r="B11" s="1">
        <v>40000</v>
      </c>
      <c r="C11" s="2">
        <v>0</v>
      </c>
      <c r="D11" s="2">
        <v>1</v>
      </c>
      <c r="E11" s="2">
        <v>2</v>
      </c>
      <c r="F11" s="2">
        <v>3</v>
      </c>
      <c r="G11" s="3">
        <v>1</v>
      </c>
      <c r="H11" s="4">
        <f>C11/Datos!$E$17</f>
        <v>0</v>
      </c>
      <c r="I11" s="4">
        <f>D11/Datos!$E$17</f>
        <v>0.01</v>
      </c>
      <c r="J11" s="4">
        <f>E11/Datos!$E$17</f>
        <v>0.02</v>
      </c>
      <c r="K11" s="4">
        <f>F11/Datos!$E$17</f>
        <v>0.03</v>
      </c>
      <c r="L11" s="5">
        <f>G11/Datos!$E$17</f>
        <v>0.01</v>
      </c>
    </row>
    <row r="12" spans="2:12" x14ac:dyDescent="0.3">
      <c r="B12" s="1">
        <v>50000</v>
      </c>
      <c r="C12" s="2">
        <v>0</v>
      </c>
      <c r="D12" s="2">
        <v>3</v>
      </c>
      <c r="E12" s="2">
        <v>3</v>
      </c>
      <c r="F12" s="2">
        <v>4</v>
      </c>
      <c r="G12" s="3">
        <v>0</v>
      </c>
      <c r="H12" s="4">
        <f>C12/Datos!$E$17</f>
        <v>0</v>
      </c>
      <c r="I12" s="4">
        <f>D12/Datos!$E$17</f>
        <v>0.03</v>
      </c>
      <c r="J12" s="4">
        <f>E12/Datos!$E$17</f>
        <v>0.03</v>
      </c>
      <c r="K12" s="4">
        <f>F12/Datos!$E$17</f>
        <v>0.04</v>
      </c>
      <c r="L12" s="5">
        <f>G12/Datos!$E$17</f>
        <v>0</v>
      </c>
    </row>
    <row r="13" spans="2:12" x14ac:dyDescent="0.3">
      <c r="B13" s="1">
        <v>60000</v>
      </c>
      <c r="C13" s="2">
        <v>1</v>
      </c>
      <c r="D13" s="2">
        <v>5</v>
      </c>
      <c r="E13" s="2">
        <v>3</v>
      </c>
      <c r="F13" s="2">
        <v>6</v>
      </c>
      <c r="G13" s="3">
        <v>0</v>
      </c>
      <c r="H13" s="4">
        <f>C13/Datos!$E$17</f>
        <v>0.01</v>
      </c>
      <c r="I13" s="4">
        <f>D13/Datos!$E$17</f>
        <v>0.05</v>
      </c>
      <c r="J13" s="4">
        <f>E13/Datos!$E$17</f>
        <v>0.03</v>
      </c>
      <c r="K13" s="4">
        <f>F13/Datos!$E$17</f>
        <v>0.06</v>
      </c>
      <c r="L13" s="5">
        <f>G13/Datos!$E$17</f>
        <v>0</v>
      </c>
    </row>
    <row r="14" spans="2:12" x14ac:dyDescent="0.3">
      <c r="B14" s="1">
        <v>70000</v>
      </c>
      <c r="C14" s="2">
        <v>0</v>
      </c>
      <c r="D14" s="2">
        <v>8</v>
      </c>
      <c r="E14" s="2">
        <v>4</v>
      </c>
      <c r="F14" s="2">
        <v>6</v>
      </c>
      <c r="G14" s="3">
        <v>1</v>
      </c>
      <c r="H14" s="4">
        <f>C14/Datos!$E$17</f>
        <v>0</v>
      </c>
      <c r="I14" s="4">
        <f>D14/Datos!$E$17</f>
        <v>0.08</v>
      </c>
      <c r="J14" s="4">
        <f>E14/Datos!$E$17</f>
        <v>0.04</v>
      </c>
      <c r="K14" s="4">
        <f>F14/Datos!$E$17</f>
        <v>0.06</v>
      </c>
      <c r="L14" s="5">
        <f>G14/Datos!$E$17</f>
        <v>0.01</v>
      </c>
    </row>
    <row r="15" spans="2:12" x14ac:dyDescent="0.3">
      <c r="B15" s="1">
        <v>80000</v>
      </c>
      <c r="C15" s="2">
        <v>1</v>
      </c>
      <c r="D15" s="2">
        <v>10</v>
      </c>
      <c r="E15" s="2">
        <v>6</v>
      </c>
      <c r="F15" s="2">
        <v>7</v>
      </c>
      <c r="G15" s="3">
        <v>1</v>
      </c>
      <c r="H15" s="4">
        <f>C15/Datos!$E$17</f>
        <v>0.01</v>
      </c>
      <c r="I15" s="4">
        <f>D15/Datos!$E$17</f>
        <v>0.1</v>
      </c>
      <c r="J15" s="4">
        <f>E15/Datos!$E$17</f>
        <v>0.06</v>
      </c>
      <c r="K15" s="4">
        <f>F15/Datos!$E$17</f>
        <v>7.0000000000000007E-2</v>
      </c>
      <c r="L15" s="5">
        <f>G15/Datos!$E$17</f>
        <v>0.01</v>
      </c>
    </row>
    <row r="16" spans="2:12" x14ac:dyDescent="0.3">
      <c r="B16" s="1">
        <v>90000</v>
      </c>
      <c r="C16" s="2">
        <v>1</v>
      </c>
      <c r="D16" s="2">
        <v>11</v>
      </c>
      <c r="E16" s="2">
        <v>7</v>
      </c>
      <c r="F16" s="2">
        <v>8</v>
      </c>
      <c r="G16" s="3">
        <v>1</v>
      </c>
      <c r="H16" s="4">
        <f>C16/Datos!$E$17</f>
        <v>0.01</v>
      </c>
      <c r="I16" s="4">
        <f>D16/Datos!$E$17</f>
        <v>0.11</v>
      </c>
      <c r="J16" s="4">
        <f>E16/Datos!$E$17</f>
        <v>7.0000000000000007E-2</v>
      </c>
      <c r="K16" s="4">
        <f>F16/Datos!$E$17</f>
        <v>0.08</v>
      </c>
      <c r="L16" s="5">
        <f>G16/Datos!$E$17</f>
        <v>0.01</v>
      </c>
    </row>
    <row r="17" spans="2:12" x14ac:dyDescent="0.3">
      <c r="B17" s="1">
        <v>100000</v>
      </c>
      <c r="C17" s="2">
        <v>0</v>
      </c>
      <c r="D17" s="2">
        <v>12</v>
      </c>
      <c r="E17" s="2">
        <v>8</v>
      </c>
      <c r="F17" s="2">
        <v>9</v>
      </c>
      <c r="G17" s="3">
        <v>2</v>
      </c>
      <c r="H17" s="4">
        <f>C17/Datos!$E$17</f>
        <v>0</v>
      </c>
      <c r="I17" s="4">
        <f>D17/Datos!$E$17</f>
        <v>0.12</v>
      </c>
      <c r="J17" s="4">
        <f>E17/Datos!$E$17</f>
        <v>0.08</v>
      </c>
      <c r="K17" s="4">
        <f>F17/Datos!$E$17</f>
        <v>0.09</v>
      </c>
      <c r="L17" s="5">
        <f>G17/Datos!$E$17</f>
        <v>0.02</v>
      </c>
    </row>
    <row r="18" spans="2:12" x14ac:dyDescent="0.3">
      <c r="B18" s="1">
        <v>110000</v>
      </c>
      <c r="C18" s="2">
        <v>1</v>
      </c>
      <c r="D18" s="2">
        <v>11</v>
      </c>
      <c r="E18" s="2">
        <v>8</v>
      </c>
      <c r="F18" s="2">
        <v>9</v>
      </c>
      <c r="G18" s="3">
        <v>3</v>
      </c>
      <c r="H18" s="4">
        <f>C18/Datos!$E$17</f>
        <v>0.01</v>
      </c>
      <c r="I18" s="4">
        <f>D18/Datos!$E$17</f>
        <v>0.11</v>
      </c>
      <c r="J18" s="4">
        <f>E18/Datos!$E$17</f>
        <v>0.08</v>
      </c>
      <c r="K18" s="4">
        <f>F18/Datos!$E$17</f>
        <v>0.09</v>
      </c>
      <c r="L18" s="5">
        <f>G18/Datos!$E$17</f>
        <v>0.03</v>
      </c>
    </row>
    <row r="19" spans="2:12" x14ac:dyDescent="0.3">
      <c r="B19" s="1">
        <v>120000</v>
      </c>
      <c r="C19" s="2">
        <v>2</v>
      </c>
      <c r="D19" s="2">
        <v>10</v>
      </c>
      <c r="E19" s="2">
        <v>9</v>
      </c>
      <c r="F19" s="2">
        <v>8</v>
      </c>
      <c r="G19" s="3">
        <v>5</v>
      </c>
      <c r="H19" s="4">
        <f>C19/Datos!$E$17</f>
        <v>0.02</v>
      </c>
      <c r="I19" s="4">
        <f>D19/Datos!$E$17</f>
        <v>0.1</v>
      </c>
      <c r="J19" s="4">
        <f>E19/Datos!$E$17</f>
        <v>0.09</v>
      </c>
      <c r="K19" s="4">
        <f>F19/Datos!$E$17</f>
        <v>0.08</v>
      </c>
      <c r="L19" s="5">
        <f>G19/Datos!$E$17</f>
        <v>0.05</v>
      </c>
    </row>
    <row r="20" spans="2:12" x14ac:dyDescent="0.3">
      <c r="B20" s="1">
        <v>130000</v>
      </c>
      <c r="C20" s="2">
        <v>1</v>
      </c>
      <c r="D20" s="2">
        <v>8</v>
      </c>
      <c r="E20" s="2">
        <v>8</v>
      </c>
      <c r="F20" s="2">
        <v>7</v>
      </c>
      <c r="G20" s="3">
        <v>8</v>
      </c>
      <c r="H20" s="4">
        <f>C20/Datos!$E$17</f>
        <v>0.01</v>
      </c>
      <c r="I20" s="4">
        <f>D20/Datos!$E$17</f>
        <v>0.08</v>
      </c>
      <c r="J20" s="4">
        <f>E20/Datos!$E$17</f>
        <v>0.08</v>
      </c>
      <c r="K20" s="4">
        <f>F20/Datos!$E$17</f>
        <v>7.0000000000000007E-2</v>
      </c>
      <c r="L20" s="5">
        <f>G20/Datos!$E$17</f>
        <v>0.08</v>
      </c>
    </row>
    <row r="21" spans="2:12" x14ac:dyDescent="0.3">
      <c r="B21" s="1">
        <v>140000</v>
      </c>
      <c r="C21" s="2">
        <v>2</v>
      </c>
      <c r="D21" s="2">
        <v>6</v>
      </c>
      <c r="E21" s="2">
        <v>9</v>
      </c>
      <c r="F21" s="2">
        <v>6</v>
      </c>
      <c r="G21" s="3">
        <v>9</v>
      </c>
      <c r="H21" s="4">
        <f>C21/Datos!$E$17</f>
        <v>0.02</v>
      </c>
      <c r="I21" s="4">
        <f>D21/Datos!$E$17</f>
        <v>0.06</v>
      </c>
      <c r="J21" s="4">
        <f>E21/Datos!$E$17</f>
        <v>0.09</v>
      </c>
      <c r="K21" s="4">
        <f>F21/Datos!$E$17</f>
        <v>0.06</v>
      </c>
      <c r="L21" s="5">
        <f>G21/Datos!$E$17</f>
        <v>0.09</v>
      </c>
    </row>
    <row r="22" spans="2:12" x14ac:dyDescent="0.3">
      <c r="B22" s="1">
        <v>150000</v>
      </c>
      <c r="C22" s="2">
        <v>0</v>
      </c>
      <c r="D22" s="2">
        <v>4</v>
      </c>
      <c r="E22" s="2">
        <v>7</v>
      </c>
      <c r="F22" s="2">
        <v>5</v>
      </c>
      <c r="G22" s="3">
        <v>10</v>
      </c>
      <c r="H22" s="4">
        <f>C22/Datos!$E$17</f>
        <v>0</v>
      </c>
      <c r="I22" s="4">
        <f>D22/Datos!$E$17</f>
        <v>0.04</v>
      </c>
      <c r="J22" s="4">
        <f>E22/Datos!$E$17</f>
        <v>7.0000000000000007E-2</v>
      </c>
      <c r="K22" s="4">
        <f>F22/Datos!$E$17</f>
        <v>0.05</v>
      </c>
      <c r="L22" s="5">
        <f>G22/Datos!$E$17</f>
        <v>0.1</v>
      </c>
    </row>
    <row r="23" spans="2:12" x14ac:dyDescent="0.3">
      <c r="B23" s="1">
        <v>160000</v>
      </c>
      <c r="C23" s="2">
        <v>1</v>
      </c>
      <c r="D23" s="2">
        <v>3</v>
      </c>
      <c r="E23" s="2">
        <v>7</v>
      </c>
      <c r="F23" s="2">
        <v>4</v>
      </c>
      <c r="G23" s="3">
        <v>9</v>
      </c>
      <c r="H23" s="4">
        <f>C23/Datos!$E$17</f>
        <v>0.01</v>
      </c>
      <c r="I23" s="4">
        <f>D23/Datos!$E$17</f>
        <v>0.03</v>
      </c>
      <c r="J23" s="4">
        <f>E23/Datos!$E$17</f>
        <v>7.0000000000000007E-2</v>
      </c>
      <c r="K23" s="4">
        <f>F23/Datos!$E$17</f>
        <v>0.04</v>
      </c>
      <c r="L23" s="5">
        <f>G23/Datos!$E$17</f>
        <v>0.09</v>
      </c>
    </row>
    <row r="24" spans="2:12" x14ac:dyDescent="0.3">
      <c r="B24" s="1">
        <v>170000</v>
      </c>
      <c r="C24" s="2">
        <v>0</v>
      </c>
      <c r="D24" s="2">
        <v>2</v>
      </c>
      <c r="E24" s="2">
        <v>6</v>
      </c>
      <c r="F24" s="2">
        <v>4</v>
      </c>
      <c r="G24" s="3">
        <v>9</v>
      </c>
      <c r="H24" s="4">
        <f>C24/Datos!$E$17</f>
        <v>0</v>
      </c>
      <c r="I24" s="4">
        <f>D24/Datos!$E$17</f>
        <v>0.02</v>
      </c>
      <c r="J24" s="4">
        <f>E24/Datos!$E$17</f>
        <v>0.06</v>
      </c>
      <c r="K24" s="4">
        <f>F24/Datos!$E$17</f>
        <v>0.04</v>
      </c>
      <c r="L24" s="5">
        <f>G24/Datos!$E$17</f>
        <v>0.09</v>
      </c>
    </row>
    <row r="25" spans="2:12" x14ac:dyDescent="0.3">
      <c r="B25" s="1">
        <v>180000</v>
      </c>
      <c r="C25" s="2">
        <v>2</v>
      </c>
      <c r="D25" s="2">
        <v>1</v>
      </c>
      <c r="E25" s="2">
        <v>4</v>
      </c>
      <c r="F25" s="2">
        <v>3</v>
      </c>
      <c r="G25" s="3">
        <v>8</v>
      </c>
      <c r="H25" s="4">
        <f>C25/Datos!$E$17</f>
        <v>0.02</v>
      </c>
      <c r="I25" s="4">
        <f>D25/Datos!$E$17</f>
        <v>0.01</v>
      </c>
      <c r="J25" s="4">
        <f>E25/Datos!$E$17</f>
        <v>0.04</v>
      </c>
      <c r="K25" s="4">
        <f>F25/Datos!$E$17</f>
        <v>0.03</v>
      </c>
      <c r="L25" s="5">
        <f>G25/Datos!$E$17</f>
        <v>0.08</v>
      </c>
    </row>
    <row r="26" spans="2:12" x14ac:dyDescent="0.3">
      <c r="B26" s="1">
        <v>190000</v>
      </c>
      <c r="C26" s="2">
        <v>1</v>
      </c>
      <c r="D26" s="2">
        <v>2</v>
      </c>
      <c r="E26" s="2">
        <v>2</v>
      </c>
      <c r="F26" s="2">
        <f>D26*0.4+E26*0.6</f>
        <v>2</v>
      </c>
      <c r="G26" s="3">
        <v>7</v>
      </c>
      <c r="H26" s="4">
        <f>C26/Datos!$E$17</f>
        <v>0.01</v>
      </c>
      <c r="I26" s="4">
        <f>D26/Datos!$E$17</f>
        <v>0.02</v>
      </c>
      <c r="J26" s="4">
        <f>E26/Datos!$E$17</f>
        <v>0.02</v>
      </c>
      <c r="K26" s="4">
        <f>F26/Datos!$E$17</f>
        <v>0.02</v>
      </c>
      <c r="L26" s="5">
        <f>G26/Datos!$E$17</f>
        <v>7.0000000000000007E-2</v>
      </c>
    </row>
    <row r="27" spans="2:12" x14ac:dyDescent="0.3">
      <c r="B27" s="1">
        <v>200000</v>
      </c>
      <c r="C27" s="2">
        <v>0</v>
      </c>
      <c r="D27" s="2">
        <v>0</v>
      </c>
      <c r="E27" s="2">
        <v>1</v>
      </c>
      <c r="F27" s="2">
        <v>1</v>
      </c>
      <c r="G27" s="3">
        <v>6</v>
      </c>
      <c r="H27" s="4">
        <f>C27/Datos!$E$17</f>
        <v>0</v>
      </c>
      <c r="I27" s="4">
        <f>D27/Datos!$E$17</f>
        <v>0</v>
      </c>
      <c r="J27" s="4">
        <f>E27/Datos!$E$17</f>
        <v>0.01</v>
      </c>
      <c r="K27" s="4">
        <f>F27/Datos!$E$17</f>
        <v>0.01</v>
      </c>
      <c r="L27" s="5">
        <f>G27/Datos!$E$17</f>
        <v>0.06</v>
      </c>
    </row>
    <row r="28" spans="2:12" x14ac:dyDescent="0.3">
      <c r="B28" s="1">
        <v>210000</v>
      </c>
      <c r="C28" s="2">
        <v>2</v>
      </c>
      <c r="D28" s="2">
        <v>1</v>
      </c>
      <c r="E28" s="2">
        <v>2</v>
      </c>
      <c r="F28" s="2">
        <v>1</v>
      </c>
      <c r="G28" s="3">
        <v>4</v>
      </c>
      <c r="H28" s="4">
        <f>C28/Datos!$E$17</f>
        <v>0.02</v>
      </c>
      <c r="I28" s="4">
        <f>D28/Datos!$E$17</f>
        <v>0.01</v>
      </c>
      <c r="J28" s="4">
        <f>E28/Datos!$E$17</f>
        <v>0.02</v>
      </c>
      <c r="K28" s="4">
        <f>F28/Datos!$E$17</f>
        <v>0.01</v>
      </c>
      <c r="L28" s="5">
        <f>G28/Datos!$E$17</f>
        <v>0.04</v>
      </c>
    </row>
    <row r="29" spans="2:12" x14ac:dyDescent="0.3">
      <c r="B29" s="1">
        <v>220000</v>
      </c>
      <c r="C29" s="2">
        <v>1</v>
      </c>
      <c r="D29" s="2">
        <v>0</v>
      </c>
      <c r="E29" s="2">
        <v>1</v>
      </c>
      <c r="F29" s="2">
        <v>1</v>
      </c>
      <c r="G29" s="3">
        <v>4</v>
      </c>
      <c r="H29" s="4">
        <f>C29/Datos!$E$17</f>
        <v>0.01</v>
      </c>
      <c r="I29" s="4">
        <f>D29/Datos!$E$17</f>
        <v>0</v>
      </c>
      <c r="J29" s="4">
        <f>E29/Datos!$E$17</f>
        <v>0.01</v>
      </c>
      <c r="K29" s="4">
        <f>F29/Datos!$E$17</f>
        <v>0.01</v>
      </c>
      <c r="L29" s="5">
        <f>G29/Datos!$E$17</f>
        <v>0.04</v>
      </c>
    </row>
    <row r="30" spans="2:12" x14ac:dyDescent="0.3">
      <c r="B30" s="1">
        <v>230000</v>
      </c>
      <c r="C30" s="2">
        <v>0</v>
      </c>
      <c r="D30" s="2">
        <v>1</v>
      </c>
      <c r="E30" s="2">
        <v>0</v>
      </c>
      <c r="F30" s="2">
        <v>1</v>
      </c>
      <c r="G30" s="3">
        <v>3</v>
      </c>
      <c r="H30" s="4">
        <f>C30/Datos!$E$17</f>
        <v>0</v>
      </c>
      <c r="I30" s="4">
        <f>D30/Datos!$E$17</f>
        <v>0.01</v>
      </c>
      <c r="J30" s="4">
        <f>E30/Datos!$E$17</f>
        <v>0</v>
      </c>
      <c r="K30" s="4">
        <f>F30/Datos!$E$17</f>
        <v>0.01</v>
      </c>
      <c r="L30" s="5">
        <f>G30/Datos!$E$17</f>
        <v>0.03</v>
      </c>
    </row>
    <row r="31" spans="2:12" x14ac:dyDescent="0.3">
      <c r="B31" s="1">
        <v>240000</v>
      </c>
      <c r="C31" s="2">
        <v>1</v>
      </c>
      <c r="D31" s="2">
        <v>0</v>
      </c>
      <c r="E31" s="2">
        <v>1</v>
      </c>
      <c r="F31" s="2">
        <v>1</v>
      </c>
      <c r="G31" s="3">
        <v>3</v>
      </c>
      <c r="H31" s="4">
        <f>C31/Datos!$E$17</f>
        <v>0.01</v>
      </c>
      <c r="I31" s="4">
        <f>D31/Datos!$E$17</f>
        <v>0</v>
      </c>
      <c r="J31" s="4">
        <f>E31/Datos!$E$17</f>
        <v>0.01</v>
      </c>
      <c r="K31" s="4">
        <f>F31/Datos!$E$17</f>
        <v>0.01</v>
      </c>
      <c r="L31" s="5">
        <f>G31/Datos!$E$17</f>
        <v>0.03</v>
      </c>
    </row>
    <row r="32" spans="2:12" x14ac:dyDescent="0.3">
      <c r="B32" s="1">
        <v>250000</v>
      </c>
      <c r="C32" s="2">
        <v>1</v>
      </c>
      <c r="D32" s="2">
        <v>0</v>
      </c>
      <c r="E32" s="2">
        <v>0</v>
      </c>
      <c r="F32" s="2">
        <f t="shared" ref="F32:F37" si="0">D32*0.4+E32*0.6</f>
        <v>0</v>
      </c>
      <c r="G32" s="3">
        <v>2</v>
      </c>
      <c r="H32" s="4">
        <f>C32/Datos!$E$17</f>
        <v>0.01</v>
      </c>
      <c r="I32" s="4">
        <f>D32/Datos!$E$17</f>
        <v>0</v>
      </c>
      <c r="J32" s="4">
        <f>E32/Datos!$E$17</f>
        <v>0</v>
      </c>
      <c r="K32" s="4">
        <f>F32/Datos!$E$17</f>
        <v>0</v>
      </c>
      <c r="L32" s="5">
        <f>G32/Datos!$E$17</f>
        <v>0.02</v>
      </c>
    </row>
    <row r="33" spans="2:12" x14ac:dyDescent="0.3">
      <c r="B33" s="1">
        <v>260000</v>
      </c>
      <c r="C33" s="2">
        <v>2</v>
      </c>
      <c r="D33" s="2">
        <v>0</v>
      </c>
      <c r="E33" s="2">
        <v>0</v>
      </c>
      <c r="F33" s="2">
        <f t="shared" si="0"/>
        <v>0</v>
      </c>
      <c r="G33" s="3">
        <v>2</v>
      </c>
      <c r="H33" s="4">
        <f>C33/Datos!$E$17</f>
        <v>0.02</v>
      </c>
      <c r="I33" s="4">
        <f>D33/Datos!$E$17</f>
        <v>0</v>
      </c>
      <c r="J33" s="4">
        <f>E33/Datos!$E$17</f>
        <v>0</v>
      </c>
      <c r="K33" s="4">
        <f>F33/Datos!$E$17</f>
        <v>0</v>
      </c>
      <c r="L33" s="5">
        <f>G33/Datos!$E$17</f>
        <v>0.02</v>
      </c>
    </row>
    <row r="34" spans="2:12" x14ac:dyDescent="0.3">
      <c r="B34" s="1">
        <v>270000</v>
      </c>
      <c r="C34" s="2">
        <v>0</v>
      </c>
      <c r="D34" s="2">
        <v>0</v>
      </c>
      <c r="E34" s="2">
        <v>0</v>
      </c>
      <c r="F34" s="2">
        <f t="shared" si="0"/>
        <v>0</v>
      </c>
      <c r="G34" s="3">
        <v>1</v>
      </c>
      <c r="H34" s="4">
        <f>C34/Datos!$E$17</f>
        <v>0</v>
      </c>
      <c r="I34" s="4">
        <f>D34/Datos!$E$17</f>
        <v>0</v>
      </c>
      <c r="J34" s="4">
        <f>E34/Datos!$E$17</f>
        <v>0</v>
      </c>
      <c r="K34" s="4">
        <f>F34/Datos!$E$17</f>
        <v>0</v>
      </c>
      <c r="L34" s="5">
        <f>G34/Datos!$E$17</f>
        <v>0.01</v>
      </c>
    </row>
    <row r="35" spans="2:12" x14ac:dyDescent="0.3">
      <c r="B35" s="1">
        <v>280000</v>
      </c>
      <c r="C35" s="2">
        <v>1</v>
      </c>
      <c r="D35" s="2">
        <v>0</v>
      </c>
      <c r="E35" s="2">
        <v>0</v>
      </c>
      <c r="F35" s="2">
        <f t="shared" si="0"/>
        <v>0</v>
      </c>
      <c r="G35" s="3">
        <v>1</v>
      </c>
      <c r="H35" s="4">
        <f>C35/Datos!$E$17</f>
        <v>0.01</v>
      </c>
      <c r="I35" s="4">
        <f>D35/Datos!$E$17</f>
        <v>0</v>
      </c>
      <c r="J35" s="4">
        <f>E35/Datos!$E$17</f>
        <v>0</v>
      </c>
      <c r="K35" s="4">
        <f>F35/Datos!$E$17</f>
        <v>0</v>
      </c>
      <c r="L35" s="5">
        <f>G35/Datos!$E$17</f>
        <v>0.01</v>
      </c>
    </row>
    <row r="36" spans="2:12" x14ac:dyDescent="0.3">
      <c r="B36" s="1">
        <v>290000</v>
      </c>
      <c r="C36" s="2">
        <v>0</v>
      </c>
      <c r="D36" s="2">
        <v>0</v>
      </c>
      <c r="E36" s="2">
        <v>0</v>
      </c>
      <c r="F36" s="2">
        <f t="shared" si="0"/>
        <v>0</v>
      </c>
      <c r="G36" s="3">
        <f>D36*0.7+E36*0.3</f>
        <v>0</v>
      </c>
      <c r="H36" s="4">
        <f>C36/Datos!$E$17</f>
        <v>0</v>
      </c>
      <c r="I36" s="4">
        <f>D36/Datos!$E$17</f>
        <v>0</v>
      </c>
      <c r="J36" s="4">
        <f>E36/Datos!$E$17</f>
        <v>0</v>
      </c>
      <c r="K36" s="4">
        <f>F36/Datos!$E$17</f>
        <v>0</v>
      </c>
      <c r="L36" s="5">
        <f>G36/Datos!$E$17</f>
        <v>0</v>
      </c>
    </row>
    <row r="37" spans="2:12" x14ac:dyDescent="0.3">
      <c r="B37" s="1">
        <v>300000</v>
      </c>
      <c r="C37" s="2">
        <v>1</v>
      </c>
      <c r="D37" s="2">
        <v>0</v>
      </c>
      <c r="E37" s="2">
        <v>0</v>
      </c>
      <c r="F37" s="2">
        <f t="shared" si="0"/>
        <v>0</v>
      </c>
      <c r="G37" s="3">
        <f>D37*0.7+E37*0.3</f>
        <v>0</v>
      </c>
      <c r="H37" s="4">
        <f>C37/Datos!$E$17</f>
        <v>0.01</v>
      </c>
      <c r="I37" s="4">
        <f>D37/Datos!$E$17</f>
        <v>0</v>
      </c>
      <c r="J37" s="4">
        <f>E37/Datos!$E$17</f>
        <v>0</v>
      </c>
      <c r="K37" s="4">
        <f>F37/Datos!$E$17</f>
        <v>0</v>
      </c>
      <c r="L37" s="5">
        <f>G37/Datos!$E$17</f>
        <v>0</v>
      </c>
    </row>
    <row r="38" spans="2:12" x14ac:dyDescent="0.3">
      <c r="B38" s="12" t="s">
        <v>12</v>
      </c>
      <c r="C38" s="13">
        <f>SUM(C7:C37)</f>
        <v>26</v>
      </c>
      <c r="D38" s="13">
        <f>SUM(D7:D37)</f>
        <v>100</v>
      </c>
      <c r="E38" s="13">
        <f>SUM(E7:E37)</f>
        <v>100</v>
      </c>
      <c r="F38" s="13">
        <f t="shared" ref="F38:G38" si="1">SUM(F7:F37)</f>
        <v>100</v>
      </c>
      <c r="G38" s="14">
        <f t="shared" si="1"/>
        <v>100</v>
      </c>
      <c r="H38" s="15">
        <f t="shared" ref="H38" si="2">SUM(H7:H37)</f>
        <v>0.26</v>
      </c>
      <c r="I38" s="15">
        <f t="shared" ref="I38" si="3">SUM(I7:I37)</f>
        <v>1</v>
      </c>
      <c r="J38" s="15">
        <f t="shared" ref="J38" si="4">SUM(J7:J37)</f>
        <v>1.0000000000000002</v>
      </c>
      <c r="K38" s="15">
        <f t="shared" ref="K38" si="5">SUM(K7:K37)</f>
        <v>1.0000000000000002</v>
      </c>
      <c r="L38" s="16">
        <f>G38/Datos!$E$17</f>
        <v>1</v>
      </c>
    </row>
  </sheetData>
  <mergeCells count="12">
    <mergeCell ref="H4:L4"/>
    <mergeCell ref="B3:L3"/>
    <mergeCell ref="C4:G4"/>
    <mergeCell ref="B5:B6"/>
    <mergeCell ref="L5:L6"/>
    <mergeCell ref="K5:K6"/>
    <mergeCell ref="J5:J6"/>
    <mergeCell ref="I5:I6"/>
    <mergeCell ref="G5:G6"/>
    <mergeCell ref="F5:F6"/>
    <mergeCell ref="E5:E6"/>
    <mergeCell ref="D5:D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9B38-C052-46A1-8CA9-12900428FD2B}">
  <dimension ref="B4:L37"/>
  <sheetViews>
    <sheetView workbookViewId="0"/>
  </sheetViews>
  <sheetFormatPr baseColWidth="10" defaultRowHeight="14.4" x14ac:dyDescent="0.3"/>
  <cols>
    <col min="2" max="17" width="15.77734375" customWidth="1"/>
  </cols>
  <sheetData>
    <row r="4" spans="2:12" x14ac:dyDescent="0.3">
      <c r="B4" s="17" t="s">
        <v>0</v>
      </c>
      <c r="C4" s="64" t="s">
        <v>13</v>
      </c>
      <c r="D4" s="65"/>
      <c r="E4" s="65"/>
      <c r="F4" s="65"/>
      <c r="G4" s="66"/>
      <c r="H4" s="64" t="s">
        <v>14</v>
      </c>
      <c r="I4" s="65"/>
      <c r="J4" s="65"/>
      <c r="K4" s="65"/>
      <c r="L4" s="66"/>
    </row>
    <row r="5" spans="2:12" x14ac:dyDescent="0.3">
      <c r="B5" s="70" t="s">
        <v>1</v>
      </c>
      <c r="C5" s="10" t="s">
        <v>8</v>
      </c>
      <c r="D5" s="74" t="s">
        <v>2</v>
      </c>
      <c r="E5" s="74" t="s">
        <v>3</v>
      </c>
      <c r="F5" s="74" t="s">
        <v>4</v>
      </c>
      <c r="G5" s="72" t="s">
        <v>5</v>
      </c>
      <c r="H5" s="10" t="s">
        <v>8</v>
      </c>
      <c r="I5" s="74" t="s">
        <v>2</v>
      </c>
      <c r="J5" s="74" t="s">
        <v>3</v>
      </c>
      <c r="K5" s="74" t="s">
        <v>4</v>
      </c>
      <c r="L5" s="72" t="s">
        <v>5</v>
      </c>
    </row>
    <row r="6" spans="2:12" x14ac:dyDescent="0.3">
      <c r="B6" s="71"/>
      <c r="C6" s="11" t="s">
        <v>7</v>
      </c>
      <c r="D6" s="75"/>
      <c r="E6" s="75"/>
      <c r="F6" s="75"/>
      <c r="G6" s="73"/>
      <c r="H6" s="11" t="s">
        <v>7</v>
      </c>
      <c r="I6" s="75"/>
      <c r="J6" s="75"/>
      <c r="K6" s="75"/>
      <c r="L6" s="73"/>
    </row>
    <row r="7" spans="2:12" x14ac:dyDescent="0.3">
      <c r="B7" s="1">
        <v>0</v>
      </c>
      <c r="C7" s="4">
        <f>+SUM(Historial_Fallos!$H$7:H7)</f>
        <v>0</v>
      </c>
      <c r="D7" s="4">
        <f>+SUM(Historial_Fallos!$I$7:I7)</f>
        <v>0</v>
      </c>
      <c r="E7" s="4">
        <f>+SUM(Historial_Fallos!$J$7:J7)</f>
        <v>0</v>
      </c>
      <c r="F7" s="4">
        <f>+SUM(Historial_Fallos!$K$7:K7)</f>
        <v>0</v>
      </c>
      <c r="G7" s="18">
        <f>+SUM(Historial_Fallos!$L$7:L7)</f>
        <v>0</v>
      </c>
      <c r="H7" s="4">
        <f>1-C7</f>
        <v>1</v>
      </c>
      <c r="I7" s="4">
        <f t="shared" ref="I7:L7" si="0">1-D7</f>
        <v>1</v>
      </c>
      <c r="J7" s="4">
        <f t="shared" si="0"/>
        <v>1</v>
      </c>
      <c r="K7" s="4">
        <f t="shared" si="0"/>
        <v>1</v>
      </c>
      <c r="L7" s="18">
        <f t="shared" si="0"/>
        <v>1</v>
      </c>
    </row>
    <row r="8" spans="2:12" x14ac:dyDescent="0.3">
      <c r="B8" s="1">
        <v>10000</v>
      </c>
      <c r="C8" s="4">
        <f>+SUM(Historial_Fallos!$H$7:H8)</f>
        <v>0.02</v>
      </c>
      <c r="D8" s="4">
        <f>+SUM(Historial_Fallos!$I$7:I8)</f>
        <v>0</v>
      </c>
      <c r="E8" s="4">
        <f>+SUM(Historial_Fallos!$J$7:J8)</f>
        <v>0.01</v>
      </c>
      <c r="F8" s="4">
        <f>+SUM(Historial_Fallos!$K$7:K8)</f>
        <v>0.01</v>
      </c>
      <c r="G8" s="5">
        <f>+SUM(Historial_Fallos!$L$7:L8)</f>
        <v>0</v>
      </c>
      <c r="H8" s="4">
        <f t="shared" ref="H8:H37" si="1">1-C8</f>
        <v>0.98</v>
      </c>
      <c r="I8" s="4">
        <f t="shared" ref="I8:I37" si="2">1-D8</f>
        <v>1</v>
      </c>
      <c r="J8" s="4">
        <f t="shared" ref="J8:J37" si="3">1-E8</f>
        <v>0.99</v>
      </c>
      <c r="K8" s="4">
        <f t="shared" ref="K8:K37" si="4">1-F8</f>
        <v>0.99</v>
      </c>
      <c r="L8" s="5">
        <f t="shared" ref="L8:L37" si="5">1-G8</f>
        <v>1</v>
      </c>
    </row>
    <row r="9" spans="2:12" x14ac:dyDescent="0.3">
      <c r="B9" s="1">
        <v>20000</v>
      </c>
      <c r="C9" s="4">
        <f>+SUM(Historial_Fallos!$H$7:H9)</f>
        <v>0.03</v>
      </c>
      <c r="D9" s="4">
        <f>+SUM(Historial_Fallos!$I$7:I9)</f>
        <v>0</v>
      </c>
      <c r="E9" s="4">
        <f>+SUM(Historial_Fallos!$J$7:J9)</f>
        <v>0.01</v>
      </c>
      <c r="F9" s="4">
        <f>+SUM(Historial_Fallos!$K$7:K9)</f>
        <v>0.02</v>
      </c>
      <c r="G9" s="5">
        <f>+SUM(Historial_Fallos!$L$7:L9)</f>
        <v>0</v>
      </c>
      <c r="H9" s="4">
        <f t="shared" si="1"/>
        <v>0.97</v>
      </c>
      <c r="I9" s="4">
        <f t="shared" si="2"/>
        <v>1</v>
      </c>
      <c r="J9" s="4">
        <f t="shared" si="3"/>
        <v>0.99</v>
      </c>
      <c r="K9" s="4">
        <f t="shared" si="4"/>
        <v>0.98</v>
      </c>
      <c r="L9" s="5">
        <f t="shared" si="5"/>
        <v>1</v>
      </c>
    </row>
    <row r="10" spans="2:12" x14ac:dyDescent="0.3">
      <c r="B10" s="1">
        <v>30000</v>
      </c>
      <c r="C10" s="4">
        <f>+SUM(Historial_Fallos!$H$7:H10)</f>
        <v>0.04</v>
      </c>
      <c r="D10" s="4">
        <f>+SUM(Historial_Fallos!$I$7:I10)</f>
        <v>0.01</v>
      </c>
      <c r="E10" s="4">
        <f>+SUM(Historial_Fallos!$J$7:J10)</f>
        <v>0.02</v>
      </c>
      <c r="F10" s="4">
        <f>+SUM(Historial_Fallos!$K$7:K10)</f>
        <v>0.04</v>
      </c>
      <c r="G10" s="5">
        <f>+SUM(Historial_Fallos!$L$7:L10)</f>
        <v>0</v>
      </c>
      <c r="H10" s="4">
        <f t="shared" si="1"/>
        <v>0.96</v>
      </c>
      <c r="I10" s="4">
        <f t="shared" si="2"/>
        <v>0.99</v>
      </c>
      <c r="J10" s="4">
        <f t="shared" si="3"/>
        <v>0.98</v>
      </c>
      <c r="K10" s="4">
        <f t="shared" si="4"/>
        <v>0.96</v>
      </c>
      <c r="L10" s="5">
        <f t="shared" si="5"/>
        <v>1</v>
      </c>
    </row>
    <row r="11" spans="2:12" x14ac:dyDescent="0.3">
      <c r="B11" s="1">
        <v>40000</v>
      </c>
      <c r="C11" s="4">
        <f>+SUM(Historial_Fallos!$H$7:H11)</f>
        <v>0.04</v>
      </c>
      <c r="D11" s="4">
        <f>+SUM(Historial_Fallos!$I$7:I11)</f>
        <v>0.02</v>
      </c>
      <c r="E11" s="4">
        <f>+SUM(Historial_Fallos!$J$7:J11)</f>
        <v>0.04</v>
      </c>
      <c r="F11" s="4">
        <f>+SUM(Historial_Fallos!$K$7:K11)</f>
        <v>7.0000000000000007E-2</v>
      </c>
      <c r="G11" s="5">
        <f>+SUM(Historial_Fallos!$L$7:L11)</f>
        <v>0.01</v>
      </c>
      <c r="H11" s="4">
        <f t="shared" si="1"/>
        <v>0.96</v>
      </c>
      <c r="I11" s="4">
        <f t="shared" si="2"/>
        <v>0.98</v>
      </c>
      <c r="J11" s="4">
        <f t="shared" si="3"/>
        <v>0.96</v>
      </c>
      <c r="K11" s="4">
        <f t="shared" si="4"/>
        <v>0.92999999999999994</v>
      </c>
      <c r="L11" s="5">
        <f t="shared" si="5"/>
        <v>0.99</v>
      </c>
    </row>
    <row r="12" spans="2:12" x14ac:dyDescent="0.3">
      <c r="B12" s="1">
        <v>50000</v>
      </c>
      <c r="C12" s="4">
        <f>+SUM(Historial_Fallos!$H$7:H12)</f>
        <v>0.04</v>
      </c>
      <c r="D12" s="4">
        <f>+SUM(Historial_Fallos!$I$7:I12)</f>
        <v>0.05</v>
      </c>
      <c r="E12" s="4">
        <f>+SUM(Historial_Fallos!$J$7:J12)</f>
        <v>7.0000000000000007E-2</v>
      </c>
      <c r="F12" s="4">
        <f>+SUM(Historial_Fallos!$K$7:K12)</f>
        <v>0.11000000000000001</v>
      </c>
      <c r="G12" s="5">
        <f>+SUM(Historial_Fallos!$L$7:L12)</f>
        <v>0.01</v>
      </c>
      <c r="H12" s="4">
        <f t="shared" si="1"/>
        <v>0.96</v>
      </c>
      <c r="I12" s="4">
        <f t="shared" si="2"/>
        <v>0.95</v>
      </c>
      <c r="J12" s="4">
        <f t="shared" si="3"/>
        <v>0.92999999999999994</v>
      </c>
      <c r="K12" s="4">
        <f t="shared" si="4"/>
        <v>0.89</v>
      </c>
      <c r="L12" s="5">
        <f t="shared" si="5"/>
        <v>0.99</v>
      </c>
    </row>
    <row r="13" spans="2:12" x14ac:dyDescent="0.3">
      <c r="B13" s="1">
        <v>60000</v>
      </c>
      <c r="C13" s="4">
        <f>+SUM(Historial_Fallos!$H$7:H13)</f>
        <v>0.05</v>
      </c>
      <c r="D13" s="4">
        <f>+SUM(Historial_Fallos!$I$7:I13)</f>
        <v>0.1</v>
      </c>
      <c r="E13" s="4">
        <f>+SUM(Historial_Fallos!$J$7:J13)</f>
        <v>0.1</v>
      </c>
      <c r="F13" s="4">
        <f>+SUM(Historial_Fallos!$K$7:K13)</f>
        <v>0.17</v>
      </c>
      <c r="G13" s="5">
        <f>+SUM(Historial_Fallos!$L$7:L13)</f>
        <v>0.01</v>
      </c>
      <c r="H13" s="4">
        <f t="shared" si="1"/>
        <v>0.95</v>
      </c>
      <c r="I13" s="4">
        <f t="shared" si="2"/>
        <v>0.9</v>
      </c>
      <c r="J13" s="4">
        <f t="shared" si="3"/>
        <v>0.9</v>
      </c>
      <c r="K13" s="4">
        <f t="shared" si="4"/>
        <v>0.83</v>
      </c>
      <c r="L13" s="5">
        <f t="shared" si="5"/>
        <v>0.99</v>
      </c>
    </row>
    <row r="14" spans="2:12" x14ac:dyDescent="0.3">
      <c r="B14" s="1">
        <v>70000</v>
      </c>
      <c r="C14" s="4">
        <f>+SUM(Historial_Fallos!$H$7:H14)</f>
        <v>0.05</v>
      </c>
      <c r="D14" s="4">
        <f>+SUM(Historial_Fallos!$I$7:I14)</f>
        <v>0.18</v>
      </c>
      <c r="E14" s="4">
        <f>+SUM(Historial_Fallos!$J$7:J14)</f>
        <v>0.14000000000000001</v>
      </c>
      <c r="F14" s="4">
        <f>+SUM(Historial_Fallos!$K$7:K14)</f>
        <v>0.23</v>
      </c>
      <c r="G14" s="5">
        <f>+SUM(Historial_Fallos!$L$7:L14)</f>
        <v>0.02</v>
      </c>
      <c r="H14" s="4">
        <f t="shared" si="1"/>
        <v>0.95</v>
      </c>
      <c r="I14" s="4">
        <f t="shared" si="2"/>
        <v>0.82000000000000006</v>
      </c>
      <c r="J14" s="4">
        <f t="shared" si="3"/>
        <v>0.86</v>
      </c>
      <c r="K14" s="4">
        <f t="shared" si="4"/>
        <v>0.77</v>
      </c>
      <c r="L14" s="5">
        <f t="shared" si="5"/>
        <v>0.98</v>
      </c>
    </row>
    <row r="15" spans="2:12" x14ac:dyDescent="0.3">
      <c r="B15" s="1">
        <v>80000</v>
      </c>
      <c r="C15" s="4">
        <f>+SUM(Historial_Fallos!$H$7:H15)</f>
        <v>6.0000000000000005E-2</v>
      </c>
      <c r="D15" s="4">
        <f>+SUM(Historial_Fallos!$I$7:I15)</f>
        <v>0.28000000000000003</v>
      </c>
      <c r="E15" s="4">
        <f>+SUM(Historial_Fallos!$J$7:J15)</f>
        <v>0.2</v>
      </c>
      <c r="F15" s="4">
        <f>+SUM(Historial_Fallos!$K$7:K15)</f>
        <v>0.30000000000000004</v>
      </c>
      <c r="G15" s="5">
        <f>+SUM(Historial_Fallos!$L$7:L15)</f>
        <v>0.03</v>
      </c>
      <c r="H15" s="4">
        <f t="shared" si="1"/>
        <v>0.94</v>
      </c>
      <c r="I15" s="4">
        <f t="shared" si="2"/>
        <v>0.72</v>
      </c>
      <c r="J15" s="4">
        <f t="shared" si="3"/>
        <v>0.8</v>
      </c>
      <c r="K15" s="4">
        <f t="shared" si="4"/>
        <v>0.7</v>
      </c>
      <c r="L15" s="5">
        <f t="shared" si="5"/>
        <v>0.97</v>
      </c>
    </row>
    <row r="16" spans="2:12" x14ac:dyDescent="0.3">
      <c r="B16" s="1">
        <v>90000</v>
      </c>
      <c r="C16" s="4">
        <f>+SUM(Historial_Fallos!$H$7:H16)</f>
        <v>7.0000000000000007E-2</v>
      </c>
      <c r="D16" s="4">
        <f>+SUM(Historial_Fallos!$I$7:I16)</f>
        <v>0.39</v>
      </c>
      <c r="E16" s="4">
        <f>+SUM(Historial_Fallos!$J$7:J16)</f>
        <v>0.27</v>
      </c>
      <c r="F16" s="4">
        <f>+SUM(Historial_Fallos!$K$7:K16)</f>
        <v>0.38000000000000006</v>
      </c>
      <c r="G16" s="5">
        <f>+SUM(Historial_Fallos!$L$7:L16)</f>
        <v>0.04</v>
      </c>
      <c r="H16" s="4">
        <f t="shared" si="1"/>
        <v>0.92999999999999994</v>
      </c>
      <c r="I16" s="4">
        <f t="shared" si="2"/>
        <v>0.61</v>
      </c>
      <c r="J16" s="4">
        <f t="shared" si="3"/>
        <v>0.73</v>
      </c>
      <c r="K16" s="4">
        <f t="shared" si="4"/>
        <v>0.61999999999999988</v>
      </c>
      <c r="L16" s="5">
        <f t="shared" si="5"/>
        <v>0.96</v>
      </c>
    </row>
    <row r="17" spans="2:12" x14ac:dyDescent="0.3">
      <c r="B17" s="1">
        <v>100000</v>
      </c>
      <c r="C17" s="4">
        <f>+SUM(Historial_Fallos!$H$7:H17)</f>
        <v>7.0000000000000007E-2</v>
      </c>
      <c r="D17" s="4">
        <f>+SUM(Historial_Fallos!$I$7:I17)</f>
        <v>0.51</v>
      </c>
      <c r="E17" s="4">
        <f>+SUM(Historial_Fallos!$J$7:J17)</f>
        <v>0.35000000000000003</v>
      </c>
      <c r="F17" s="4">
        <f>+SUM(Historial_Fallos!$K$7:K17)</f>
        <v>0.47000000000000008</v>
      </c>
      <c r="G17" s="5">
        <f>+SUM(Historial_Fallos!$L$7:L17)</f>
        <v>0.06</v>
      </c>
      <c r="H17" s="4">
        <f t="shared" si="1"/>
        <v>0.92999999999999994</v>
      </c>
      <c r="I17" s="4">
        <f t="shared" si="2"/>
        <v>0.49</v>
      </c>
      <c r="J17" s="4">
        <f t="shared" si="3"/>
        <v>0.64999999999999991</v>
      </c>
      <c r="K17" s="4">
        <f t="shared" si="4"/>
        <v>0.52999999999999992</v>
      </c>
      <c r="L17" s="5">
        <f t="shared" si="5"/>
        <v>0.94</v>
      </c>
    </row>
    <row r="18" spans="2:12" x14ac:dyDescent="0.3">
      <c r="B18" s="1">
        <v>110000</v>
      </c>
      <c r="C18" s="4">
        <f>+SUM(Historial_Fallos!$H$7:H18)</f>
        <v>0.08</v>
      </c>
      <c r="D18" s="4">
        <f>+SUM(Historial_Fallos!$I$7:I18)</f>
        <v>0.62</v>
      </c>
      <c r="E18" s="4">
        <f>+SUM(Historial_Fallos!$J$7:J18)</f>
        <v>0.43000000000000005</v>
      </c>
      <c r="F18" s="4">
        <f>+SUM(Historial_Fallos!$K$7:K18)</f>
        <v>0.56000000000000005</v>
      </c>
      <c r="G18" s="5">
        <f>+SUM(Historial_Fallos!$L$7:L18)</f>
        <v>0.09</v>
      </c>
      <c r="H18" s="4">
        <f t="shared" si="1"/>
        <v>0.92</v>
      </c>
      <c r="I18" s="4">
        <f t="shared" si="2"/>
        <v>0.38</v>
      </c>
      <c r="J18" s="4">
        <f t="shared" si="3"/>
        <v>0.56999999999999995</v>
      </c>
      <c r="K18" s="4">
        <f t="shared" si="4"/>
        <v>0.43999999999999995</v>
      </c>
      <c r="L18" s="5">
        <f t="shared" si="5"/>
        <v>0.91</v>
      </c>
    </row>
    <row r="19" spans="2:12" x14ac:dyDescent="0.3">
      <c r="B19" s="1">
        <v>120000</v>
      </c>
      <c r="C19" s="4">
        <f>+SUM(Historial_Fallos!$H$7:H19)</f>
        <v>0.1</v>
      </c>
      <c r="D19" s="4">
        <f>+SUM(Historial_Fallos!$I$7:I19)</f>
        <v>0.72</v>
      </c>
      <c r="E19" s="4">
        <f>+SUM(Historial_Fallos!$J$7:J19)</f>
        <v>0.52</v>
      </c>
      <c r="F19" s="4">
        <f>+SUM(Historial_Fallos!$K$7:K19)</f>
        <v>0.64</v>
      </c>
      <c r="G19" s="5">
        <f>+SUM(Historial_Fallos!$L$7:L19)</f>
        <v>0.14000000000000001</v>
      </c>
      <c r="H19" s="4">
        <f t="shared" si="1"/>
        <v>0.9</v>
      </c>
      <c r="I19" s="4">
        <f t="shared" si="2"/>
        <v>0.28000000000000003</v>
      </c>
      <c r="J19" s="4">
        <f t="shared" si="3"/>
        <v>0.48</v>
      </c>
      <c r="K19" s="4">
        <f t="shared" si="4"/>
        <v>0.36</v>
      </c>
      <c r="L19" s="5">
        <f t="shared" si="5"/>
        <v>0.86</v>
      </c>
    </row>
    <row r="20" spans="2:12" x14ac:dyDescent="0.3">
      <c r="B20" s="1">
        <v>130000</v>
      </c>
      <c r="C20" s="4">
        <f>+SUM(Historial_Fallos!$H$7:H20)</f>
        <v>0.11</v>
      </c>
      <c r="D20" s="4">
        <f>+SUM(Historial_Fallos!$I$7:I20)</f>
        <v>0.79999999999999993</v>
      </c>
      <c r="E20" s="4">
        <f>+SUM(Historial_Fallos!$J$7:J20)</f>
        <v>0.6</v>
      </c>
      <c r="F20" s="4">
        <f>+SUM(Historial_Fallos!$K$7:K20)</f>
        <v>0.71</v>
      </c>
      <c r="G20" s="5">
        <f>+SUM(Historial_Fallos!$L$7:L20)</f>
        <v>0.22000000000000003</v>
      </c>
      <c r="H20" s="4">
        <f t="shared" si="1"/>
        <v>0.89</v>
      </c>
      <c r="I20" s="4">
        <f t="shared" si="2"/>
        <v>0.20000000000000007</v>
      </c>
      <c r="J20" s="4">
        <f t="shared" si="3"/>
        <v>0.4</v>
      </c>
      <c r="K20" s="4">
        <f t="shared" si="4"/>
        <v>0.29000000000000004</v>
      </c>
      <c r="L20" s="5">
        <f t="shared" si="5"/>
        <v>0.78</v>
      </c>
    </row>
    <row r="21" spans="2:12" x14ac:dyDescent="0.3">
      <c r="B21" s="1">
        <v>140000</v>
      </c>
      <c r="C21" s="4">
        <f>+SUM(Historial_Fallos!$H$7:H21)</f>
        <v>0.13</v>
      </c>
      <c r="D21" s="4">
        <f>+SUM(Historial_Fallos!$I$7:I21)</f>
        <v>0.85999999999999988</v>
      </c>
      <c r="E21" s="4">
        <f>+SUM(Historial_Fallos!$J$7:J21)</f>
        <v>0.69</v>
      </c>
      <c r="F21" s="4">
        <f>+SUM(Historial_Fallos!$K$7:K21)</f>
        <v>0.77</v>
      </c>
      <c r="G21" s="5">
        <f>+SUM(Historial_Fallos!$L$7:L21)</f>
        <v>0.31000000000000005</v>
      </c>
      <c r="H21" s="4">
        <f t="shared" si="1"/>
        <v>0.87</v>
      </c>
      <c r="I21" s="4">
        <f t="shared" si="2"/>
        <v>0.14000000000000012</v>
      </c>
      <c r="J21" s="4">
        <f t="shared" si="3"/>
        <v>0.31000000000000005</v>
      </c>
      <c r="K21" s="4">
        <f t="shared" si="4"/>
        <v>0.22999999999999998</v>
      </c>
      <c r="L21" s="5">
        <f t="shared" si="5"/>
        <v>0.69</v>
      </c>
    </row>
    <row r="22" spans="2:12" x14ac:dyDescent="0.3">
      <c r="B22" s="1">
        <v>150000</v>
      </c>
      <c r="C22" s="4">
        <f>+SUM(Historial_Fallos!$H$7:H22)</f>
        <v>0.13</v>
      </c>
      <c r="D22" s="4">
        <f>+SUM(Historial_Fallos!$I$7:I22)</f>
        <v>0.89999999999999991</v>
      </c>
      <c r="E22" s="4">
        <f>+SUM(Historial_Fallos!$J$7:J22)</f>
        <v>0.76</v>
      </c>
      <c r="F22" s="4">
        <f>+SUM(Historial_Fallos!$K$7:K22)</f>
        <v>0.82000000000000006</v>
      </c>
      <c r="G22" s="5">
        <f>+SUM(Historial_Fallos!$L$7:L22)</f>
        <v>0.41000000000000003</v>
      </c>
      <c r="H22" s="4">
        <f t="shared" si="1"/>
        <v>0.87</v>
      </c>
      <c r="I22" s="4">
        <f t="shared" si="2"/>
        <v>0.10000000000000009</v>
      </c>
      <c r="J22" s="4">
        <f t="shared" si="3"/>
        <v>0.24</v>
      </c>
      <c r="K22" s="4">
        <f t="shared" si="4"/>
        <v>0.17999999999999994</v>
      </c>
      <c r="L22" s="5">
        <f t="shared" si="5"/>
        <v>0.59</v>
      </c>
    </row>
    <row r="23" spans="2:12" x14ac:dyDescent="0.3">
      <c r="B23" s="1">
        <v>160000</v>
      </c>
      <c r="C23" s="4">
        <f>+SUM(Historial_Fallos!$H$7:H23)</f>
        <v>0.14000000000000001</v>
      </c>
      <c r="D23" s="4">
        <f>+SUM(Historial_Fallos!$I$7:I23)</f>
        <v>0.92999999999999994</v>
      </c>
      <c r="E23" s="4">
        <f>+SUM(Historial_Fallos!$J$7:J23)</f>
        <v>0.83000000000000007</v>
      </c>
      <c r="F23" s="4">
        <f>+SUM(Historial_Fallos!$K$7:K23)</f>
        <v>0.8600000000000001</v>
      </c>
      <c r="G23" s="5">
        <f>+SUM(Historial_Fallos!$L$7:L23)</f>
        <v>0.5</v>
      </c>
      <c r="H23" s="4">
        <f t="shared" si="1"/>
        <v>0.86</v>
      </c>
      <c r="I23" s="4">
        <f t="shared" si="2"/>
        <v>7.0000000000000062E-2</v>
      </c>
      <c r="J23" s="4">
        <f t="shared" si="3"/>
        <v>0.16999999999999993</v>
      </c>
      <c r="K23" s="4">
        <f t="shared" si="4"/>
        <v>0.1399999999999999</v>
      </c>
      <c r="L23" s="5">
        <f t="shared" si="5"/>
        <v>0.5</v>
      </c>
    </row>
    <row r="24" spans="2:12" x14ac:dyDescent="0.3">
      <c r="B24" s="1">
        <v>170000</v>
      </c>
      <c r="C24" s="4">
        <f>+SUM(Historial_Fallos!$H$7:H24)</f>
        <v>0.14000000000000001</v>
      </c>
      <c r="D24" s="4">
        <f>+SUM(Historial_Fallos!$I$7:I24)</f>
        <v>0.95</v>
      </c>
      <c r="E24" s="4">
        <f>+SUM(Historial_Fallos!$J$7:J24)</f>
        <v>0.89000000000000012</v>
      </c>
      <c r="F24" s="4">
        <f>+SUM(Historial_Fallos!$K$7:K24)</f>
        <v>0.90000000000000013</v>
      </c>
      <c r="G24" s="5">
        <f>+SUM(Historial_Fallos!$L$7:L24)</f>
        <v>0.59</v>
      </c>
      <c r="H24" s="4">
        <f t="shared" si="1"/>
        <v>0.86</v>
      </c>
      <c r="I24" s="4">
        <f t="shared" si="2"/>
        <v>5.0000000000000044E-2</v>
      </c>
      <c r="J24" s="4">
        <f t="shared" si="3"/>
        <v>0.10999999999999988</v>
      </c>
      <c r="K24" s="4">
        <f t="shared" si="4"/>
        <v>9.9999999999999867E-2</v>
      </c>
      <c r="L24" s="5">
        <f t="shared" si="5"/>
        <v>0.41000000000000003</v>
      </c>
    </row>
    <row r="25" spans="2:12" x14ac:dyDescent="0.3">
      <c r="B25" s="1">
        <v>180000</v>
      </c>
      <c r="C25" s="4">
        <f>+SUM(Historial_Fallos!$H$7:H25)</f>
        <v>0.16</v>
      </c>
      <c r="D25" s="4">
        <f>+SUM(Historial_Fallos!$I$7:I25)</f>
        <v>0.96</v>
      </c>
      <c r="E25" s="4">
        <f>+SUM(Historial_Fallos!$J$7:J25)</f>
        <v>0.93000000000000016</v>
      </c>
      <c r="F25" s="4">
        <f>+SUM(Historial_Fallos!$K$7:K25)</f>
        <v>0.93000000000000016</v>
      </c>
      <c r="G25" s="5">
        <f>+SUM(Historial_Fallos!$L$7:L25)</f>
        <v>0.66999999999999993</v>
      </c>
      <c r="H25" s="4">
        <f t="shared" si="1"/>
        <v>0.84</v>
      </c>
      <c r="I25" s="4">
        <f t="shared" si="2"/>
        <v>4.0000000000000036E-2</v>
      </c>
      <c r="J25" s="4">
        <f t="shared" si="3"/>
        <v>6.999999999999984E-2</v>
      </c>
      <c r="K25" s="4">
        <f t="shared" si="4"/>
        <v>6.999999999999984E-2</v>
      </c>
      <c r="L25" s="5">
        <f t="shared" si="5"/>
        <v>0.33000000000000007</v>
      </c>
    </row>
    <row r="26" spans="2:12" x14ac:dyDescent="0.3">
      <c r="B26" s="1">
        <v>190000</v>
      </c>
      <c r="C26" s="4">
        <f>+SUM(Historial_Fallos!$H$7:H26)</f>
        <v>0.17</v>
      </c>
      <c r="D26" s="4">
        <f>+SUM(Historial_Fallos!$I$7:I26)</f>
        <v>0.98</v>
      </c>
      <c r="E26" s="4">
        <f>+SUM(Historial_Fallos!$J$7:J26)</f>
        <v>0.95000000000000018</v>
      </c>
      <c r="F26" s="4">
        <f>+SUM(Historial_Fallos!$K$7:K26)</f>
        <v>0.95000000000000018</v>
      </c>
      <c r="G26" s="5">
        <f>+SUM(Historial_Fallos!$L$7:L26)</f>
        <v>0.74</v>
      </c>
      <c r="H26" s="4">
        <f t="shared" si="1"/>
        <v>0.83</v>
      </c>
      <c r="I26" s="4">
        <f t="shared" si="2"/>
        <v>2.0000000000000018E-2</v>
      </c>
      <c r="J26" s="4">
        <f t="shared" si="3"/>
        <v>4.9999999999999822E-2</v>
      </c>
      <c r="K26" s="4">
        <f t="shared" si="4"/>
        <v>4.9999999999999822E-2</v>
      </c>
      <c r="L26" s="5">
        <f t="shared" si="5"/>
        <v>0.26</v>
      </c>
    </row>
    <row r="27" spans="2:12" x14ac:dyDescent="0.3">
      <c r="B27" s="1">
        <v>200000</v>
      </c>
      <c r="C27" s="4">
        <f>+SUM(Historial_Fallos!$H$7:H27)</f>
        <v>0.17</v>
      </c>
      <c r="D27" s="4">
        <f>+SUM(Historial_Fallos!$I$7:I27)</f>
        <v>0.98</v>
      </c>
      <c r="E27" s="4">
        <f>+SUM(Historial_Fallos!$J$7:J27)</f>
        <v>0.96000000000000019</v>
      </c>
      <c r="F27" s="4">
        <f>+SUM(Historial_Fallos!$K$7:K27)</f>
        <v>0.96000000000000019</v>
      </c>
      <c r="G27" s="5">
        <f>+SUM(Historial_Fallos!$L$7:L27)</f>
        <v>0.8</v>
      </c>
      <c r="H27" s="4">
        <f t="shared" si="1"/>
        <v>0.83</v>
      </c>
      <c r="I27" s="4">
        <f t="shared" si="2"/>
        <v>2.0000000000000018E-2</v>
      </c>
      <c r="J27" s="4">
        <f t="shared" si="3"/>
        <v>3.9999999999999813E-2</v>
      </c>
      <c r="K27" s="4">
        <f t="shared" si="4"/>
        <v>3.9999999999999813E-2</v>
      </c>
      <c r="L27" s="5">
        <f t="shared" si="5"/>
        <v>0.19999999999999996</v>
      </c>
    </row>
    <row r="28" spans="2:12" x14ac:dyDescent="0.3">
      <c r="B28" s="1">
        <v>210000</v>
      </c>
      <c r="C28" s="4">
        <f>+SUM(Historial_Fallos!$H$7:H28)</f>
        <v>0.19</v>
      </c>
      <c r="D28" s="4">
        <f>+SUM(Historial_Fallos!$I$7:I28)</f>
        <v>0.99</v>
      </c>
      <c r="E28" s="4">
        <f>+SUM(Historial_Fallos!$J$7:J28)</f>
        <v>0.9800000000000002</v>
      </c>
      <c r="F28" s="4">
        <f>+SUM(Historial_Fallos!$K$7:K28)</f>
        <v>0.9700000000000002</v>
      </c>
      <c r="G28" s="5">
        <f>+SUM(Historial_Fallos!$L$7:L28)</f>
        <v>0.84000000000000008</v>
      </c>
      <c r="H28" s="4">
        <f t="shared" si="1"/>
        <v>0.81</v>
      </c>
      <c r="I28" s="4">
        <f t="shared" si="2"/>
        <v>1.0000000000000009E-2</v>
      </c>
      <c r="J28" s="4">
        <f t="shared" si="3"/>
        <v>1.9999999999999796E-2</v>
      </c>
      <c r="K28" s="4">
        <f t="shared" si="4"/>
        <v>2.9999999999999805E-2</v>
      </c>
      <c r="L28" s="5">
        <f t="shared" si="5"/>
        <v>0.15999999999999992</v>
      </c>
    </row>
    <row r="29" spans="2:12" x14ac:dyDescent="0.3">
      <c r="B29" s="1">
        <v>220000</v>
      </c>
      <c r="C29" s="4">
        <f>+SUM(Historial_Fallos!$H$7:H29)</f>
        <v>0.2</v>
      </c>
      <c r="D29" s="4">
        <f>+SUM(Historial_Fallos!$I$7:I29)</f>
        <v>0.99</v>
      </c>
      <c r="E29" s="4">
        <f>+SUM(Historial_Fallos!$J$7:J29)</f>
        <v>0.99000000000000021</v>
      </c>
      <c r="F29" s="4">
        <f>+SUM(Historial_Fallos!$K$7:K29)</f>
        <v>0.9800000000000002</v>
      </c>
      <c r="G29" s="5">
        <f>+SUM(Historial_Fallos!$L$7:L29)</f>
        <v>0.88000000000000012</v>
      </c>
      <c r="H29" s="4">
        <f t="shared" si="1"/>
        <v>0.8</v>
      </c>
      <c r="I29" s="4">
        <f t="shared" si="2"/>
        <v>1.0000000000000009E-2</v>
      </c>
      <c r="J29" s="4">
        <f t="shared" si="3"/>
        <v>9.9999999999997868E-3</v>
      </c>
      <c r="K29" s="4">
        <f t="shared" si="4"/>
        <v>1.9999999999999796E-2</v>
      </c>
      <c r="L29" s="5">
        <f t="shared" si="5"/>
        <v>0.11999999999999988</v>
      </c>
    </row>
    <row r="30" spans="2:12" x14ac:dyDescent="0.3">
      <c r="B30" s="1">
        <v>230000</v>
      </c>
      <c r="C30" s="4">
        <f>+SUM(Historial_Fallos!$H$7:H30)</f>
        <v>0.2</v>
      </c>
      <c r="D30" s="4">
        <f>+SUM(Historial_Fallos!$I$7:I30)</f>
        <v>1</v>
      </c>
      <c r="E30" s="4">
        <f>+SUM(Historial_Fallos!$J$7:J30)</f>
        <v>0.99000000000000021</v>
      </c>
      <c r="F30" s="4">
        <f>+SUM(Historial_Fallos!$K$7:K30)</f>
        <v>0.99000000000000021</v>
      </c>
      <c r="G30" s="5">
        <f>+SUM(Historial_Fallos!$L$7:L30)</f>
        <v>0.91000000000000014</v>
      </c>
      <c r="H30" s="4">
        <f t="shared" si="1"/>
        <v>0.8</v>
      </c>
      <c r="I30" s="4">
        <f t="shared" si="2"/>
        <v>0</v>
      </c>
      <c r="J30" s="4">
        <f t="shared" si="3"/>
        <v>9.9999999999997868E-3</v>
      </c>
      <c r="K30" s="4">
        <f t="shared" si="4"/>
        <v>9.9999999999997868E-3</v>
      </c>
      <c r="L30" s="5">
        <f t="shared" si="5"/>
        <v>8.9999999999999858E-2</v>
      </c>
    </row>
    <row r="31" spans="2:12" x14ac:dyDescent="0.3">
      <c r="B31" s="1">
        <v>240000</v>
      </c>
      <c r="C31" s="4">
        <f>+SUM(Historial_Fallos!$H$7:H31)</f>
        <v>0.21000000000000002</v>
      </c>
      <c r="D31" s="4">
        <f>+SUM(Historial_Fallos!$I$7:I31)</f>
        <v>1</v>
      </c>
      <c r="E31" s="4">
        <f>+SUM(Historial_Fallos!$J$7:J31)</f>
        <v>1.0000000000000002</v>
      </c>
      <c r="F31" s="4">
        <f>+SUM(Historial_Fallos!$K$7:K31)</f>
        <v>1.0000000000000002</v>
      </c>
      <c r="G31" s="5">
        <f>+SUM(Historial_Fallos!$L$7:L31)</f>
        <v>0.94000000000000017</v>
      </c>
      <c r="H31" s="4">
        <f t="shared" si="1"/>
        <v>0.79</v>
      </c>
      <c r="I31" s="4">
        <f t="shared" si="2"/>
        <v>0</v>
      </c>
      <c r="J31" s="4">
        <f t="shared" si="3"/>
        <v>0</v>
      </c>
      <c r="K31" s="4">
        <f t="shared" si="4"/>
        <v>0</v>
      </c>
      <c r="L31" s="5">
        <f t="shared" si="5"/>
        <v>5.9999999999999831E-2</v>
      </c>
    </row>
    <row r="32" spans="2:12" x14ac:dyDescent="0.3">
      <c r="B32" s="1">
        <v>250000</v>
      </c>
      <c r="C32" s="4">
        <f>+SUM(Historial_Fallos!$H$7:H32)</f>
        <v>0.22000000000000003</v>
      </c>
      <c r="D32" s="4">
        <f>+SUM(Historial_Fallos!$I$7:I32)</f>
        <v>1</v>
      </c>
      <c r="E32" s="4">
        <f>+SUM(Historial_Fallos!$J$7:J32)</f>
        <v>1.0000000000000002</v>
      </c>
      <c r="F32" s="4">
        <f>+SUM(Historial_Fallos!$K$7:K32)</f>
        <v>1.0000000000000002</v>
      </c>
      <c r="G32" s="5">
        <f>+SUM(Historial_Fallos!$L$7:L32)</f>
        <v>0.96000000000000019</v>
      </c>
      <c r="H32" s="4">
        <f t="shared" si="1"/>
        <v>0.78</v>
      </c>
      <c r="I32" s="4">
        <f t="shared" si="2"/>
        <v>0</v>
      </c>
      <c r="J32" s="4">
        <f t="shared" si="3"/>
        <v>0</v>
      </c>
      <c r="K32" s="4">
        <f t="shared" si="4"/>
        <v>0</v>
      </c>
      <c r="L32" s="5">
        <f t="shared" si="5"/>
        <v>3.9999999999999813E-2</v>
      </c>
    </row>
    <row r="33" spans="2:12" x14ac:dyDescent="0.3">
      <c r="B33" s="1">
        <v>260000</v>
      </c>
      <c r="C33" s="4">
        <f>+SUM(Historial_Fallos!$H$7:H33)</f>
        <v>0.24000000000000002</v>
      </c>
      <c r="D33" s="4">
        <f>+SUM(Historial_Fallos!$I$7:I33)</f>
        <v>1</v>
      </c>
      <c r="E33" s="4">
        <f>+SUM(Historial_Fallos!$J$7:J33)</f>
        <v>1.0000000000000002</v>
      </c>
      <c r="F33" s="4">
        <f>+SUM(Historial_Fallos!$K$7:K33)</f>
        <v>1.0000000000000002</v>
      </c>
      <c r="G33" s="5">
        <f>+SUM(Historial_Fallos!$L$7:L33)</f>
        <v>0.9800000000000002</v>
      </c>
      <c r="H33" s="4">
        <f t="shared" si="1"/>
        <v>0.76</v>
      </c>
      <c r="I33" s="4">
        <f t="shared" si="2"/>
        <v>0</v>
      </c>
      <c r="J33" s="4">
        <f t="shared" si="3"/>
        <v>0</v>
      </c>
      <c r="K33" s="4">
        <f t="shared" si="4"/>
        <v>0</v>
      </c>
      <c r="L33" s="5">
        <f t="shared" si="5"/>
        <v>1.9999999999999796E-2</v>
      </c>
    </row>
    <row r="34" spans="2:12" x14ac:dyDescent="0.3">
      <c r="B34" s="1">
        <v>270000</v>
      </c>
      <c r="C34" s="4">
        <f>+SUM(Historial_Fallos!$H$7:H34)</f>
        <v>0.24000000000000002</v>
      </c>
      <c r="D34" s="4">
        <f>+SUM(Historial_Fallos!$I$7:I34)</f>
        <v>1</v>
      </c>
      <c r="E34" s="4">
        <f>+SUM(Historial_Fallos!$J$7:J34)</f>
        <v>1.0000000000000002</v>
      </c>
      <c r="F34" s="4">
        <f>+SUM(Historial_Fallos!$K$7:K34)</f>
        <v>1.0000000000000002</v>
      </c>
      <c r="G34" s="5">
        <f>+SUM(Historial_Fallos!$L$7:L34)</f>
        <v>0.99000000000000021</v>
      </c>
      <c r="H34" s="4">
        <f t="shared" si="1"/>
        <v>0.76</v>
      </c>
      <c r="I34" s="4">
        <f t="shared" si="2"/>
        <v>0</v>
      </c>
      <c r="J34" s="4">
        <f t="shared" si="3"/>
        <v>0</v>
      </c>
      <c r="K34" s="4">
        <f t="shared" si="4"/>
        <v>0</v>
      </c>
      <c r="L34" s="5">
        <f t="shared" si="5"/>
        <v>9.9999999999997868E-3</v>
      </c>
    </row>
    <row r="35" spans="2:12" x14ac:dyDescent="0.3">
      <c r="B35" s="1">
        <v>280000</v>
      </c>
      <c r="C35" s="4">
        <f>+SUM(Historial_Fallos!$H$7:H35)</f>
        <v>0.25</v>
      </c>
      <c r="D35" s="4">
        <f>+SUM(Historial_Fallos!$I$7:I35)</f>
        <v>1</v>
      </c>
      <c r="E35" s="4">
        <f>+SUM(Historial_Fallos!$J$7:J35)</f>
        <v>1.0000000000000002</v>
      </c>
      <c r="F35" s="4">
        <f>+SUM(Historial_Fallos!$K$7:K35)</f>
        <v>1.0000000000000002</v>
      </c>
      <c r="G35" s="5">
        <f>+SUM(Historial_Fallos!$L$7:L35)</f>
        <v>1.0000000000000002</v>
      </c>
      <c r="H35" s="4">
        <f t="shared" si="1"/>
        <v>0.75</v>
      </c>
      <c r="I35" s="4">
        <f t="shared" si="2"/>
        <v>0</v>
      </c>
      <c r="J35" s="4">
        <f t="shared" si="3"/>
        <v>0</v>
      </c>
      <c r="K35" s="4">
        <f t="shared" si="4"/>
        <v>0</v>
      </c>
      <c r="L35" s="5">
        <f t="shared" si="5"/>
        <v>0</v>
      </c>
    </row>
    <row r="36" spans="2:12" x14ac:dyDescent="0.3">
      <c r="B36" s="1">
        <v>290000</v>
      </c>
      <c r="C36" s="4">
        <f>+SUM(Historial_Fallos!$H$7:H36)</f>
        <v>0.25</v>
      </c>
      <c r="D36" s="4">
        <f>+SUM(Historial_Fallos!$I$7:I36)</f>
        <v>1</v>
      </c>
      <c r="E36" s="4">
        <f>+SUM(Historial_Fallos!$J$7:J36)</f>
        <v>1.0000000000000002</v>
      </c>
      <c r="F36" s="4">
        <f>+SUM(Historial_Fallos!$K$7:K36)</f>
        <v>1.0000000000000002</v>
      </c>
      <c r="G36" s="5">
        <f>+SUM(Historial_Fallos!$L$7:L36)</f>
        <v>1.0000000000000002</v>
      </c>
      <c r="H36" s="4">
        <f t="shared" si="1"/>
        <v>0.75</v>
      </c>
      <c r="I36" s="4">
        <f t="shared" si="2"/>
        <v>0</v>
      </c>
      <c r="J36" s="4">
        <f t="shared" si="3"/>
        <v>0</v>
      </c>
      <c r="K36" s="4">
        <f t="shared" si="4"/>
        <v>0</v>
      </c>
      <c r="L36" s="5">
        <f t="shared" si="5"/>
        <v>0</v>
      </c>
    </row>
    <row r="37" spans="2:12" x14ac:dyDescent="0.3">
      <c r="B37" s="6">
        <v>300000</v>
      </c>
      <c r="C37" s="7">
        <f>+SUM(Historial_Fallos!$H$7:H37)</f>
        <v>0.26</v>
      </c>
      <c r="D37" s="7">
        <f>+SUM(Historial_Fallos!$I$7:I37)</f>
        <v>1</v>
      </c>
      <c r="E37" s="7">
        <f>+SUM(Historial_Fallos!$J$7:J37)</f>
        <v>1.0000000000000002</v>
      </c>
      <c r="F37" s="7">
        <f>+SUM(Historial_Fallos!$K$7:K37)</f>
        <v>1.0000000000000002</v>
      </c>
      <c r="G37" s="8">
        <f>+SUM(Historial_Fallos!$L$7:L37)</f>
        <v>1.0000000000000002</v>
      </c>
      <c r="H37" s="7">
        <f t="shared" si="1"/>
        <v>0.74</v>
      </c>
      <c r="I37" s="7">
        <f t="shared" si="2"/>
        <v>0</v>
      </c>
      <c r="J37" s="7">
        <f t="shared" si="3"/>
        <v>0</v>
      </c>
      <c r="K37" s="7">
        <f t="shared" si="4"/>
        <v>0</v>
      </c>
      <c r="L37" s="8">
        <f t="shared" si="5"/>
        <v>0</v>
      </c>
    </row>
  </sheetData>
  <mergeCells count="11">
    <mergeCell ref="K5:K6"/>
    <mergeCell ref="L5:L6"/>
    <mergeCell ref="C4:G4"/>
    <mergeCell ref="H4:L4"/>
    <mergeCell ref="B5:B6"/>
    <mergeCell ref="D5:D6"/>
    <mergeCell ref="E5:E6"/>
    <mergeCell ref="F5:F6"/>
    <mergeCell ref="G5:G6"/>
    <mergeCell ref="I5:I6"/>
    <mergeCell ref="J5:J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06C7-EE4B-43AA-9FE1-1373CA769844}">
  <dimension ref="B3:M50"/>
  <sheetViews>
    <sheetView workbookViewId="0"/>
  </sheetViews>
  <sheetFormatPr baseColWidth="10" defaultRowHeight="14.4" x14ac:dyDescent="0.3"/>
  <cols>
    <col min="1" max="1" width="4" customWidth="1"/>
    <col min="2" max="13" width="15.77734375" customWidth="1"/>
  </cols>
  <sheetData>
    <row r="3" spans="2:13" x14ac:dyDescent="0.3">
      <c r="H3" s="82" t="s">
        <v>19</v>
      </c>
      <c r="I3" s="83"/>
      <c r="J3" s="83"/>
      <c r="K3" s="83"/>
      <c r="L3" s="83"/>
      <c r="M3" s="84"/>
    </row>
    <row r="4" spans="2:13" x14ac:dyDescent="0.3">
      <c r="B4" s="17" t="s">
        <v>0</v>
      </c>
      <c r="C4" s="64" t="s">
        <v>15</v>
      </c>
      <c r="D4" s="65"/>
      <c r="E4" s="65"/>
      <c r="F4" s="65"/>
      <c r="G4" s="66"/>
      <c r="H4" s="19"/>
      <c r="I4" s="85" t="s">
        <v>16</v>
      </c>
      <c r="J4" s="86"/>
      <c r="K4" s="86"/>
      <c r="L4" s="86"/>
      <c r="M4" s="87"/>
    </row>
    <row r="5" spans="2:13" x14ac:dyDescent="0.3">
      <c r="B5" s="70" t="s">
        <v>1</v>
      </c>
      <c r="C5" s="10" t="s">
        <v>8</v>
      </c>
      <c r="D5" s="74" t="s">
        <v>2</v>
      </c>
      <c r="E5" s="74" t="s">
        <v>3</v>
      </c>
      <c r="F5" s="74" t="s">
        <v>4</v>
      </c>
      <c r="G5" s="72" t="s">
        <v>5</v>
      </c>
      <c r="H5" s="88" t="s">
        <v>17</v>
      </c>
      <c r="I5" s="20" t="s">
        <v>8</v>
      </c>
      <c r="J5" s="78" t="s">
        <v>2</v>
      </c>
      <c r="K5" s="78" t="s">
        <v>3</v>
      </c>
      <c r="L5" s="78" t="s">
        <v>4</v>
      </c>
      <c r="M5" s="80" t="s">
        <v>5</v>
      </c>
    </row>
    <row r="6" spans="2:13" x14ac:dyDescent="0.3">
      <c r="B6" s="71"/>
      <c r="C6" s="11" t="s">
        <v>7</v>
      </c>
      <c r="D6" s="75"/>
      <c r="E6" s="75"/>
      <c r="F6" s="75"/>
      <c r="G6" s="73"/>
      <c r="H6" s="89"/>
      <c r="I6" s="21" t="s">
        <v>7</v>
      </c>
      <c r="J6" s="79"/>
      <c r="K6" s="79"/>
      <c r="L6" s="79"/>
      <c r="M6" s="81"/>
    </row>
    <row r="7" spans="2:13" x14ac:dyDescent="0.3">
      <c r="B7" s="1">
        <v>0</v>
      </c>
      <c r="C7" s="4">
        <f>Fiabilidad!H7</f>
        <v>1</v>
      </c>
      <c r="D7" s="4">
        <f>Fiabilidad!I7</f>
        <v>1</v>
      </c>
      <c r="E7" s="4">
        <f>Fiabilidad!J7</f>
        <v>1</v>
      </c>
      <c r="F7" s="4">
        <f>Fiabilidad!K7</f>
        <v>1</v>
      </c>
      <c r="G7" s="4">
        <f>Fiabilidad!L7</f>
        <v>1</v>
      </c>
      <c r="H7" s="1" t="s">
        <v>18</v>
      </c>
      <c r="I7" s="4" t="s">
        <v>18</v>
      </c>
      <c r="J7" s="4"/>
      <c r="K7" s="4"/>
      <c r="L7" s="36"/>
      <c r="M7" s="18"/>
    </row>
    <row r="8" spans="2:13" x14ac:dyDescent="0.3">
      <c r="B8" s="1">
        <v>10000</v>
      </c>
      <c r="C8" s="4">
        <f>Fiabilidad!H8</f>
        <v>0.98</v>
      </c>
      <c r="D8" s="4">
        <f>Fiabilidad!I8</f>
        <v>1</v>
      </c>
      <c r="E8" s="4">
        <f>Fiabilidad!J8</f>
        <v>0.99</v>
      </c>
      <c r="F8" s="4">
        <f>Fiabilidad!K8</f>
        <v>0.99</v>
      </c>
      <c r="G8" s="4">
        <f>Fiabilidad!L8</f>
        <v>1</v>
      </c>
      <c r="H8" s="25">
        <f>LN(B8)</f>
        <v>9.2103403719761836</v>
      </c>
      <c r="I8" s="4">
        <f>LN(-LN(C8))</f>
        <v>-3.9019386579358333</v>
      </c>
      <c r="J8" s="4" t="s">
        <v>18</v>
      </c>
      <c r="K8" s="4">
        <f t="shared" ref="K8:L8" si="0">LN(-LN(E8))</f>
        <v>-4.6001492267765789</v>
      </c>
      <c r="L8" s="4">
        <f t="shared" si="0"/>
        <v>-4.6001492267765789</v>
      </c>
      <c r="M8" s="5" t="s">
        <v>18</v>
      </c>
    </row>
    <row r="9" spans="2:13" x14ac:dyDescent="0.3">
      <c r="B9" s="1">
        <v>20000</v>
      </c>
      <c r="C9" s="4">
        <f>Fiabilidad!H9</f>
        <v>0.97</v>
      </c>
      <c r="D9" s="4">
        <f>Fiabilidad!I9</f>
        <v>1</v>
      </c>
      <c r="E9" s="4">
        <f>Fiabilidad!J9</f>
        <v>0.99</v>
      </c>
      <c r="F9" s="4">
        <f>Fiabilidad!K9</f>
        <v>0.98</v>
      </c>
      <c r="G9" s="4">
        <f>Fiabilidad!L9</f>
        <v>1</v>
      </c>
      <c r="H9" s="25">
        <f t="shared" ref="H9:H37" si="1">LN(B9)</f>
        <v>9.9034875525361272</v>
      </c>
      <c r="I9" s="4">
        <f t="shared" ref="I9:I37" si="2">LN(-LN(C9))</f>
        <v>-3.4913669500837861</v>
      </c>
      <c r="J9" s="4" t="s">
        <v>18</v>
      </c>
      <c r="K9" s="4">
        <f t="shared" ref="K9:K30" si="3">LN(-LN(E9))</f>
        <v>-4.6001492267765789</v>
      </c>
      <c r="L9" s="4">
        <f t="shared" ref="L9:L30" si="4">LN(-LN(F9))</f>
        <v>-3.9019386579358333</v>
      </c>
      <c r="M9" s="5" t="s">
        <v>18</v>
      </c>
    </row>
    <row r="10" spans="2:13" x14ac:dyDescent="0.3">
      <c r="B10" s="1">
        <v>30000</v>
      </c>
      <c r="C10" s="4">
        <f>Fiabilidad!H10</f>
        <v>0.96</v>
      </c>
      <c r="D10" s="4">
        <f>Fiabilidad!I10</f>
        <v>0.99</v>
      </c>
      <c r="E10" s="4">
        <f>Fiabilidad!J10</f>
        <v>0.98</v>
      </c>
      <c r="F10" s="4">
        <f>Fiabilidad!K10</f>
        <v>0.96</v>
      </c>
      <c r="G10" s="4">
        <f>Fiabilidad!L10</f>
        <v>1</v>
      </c>
      <c r="H10" s="25">
        <f t="shared" si="1"/>
        <v>10.308952660644293</v>
      </c>
      <c r="I10" s="4">
        <f t="shared" si="2"/>
        <v>-3.1985342614453849</v>
      </c>
      <c r="J10" s="4">
        <f t="shared" ref="J10:J29" si="5">LN(-LN(D10))</f>
        <v>-4.6001492267765789</v>
      </c>
      <c r="K10" s="4">
        <f t="shared" si="3"/>
        <v>-3.9019386579358333</v>
      </c>
      <c r="L10" s="4">
        <f t="shared" si="4"/>
        <v>-3.1985342614453849</v>
      </c>
      <c r="M10" s="5" t="s">
        <v>18</v>
      </c>
    </row>
    <row r="11" spans="2:13" x14ac:dyDescent="0.3">
      <c r="B11" s="1">
        <v>40000</v>
      </c>
      <c r="C11" s="4">
        <f>Fiabilidad!H11</f>
        <v>0.96</v>
      </c>
      <c r="D11" s="4">
        <f>Fiabilidad!I11</f>
        <v>0.98</v>
      </c>
      <c r="E11" s="4">
        <f>Fiabilidad!J11</f>
        <v>0.96</v>
      </c>
      <c r="F11" s="4">
        <f>Fiabilidad!K11</f>
        <v>0.92999999999999994</v>
      </c>
      <c r="G11" s="4">
        <f>Fiabilidad!L11</f>
        <v>0.99</v>
      </c>
      <c r="H11" s="25">
        <f t="shared" si="1"/>
        <v>10.596634733096073</v>
      </c>
      <c r="I11" s="4">
        <f t="shared" si="2"/>
        <v>-3.1985342614453849</v>
      </c>
      <c r="J11" s="4">
        <f t="shared" si="5"/>
        <v>-3.9019386579358333</v>
      </c>
      <c r="K11" s="4">
        <f t="shared" si="3"/>
        <v>-3.1985342614453849</v>
      </c>
      <c r="L11" s="4">
        <f t="shared" si="4"/>
        <v>-2.6231941186130197</v>
      </c>
      <c r="M11" s="5">
        <f t="shared" ref="M11:M34" si="6">LN(-LN(G11))</f>
        <v>-4.6001492267765789</v>
      </c>
    </row>
    <row r="12" spans="2:13" x14ac:dyDescent="0.3">
      <c r="B12" s="1">
        <v>50000</v>
      </c>
      <c r="C12" s="4">
        <f>Fiabilidad!H12</f>
        <v>0.96</v>
      </c>
      <c r="D12" s="4">
        <f>Fiabilidad!I12</f>
        <v>0.95</v>
      </c>
      <c r="E12" s="4">
        <f>Fiabilidad!J12</f>
        <v>0.92999999999999994</v>
      </c>
      <c r="F12" s="4">
        <f>Fiabilidad!K12</f>
        <v>0.89</v>
      </c>
      <c r="G12" s="4">
        <f>Fiabilidad!L12</f>
        <v>0.99</v>
      </c>
      <c r="H12" s="25">
        <f t="shared" si="1"/>
        <v>10.819778284410283</v>
      </c>
      <c r="I12" s="4">
        <f t="shared" si="2"/>
        <v>-3.1985342614453849</v>
      </c>
      <c r="J12" s="4">
        <f t="shared" si="5"/>
        <v>-2.9701952490421637</v>
      </c>
      <c r="K12" s="4">
        <f t="shared" si="3"/>
        <v>-2.6231941186130197</v>
      </c>
      <c r="L12" s="4">
        <f t="shared" si="4"/>
        <v>-2.1495737798046424</v>
      </c>
      <c r="M12" s="5">
        <f t="shared" si="6"/>
        <v>-4.6001492267765789</v>
      </c>
    </row>
    <row r="13" spans="2:13" x14ac:dyDescent="0.3">
      <c r="B13" s="1">
        <v>60000</v>
      </c>
      <c r="C13" s="4">
        <f>Fiabilidad!H13</f>
        <v>0.95</v>
      </c>
      <c r="D13" s="4">
        <f>Fiabilidad!I13</f>
        <v>0.9</v>
      </c>
      <c r="E13" s="4">
        <f>Fiabilidad!J13</f>
        <v>0.9</v>
      </c>
      <c r="F13" s="4">
        <f>Fiabilidad!K13</f>
        <v>0.83</v>
      </c>
      <c r="G13" s="4">
        <f>Fiabilidad!L13</f>
        <v>0.99</v>
      </c>
      <c r="H13" s="25">
        <f t="shared" si="1"/>
        <v>11.002099841204238</v>
      </c>
      <c r="I13" s="4">
        <f t="shared" si="2"/>
        <v>-2.9701952490421637</v>
      </c>
      <c r="J13" s="4">
        <f t="shared" si="5"/>
        <v>-2.2503673273124454</v>
      </c>
      <c r="K13" s="4">
        <f t="shared" si="3"/>
        <v>-2.2503673273124454</v>
      </c>
      <c r="L13" s="4">
        <f t="shared" si="4"/>
        <v>-1.6802382475166791</v>
      </c>
      <c r="M13" s="5">
        <f t="shared" si="6"/>
        <v>-4.6001492267765789</v>
      </c>
    </row>
    <row r="14" spans="2:13" x14ac:dyDescent="0.3">
      <c r="B14" s="1">
        <v>70000</v>
      </c>
      <c r="C14" s="4">
        <f>Fiabilidad!H14</f>
        <v>0.95</v>
      </c>
      <c r="D14" s="4">
        <f>Fiabilidad!I14</f>
        <v>0.82000000000000006</v>
      </c>
      <c r="E14" s="4">
        <f>Fiabilidad!J14</f>
        <v>0.86</v>
      </c>
      <c r="F14" s="4">
        <f>Fiabilidad!K14</f>
        <v>0.77</v>
      </c>
      <c r="G14" s="4">
        <f>Fiabilidad!L14</f>
        <v>0.98</v>
      </c>
      <c r="H14" s="25">
        <f t="shared" si="1"/>
        <v>11.156250521031495</v>
      </c>
      <c r="I14" s="4">
        <f t="shared" si="2"/>
        <v>-2.9701952490421637</v>
      </c>
      <c r="J14" s="4">
        <f t="shared" si="5"/>
        <v>-1.6172133694853985</v>
      </c>
      <c r="K14" s="4">
        <f t="shared" si="3"/>
        <v>-1.8916490462361459</v>
      </c>
      <c r="L14" s="4">
        <f t="shared" si="4"/>
        <v>-1.3418382836093288</v>
      </c>
      <c r="M14" s="5">
        <f t="shared" si="6"/>
        <v>-3.9019386579358333</v>
      </c>
    </row>
    <row r="15" spans="2:13" x14ac:dyDescent="0.3">
      <c r="B15" s="1">
        <v>80000</v>
      </c>
      <c r="C15" s="4">
        <f>Fiabilidad!H15</f>
        <v>0.94</v>
      </c>
      <c r="D15" s="4">
        <f>Fiabilidad!I15</f>
        <v>0.72</v>
      </c>
      <c r="E15" s="4">
        <f>Fiabilidad!J15</f>
        <v>0.8</v>
      </c>
      <c r="F15" s="4">
        <f>Fiabilidad!K15</f>
        <v>0.7</v>
      </c>
      <c r="G15" s="4">
        <f>Fiabilidad!L15</f>
        <v>0.97</v>
      </c>
      <c r="H15" s="25">
        <f t="shared" si="1"/>
        <v>11.289781913656018</v>
      </c>
      <c r="I15" s="4">
        <f t="shared" si="2"/>
        <v>-2.7826325333778006</v>
      </c>
      <c r="J15" s="4">
        <f t="shared" si="5"/>
        <v>-1.1132060607017309</v>
      </c>
      <c r="K15" s="4">
        <f t="shared" si="3"/>
        <v>-1.4999399867595158</v>
      </c>
      <c r="L15" s="4">
        <f t="shared" si="4"/>
        <v>-1.0309304331587228</v>
      </c>
      <c r="M15" s="5">
        <f t="shared" si="6"/>
        <v>-3.4913669500837861</v>
      </c>
    </row>
    <row r="16" spans="2:13" x14ac:dyDescent="0.3">
      <c r="B16" s="1">
        <v>90000</v>
      </c>
      <c r="C16" s="4">
        <f>Fiabilidad!H16</f>
        <v>0.92999999999999994</v>
      </c>
      <c r="D16" s="4">
        <f>Fiabilidad!I16</f>
        <v>0.61</v>
      </c>
      <c r="E16" s="4">
        <f>Fiabilidad!J16</f>
        <v>0.73</v>
      </c>
      <c r="F16" s="4">
        <f>Fiabilidad!K16</f>
        <v>0.61999999999999988</v>
      </c>
      <c r="G16" s="4">
        <f>Fiabilidad!L16</f>
        <v>0.96</v>
      </c>
      <c r="H16" s="25">
        <f t="shared" si="1"/>
        <v>11.407564949312402</v>
      </c>
      <c r="I16" s="4">
        <f t="shared" si="2"/>
        <v>-2.6231941186130197</v>
      </c>
      <c r="J16" s="4">
        <f t="shared" si="5"/>
        <v>-0.70462009989703045</v>
      </c>
      <c r="K16" s="4">
        <f t="shared" si="3"/>
        <v>-1.1561013323751592</v>
      </c>
      <c r="L16" s="4">
        <f t="shared" si="4"/>
        <v>-0.73806965192505614</v>
      </c>
      <c r="M16" s="5">
        <f t="shared" si="6"/>
        <v>-3.1985342614453849</v>
      </c>
    </row>
    <row r="17" spans="2:13" x14ac:dyDescent="0.3">
      <c r="B17" s="1">
        <v>100000</v>
      </c>
      <c r="C17" s="4">
        <f>Fiabilidad!H17</f>
        <v>0.92999999999999994</v>
      </c>
      <c r="D17" s="4">
        <f>Fiabilidad!I17</f>
        <v>0.49</v>
      </c>
      <c r="E17" s="4">
        <f>Fiabilidad!J17</f>
        <v>0.64999999999999991</v>
      </c>
      <c r="F17" s="4">
        <f>Fiabilidad!K17</f>
        <v>0.52999999999999992</v>
      </c>
      <c r="G17" s="4">
        <f>Fiabilidad!L17</f>
        <v>0.94</v>
      </c>
      <c r="H17" s="25">
        <f t="shared" si="1"/>
        <v>11.512925464970229</v>
      </c>
      <c r="I17" s="4">
        <f t="shared" si="2"/>
        <v>-2.6231941186130197</v>
      </c>
      <c r="J17" s="4">
        <f t="shared" si="5"/>
        <v>-0.33778325259877773</v>
      </c>
      <c r="K17" s="4">
        <f t="shared" si="3"/>
        <v>-0.84215099072473254</v>
      </c>
      <c r="L17" s="4">
        <f t="shared" si="4"/>
        <v>-0.45432199541688323</v>
      </c>
      <c r="M17" s="5">
        <f t="shared" si="6"/>
        <v>-2.7826325333778006</v>
      </c>
    </row>
    <row r="18" spans="2:13" x14ac:dyDescent="0.3">
      <c r="B18" s="1">
        <v>110000</v>
      </c>
      <c r="C18" s="4">
        <f>Fiabilidad!H18</f>
        <v>0.92</v>
      </c>
      <c r="D18" s="4">
        <f>Fiabilidad!I18</f>
        <v>0.38</v>
      </c>
      <c r="E18" s="4">
        <f>Fiabilidad!J18</f>
        <v>0.56999999999999995</v>
      </c>
      <c r="F18" s="4">
        <f>Fiabilidad!K18</f>
        <v>0.43999999999999995</v>
      </c>
      <c r="G18" s="4">
        <f>Fiabilidad!L18</f>
        <v>0.91</v>
      </c>
      <c r="H18" s="25">
        <f t="shared" si="1"/>
        <v>11.608235644774552</v>
      </c>
      <c r="I18" s="4">
        <f t="shared" si="2"/>
        <v>-2.4843275102530673</v>
      </c>
      <c r="J18" s="4">
        <f t="shared" si="5"/>
        <v>-3.2953009000035047E-2</v>
      </c>
      <c r="K18" s="4">
        <f t="shared" si="3"/>
        <v>-0.57604185333420055</v>
      </c>
      <c r="L18" s="4">
        <f t="shared" si="4"/>
        <v>-0.19725585791036115</v>
      </c>
      <c r="M18" s="5">
        <f t="shared" si="6"/>
        <v>-2.3611608457948767</v>
      </c>
    </row>
    <row r="19" spans="2:13" x14ac:dyDescent="0.3">
      <c r="B19" s="1">
        <v>120000</v>
      </c>
      <c r="C19" s="4">
        <f>Fiabilidad!H19</f>
        <v>0.9</v>
      </c>
      <c r="D19" s="4">
        <f>Fiabilidad!I19</f>
        <v>0.28000000000000003</v>
      </c>
      <c r="E19" s="4">
        <f>Fiabilidad!J19</f>
        <v>0.48</v>
      </c>
      <c r="F19" s="4">
        <f>Fiabilidad!K19</f>
        <v>0.36</v>
      </c>
      <c r="G19" s="4">
        <f>Fiabilidad!L19</f>
        <v>0.86</v>
      </c>
      <c r="H19" s="25">
        <f t="shared" si="1"/>
        <v>11.695247021764184</v>
      </c>
      <c r="I19" s="4">
        <f t="shared" si="2"/>
        <v>-2.2503673273124454</v>
      </c>
      <c r="J19" s="4">
        <f t="shared" si="5"/>
        <v>0.24134935598542939</v>
      </c>
      <c r="K19" s="4">
        <f t="shared" si="3"/>
        <v>-0.30928824705301156</v>
      </c>
      <c r="L19" s="4">
        <f t="shared" si="4"/>
        <v>2.1420188467823349E-2</v>
      </c>
      <c r="M19" s="5">
        <f t="shared" si="6"/>
        <v>-1.8916490462361459</v>
      </c>
    </row>
    <row r="20" spans="2:13" x14ac:dyDescent="0.3">
      <c r="B20" s="1">
        <v>130000</v>
      </c>
      <c r="C20" s="4">
        <f>Fiabilidad!H20</f>
        <v>0.89</v>
      </c>
      <c r="D20" s="4">
        <f>Fiabilidad!I20</f>
        <v>0.20000000000000007</v>
      </c>
      <c r="E20" s="4">
        <f>Fiabilidad!J20</f>
        <v>0.4</v>
      </c>
      <c r="F20" s="4">
        <f>Fiabilidad!K20</f>
        <v>0.29000000000000004</v>
      </c>
      <c r="G20" s="4">
        <f>Fiabilidad!L20</f>
        <v>0.78</v>
      </c>
      <c r="H20" s="25">
        <f t="shared" si="1"/>
        <v>11.77528972943772</v>
      </c>
      <c r="I20" s="4">
        <f t="shared" si="2"/>
        <v>-2.1495737798046424</v>
      </c>
      <c r="J20" s="4">
        <f t="shared" si="5"/>
        <v>0.47588499532711043</v>
      </c>
      <c r="K20" s="4">
        <f t="shared" si="3"/>
        <v>-8.7421571790755173E-2</v>
      </c>
      <c r="L20" s="4">
        <f t="shared" si="4"/>
        <v>0.21339567961411085</v>
      </c>
      <c r="M20" s="5">
        <f t="shared" si="6"/>
        <v>-1.3924679413168617</v>
      </c>
    </row>
    <row r="21" spans="2:13" x14ac:dyDescent="0.3">
      <c r="B21" s="1">
        <v>140000</v>
      </c>
      <c r="C21" s="4">
        <f>Fiabilidad!H21</f>
        <v>0.87</v>
      </c>
      <c r="D21" s="4">
        <f>Fiabilidad!I21</f>
        <v>0.14000000000000012</v>
      </c>
      <c r="E21" s="4">
        <f>Fiabilidad!J21</f>
        <v>0.31000000000000005</v>
      </c>
      <c r="F21" s="4">
        <f>Fiabilidad!K21</f>
        <v>0.22999999999999998</v>
      </c>
      <c r="G21" s="4">
        <f>Fiabilidad!L21</f>
        <v>0.69</v>
      </c>
      <c r="H21" s="25">
        <f t="shared" si="1"/>
        <v>11.849397701591441</v>
      </c>
      <c r="I21" s="4">
        <f t="shared" si="2"/>
        <v>-1.9713977444428701</v>
      </c>
      <c r="J21" s="4">
        <f t="shared" si="5"/>
        <v>0.67605842413278205</v>
      </c>
      <c r="K21" s="4">
        <f t="shared" si="3"/>
        <v>0.15801433329876363</v>
      </c>
      <c r="L21" s="4">
        <f t="shared" si="4"/>
        <v>0.38504194796137331</v>
      </c>
      <c r="M21" s="5">
        <f t="shared" si="6"/>
        <v>-0.99138158315080116</v>
      </c>
    </row>
    <row r="22" spans="2:13" x14ac:dyDescent="0.3">
      <c r="B22" s="1">
        <v>150000</v>
      </c>
      <c r="C22" s="4">
        <f>Fiabilidad!H22</f>
        <v>0.87</v>
      </c>
      <c r="D22" s="4">
        <f>Fiabilidad!I22</f>
        <v>0.10000000000000009</v>
      </c>
      <c r="E22" s="4">
        <f>Fiabilidad!J22</f>
        <v>0.24</v>
      </c>
      <c r="F22" s="4">
        <f>Fiabilidad!K22</f>
        <v>0.17999999999999994</v>
      </c>
      <c r="G22" s="4">
        <f>Fiabilidad!L22</f>
        <v>0.59</v>
      </c>
      <c r="H22" s="25">
        <f t="shared" si="1"/>
        <v>11.918390573078392</v>
      </c>
      <c r="I22" s="4">
        <f t="shared" si="2"/>
        <v>-1.9713977444428701</v>
      </c>
      <c r="J22" s="4">
        <f t="shared" si="5"/>
        <v>0.8340324452479555</v>
      </c>
      <c r="K22" s="4">
        <f t="shared" si="3"/>
        <v>0.35565587381121183</v>
      </c>
      <c r="L22" s="4">
        <f t="shared" si="4"/>
        <v>0.53929553906989036</v>
      </c>
      <c r="M22" s="5">
        <f t="shared" si="6"/>
        <v>-0.63935480153084412</v>
      </c>
    </row>
    <row r="23" spans="2:13" x14ac:dyDescent="0.3">
      <c r="B23" s="1">
        <v>160000</v>
      </c>
      <c r="C23" s="4">
        <f>Fiabilidad!H23</f>
        <v>0.86</v>
      </c>
      <c r="D23" s="4">
        <f>Fiabilidad!I23</f>
        <v>7.0000000000000062E-2</v>
      </c>
      <c r="E23" s="4">
        <f>Fiabilidad!J23</f>
        <v>0.16999999999999993</v>
      </c>
      <c r="F23" s="4">
        <f>Fiabilidad!K23</f>
        <v>0.1399999999999999</v>
      </c>
      <c r="G23" s="4">
        <f>Fiabilidad!L23</f>
        <v>0.5</v>
      </c>
      <c r="H23" s="25">
        <f t="shared" si="1"/>
        <v>11.982929094215963</v>
      </c>
      <c r="I23" s="4">
        <f t="shared" si="2"/>
        <v>-1.8916490462361459</v>
      </c>
      <c r="J23" s="4">
        <f t="shared" si="5"/>
        <v>0.97804790248970885</v>
      </c>
      <c r="K23" s="4">
        <f t="shared" si="3"/>
        <v>0.57208449631736857</v>
      </c>
      <c r="L23" s="4">
        <f t="shared" si="4"/>
        <v>0.67605842413278283</v>
      </c>
      <c r="M23" s="5">
        <f t="shared" si="6"/>
        <v>-0.36651292058166435</v>
      </c>
    </row>
    <row r="24" spans="2:13" x14ac:dyDescent="0.3">
      <c r="B24" s="1">
        <v>170000</v>
      </c>
      <c r="C24" s="4">
        <f>Fiabilidad!H24</f>
        <v>0.86</v>
      </c>
      <c r="D24" s="4">
        <f>Fiabilidad!I24</f>
        <v>5.0000000000000044E-2</v>
      </c>
      <c r="E24" s="4">
        <f>Fiabilidad!J24</f>
        <v>0.10999999999999988</v>
      </c>
      <c r="F24" s="4">
        <f>Fiabilidad!K24</f>
        <v>9.9999999999999867E-2</v>
      </c>
      <c r="G24" s="4">
        <f>Fiabilidad!L24</f>
        <v>0.41000000000000003</v>
      </c>
      <c r="H24" s="25">
        <f t="shared" si="1"/>
        <v>12.043553716032399</v>
      </c>
      <c r="I24" s="4">
        <f t="shared" si="2"/>
        <v>-1.8916490462361459</v>
      </c>
      <c r="J24" s="4">
        <f t="shared" si="5"/>
        <v>1.0971887003649483</v>
      </c>
      <c r="K24" s="4">
        <f t="shared" si="3"/>
        <v>0.79175868371726943</v>
      </c>
      <c r="L24" s="4">
        <f t="shared" si="4"/>
        <v>0.8340324452479565</v>
      </c>
      <c r="M24" s="5">
        <f t="shared" si="6"/>
        <v>-0.11473978684480644</v>
      </c>
    </row>
    <row r="25" spans="2:13" x14ac:dyDescent="0.3">
      <c r="B25" s="1">
        <v>180000</v>
      </c>
      <c r="C25" s="4">
        <f>Fiabilidad!H25</f>
        <v>0.84</v>
      </c>
      <c r="D25" s="4">
        <f>Fiabilidad!I25</f>
        <v>4.0000000000000036E-2</v>
      </c>
      <c r="E25" s="4">
        <f>Fiabilidad!J25</f>
        <v>6.999999999999984E-2</v>
      </c>
      <c r="F25" s="4">
        <f>Fiabilidad!K25</f>
        <v>6.999999999999984E-2</v>
      </c>
      <c r="G25" s="4">
        <f>Fiabilidad!L25</f>
        <v>0.33000000000000007</v>
      </c>
      <c r="H25" s="25">
        <f t="shared" si="1"/>
        <v>12.100712129872347</v>
      </c>
      <c r="I25" s="4">
        <f t="shared" si="2"/>
        <v>-1.7466710787777311</v>
      </c>
      <c r="J25" s="4">
        <f t="shared" si="5"/>
        <v>1.1690321758870557</v>
      </c>
      <c r="K25" s="4">
        <f t="shared" si="3"/>
        <v>0.97804790248971019</v>
      </c>
      <c r="L25" s="4">
        <f t="shared" si="4"/>
        <v>0.97804790248971019</v>
      </c>
      <c r="M25" s="5">
        <f t="shared" si="6"/>
        <v>0.10315444614433594</v>
      </c>
    </row>
    <row r="26" spans="2:13" x14ac:dyDescent="0.3">
      <c r="B26" s="1">
        <v>190000</v>
      </c>
      <c r="C26" s="4">
        <f>Fiabilidad!H26</f>
        <v>0.83</v>
      </c>
      <c r="D26" s="4">
        <f>Fiabilidad!I26</f>
        <v>2.0000000000000018E-2</v>
      </c>
      <c r="E26" s="4">
        <f>Fiabilidad!J26</f>
        <v>4.9999999999999822E-2</v>
      </c>
      <c r="F26" s="4">
        <f>Fiabilidad!K26</f>
        <v>4.9999999999999822E-2</v>
      </c>
      <c r="G26" s="4">
        <f>Fiabilidad!L26</f>
        <v>0.26</v>
      </c>
      <c r="H26" s="25">
        <f t="shared" si="1"/>
        <v>12.154779351142624</v>
      </c>
      <c r="I26" s="4">
        <f t="shared" si="2"/>
        <v>-1.6802382475166791</v>
      </c>
      <c r="J26" s="4">
        <f t="shared" si="5"/>
        <v>1.3640546328884453</v>
      </c>
      <c r="K26" s="4">
        <f t="shared" si="3"/>
        <v>1.0971887003649499</v>
      </c>
      <c r="L26" s="4">
        <f t="shared" si="4"/>
        <v>1.0971887003649499</v>
      </c>
      <c r="M26" s="5">
        <f t="shared" si="6"/>
        <v>0.29793457148413716</v>
      </c>
    </row>
    <row r="27" spans="2:13" x14ac:dyDescent="0.3">
      <c r="B27" s="1">
        <v>200000</v>
      </c>
      <c r="C27" s="4">
        <f>Fiabilidad!H27</f>
        <v>0.83</v>
      </c>
      <c r="D27" s="4">
        <f>Fiabilidad!I27</f>
        <v>2.0000000000000018E-2</v>
      </c>
      <c r="E27" s="4">
        <f>Fiabilidad!J27</f>
        <v>3.9999999999999813E-2</v>
      </c>
      <c r="F27" s="4">
        <f>Fiabilidad!K27</f>
        <v>3.9999999999999813E-2</v>
      </c>
      <c r="G27" s="4">
        <f>Fiabilidad!L27</f>
        <v>0.19999999999999996</v>
      </c>
      <c r="H27" s="25">
        <f t="shared" si="1"/>
        <v>12.206072645530174</v>
      </c>
      <c r="I27" s="4">
        <f t="shared" si="2"/>
        <v>-1.6802382475166791</v>
      </c>
      <c r="J27" s="4">
        <f t="shared" si="5"/>
        <v>1.3640546328884453</v>
      </c>
      <c r="K27" s="4">
        <f t="shared" si="3"/>
        <v>1.1690321758870574</v>
      </c>
      <c r="L27" s="4">
        <f t="shared" si="4"/>
        <v>1.1690321758870574</v>
      </c>
      <c r="M27" s="5">
        <f t="shared" si="6"/>
        <v>0.4758849953271107</v>
      </c>
    </row>
    <row r="28" spans="2:13" x14ac:dyDescent="0.3">
      <c r="B28" s="1">
        <v>210000</v>
      </c>
      <c r="C28" s="4">
        <f>Fiabilidad!H28</f>
        <v>0.81</v>
      </c>
      <c r="D28" s="4">
        <f>Fiabilidad!I28</f>
        <v>1.0000000000000009E-2</v>
      </c>
      <c r="E28" s="4">
        <f>Fiabilidad!J28</f>
        <v>1.9999999999999796E-2</v>
      </c>
      <c r="F28" s="4">
        <f>Fiabilidad!K28</f>
        <v>2.9999999999999805E-2</v>
      </c>
      <c r="G28" s="4">
        <f>Fiabilidad!L28</f>
        <v>0.15999999999999992</v>
      </c>
      <c r="H28" s="25">
        <f t="shared" si="1"/>
        <v>12.254862809699606</v>
      </c>
      <c r="I28" s="4">
        <f t="shared" si="2"/>
        <v>-1.5572201467525002</v>
      </c>
      <c r="J28" s="4">
        <f t="shared" si="5"/>
        <v>1.5271796258079011</v>
      </c>
      <c r="K28" s="4">
        <f t="shared" si="3"/>
        <v>1.3640546328884482</v>
      </c>
      <c r="L28" s="4">
        <f t="shared" si="4"/>
        <v>1.2546349002858617</v>
      </c>
      <c r="M28" s="5">
        <f t="shared" si="6"/>
        <v>0.60572560876919046</v>
      </c>
    </row>
    <row r="29" spans="2:13" x14ac:dyDescent="0.3">
      <c r="B29" s="1">
        <v>220000</v>
      </c>
      <c r="C29" s="4">
        <f>Fiabilidad!H29</f>
        <v>0.8</v>
      </c>
      <c r="D29" s="4">
        <f>Fiabilidad!I29</f>
        <v>1.0000000000000009E-2</v>
      </c>
      <c r="E29" s="4">
        <f>Fiabilidad!J29</f>
        <v>9.9999999999997868E-3</v>
      </c>
      <c r="F29" s="4">
        <f>Fiabilidad!K29</f>
        <v>1.9999999999999796E-2</v>
      </c>
      <c r="G29" s="4">
        <f>Fiabilidad!L29</f>
        <v>0.11999999999999988</v>
      </c>
      <c r="H29" s="25">
        <f t="shared" si="1"/>
        <v>12.301382825334498</v>
      </c>
      <c r="I29" s="4">
        <f t="shared" si="2"/>
        <v>-1.4999399867595158</v>
      </c>
      <c r="J29" s="4">
        <f t="shared" si="5"/>
        <v>1.5271796258079011</v>
      </c>
      <c r="K29" s="4">
        <f t="shared" si="3"/>
        <v>1.5271796258079058</v>
      </c>
      <c r="L29" s="4">
        <f t="shared" si="4"/>
        <v>1.3640546328884482</v>
      </c>
      <c r="M29" s="5">
        <f t="shared" si="6"/>
        <v>0.75154039048647714</v>
      </c>
    </row>
    <row r="30" spans="2:13" x14ac:dyDescent="0.3">
      <c r="B30" s="1">
        <v>230000</v>
      </c>
      <c r="C30" s="4">
        <f>Fiabilidad!H30</f>
        <v>0.8</v>
      </c>
      <c r="D30" s="4">
        <f>Fiabilidad!I30</f>
        <v>0</v>
      </c>
      <c r="E30" s="4">
        <f>Fiabilidad!J30</f>
        <v>9.9999999999997868E-3</v>
      </c>
      <c r="F30" s="4">
        <f>Fiabilidad!K30</f>
        <v>9.9999999999997868E-3</v>
      </c>
      <c r="G30" s="4">
        <f>Fiabilidad!L30</f>
        <v>8.9999999999999858E-2</v>
      </c>
      <c r="H30" s="25">
        <f t="shared" si="1"/>
        <v>12.345834587905333</v>
      </c>
      <c r="I30" s="4">
        <f t="shared" si="2"/>
        <v>-1.4999399867595158</v>
      </c>
      <c r="J30" s="4" t="s">
        <v>18</v>
      </c>
      <c r="K30" s="4">
        <f t="shared" si="3"/>
        <v>1.5271796258079058</v>
      </c>
      <c r="L30" s="4">
        <f t="shared" si="4"/>
        <v>1.5271796258079058</v>
      </c>
      <c r="M30" s="5">
        <f t="shared" si="6"/>
        <v>0.87877393942231163</v>
      </c>
    </row>
    <row r="31" spans="2:13" x14ac:dyDescent="0.3">
      <c r="B31" s="1">
        <v>240000</v>
      </c>
      <c r="C31" s="4">
        <f>Fiabilidad!H31</f>
        <v>0.79</v>
      </c>
      <c r="D31" s="4">
        <f>Fiabilidad!I31</f>
        <v>0</v>
      </c>
      <c r="E31" s="4">
        <f>Fiabilidad!J31</f>
        <v>0</v>
      </c>
      <c r="F31" s="4">
        <f>Fiabilidad!K31</f>
        <v>0</v>
      </c>
      <c r="G31" s="4">
        <f>Fiabilidad!L31</f>
        <v>5.9999999999999831E-2</v>
      </c>
      <c r="H31" s="25">
        <f t="shared" si="1"/>
        <v>12.388394202324129</v>
      </c>
      <c r="I31" s="4">
        <f t="shared" si="2"/>
        <v>-1.4451007195150567</v>
      </c>
      <c r="J31" s="4" t="s">
        <v>18</v>
      </c>
      <c r="K31" s="4" t="s">
        <v>18</v>
      </c>
      <c r="L31" s="4" t="s">
        <v>18</v>
      </c>
      <c r="M31" s="5">
        <f t="shared" si="6"/>
        <v>1.034397525518834</v>
      </c>
    </row>
    <row r="32" spans="2:13" x14ac:dyDescent="0.3">
      <c r="B32" s="1">
        <v>250000</v>
      </c>
      <c r="C32" s="4">
        <f>Fiabilidad!H32</f>
        <v>0.78</v>
      </c>
      <c r="D32" s="4">
        <f>Fiabilidad!I32</f>
        <v>0</v>
      </c>
      <c r="E32" s="4">
        <f>Fiabilidad!J32</f>
        <v>0</v>
      </c>
      <c r="F32" s="4">
        <f>Fiabilidad!K32</f>
        <v>0</v>
      </c>
      <c r="G32" s="4">
        <f>Fiabilidad!L32</f>
        <v>3.9999999999999813E-2</v>
      </c>
      <c r="H32" s="25">
        <f t="shared" si="1"/>
        <v>12.429216196844383</v>
      </c>
      <c r="I32" s="4">
        <f t="shared" si="2"/>
        <v>-1.3924679413168617</v>
      </c>
      <c r="J32" s="4" t="s">
        <v>18</v>
      </c>
      <c r="K32" s="4" t="s">
        <v>18</v>
      </c>
      <c r="L32" s="4" t="s">
        <v>18</v>
      </c>
      <c r="M32" s="5">
        <f t="shared" si="6"/>
        <v>1.1690321758870574</v>
      </c>
    </row>
    <row r="33" spans="2:13" x14ac:dyDescent="0.3">
      <c r="B33" s="1">
        <v>260000</v>
      </c>
      <c r="C33" s="4">
        <f>Fiabilidad!H33</f>
        <v>0.76</v>
      </c>
      <c r="D33" s="4">
        <f>Fiabilidad!I33</f>
        <v>0</v>
      </c>
      <c r="E33" s="4">
        <f>Fiabilidad!J33</f>
        <v>0</v>
      </c>
      <c r="F33" s="4">
        <f>Fiabilidad!K33</f>
        <v>0</v>
      </c>
      <c r="G33" s="4">
        <f>Fiabilidad!L33</f>
        <v>1.9999999999999796E-2</v>
      </c>
      <c r="H33" s="25">
        <f t="shared" si="1"/>
        <v>12.468436909997665</v>
      </c>
      <c r="I33" s="4">
        <f t="shared" si="2"/>
        <v>-1.2930341148060251</v>
      </c>
      <c r="J33" s="4" t="s">
        <v>18</v>
      </c>
      <c r="K33" s="4" t="s">
        <v>18</v>
      </c>
      <c r="L33" s="4" t="s">
        <v>18</v>
      </c>
      <c r="M33" s="5">
        <f t="shared" si="6"/>
        <v>1.3640546328884482</v>
      </c>
    </row>
    <row r="34" spans="2:13" x14ac:dyDescent="0.3">
      <c r="B34" s="1">
        <v>270000</v>
      </c>
      <c r="C34" s="4">
        <f>Fiabilidad!H34</f>
        <v>0.76</v>
      </c>
      <c r="D34" s="4">
        <f>Fiabilidad!I34</f>
        <v>0</v>
      </c>
      <c r="E34" s="4">
        <f>Fiabilidad!J34</f>
        <v>0</v>
      </c>
      <c r="F34" s="4">
        <f>Fiabilidad!K34</f>
        <v>0</v>
      </c>
      <c r="G34" s="4">
        <f>Fiabilidad!L34</f>
        <v>9.9999999999997868E-3</v>
      </c>
      <c r="H34" s="25">
        <f t="shared" si="1"/>
        <v>12.506177237980511</v>
      </c>
      <c r="I34" s="4">
        <f t="shared" si="2"/>
        <v>-1.2930341148060251</v>
      </c>
      <c r="J34" s="4" t="s">
        <v>18</v>
      </c>
      <c r="K34" s="4" t="s">
        <v>18</v>
      </c>
      <c r="L34" s="4" t="s">
        <v>18</v>
      </c>
      <c r="M34" s="5">
        <f t="shared" si="6"/>
        <v>1.5271796258079058</v>
      </c>
    </row>
    <row r="35" spans="2:13" x14ac:dyDescent="0.3">
      <c r="B35" s="1">
        <v>280000</v>
      </c>
      <c r="C35" s="4">
        <f>Fiabilidad!H35</f>
        <v>0.75</v>
      </c>
      <c r="D35" s="4">
        <f>Fiabilidad!I35</f>
        <v>0</v>
      </c>
      <c r="E35" s="4">
        <f>Fiabilidad!J35</f>
        <v>0</v>
      </c>
      <c r="F35" s="4">
        <f>Fiabilidad!K35</f>
        <v>0</v>
      </c>
      <c r="G35" s="4">
        <f>Fiabilidad!L35</f>
        <v>0</v>
      </c>
      <c r="H35" s="25">
        <f t="shared" si="1"/>
        <v>12.542544882151386</v>
      </c>
      <c r="I35" s="4">
        <f t="shared" si="2"/>
        <v>-1.2458993237072382</v>
      </c>
      <c r="J35" s="4" t="s">
        <v>18</v>
      </c>
      <c r="K35" s="4" t="s">
        <v>18</v>
      </c>
      <c r="L35" s="4" t="s">
        <v>18</v>
      </c>
      <c r="M35" s="5" t="s">
        <v>18</v>
      </c>
    </row>
    <row r="36" spans="2:13" x14ac:dyDescent="0.3">
      <c r="B36" s="1">
        <v>290000</v>
      </c>
      <c r="C36" s="4">
        <f>Fiabilidad!H36</f>
        <v>0.75</v>
      </c>
      <c r="D36" s="4">
        <f>Fiabilidad!I36</f>
        <v>0</v>
      </c>
      <c r="E36" s="4">
        <f>Fiabilidad!J36</f>
        <v>0</v>
      </c>
      <c r="F36" s="4">
        <f>Fiabilidad!K36</f>
        <v>0</v>
      </c>
      <c r="G36" s="4">
        <f>Fiabilidad!L36</f>
        <v>0</v>
      </c>
      <c r="H36" s="25">
        <f t="shared" si="1"/>
        <v>12.577636201962656</v>
      </c>
      <c r="I36" s="4">
        <f t="shared" si="2"/>
        <v>-1.2458993237072382</v>
      </c>
      <c r="J36" s="4" t="s">
        <v>18</v>
      </c>
      <c r="K36" s="4" t="s">
        <v>18</v>
      </c>
      <c r="L36" s="4" t="s">
        <v>18</v>
      </c>
      <c r="M36" s="5" t="s">
        <v>18</v>
      </c>
    </row>
    <row r="37" spans="2:13" x14ac:dyDescent="0.3">
      <c r="B37" s="6">
        <v>300000</v>
      </c>
      <c r="C37" s="7">
        <f>Fiabilidad!H37</f>
        <v>0.74</v>
      </c>
      <c r="D37" s="7">
        <f>Fiabilidad!I37</f>
        <v>0</v>
      </c>
      <c r="E37" s="7">
        <f>Fiabilidad!J37</f>
        <v>0</v>
      </c>
      <c r="F37" s="7">
        <f>Fiabilidad!K37</f>
        <v>0</v>
      </c>
      <c r="G37" s="8">
        <f>Fiabilidad!L37</f>
        <v>0</v>
      </c>
      <c r="H37" s="31">
        <f t="shared" si="1"/>
        <v>12.611537753638338</v>
      </c>
      <c r="I37" s="7">
        <f t="shared" si="2"/>
        <v>-1.2002959297088209</v>
      </c>
      <c r="J37" s="7" t="s">
        <v>18</v>
      </c>
      <c r="K37" s="7" t="s">
        <v>18</v>
      </c>
      <c r="L37" s="7" t="s">
        <v>18</v>
      </c>
      <c r="M37" s="8" t="s">
        <v>18</v>
      </c>
    </row>
    <row r="39" spans="2:13" x14ac:dyDescent="0.3">
      <c r="K39" s="22"/>
      <c r="L39" s="22"/>
    </row>
    <row r="40" spans="2:13" ht="25.2" customHeight="1" x14ac:dyDescent="0.3">
      <c r="K40" s="17"/>
      <c r="L40" s="12"/>
      <c r="M40" s="17"/>
    </row>
    <row r="41" spans="2:13" x14ac:dyDescent="0.3">
      <c r="J41" s="23" t="s">
        <v>8</v>
      </c>
      <c r="K41" s="27">
        <v>1.2670999999999999</v>
      </c>
      <c r="L41" s="38">
        <v>-17.103999999999999</v>
      </c>
      <c r="M41" s="33">
        <f>EXP(-L41/K41)</f>
        <v>728352.17943766853</v>
      </c>
    </row>
    <row r="42" spans="2:13" x14ac:dyDescent="0.3">
      <c r="J42" s="24" t="s">
        <v>7</v>
      </c>
      <c r="K42" s="29"/>
      <c r="L42" s="30"/>
      <c r="M42" s="26"/>
    </row>
    <row r="43" spans="2:13" x14ac:dyDescent="0.3">
      <c r="J43" s="76" t="s">
        <v>2</v>
      </c>
      <c r="K43" s="27">
        <v>2.6711999999999998</v>
      </c>
      <c r="L43" s="38">
        <v>-31.096</v>
      </c>
      <c r="M43" s="33">
        <f>EXP(-L43/K43)</f>
        <v>113687.63731596757</v>
      </c>
    </row>
    <row r="44" spans="2:13" x14ac:dyDescent="0.3">
      <c r="J44" s="77"/>
      <c r="K44" s="29"/>
      <c r="L44" s="30"/>
      <c r="M44" s="26"/>
    </row>
    <row r="45" spans="2:13" x14ac:dyDescent="0.3">
      <c r="J45" s="76" t="s">
        <v>3</v>
      </c>
      <c r="K45" s="27">
        <v>2.9339</v>
      </c>
      <c r="L45" s="38">
        <v>-34.601999999999997</v>
      </c>
      <c r="M45" s="33">
        <f>EXP(-L45/K45)</f>
        <v>132436.42589556996</v>
      </c>
    </row>
    <row r="46" spans="2:13" x14ac:dyDescent="0.3">
      <c r="J46" s="77"/>
      <c r="K46" s="29"/>
      <c r="L46" s="30"/>
      <c r="M46" s="26"/>
    </row>
    <row r="47" spans="2:13" x14ac:dyDescent="0.3">
      <c r="J47" s="76" t="s">
        <v>4</v>
      </c>
      <c r="K47" s="27">
        <v>2.3868999999999998</v>
      </c>
      <c r="L47" s="38">
        <v>-27.936</v>
      </c>
      <c r="M47" s="33">
        <f>EXP(-L47/K47)</f>
        <v>121040.88965439356</v>
      </c>
    </row>
    <row r="48" spans="2:13" x14ac:dyDescent="0.3">
      <c r="J48" s="77"/>
      <c r="K48" s="29"/>
      <c r="L48" s="30"/>
      <c r="M48" s="26"/>
    </row>
    <row r="49" spans="10:13" x14ac:dyDescent="0.3">
      <c r="J49" s="76" t="s">
        <v>5</v>
      </c>
      <c r="K49" s="28">
        <v>4.3982999999999999</v>
      </c>
      <c r="L49" s="38">
        <v>-53.207000000000001</v>
      </c>
      <c r="M49" s="34">
        <f>EXP(-L49/K49)</f>
        <v>179364.24546465257</v>
      </c>
    </row>
    <row r="50" spans="10:13" x14ac:dyDescent="0.3">
      <c r="J50" s="77"/>
      <c r="K50" s="29"/>
      <c r="L50" s="30"/>
      <c r="M50" s="26"/>
    </row>
  </sheetData>
  <mergeCells count="17">
    <mergeCell ref="H3:M3"/>
    <mergeCell ref="C4:G4"/>
    <mergeCell ref="I4:M4"/>
    <mergeCell ref="B5:B6"/>
    <mergeCell ref="D5:D6"/>
    <mergeCell ref="E5:E6"/>
    <mergeCell ref="F5:F6"/>
    <mergeCell ref="G5:G6"/>
    <mergeCell ref="H5:H6"/>
    <mergeCell ref="J5:J6"/>
    <mergeCell ref="J49:J50"/>
    <mergeCell ref="K5:K6"/>
    <mergeCell ref="L5:L6"/>
    <mergeCell ref="M5:M6"/>
    <mergeCell ref="J43:J44"/>
    <mergeCell ref="J45:J46"/>
    <mergeCell ref="J47:J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29AE-D11C-4131-8B5C-ED54AEA433E5}">
  <dimension ref="B4:V1075"/>
  <sheetViews>
    <sheetView workbookViewId="0"/>
  </sheetViews>
  <sheetFormatPr baseColWidth="10" defaultRowHeight="14.4" x14ac:dyDescent="0.3"/>
  <cols>
    <col min="1" max="1" width="4" customWidth="1"/>
    <col min="2" max="18" width="15.77734375" customWidth="1"/>
    <col min="21" max="26" width="15.77734375" customWidth="1"/>
  </cols>
  <sheetData>
    <row r="4" spans="2:22" x14ac:dyDescent="0.3">
      <c r="B4" s="17" t="s">
        <v>0</v>
      </c>
      <c r="C4" s="64" t="s">
        <v>20</v>
      </c>
      <c r="D4" s="65"/>
      <c r="E4" s="65"/>
      <c r="F4" s="65"/>
      <c r="G4" s="65"/>
      <c r="H4" s="66"/>
      <c r="I4" s="64" t="s">
        <v>21</v>
      </c>
      <c r="J4" s="65"/>
      <c r="K4" s="65"/>
      <c r="L4" s="65"/>
      <c r="M4" s="66"/>
      <c r="N4" s="64" t="s">
        <v>22</v>
      </c>
      <c r="O4" s="65"/>
      <c r="P4" s="65"/>
      <c r="Q4" s="65"/>
      <c r="R4" s="66"/>
      <c r="U4" s="17" t="s">
        <v>0</v>
      </c>
      <c r="V4" s="55" t="s">
        <v>25</v>
      </c>
    </row>
    <row r="5" spans="2:22" x14ac:dyDescent="0.3">
      <c r="B5" s="70" t="s">
        <v>1</v>
      </c>
      <c r="C5" s="10" t="s">
        <v>8</v>
      </c>
      <c r="D5" s="74" t="s">
        <v>2</v>
      </c>
      <c r="E5" s="74" t="s">
        <v>3</v>
      </c>
      <c r="F5" s="74" t="s">
        <v>4</v>
      </c>
      <c r="G5" s="72" t="s">
        <v>5</v>
      </c>
      <c r="H5" s="90" t="s">
        <v>26</v>
      </c>
      <c r="I5" s="10" t="s">
        <v>8</v>
      </c>
      <c r="J5" s="74" t="s">
        <v>2</v>
      </c>
      <c r="K5" s="74" t="s">
        <v>3</v>
      </c>
      <c r="L5" s="74" t="s">
        <v>4</v>
      </c>
      <c r="M5" s="72" t="s">
        <v>5</v>
      </c>
      <c r="N5" s="10" t="s">
        <v>8</v>
      </c>
      <c r="O5" s="74" t="s">
        <v>2</v>
      </c>
      <c r="P5" s="74" t="s">
        <v>3</v>
      </c>
      <c r="Q5" s="74" t="s">
        <v>4</v>
      </c>
      <c r="R5" s="72" t="s">
        <v>5</v>
      </c>
      <c r="U5" s="70" t="s">
        <v>1</v>
      </c>
      <c r="V5" s="9" t="s">
        <v>8</v>
      </c>
    </row>
    <row r="6" spans="2:22" x14ac:dyDescent="0.3">
      <c r="B6" s="71"/>
      <c r="C6" s="10" t="s">
        <v>7</v>
      </c>
      <c r="D6" s="74"/>
      <c r="E6" s="74"/>
      <c r="F6" s="74"/>
      <c r="G6" s="72"/>
      <c r="H6" s="90"/>
      <c r="I6" s="10" t="s">
        <v>7</v>
      </c>
      <c r="J6" s="74"/>
      <c r="K6" s="74"/>
      <c r="L6" s="74"/>
      <c r="M6" s="72"/>
      <c r="N6" s="10" t="s">
        <v>7</v>
      </c>
      <c r="O6" s="74"/>
      <c r="P6" s="74"/>
      <c r="Q6" s="74"/>
      <c r="R6" s="72"/>
      <c r="U6" s="71"/>
      <c r="V6" s="9" t="s">
        <v>7</v>
      </c>
    </row>
    <row r="7" spans="2:22" x14ac:dyDescent="0.3">
      <c r="B7" s="39">
        <v>0</v>
      </c>
      <c r="C7" s="35">
        <f>EXP(-($B7^Ajuste_Weibull_Fiabilidad!$K$41)/(Ajuste_Weibull_Fiabilidad!$M$41^Ajuste_Weibull_Fiabilidad!$K$41))</f>
        <v>1</v>
      </c>
      <c r="D7" s="36">
        <f>EXP(-($B7^Ajuste_Weibull_Fiabilidad!$K$43)/(Ajuste_Weibull_Fiabilidad!$M$43^Ajuste_Weibull_Fiabilidad!$K$43))</f>
        <v>1</v>
      </c>
      <c r="E7" s="36">
        <f>EXP(-($B7^Ajuste_Weibull_Fiabilidad!$K$45)/(Ajuste_Weibull_Fiabilidad!$M$45^Ajuste_Weibull_Fiabilidad!$K$45))</f>
        <v>1</v>
      </c>
      <c r="F7" s="36">
        <f>EXP(-($B7^Ajuste_Weibull_Fiabilidad!$K$47)/(Ajuste_Weibull_Fiabilidad!$M$47^Ajuste_Weibull_Fiabilidad!$K$47))</f>
        <v>1</v>
      </c>
      <c r="G7" s="18">
        <f>EXP(-($B7^Ajuste_Weibull_Fiabilidad!$K$49)/(Ajuste_Weibull_Fiabilidad!$M$49^Ajuste_Weibull_Fiabilidad!$K$49))</f>
        <v>1</v>
      </c>
      <c r="H7" s="18">
        <f>C7*(D7^3)*(E7^3)*(1-(1-F7^3)*(1-G7))</f>
        <v>1</v>
      </c>
      <c r="I7" s="41">
        <f>(Ajuste_Weibull_Fiabilidad!$K$41/Ajuste_Weibull_Fiabilidad!$M$41)*($B7^(Ajuste_Weibull_Fiabilidad!$K$41-1))/(Ajuste_Weibull_Fiabilidad!$M$41^(Ajuste_Weibull_Fiabilidad!$K$41-1))*(EXP(-($B7^Ajuste_Weibull_Fiabilidad!$K$41)/(Ajuste_Weibull_Fiabilidad!$M$41^Ajuste_Weibull_Fiabilidad!$K$41)))</f>
        <v>0</v>
      </c>
      <c r="J7" s="42">
        <f>(Ajuste_Weibull_Fiabilidad!$K$43/Ajuste_Weibull_Fiabilidad!$M$43)*($B7^(Ajuste_Weibull_Fiabilidad!$K$43-1))/(Ajuste_Weibull_Fiabilidad!$M$43^(Ajuste_Weibull_Fiabilidad!$K$43-1))*(EXP(-($B7^Ajuste_Weibull_Fiabilidad!$K$43)/(Ajuste_Weibull_Fiabilidad!$M$43^Ajuste_Weibull_Fiabilidad!$K$43)))</f>
        <v>0</v>
      </c>
      <c r="K7" s="42">
        <f>(Ajuste_Weibull_Fiabilidad!$K$45/Ajuste_Weibull_Fiabilidad!$M$45)*($B7^(Ajuste_Weibull_Fiabilidad!$K$45-1))/(Ajuste_Weibull_Fiabilidad!$M$45^(Ajuste_Weibull_Fiabilidad!$K$45-1))*(EXP(-($B7^Ajuste_Weibull_Fiabilidad!$K$45)/(Ajuste_Weibull_Fiabilidad!$M$45^Ajuste_Weibull_Fiabilidad!$K$45)))</f>
        <v>0</v>
      </c>
      <c r="L7" s="42">
        <f>(Ajuste_Weibull_Fiabilidad!$K$47/Ajuste_Weibull_Fiabilidad!$M$47)*($B7^(Ajuste_Weibull_Fiabilidad!$K$47-1))/(Ajuste_Weibull_Fiabilidad!$M$47^(Ajuste_Weibull_Fiabilidad!$K$47-1))*(EXP(-($B7^Ajuste_Weibull_Fiabilidad!$K$47)/(Ajuste_Weibull_Fiabilidad!$M$47^Ajuste_Weibull_Fiabilidad!$K$47)))</f>
        <v>0</v>
      </c>
      <c r="M7" s="43">
        <f>(Ajuste_Weibull_Fiabilidad!$K$49/Ajuste_Weibull_Fiabilidad!$M$49)*($B7^(Ajuste_Weibull_Fiabilidad!$K$49-1))/(Ajuste_Weibull_Fiabilidad!$M$49^(Ajuste_Weibull_Fiabilidad!$K$49-1))*(EXP(-($B7^Ajuste_Weibull_Fiabilidad!$K$49)/(Ajuste_Weibull_Fiabilidad!$M$49^Ajuste_Weibull_Fiabilidad!$K$49)))</f>
        <v>0</v>
      </c>
      <c r="N7" s="41">
        <f t="shared" ref="N7:N37" si="0">I7/C7</f>
        <v>0</v>
      </c>
      <c r="O7" s="42">
        <f t="shared" ref="O7:O37" si="1">J7/D7</f>
        <v>0</v>
      </c>
      <c r="P7" s="42">
        <f t="shared" ref="P7:P37" si="2">K7/E7</f>
        <v>0</v>
      </c>
      <c r="Q7" s="42">
        <f t="shared" ref="Q7:Q37" si="3">L7/F7</f>
        <v>0</v>
      </c>
      <c r="R7" s="43">
        <f t="shared" ref="R7" si="4">M7/G7</f>
        <v>0</v>
      </c>
      <c r="U7" s="39">
        <v>0</v>
      </c>
      <c r="V7" s="56">
        <v>1</v>
      </c>
    </row>
    <row r="8" spans="2:22" x14ac:dyDescent="0.3">
      <c r="B8" s="39">
        <v>10000</v>
      </c>
      <c r="C8" s="32">
        <f>EXP(-($B8^Ajuste_Weibull_Fiabilidad!$K$41)/(Ajuste_Weibull_Fiabilidad!$M$41^Ajuste_Weibull_Fiabilidad!$K$41))</f>
        <v>0.99564208105200547</v>
      </c>
      <c r="D8" s="4">
        <f>EXP(-($B8^Ajuste_Weibull_Fiabilidad!$K$43)/(Ajuste_Weibull_Fiabilidad!$M$43^Ajuste_Weibull_Fiabilidad!$K$43))</f>
        <v>0.99848765741060208</v>
      </c>
      <c r="E8" s="4">
        <f>EXP(-($B8^Ajuste_Weibull_Fiabilidad!$K$45)/(Ajuste_Weibull_Fiabilidad!$M$45^Ajuste_Weibull_Fiabilidad!$K$45))</f>
        <v>0.99948945802884681</v>
      </c>
      <c r="F8" s="4">
        <f>EXP(-($B8^Ajuste_Weibull_Fiabilidad!$K$47)/(Ajuste_Weibull_Fiabilidad!$M$47^Ajuste_Weibull_Fiabilidad!$K$47))</f>
        <v>0.99740232589984268</v>
      </c>
      <c r="G8" s="5">
        <f>EXP(-($B8^Ajuste_Weibull_Fiabilidad!$K$49)/(Ajuste_Weibull_Fiabilidad!$M$49^Ajuste_Weibull_Fiabilidad!$K$49))</f>
        <v>0.9999969402014327</v>
      </c>
      <c r="H8" s="5">
        <f t="shared" ref="H8:H37" si="5">C8*(D8^3)*(E8^3)*(1-(1-F8^3)*(1-G8))</f>
        <v>0.98961436190988028</v>
      </c>
      <c r="I8" s="44">
        <f>(Ajuste_Weibull_Fiabilidad!$K$41/Ajuste_Weibull_Fiabilidad!$M$41)*($B8^(Ajuste_Weibull_Fiabilidad!$K$41-1))/(Ajuste_Weibull_Fiabilidad!$M$41^(Ajuste_Weibull_Fiabilidad!$K$41-1))*(EXP(-($B8^Ajuste_Weibull_Fiabilidad!$K$41)/(Ajuste_Weibull_Fiabilidad!$M$41^Ajuste_Weibull_Fiabilidad!$K$41)))</f>
        <v>5.5098695446688467E-7</v>
      </c>
      <c r="J8" s="45">
        <f>(Ajuste_Weibull_Fiabilidad!$K$43/Ajuste_Weibull_Fiabilidad!$M$43)*($B8^(Ajuste_Weibull_Fiabilidad!$K$43-1))/(Ajuste_Weibull_Fiabilidad!$M$43^(Ajuste_Weibull_Fiabilidad!$K$43-1))*(EXP(-($B8^Ajuste_Weibull_Fiabilidad!$K$43)/(Ajuste_Weibull_Fiabilidad!$M$43^Ajuste_Weibull_Fiabilidad!$K$43)))</f>
        <v>4.0367132259355844E-7</v>
      </c>
      <c r="K8" s="45">
        <f>(Ajuste_Weibull_Fiabilidad!$K$45/Ajuste_Weibull_Fiabilidad!$M$45)*($B8^(Ajuste_Weibull_Fiabilidad!$K$45-1))/(Ajuste_Weibull_Fiabilidad!$M$45^(Ajuste_Weibull_Fiabilidad!$K$45-1))*(EXP(-($B8^Ajuste_Weibull_Fiabilidad!$K$45)/(Ajuste_Weibull_Fiabilidad!$M$45^Ajuste_Weibull_Fiabilidad!$K$45)))</f>
        <v>1.4974966590071618E-7</v>
      </c>
      <c r="L8" s="45">
        <f>(Ajuste_Weibull_Fiabilidad!$K$47/Ajuste_Weibull_Fiabilidad!$M$47)*($B8^(Ajuste_Weibull_Fiabilidad!$K$47-1))/(Ajuste_Weibull_Fiabilidad!$M$47^(Ajuste_Weibull_Fiabilidad!$K$47-1))*(EXP(-($B8^Ajuste_Weibull_Fiabilidad!$K$47)/(Ajuste_Weibull_Fiabilidad!$M$47^Ajuste_Weibull_Fiabilidad!$K$47)))</f>
        <v>6.1923280332549244E-7</v>
      </c>
      <c r="M8" s="46">
        <f>(Ajuste_Weibull_Fiabilidad!$K$49/Ajuste_Weibull_Fiabilidad!$M$49)*($B8^(Ajuste_Weibull_Fiabilidad!$K$49-1))/(Ajuste_Weibull_Fiabilidad!$M$49^(Ajuste_Weibull_Fiabilidad!$K$49-1))*(EXP(-($B8^Ajuste_Weibull_Fiabilidad!$K$49)/(Ajuste_Weibull_Fiabilidad!$M$49^Ajuste_Weibull_Fiabilidad!$K$49)))</f>
        <v>1.3457891449393186E-9</v>
      </c>
      <c r="N8" s="44">
        <f t="shared" si="0"/>
        <v>5.5339862080227291E-7</v>
      </c>
      <c r="O8" s="45">
        <f t="shared" si="1"/>
        <v>4.042827365942683E-7</v>
      </c>
      <c r="P8" s="45">
        <f t="shared" si="2"/>
        <v>1.4982615844297795E-7</v>
      </c>
      <c r="Q8" s="45">
        <f t="shared" si="3"/>
        <v>6.2084555775106012E-7</v>
      </c>
      <c r="R8" s="46">
        <f t="shared" ref="R8:R37" si="6">M8/G8</f>
        <v>1.3457932627956159E-9</v>
      </c>
      <c r="U8" s="39">
        <v>10000</v>
      </c>
      <c r="V8" s="25">
        <v>0.99564208105200547</v>
      </c>
    </row>
    <row r="9" spans="2:22" x14ac:dyDescent="0.3">
      <c r="B9" s="39">
        <v>20000</v>
      </c>
      <c r="C9" s="32">
        <f>EXP(-($B9^Ajuste_Weibull_Fiabilidad!$K$41)/(Ajuste_Weibull_Fiabilidad!$M$41^Ajuste_Weibull_Fiabilidad!$K$41))</f>
        <v>0.98954361036711447</v>
      </c>
      <c r="D9" s="4">
        <f>EXP(-($B9^Ajuste_Weibull_Fiabilidad!$K$43)/(Ajuste_Weibull_Fiabilidad!$M$43^Ajuste_Weibull_Fiabilidad!$K$43))</f>
        <v>0.9904060282701207</v>
      </c>
      <c r="E9" s="4">
        <f>EXP(-($B9^Ajuste_Weibull_Fiabilidad!$K$45)/(Ajuste_Weibull_Fiabilidad!$M$45^Ajuste_Weibull_Fiabilidad!$K$45))</f>
        <v>0.99610518246269963</v>
      </c>
      <c r="F9" s="4">
        <f>EXP(-($B9^Ajuste_Weibull_Fiabilidad!$K$47)/(Ajuste_Weibull_Fiabilidad!$M$47^Ajuste_Weibull_Fiabilidad!$K$47))</f>
        <v>0.98648776928911719</v>
      </c>
      <c r="G9" s="5">
        <f>EXP(-($B9^Ajuste_Weibull_Fiabilidad!$K$49)/(Ajuste_Weibull_Fiabilidad!$M$49^Ajuste_Weibull_Fiabilidad!$K$49))</f>
        <v>0.99993547920344661</v>
      </c>
      <c r="H9" s="5">
        <f t="shared" si="5"/>
        <v>0.95014358905617802</v>
      </c>
      <c r="I9" s="44">
        <f>(Ajuste_Weibull_Fiabilidad!$K$41/Ajuste_Weibull_Fiabilidad!$M$41)*($B9^(Ajuste_Weibull_Fiabilidad!$K$41-1))/(Ajuste_Weibull_Fiabilidad!$M$41^(Ajuste_Weibull_Fiabilidad!$K$41-1))*(EXP(-($B9^Ajuste_Weibull_Fiabilidad!$K$41)/(Ajuste_Weibull_Fiabilidad!$M$41^Ajuste_Weibull_Fiabilidad!$K$41)))</f>
        <v>6.5898893599251769E-7</v>
      </c>
      <c r="J9" s="45">
        <f>(Ajuste_Weibull_Fiabilidad!$K$43/Ajuste_Weibull_Fiabilidad!$M$43)*($B9^(Ajuste_Weibull_Fiabilidad!$K$43-1))/(Ajuste_Weibull_Fiabilidad!$M$43^(Ajuste_Weibull_Fiabilidad!$K$43-1))*(EXP(-($B9^Ajuste_Weibull_Fiabilidad!$K$43)/(Ajuste_Weibull_Fiabilidad!$M$43^Ajuste_Weibull_Fiabilidad!$K$43)))</f>
        <v>1.2752043943318226E-6</v>
      </c>
      <c r="K9" s="45">
        <f>(Ajuste_Weibull_Fiabilidad!$K$45/Ajuste_Weibull_Fiabilidad!$M$45)*($B9^(Ajuste_Weibull_Fiabilidad!$K$45-1))/(Ajuste_Weibull_Fiabilidad!$M$45^(Ajuste_Weibull_Fiabilidad!$K$45-1))*(EXP(-($B9^Ajuste_Weibull_Fiabilidad!$K$45)/(Ajuste_Weibull_Fiabilidad!$M$45^Ajuste_Weibull_Fiabilidad!$K$45)))</f>
        <v>5.7023615878480254E-7</v>
      </c>
      <c r="L9" s="45">
        <f>(Ajuste_Weibull_Fiabilidad!$K$47/Ajuste_Weibull_Fiabilidad!$M$47)*($B9^(Ajuste_Weibull_Fiabilidad!$K$47-1))/(Ajuste_Weibull_Fiabilidad!$M$47^(Ajuste_Weibull_Fiabilidad!$K$47-1))*(EXP(-($B9^Ajuste_Weibull_Fiabilidad!$K$47)/(Ajuste_Weibull_Fiabilidad!$M$47^Ajuste_Weibull_Fiabilidad!$K$47)))</f>
        <v>1.6016727402462004E-6</v>
      </c>
      <c r="M9" s="46">
        <f>(Ajuste_Weibull_Fiabilidad!$K$49/Ajuste_Weibull_Fiabilidad!$M$49)*($B9^(Ajuste_Weibull_Fiabilidad!$K$49-1))/(Ajuste_Weibull_Fiabilidad!$M$49^(Ajuste_Weibull_Fiabilidad!$K$49-1))*(EXP(-($B9^Ajuste_Weibull_Fiabilidad!$K$49)/(Ajuste_Weibull_Fiabilidad!$M$49^Ajuste_Weibull_Fiabilidad!$K$49)))</f>
        <v>1.4188633218478228E-8</v>
      </c>
      <c r="N9" s="44">
        <f t="shared" si="0"/>
        <v>6.6595239369797649E-7</v>
      </c>
      <c r="O9" s="45">
        <f t="shared" si="1"/>
        <v>1.287557181532044E-6</v>
      </c>
      <c r="P9" s="45">
        <f t="shared" si="2"/>
        <v>5.7246580865586024E-7</v>
      </c>
      <c r="Q9" s="45">
        <f t="shared" si="3"/>
        <v>1.6236113514112777E-6</v>
      </c>
      <c r="R9" s="46">
        <f t="shared" si="6"/>
        <v>1.4189548739465632E-8</v>
      </c>
      <c r="U9" s="39">
        <v>20000</v>
      </c>
      <c r="V9" s="25">
        <v>0.98954361036711447</v>
      </c>
    </row>
    <row r="10" spans="2:22" x14ac:dyDescent="0.3">
      <c r="B10" s="39">
        <v>30000</v>
      </c>
      <c r="C10" s="32">
        <f>EXP(-($B10^Ajuste_Weibull_Fiabilidad!$K$41)/(Ajuste_Weibull_Fiabilidad!$M$41^Ajuste_Weibull_Fiabilidad!$K$41))</f>
        <v>0.98258282584133705</v>
      </c>
      <c r="D10" s="4">
        <f>EXP(-($B10^Ajuste_Weibull_Fiabilidad!$K$43)/(Ajuste_Weibull_Fiabilidad!$M$43^Ajuste_Weibull_Fiabilidad!$K$43))</f>
        <v>0.97192650574879502</v>
      </c>
      <c r="E10" s="4">
        <f>EXP(-($B10^Ajuste_Weibull_Fiabilidad!$K$45)/(Ajuste_Weibull_Fiabilidad!$M$45^Ajuste_Weibull_Fiabilidad!$K$45))</f>
        <v>0.98725948396556251</v>
      </c>
      <c r="F10" s="4">
        <f>EXP(-($B10^Ajuste_Weibull_Fiabilidad!$K$47)/(Ajuste_Weibull_Fiabilidad!$M$47^Ajuste_Weibull_Fiabilidad!$K$47))</f>
        <v>0.96482472576181399</v>
      </c>
      <c r="G10" s="5">
        <f>EXP(-($B10^Ajuste_Weibull_Fiabilidad!$K$49)/(Ajuste_Weibull_Fiabilidad!$M$49^Ajuste_Weibull_Fiabilidad!$K$49))</f>
        <v>0.99961617562070504</v>
      </c>
      <c r="H10" s="5">
        <f t="shared" si="5"/>
        <v>0.86805333764744774</v>
      </c>
      <c r="I10" s="44">
        <f>(Ajuste_Weibull_Fiabilidad!$K$41/Ajuste_Weibull_Fiabilidad!$M$41)*($B10^(Ajuste_Weibull_Fiabilidad!$K$41-1))/(Ajuste_Weibull_Fiabilidad!$M$41^(Ajuste_Weibull_Fiabilidad!$K$41-1))*(EXP(-($B10^Ajuste_Weibull_Fiabilidad!$K$41)/(Ajuste_Weibull_Fiabilidad!$M$41^Ajuste_Weibull_Fiabilidad!$K$41)))</f>
        <v>7.2919944357805238E-7</v>
      </c>
      <c r="J10" s="45">
        <f>(Ajuste_Weibull_Fiabilidad!$K$43/Ajuste_Weibull_Fiabilidad!$M$43)*($B10^(Ajuste_Weibull_Fiabilidad!$K$43-1))/(Ajuste_Weibull_Fiabilidad!$M$43^(Ajuste_Weibull_Fiabilidad!$K$43-1))*(EXP(-($B10^Ajuste_Weibull_Fiabilidad!$K$43)/(Ajuste_Weibull_Fiabilidad!$M$43^Ajuste_Weibull_Fiabilidad!$K$43)))</f>
        <v>2.4642437500956945E-6</v>
      </c>
      <c r="K10" s="45">
        <f>(Ajuste_Weibull_Fiabilidad!$K$45/Ajuste_Weibull_Fiabilidad!$M$45)*($B10^(Ajuste_Weibull_Fiabilidad!$K$45-1))/(Ajuste_Weibull_Fiabilidad!$M$45^(Ajuste_Weibull_Fiabilidad!$K$45-1))*(EXP(-($B10^Ajuste_Weibull_Fiabilidad!$K$45)/(Ajuste_Weibull_Fiabilidad!$M$45^Ajuste_Weibull_Fiabilidad!$K$45)))</f>
        <v>1.2380088612459236E-6</v>
      </c>
      <c r="L10" s="45">
        <f>(Ajuste_Weibull_Fiabilidad!$K$47/Ajuste_Weibull_Fiabilidad!$M$47)*($B10^(Ajuste_Weibull_Fiabilidad!$K$47-1))/(Ajuste_Weibull_Fiabilidad!$M$47^(Ajuste_Weibull_Fiabilidad!$K$47-1))*(EXP(-($B10^Ajuste_Weibull_Fiabilidad!$K$47)/(Ajuste_Weibull_Fiabilidad!$M$47^Ajuste_Weibull_Fiabilidad!$K$47)))</f>
        <v>2.7488527159414786E-6</v>
      </c>
      <c r="M10" s="46">
        <f>(Ajuste_Weibull_Fiabilidad!$K$49/Ajuste_Weibull_Fiabilidad!$M$49)*($B10^(Ajuste_Weibull_Fiabilidad!$K$49-1))/(Ajuste_Weibull_Fiabilidad!$M$49^(Ajuste_Weibull_Fiabilidad!$K$49-1))*(EXP(-($B10^Ajuste_Weibull_Fiabilidad!$K$49)/(Ajuste_Weibull_Fiabilidad!$M$49^Ajuste_Weibull_Fiabilidad!$K$49)))</f>
        <v>5.6261691489284355E-8</v>
      </c>
      <c r="N10" s="44">
        <f t="shared" si="0"/>
        <v>7.4212516685672277E-7</v>
      </c>
      <c r="O10" s="45">
        <f t="shared" si="1"/>
        <v>2.5354219022941279E-6</v>
      </c>
      <c r="P10" s="45">
        <f t="shared" si="2"/>
        <v>1.2539852808232001E-6</v>
      </c>
      <c r="Q10" s="45">
        <f t="shared" si="3"/>
        <v>2.849069517544772E-6</v>
      </c>
      <c r="R10" s="46">
        <f t="shared" si="6"/>
        <v>5.6283294389818204E-8</v>
      </c>
      <c r="U10" s="39">
        <v>30000</v>
      </c>
      <c r="V10" s="25">
        <v>0.98258282584133705</v>
      </c>
    </row>
    <row r="11" spans="2:22" x14ac:dyDescent="0.3">
      <c r="B11" s="39">
        <v>40000</v>
      </c>
      <c r="C11" s="32">
        <f>EXP(-($B11^Ajuste_Weibull_Fiabilidad!$K$41)/(Ajuste_Weibull_Fiabilidad!$M$41^Ajuste_Weibull_Fiabilidad!$K$41))</f>
        <v>0.97501867638527762</v>
      </c>
      <c r="D11" s="4">
        <f>EXP(-($B11^Ajuste_Weibull_Fiabilidad!$K$43)/(Ajuste_Weibull_Fiabilidad!$M$43^Ajuste_Weibull_Fiabilidad!$K$43))</f>
        <v>0.94044258882688336</v>
      </c>
      <c r="E11" s="4">
        <f>EXP(-($B11^Ajuste_Weibull_Fiabilidad!$K$45)/(Ajuste_Weibull_Fiabilidad!$M$45^Ajuste_Weibull_Fiabilidad!$K$45))</f>
        <v>0.97061899605280089</v>
      </c>
      <c r="F11" s="4">
        <f>EXP(-($B11^Ajuste_Weibull_Fiabilidad!$K$47)/(Ajuste_Weibull_Fiabilidad!$M$47^Ajuste_Weibull_Fiabilidad!$K$47))</f>
        <v>0.9313173857528344</v>
      </c>
      <c r="G11" s="5">
        <f>EXP(-($B11^Ajuste_Weibull_Fiabilidad!$K$49)/(Ajuste_Weibull_Fiabilidad!$M$49^Ajuste_Weibull_Fiabilidad!$K$49))</f>
        <v>0.99864031426312261</v>
      </c>
      <c r="H11" s="5">
        <f t="shared" si="5"/>
        <v>0.74138302524983557</v>
      </c>
      <c r="I11" s="44">
        <f>(Ajuste_Weibull_Fiabilidad!$K$41/Ajuste_Weibull_Fiabilidad!$M$41)*($B11^(Ajuste_Weibull_Fiabilidad!$K$41-1))/(Ajuste_Weibull_Fiabilidad!$M$41^(Ajuste_Weibull_Fiabilidad!$K$41-1))*(EXP(-($B11^Ajuste_Weibull_Fiabilidad!$K$41)/(Ajuste_Weibull_Fiabilidad!$M$41^Ajuste_Weibull_Fiabilidad!$K$41)))</f>
        <v>7.8137809255266273E-7</v>
      </c>
      <c r="J11" s="45">
        <f>(Ajuste_Weibull_Fiabilidad!$K$43/Ajuste_Weibull_Fiabilidad!$M$43)*($B11^(Ajuste_Weibull_Fiabilidad!$K$43-1))/(Ajuste_Weibull_Fiabilidad!$M$43^(Ajuste_Weibull_Fiabilidad!$K$43-1))*(EXP(-($B11^Ajuste_Weibull_Fiabilidad!$K$43)/(Ajuste_Weibull_Fiabilidad!$M$43^Ajuste_Weibull_Fiabilidad!$K$43)))</f>
        <v>3.8563828483255026E-6</v>
      </c>
      <c r="K11" s="45">
        <f>(Ajuste_Weibull_Fiabilidad!$K$45/Ajuste_Weibull_Fiabilidad!$M$45)*($B11^(Ajuste_Weibull_Fiabilidad!$K$45-1))/(Ajuste_Weibull_Fiabilidad!$M$45^(Ajuste_Weibull_Fiabilidad!$K$45-1))*(EXP(-($B11^Ajuste_Weibull_Fiabilidad!$K$45)/(Ajuste_Weibull_Fiabilidad!$M$45^Ajuste_Weibull_Fiabilidad!$K$45)))</f>
        <v>2.1230501263322027E-6</v>
      </c>
      <c r="L11" s="45">
        <f>(Ajuste_Weibull_Fiabilidad!$K$47/Ajuste_Weibull_Fiabilidad!$M$47)*($B11^(Ajuste_Weibull_Fiabilidad!$K$47-1))/(Ajuste_Weibull_Fiabilidad!$M$47^(Ajuste_Weibull_Fiabilidad!$K$47-1))*(EXP(-($B11^Ajuste_Weibull_Fiabilidad!$K$47)/(Ajuste_Weibull_Fiabilidad!$M$47^Ajuste_Weibull_Fiabilidad!$K$47)))</f>
        <v>3.9543789935203757E-6</v>
      </c>
      <c r="M11" s="46">
        <f>(Ajuste_Weibull_Fiabilidad!$K$49/Ajuste_Weibull_Fiabilidad!$M$49)*($B11^(Ajuste_Weibull_Fiabilidad!$K$49-1))/(Ajuste_Weibull_Fiabilidad!$M$49^(Ajuste_Weibull_Fiabilidad!$K$49-1))*(EXP(-($B11^Ajuste_Weibull_Fiabilidad!$K$49)/(Ajuste_Weibull_Fiabilidad!$M$49^Ajuste_Weibull_Fiabilidad!$K$49)))</f>
        <v>1.4940595660859291E-7</v>
      </c>
      <c r="N11" s="44">
        <f t="shared" si="0"/>
        <v>8.013980772650369E-7</v>
      </c>
      <c r="O11" s="45">
        <f t="shared" si="1"/>
        <v>4.1006042199088303E-6</v>
      </c>
      <c r="P11" s="45">
        <f t="shared" si="2"/>
        <v>2.1873156562626254E-6</v>
      </c>
      <c r="Q11" s="45">
        <f t="shared" si="3"/>
        <v>4.2460057699060743E-6</v>
      </c>
      <c r="R11" s="46">
        <f t="shared" si="6"/>
        <v>1.4960937834643366E-7</v>
      </c>
      <c r="U11" s="39">
        <v>40000</v>
      </c>
      <c r="V11" s="25">
        <v>0.97501867638527762</v>
      </c>
    </row>
    <row r="12" spans="2:22" x14ac:dyDescent="0.3">
      <c r="B12" s="63">
        <v>50000</v>
      </c>
      <c r="C12" s="32">
        <f>EXP(-($B12^Ajuste_Weibull_Fiabilidad!$K$41)/(Ajuste_Weibull_Fiabilidad!$M$41^Ajuste_Weibull_Fiabilidad!$K$41))</f>
        <v>0.96699164945092242</v>
      </c>
      <c r="D12" s="61">
        <f>EXP(-($B12^Ajuste_Weibull_Fiabilidad!$K$43)/(Ajuste_Weibull_Fiabilidad!$M$43^Ajuste_Weibull_Fiabilidad!$K$43))</f>
        <v>0.89453901098403843</v>
      </c>
      <c r="E12" s="4">
        <f>EXP(-($B12^Ajuste_Weibull_Fiabilidad!$K$45)/(Ajuste_Weibull_Fiabilidad!$M$45^Ajuste_Weibull_Fiabilidad!$K$45))</f>
        <v>0.94422397665552793</v>
      </c>
      <c r="F12" s="61">
        <f>EXP(-($B12^Ajuste_Weibull_Fiabilidad!$K$47)/(Ajuste_Weibull_Fiabilidad!$M$47^Ajuste_Weibull_Fiabilidad!$K$47))</f>
        <v>0.88585226188731492</v>
      </c>
      <c r="G12" s="5">
        <f>EXP(-($B12^Ajuste_Weibull_Fiabilidad!$K$49)/(Ajuste_Weibull_Fiabilidad!$M$49^Ajuste_Weibull_Fiabilidad!$K$49))</f>
        <v>0.99637602540494963</v>
      </c>
      <c r="H12" s="5">
        <f t="shared" si="5"/>
        <v>0.58205711822876982</v>
      </c>
      <c r="I12" s="44">
        <f>(Ajuste_Weibull_Fiabilidad!$K$41/Ajuste_Weibull_Fiabilidad!$M$41)*($B12^(Ajuste_Weibull_Fiabilidad!$K$41-1))/(Ajuste_Weibull_Fiabilidad!$M$41^(Ajuste_Weibull_Fiabilidad!$K$41-1))*(EXP(-($B12^Ajuste_Weibull_Fiabilidad!$K$41)/(Ajuste_Weibull_Fiabilidad!$M$41^Ajuste_Weibull_Fiabilidad!$K$41)))</f>
        <v>8.225374573451278E-7</v>
      </c>
      <c r="J12" s="45">
        <f>(Ajuste_Weibull_Fiabilidad!$K$43/Ajuste_Weibull_Fiabilidad!$M$43)*($B12^(Ajuste_Weibull_Fiabilidad!$K$43-1))/(Ajuste_Weibull_Fiabilidad!$M$43^(Ajuste_Weibull_Fiabilidad!$K$43-1))*(EXP(-($B12^Ajuste_Weibull_Fiabilidad!$K$43)/(Ajuste_Weibull_Fiabilidad!$M$43^Ajuste_Weibull_Fiabilidad!$K$43)))</f>
        <v>5.3260244154939977E-6</v>
      </c>
      <c r="K12" s="45">
        <f>(Ajuste_Weibull_Fiabilidad!$K$45/Ajuste_Weibull_Fiabilidad!$M$45)*($B12^(Ajuste_Weibull_Fiabilidad!$K$45-1))/(Ajuste_Weibull_Fiabilidad!$M$45^(Ajuste_Weibull_Fiabilidad!$K$45-1))*(EXP(-($B12^Ajuste_Weibull_Fiabilidad!$K$45)/(Ajuste_Weibull_Fiabilidad!$M$45^Ajuste_Weibull_Fiabilidad!$K$45)))</f>
        <v>3.179806991933203E-6</v>
      </c>
      <c r="L12" s="45">
        <f>(Ajuste_Weibull_Fiabilidad!$K$47/Ajuste_Weibull_Fiabilidad!$M$47)*($B12^(Ajuste_Weibull_Fiabilidad!$K$47-1))/(Ajuste_Weibull_Fiabilidad!$M$47^(Ajuste_Weibull_Fiabilidad!$K$47-1))*(EXP(-($B12^Ajuste_Weibull_Fiabilidad!$K$47)/(Ajuste_Weibull_Fiabilidad!$M$47^Ajuste_Weibull_Fiabilidad!$K$47)))</f>
        <v>5.1256196442718919E-6</v>
      </c>
      <c r="M12" s="46">
        <f>(Ajuste_Weibull_Fiabilidad!$K$49/Ajuste_Weibull_Fiabilidad!$M$49)*($B12^(Ajuste_Weibull_Fiabilidad!$K$49-1))/(Ajuste_Weibull_Fiabilidad!$M$49^(Ajuste_Weibull_Fiabilidad!$K$49-1))*(EXP(-($B12^Ajuste_Weibull_Fiabilidad!$K$49)/(Ajuste_Weibull_Fiabilidad!$M$49^Ajuste_Weibull_Fiabilidad!$K$49)))</f>
        <v>3.1820821300243328E-7</v>
      </c>
      <c r="N12" s="44">
        <f t="shared" si="0"/>
        <v>8.5061485051311597E-7</v>
      </c>
      <c r="O12" s="45">
        <f t="shared" si="1"/>
        <v>5.9539319695349006E-6</v>
      </c>
      <c r="P12" s="45">
        <f t="shared" si="2"/>
        <v>3.3676405922206962E-6</v>
      </c>
      <c r="Q12" s="45">
        <f t="shared" si="3"/>
        <v>5.7860885666778345E-6</v>
      </c>
      <c r="R12" s="46">
        <f t="shared" si="6"/>
        <v>3.1936558577180367E-7</v>
      </c>
      <c r="U12" s="39">
        <v>50000</v>
      </c>
      <c r="V12" s="25">
        <v>0.96699164945092242</v>
      </c>
    </row>
    <row r="13" spans="2:22" x14ac:dyDescent="0.3">
      <c r="B13" s="63">
        <v>60000</v>
      </c>
      <c r="C13" s="32">
        <f>EXP(-($B13^Ajuste_Weibull_Fiabilidad!$K$41)/(Ajuste_Weibull_Fiabilidad!$M$41^Ajuste_Weibull_Fiabilidad!$K$41))</f>
        <v>0.95859315385623522</v>
      </c>
      <c r="D13" s="4">
        <f>EXP(-($B13^Ajuste_Weibull_Fiabilidad!$K$43)/(Ajuste_Weibull_Fiabilidad!$M$43^Ajuste_Weibull_Fiabilidad!$K$43))</f>
        <v>0.83412285757100635</v>
      </c>
      <c r="E13" s="61">
        <f>EXP(-($B13^Ajuste_Weibull_Fiabilidad!$K$45)/(Ajuste_Weibull_Fiabilidad!$M$45^Ajuste_Weibull_Fiabilidad!$K$45))</f>
        <v>0.90666236168096748</v>
      </c>
      <c r="F13" s="4">
        <f>EXP(-($B13^Ajuste_Weibull_Fiabilidad!$K$47)/(Ajuste_Weibull_Fiabilidad!$M$47^Ajuste_Weibull_Fiabilidad!$K$47))</f>
        <v>0.82920180811343358</v>
      </c>
      <c r="G13" s="5">
        <f>EXP(-($B13^Ajuste_Weibull_Fiabilidad!$K$49)/(Ajuste_Weibull_Fiabilidad!$M$49^Ajuste_Weibull_Fiabilidad!$K$49))</f>
        <v>0.99193731956537301</v>
      </c>
      <c r="H13" s="5">
        <f t="shared" si="5"/>
        <v>0.41319337120683763</v>
      </c>
      <c r="I13" s="44">
        <f>(Ajuste_Weibull_Fiabilidad!$K$41/Ajuste_Weibull_Fiabilidad!$M$41)*($B13^(Ajuste_Weibull_Fiabilidad!$K$41-1))/(Ajuste_Weibull_Fiabilidad!$M$41^(Ajuste_Weibull_Fiabilidad!$K$41-1))*(EXP(-($B13^Ajuste_Weibull_Fiabilidad!$K$41)/(Ajuste_Weibull_Fiabilidad!$M$41^Ajuste_Weibull_Fiabilidad!$K$41)))</f>
        <v>8.5608442212607585E-7</v>
      </c>
      <c r="J13" s="45">
        <f>(Ajuste_Weibull_Fiabilidad!$K$43/Ajuste_Weibull_Fiabilidad!$M$43)*($B13^(Ajuste_Weibull_Fiabilidad!$K$43-1))/(Ajuste_Weibull_Fiabilidad!$M$43^(Ajuste_Weibull_Fiabilidad!$K$43-1))*(EXP(-($B13^Ajuste_Weibull_Fiabilidad!$K$43)/(Ajuste_Weibull_Fiabilidad!$M$43^Ajuste_Weibull_Fiabilidad!$K$43)))</f>
        <v>6.7353720256327679E-6</v>
      </c>
      <c r="K13" s="45">
        <f>(Ajuste_Weibull_Fiabilidad!$K$45/Ajuste_Weibull_Fiabilidad!$M$45)*($B13^(Ajuste_Weibull_Fiabilidad!$K$45-1))/(Ajuste_Weibull_Fiabilidad!$M$45^(Ajuste_Weibull_Fiabilidad!$K$45-1))*(EXP(-($B13^Ajuste_Weibull_Fiabilidad!$K$45)/(Ajuste_Weibull_Fiabilidad!$M$45^Ajuste_Weibull_Fiabilidad!$K$45)))</f>
        <v>4.344101206375034E-6</v>
      </c>
      <c r="L13" s="45">
        <f>(Ajuste_Weibull_Fiabilidad!$K$47/Ajuste_Weibull_Fiabilidad!$M$47)*($B13^(Ajuste_Weibull_Fiabilidad!$K$47-1))/(Ajuste_Weibull_Fiabilidad!$M$47^(Ajuste_Weibull_Fiabilidad!$K$47-1))*(EXP(-($B13^Ajuste_Weibull_Fiabilidad!$K$47)/(Ajuste_Weibull_Fiabilidad!$M$47^Ajuste_Weibull_Fiabilidad!$K$47)))</f>
        <v>6.1781975030156451E-6</v>
      </c>
      <c r="M13" s="46">
        <f>(Ajuste_Weibull_Fiabilidad!$K$49/Ajuste_Weibull_Fiabilidad!$M$49)*($B13^(Ajuste_Weibull_Fiabilidad!$K$49-1))/(Ajuste_Weibull_Fiabilidad!$M$49^(Ajuste_Weibull_Fiabilidad!$K$49-1))*(EXP(-($B13^Ajuste_Weibull_Fiabilidad!$K$49)/(Ajuste_Weibull_Fiabilidad!$M$49^Ajuste_Weibull_Fiabilidad!$K$49)))</f>
        <v>5.886456974558361E-7</v>
      </c>
      <c r="N13" s="44">
        <f t="shared" si="0"/>
        <v>8.9306335923870674E-7</v>
      </c>
      <c r="O13" s="45">
        <f t="shared" si="1"/>
        <v>8.0747961340448054E-6</v>
      </c>
      <c r="P13" s="45">
        <f t="shared" si="2"/>
        <v>4.7913108451099657E-6</v>
      </c>
      <c r="Q13" s="45">
        <f t="shared" si="3"/>
        <v>7.4507766897807784E-6</v>
      </c>
      <c r="R13" s="46">
        <f t="shared" si="6"/>
        <v>5.93430336620218E-7</v>
      </c>
      <c r="U13" s="39">
        <v>60000</v>
      </c>
      <c r="V13" s="25">
        <v>0.95859315385623522</v>
      </c>
    </row>
    <row r="14" spans="2:22" x14ac:dyDescent="0.3">
      <c r="B14" s="39">
        <v>70000</v>
      </c>
      <c r="C14" s="32">
        <f>EXP(-($B14^Ajuste_Weibull_Fiabilidad!$K$41)/(Ajuste_Weibull_Fiabilidad!$M$41^Ajuste_Weibull_Fiabilidad!$K$41))</f>
        <v>0.94988876460306759</v>
      </c>
      <c r="D14" s="4">
        <f>EXP(-($B14^Ajuste_Weibull_Fiabilidad!$K$43)/(Ajuste_Weibull_Fiabilidad!$M$43^Ajuste_Weibull_Fiabilidad!$K$43))</f>
        <v>0.76049794951765559</v>
      </c>
      <c r="E14" s="4">
        <f>EXP(-($B14^Ajuste_Weibull_Fiabilidad!$K$45)/(Ajuste_Weibull_Fiabilidad!$M$45^Ajuste_Weibull_Fiabilidad!$K$45))</f>
        <v>0.8572553750264148</v>
      </c>
      <c r="F14" s="4">
        <f>EXP(-($B14^Ajuste_Weibull_Fiabilidad!$K$47)/(Ajuste_Weibull_Fiabilidad!$M$47^Ajuste_Weibull_Fiabilidad!$K$47))</f>
        <v>0.76292822429434637</v>
      </c>
      <c r="G14" s="5">
        <f>EXP(-($B14^Ajuste_Weibull_Fiabilidad!$K$49)/(Ajuste_Weibull_Fiabilidad!$M$49^Ajuste_Weibull_Fiabilidad!$K$49))</f>
        <v>0.98417914711091625</v>
      </c>
      <c r="H14" s="5">
        <f t="shared" si="5"/>
        <v>0.26089208245482332</v>
      </c>
      <c r="I14" s="44">
        <f>(Ajuste_Weibull_Fiabilidad!$K$41/Ajuste_Weibull_Fiabilidad!$M$41)*($B14^(Ajuste_Weibull_Fiabilidad!$K$41-1))/(Ajuste_Weibull_Fiabilidad!$M$41^(Ajuste_Weibull_Fiabilidad!$K$41-1))*(EXP(-($B14^Ajuste_Weibull_Fiabilidad!$K$41)/(Ajuste_Weibull_Fiabilidad!$M$41^Ajuste_Weibull_Fiabilidad!$K$41)))</f>
        <v>8.8396793097502201E-7</v>
      </c>
      <c r="J14" s="45">
        <f>(Ajuste_Weibull_Fiabilidad!$K$43/Ajuste_Weibull_Fiabilidad!$M$43)*($B14^(Ajuste_Weibull_Fiabilidad!$K$43-1))/(Ajuste_Weibull_Fiabilidad!$M$43^(Ajuste_Weibull_Fiabilidad!$K$43-1))*(EXP(-($B14^Ajuste_Weibull_Fiabilidad!$K$43)/(Ajuste_Weibull_Fiabilidad!$M$43^Ajuste_Weibull_Fiabilidad!$K$43)))</f>
        <v>7.9453144284451398E-6</v>
      </c>
      <c r="K14" s="45">
        <f>(Ajuste_Weibull_Fiabilidad!$K$45/Ajuste_Weibull_Fiabilidad!$M$45)*($B14^(Ajuste_Weibull_Fiabilidad!$K$45-1))/(Ajuste_Weibull_Fiabilidad!$M$45^(Ajuste_Weibull_Fiabilidad!$K$45-1))*(EXP(-($B14^Ajuste_Weibull_Fiabilidad!$K$45)/(Ajuste_Weibull_Fiabilidad!$M$45^Ajuste_Weibull_Fiabilidad!$K$45)))</f>
        <v>5.5339210725574797E-6</v>
      </c>
      <c r="L14" s="45">
        <f>(Ajuste_Weibull_Fiabilidad!$K$47/Ajuste_Weibull_Fiabilidad!$M$47)*($B14^(Ajuste_Weibull_Fiabilidad!$K$47-1))/(Ajuste_Weibull_Fiabilidad!$M$47^(Ajuste_Weibull_Fiabilidad!$K$47-1))*(EXP(-($B14^Ajuste_Weibull_Fiabilidad!$K$47)/(Ajuste_Weibull_Fiabilidad!$M$47^Ajuste_Weibull_Fiabilidad!$K$47)))</f>
        <v>7.0393690034533619E-6</v>
      </c>
      <c r="M14" s="46">
        <f>(Ajuste_Weibull_Fiabilidad!$K$49/Ajuste_Weibull_Fiabilidad!$M$49)*($B14^(Ajuste_Weibull_Fiabilidad!$K$49-1))/(Ajuste_Weibull_Fiabilidad!$M$49^(Ajuste_Weibull_Fiabilidad!$K$49-1))*(EXP(-($B14^Ajuste_Weibull_Fiabilidad!$K$49)/(Ajuste_Weibull_Fiabilidad!$M$49^Ajuste_Weibull_Fiabilidad!$K$49)))</f>
        <v>9.8616407632635407E-7</v>
      </c>
      <c r="N14" s="44">
        <f t="shared" si="0"/>
        <v>9.3060152295243534E-7</v>
      </c>
      <c r="O14" s="45">
        <f t="shared" si="1"/>
        <v>1.0447515911758132E-5</v>
      </c>
      <c r="P14" s="45">
        <f t="shared" si="2"/>
        <v>6.4553938461884377E-6</v>
      </c>
      <c r="Q14" s="45">
        <f t="shared" si="3"/>
        <v>9.2267775385610763E-6</v>
      </c>
      <c r="R14" s="46">
        <f t="shared" si="6"/>
        <v>1.0020168373016891E-6</v>
      </c>
      <c r="U14" s="39">
        <v>70000</v>
      </c>
      <c r="V14" s="25">
        <v>0.94988876460306759</v>
      </c>
    </row>
    <row r="15" spans="2:22" x14ac:dyDescent="0.3">
      <c r="B15" s="39">
        <v>80000</v>
      </c>
      <c r="C15" s="32">
        <f>EXP(-($B15^Ajuste_Weibull_Fiabilidad!$K$41)/(Ajuste_Weibull_Fiabilidad!$M$41^Ajuste_Weibull_Fiabilidad!$K$41))</f>
        <v>0.94092851299038971</v>
      </c>
      <c r="D15" s="4">
        <f>EXP(-($B15^Ajuste_Weibull_Fiabilidad!$K$43)/(Ajuste_Weibull_Fiabilidad!$M$43^Ajuste_Weibull_Fiabilidad!$K$43))</f>
        <v>0.6762973266081499</v>
      </c>
      <c r="E15" s="4">
        <f>EXP(-($B15^Ajuste_Weibull_Fiabilidad!$K$45)/(Ajuste_Weibull_Fiabilidad!$M$45^Ajuste_Weibull_Fiabilidad!$K$45))</f>
        <v>0.79621485414911441</v>
      </c>
      <c r="F15" s="4">
        <f>EXP(-($B15^Ajuste_Weibull_Fiabilidad!$K$47)/(Ajuste_Weibull_Fiabilidad!$M$47^Ajuste_Weibull_Fiabilidad!$K$47))</f>
        <v>0.68924091262509579</v>
      </c>
      <c r="G15" s="5">
        <f>EXP(-($B15^Ajuste_Weibull_Fiabilidad!$K$49)/(Ajuste_Weibull_Fiabilidad!$M$49^Ajuste_Weibull_Fiabilidad!$K$49))</f>
        <v>0.97171613250694411</v>
      </c>
      <c r="H15" s="5">
        <f t="shared" si="5"/>
        <v>0.14411835464276895</v>
      </c>
      <c r="I15" s="44">
        <f>(Ajuste_Weibull_Fiabilidad!$K$41/Ajuste_Weibull_Fiabilidad!$M$41)*($B15^(Ajuste_Weibull_Fiabilidad!$K$41-1))/(Ajuste_Weibull_Fiabilidad!$M$41^(Ajuste_Weibull_Fiabilidad!$K$41-1))*(EXP(-($B15^Ajuste_Weibull_Fiabilidad!$K$41)/(Ajuste_Weibull_Fiabilidad!$M$41^Ajuste_Weibull_Fiabilidad!$K$41)))</f>
        <v>9.0742353118547174E-7</v>
      </c>
      <c r="J15" s="45">
        <f>(Ajuste_Weibull_Fiabilidad!$K$43/Ajuste_Weibull_Fiabilidad!$M$43)*($B15^(Ajuste_Weibull_Fiabilidad!$K$43-1))/(Ajuste_Weibull_Fiabilidad!$M$43^(Ajuste_Weibull_Fiabilidad!$K$43-1))*(EXP(-($B15^Ajuste_Weibull_Fiabilidad!$K$43)/(Ajuste_Weibull_Fiabilidad!$M$43^Ajuste_Weibull_Fiabilidad!$K$43)))</f>
        <v>8.8321584899161758E-6</v>
      </c>
      <c r="K15" s="45">
        <f>(Ajuste_Weibull_Fiabilidad!$K$45/Ajuste_Weibull_Fiabilidad!$M$45)*($B15^(Ajuste_Weibull_Fiabilidad!$K$45-1))/(Ajuste_Weibull_Fiabilidad!$M$45^(Ajuste_Weibull_Fiabilidad!$K$45-1))*(EXP(-($B15^Ajuste_Weibull_Fiabilidad!$K$45)/(Ajuste_Weibull_Fiabilidad!$M$45^Ajuste_Weibull_Fiabilidad!$K$45)))</f>
        <v>6.6543194454357875E-6</v>
      </c>
      <c r="L15" s="45">
        <f>(Ajuste_Weibull_Fiabilidad!$K$47/Ajuste_Weibull_Fiabilidad!$M$47)*($B15^(Ajuste_Weibull_Fiabilidad!$K$47-1))/(Ajuste_Weibull_Fiabilidad!$M$47^(Ajuste_Weibull_Fiabilidad!$K$47-1))*(EXP(-($B15^Ajuste_Weibull_Fiabilidad!$K$47)/(Ajuste_Weibull_Fiabilidad!$M$47^Ajuste_Weibull_Fiabilidad!$K$47)))</f>
        <v>7.6533245359448803E-6</v>
      </c>
      <c r="M15" s="46">
        <f>(Ajuste_Weibull_Fiabilidad!$K$49/Ajuste_Weibull_Fiabilidad!$M$49)*($B15^(Ajuste_Weibull_Fiabilidad!$K$49-1))/(Ajuste_Weibull_Fiabilidad!$M$49^(Ajuste_Weibull_Fiabilidad!$K$49-1))*(EXP(-($B15^Ajuste_Weibull_Fiabilidad!$K$49)/(Ajuste_Weibull_Fiabilidad!$M$49^Ajuste_Weibull_Fiabilidad!$K$49)))</f>
        <v>1.5328104960621001E-6</v>
      </c>
      <c r="N15" s="44">
        <f t="shared" si="0"/>
        <v>9.6439157561669067E-7</v>
      </c>
      <c r="O15" s="45">
        <f t="shared" si="1"/>
        <v>1.3059579185699743E-5</v>
      </c>
      <c r="P15" s="45">
        <f t="shared" si="2"/>
        <v>8.3574419778277239E-6</v>
      </c>
      <c r="Q15" s="45">
        <f t="shared" si="3"/>
        <v>1.1103990485410742E-5</v>
      </c>
      <c r="R15" s="46">
        <f t="shared" si="6"/>
        <v>1.5774262099648184E-6</v>
      </c>
      <c r="U15" s="39">
        <v>80000</v>
      </c>
      <c r="V15" s="25">
        <v>0.94092851299038971</v>
      </c>
    </row>
    <row r="16" spans="2:22" x14ac:dyDescent="0.3">
      <c r="B16" s="39">
        <v>90000</v>
      </c>
      <c r="C16" s="32">
        <f>EXP(-($B16^Ajuste_Weibull_Fiabilidad!$K$41)/(Ajuste_Weibull_Fiabilidad!$M$41^Ajuste_Weibull_Fiabilidad!$K$41))</f>
        <v>0.93175222432404381</v>
      </c>
      <c r="D16" s="4">
        <f>EXP(-($B16^Ajuste_Weibull_Fiabilidad!$K$43)/(Ajuste_Weibull_Fiabilidad!$M$43^Ajuste_Weibull_Fiabilidad!$K$43))</f>
        <v>0.58523799821030242</v>
      </c>
      <c r="E16" s="4">
        <f>EXP(-($B16^Ajuste_Weibull_Fiabilidad!$K$45)/(Ajuste_Weibull_Fiabilidad!$M$45^Ajuste_Weibull_Fiabilidad!$K$45))</f>
        <v>0.72473119925052587</v>
      </c>
      <c r="F16" s="4">
        <f>EXP(-($B16^Ajuste_Weibull_Fiabilidad!$K$47)/(Ajuste_Weibull_Fiabilidad!$M$47^Ajuste_Weibull_Fiabilidad!$K$47))</f>
        <v>0.61080244579995469</v>
      </c>
      <c r="G16" s="5">
        <f>EXP(-($B16^Ajuste_Weibull_Fiabilidad!$K$49)/(Ajuste_Weibull_Fiabilidad!$M$49^Ajuste_Weibull_Fiabilidad!$K$49))</f>
        <v>0.95297581787796992</v>
      </c>
      <c r="H16" s="5">
        <f t="shared" si="5"/>
        <v>6.8512044874844927E-2</v>
      </c>
      <c r="I16" s="44">
        <f>(Ajuste_Weibull_Fiabilidad!$K$41/Ajuste_Weibull_Fiabilidad!$M$41)*($B16^(Ajuste_Weibull_Fiabilidad!$K$41-1))/(Ajuste_Weibull_Fiabilidad!$M$41^(Ajuste_Weibull_Fiabilidad!$K$41-1))*(EXP(-($B16^Ajuste_Weibull_Fiabilidad!$K$41)/(Ajuste_Weibull_Fiabilidad!$M$41^Ajuste_Weibull_Fiabilidad!$K$41)))</f>
        <v>9.2729236701044397E-7</v>
      </c>
      <c r="J16" s="45">
        <f>(Ajuste_Weibull_Fiabilidad!$K$43/Ajuste_Weibull_Fiabilidad!$M$43)*($B16^(Ajuste_Weibull_Fiabilidad!$K$43-1))/(Ajuste_Weibull_Fiabilidad!$M$43^(Ajuste_Weibull_Fiabilidad!$K$43-1))*(EXP(-($B16^Ajuste_Weibull_Fiabilidad!$K$43)/(Ajuste_Weibull_Fiabilidad!$M$43^Ajuste_Weibull_Fiabilidad!$K$43)))</f>
        <v>9.3056731561504976E-6</v>
      </c>
      <c r="K16" s="45">
        <f>(Ajuste_Weibull_Fiabilidad!$K$45/Ajuste_Weibull_Fiabilidad!$M$45)*($B16^(Ajuste_Weibull_Fiabilidad!$K$45-1))/(Ajuste_Weibull_Fiabilidad!$M$45^(Ajuste_Weibull_Fiabilidad!$K$45-1))*(EXP(-($B16^Ajuste_Weibull_Fiabilidad!$K$45)/(Ajuste_Weibull_Fiabilidad!$M$45^Ajuste_Weibull_Fiabilidad!$K$45)))</f>
        <v>7.6063129734129496E-6</v>
      </c>
      <c r="L16" s="45">
        <f>(Ajuste_Weibull_Fiabilidad!$K$47/Ajuste_Weibull_Fiabilidad!$M$47)*($B16^(Ajuste_Weibull_Fiabilidad!$K$47-1))/(Ajuste_Weibull_Fiabilidad!$M$47^(Ajuste_Weibull_Fiabilidad!$K$47-1))*(EXP(-($B16^Ajuste_Weibull_Fiabilidad!$K$47)/(Ajuste_Weibull_Fiabilidad!$M$47^Ajuste_Weibull_Fiabilidad!$K$47)))</f>
        <v>7.9858892271573373E-6</v>
      </c>
      <c r="M16" s="46">
        <f>(Ajuste_Weibull_Fiabilidad!$K$49/Ajuste_Weibull_Fiabilidad!$M$49)*($B16^(Ajuste_Weibull_Fiabilidad!$K$49-1))/(Ajuste_Weibull_Fiabilidad!$M$49^(Ajuste_Weibull_Fiabilidad!$K$49-1))*(EXP(-($B16^Ajuste_Weibull_Fiabilidad!$K$49)/(Ajuste_Weibull_Fiabilidad!$M$49^Ajuste_Weibull_Fiabilidad!$K$49)))</f>
        <v>2.2431718695516263E-6</v>
      </c>
      <c r="N16" s="44">
        <f t="shared" si="0"/>
        <v>9.9521347285558096E-7</v>
      </c>
      <c r="O16" s="45">
        <f t="shared" si="1"/>
        <v>1.5900664660544732E-5</v>
      </c>
      <c r="P16" s="45">
        <f t="shared" si="2"/>
        <v>1.0495357425317068E-5</v>
      </c>
      <c r="Q16" s="45">
        <f t="shared" si="3"/>
        <v>1.3074422478283288E-5</v>
      </c>
      <c r="R16" s="46">
        <f t="shared" si="6"/>
        <v>2.3538602212872395E-6</v>
      </c>
      <c r="U16" s="39">
        <v>90000</v>
      </c>
      <c r="V16" s="25">
        <v>0.93175222432404381</v>
      </c>
    </row>
    <row r="17" spans="2:22" x14ac:dyDescent="0.3">
      <c r="B17" s="39">
        <v>100000</v>
      </c>
      <c r="C17" s="32">
        <f>EXP(-($B17^Ajuste_Weibull_Fiabilidad!$K$41)/(Ajuste_Weibull_Fiabilidad!$M$41^Ajuste_Weibull_Fiabilidad!$K$41))</f>
        <v>0.92239259312448885</v>
      </c>
      <c r="D17" s="4">
        <f>EXP(-($B17^Ajuste_Weibull_Fiabilidad!$K$43)/(Ajuste_Weibull_Fiabilidad!$M$43^Ajuste_Weibull_Fiabilidad!$K$43))</f>
        <v>0.49170814107515104</v>
      </c>
      <c r="E17" s="4">
        <f>EXP(-($B17^Ajuste_Weibull_Fiabilidad!$K$45)/(Ajuste_Weibull_Fiabilidad!$M$45^Ajuste_Weibull_Fiabilidad!$K$45))</f>
        <v>0.64495582686652753</v>
      </c>
      <c r="F17" s="4">
        <f>EXP(-($B17^Ajuste_Weibull_Fiabilidad!$K$47)/(Ajuste_Weibull_Fiabilidad!$M$47^Ajuste_Weibull_Fiabilidad!$K$47))</f>
        <v>0.53049659003573779</v>
      </c>
      <c r="G17" s="5">
        <f>EXP(-($B17^Ajuste_Weibull_Fiabilidad!$K$49)/(Ajuste_Weibull_Fiabilidad!$M$49^Ajuste_Weibull_Fiabilidad!$K$49))</f>
        <v>0.9262987102519632</v>
      </c>
      <c r="H17" s="5">
        <f t="shared" si="5"/>
        <v>2.7574488380222098E-2</v>
      </c>
      <c r="I17" s="44">
        <f>(Ajuste_Weibull_Fiabilidad!$K$41/Ajuste_Weibull_Fiabilidad!$M$41)*($B17^(Ajuste_Weibull_Fiabilidad!$K$41-1))/(Ajuste_Weibull_Fiabilidad!$M$41^(Ajuste_Weibull_Fiabilidad!$K$41-1))*(EXP(-($B17^Ajuste_Weibull_Fiabilidad!$K$41)/(Ajuste_Weibull_Fiabilidad!$M$41^Ajuste_Weibull_Fiabilidad!$K$41)))</f>
        <v>9.4417800538831923E-7</v>
      </c>
      <c r="J17" s="45">
        <f>(Ajuste_Weibull_Fiabilidad!$K$43/Ajuste_Weibull_Fiabilidad!$M$43)*($B17^(Ajuste_Weibull_Fiabilidad!$K$43-1))/(Ajuste_Weibull_Fiabilidad!$M$43^(Ajuste_Weibull_Fiabilidad!$K$43-1))*(EXP(-($B17^Ajuste_Weibull_Fiabilidad!$K$43)/(Ajuste_Weibull_Fiabilidad!$M$43^Ajuste_Weibull_Fiabilidad!$K$43)))</f>
        <v>9.3237924108303919E-6</v>
      </c>
      <c r="K17" s="45">
        <f>(Ajuste_Weibull_Fiabilidad!$K$45/Ajuste_Weibull_Fiabilidad!$M$45)*($B17^(Ajuste_Weibull_Fiabilidad!$K$45-1))/(Ajuste_Weibull_Fiabilidad!$M$45^(Ajuste_Weibull_Fiabilidad!$K$45-1))*(EXP(-($B17^Ajuste_Weibull_Fiabilidad!$K$45)/(Ajuste_Weibull_Fiabilidad!$M$45^Ajuste_Weibull_Fiabilidad!$K$45)))</f>
        <v>8.2988442709009347E-6</v>
      </c>
      <c r="L17" s="45">
        <f>(Ajuste_Weibull_Fiabilidad!$K$47/Ajuste_Weibull_Fiabilidad!$M$47)*($B17^(Ajuste_Weibull_Fiabilidad!$K$47-1))/(Ajuste_Weibull_Fiabilidad!$M$47^(Ajuste_Weibull_Fiabilidad!$K$47-1))*(EXP(-($B17^Ajuste_Weibull_Fiabilidad!$K$47)/(Ajuste_Weibull_Fiabilidad!$M$47^Ajuste_Weibull_Fiabilidad!$K$47)))</f>
        <v>8.0272386485957441E-6</v>
      </c>
      <c r="M17" s="46">
        <f>(Ajuste_Weibull_Fiabilidad!$K$49/Ajuste_Weibull_Fiabilidad!$M$49)*($B17^(Ajuste_Weibull_Fiabilidad!$K$49-1))/(Ajuste_Weibull_Fiabilidad!$M$49^(Ajuste_Weibull_Fiabilidad!$K$49-1))*(EXP(-($B17^Ajuste_Weibull_Fiabilidad!$K$49)/(Ajuste_Weibull_Fiabilidad!$M$49^Ajuste_Weibull_Fiabilidad!$K$49)))</f>
        <v>3.119100793637633E-6</v>
      </c>
      <c r="N17" s="44">
        <f t="shared" si="0"/>
        <v>1.0236183729425179E-6</v>
      </c>
      <c r="O17" s="45">
        <f t="shared" si="1"/>
        <v>1.896204604309241E-5</v>
      </c>
      <c r="P17" s="45">
        <f t="shared" si="2"/>
        <v>1.286730644983903E-5</v>
      </c>
      <c r="Q17" s="45">
        <f t="shared" si="3"/>
        <v>1.5131555601620316E-5</v>
      </c>
      <c r="R17" s="46">
        <f t="shared" si="6"/>
        <v>3.3672731691369884E-6</v>
      </c>
      <c r="U17" s="39">
        <v>100000</v>
      </c>
      <c r="V17" s="25">
        <v>0.92239259312448885</v>
      </c>
    </row>
    <row r="18" spans="2:22" x14ac:dyDescent="0.3">
      <c r="B18" s="63">
        <v>110000</v>
      </c>
      <c r="C18" s="32">
        <f>EXP(-($B18^Ajuste_Weibull_Fiabilidad!$K$41)/(Ajuste_Weibull_Fiabilidad!$M$41^Ajuste_Weibull_Fiabilidad!$K$41))</f>
        <v>0.9128770936478946</v>
      </c>
      <c r="D18" s="4">
        <f>EXP(-($B18^Ajuste_Weibull_Fiabilidad!$K$43)/(Ajuste_Weibull_Fiabilidad!$M$43^Ajuste_Weibull_Fiabilidad!$K$43))</f>
        <v>0.40024166458724053</v>
      </c>
      <c r="E18" s="4">
        <f>EXP(-($B18^Ajuste_Weibull_Fiabilidad!$K$45)/(Ajuste_Weibull_Fiabilidad!$M$45^Ajuste_Weibull_Fiabilidad!$K$45))</f>
        <v>0.55985623557698672</v>
      </c>
      <c r="F18" s="4">
        <f>EXP(-($B18^Ajuste_Weibull_Fiabilidad!$K$47)/(Ajuste_Weibull_Fiabilidad!$M$47^Ajuste_Weibull_Fiabilidad!$K$47))</f>
        <v>0.4511823955936497</v>
      </c>
      <c r="G18" s="62">
        <f>EXP(-($B18^Ajuste_Weibull_Fiabilidad!$K$49)/(Ajuste_Weibull_Fiabilidad!$M$49^Ajuste_Weibull_Fiabilidad!$K$49))</f>
        <v>0.89009572978413976</v>
      </c>
      <c r="H18" s="5">
        <f t="shared" si="5"/>
        <v>9.245765987111217E-3</v>
      </c>
      <c r="I18" s="44">
        <f>(Ajuste_Weibull_Fiabilidad!$K$41/Ajuste_Weibull_Fiabilidad!$M$41)*($B18^(Ajuste_Weibull_Fiabilidad!$K$41-1))/(Ajuste_Weibull_Fiabilidad!$M$41^(Ajuste_Weibull_Fiabilidad!$K$41-1))*(EXP(-($B18^Ajuste_Weibull_Fiabilidad!$K$41)/(Ajuste_Weibull_Fiabilidad!$M$41^Ajuste_Weibull_Fiabilidad!$K$41)))</f>
        <v>9.5853145314180271E-7</v>
      </c>
      <c r="J18" s="45">
        <f>(Ajuste_Weibull_Fiabilidad!$K$43/Ajuste_Weibull_Fiabilidad!$M$43)*($B18^(Ajuste_Weibull_Fiabilidad!$K$43-1))/(Ajuste_Weibull_Fiabilidad!$M$43^(Ajuste_Weibull_Fiabilidad!$K$43-1))*(EXP(-($B18^Ajuste_Weibull_Fiabilidad!$K$43)/(Ajuste_Weibull_Fiabilidad!$M$43^Ajuste_Weibull_Fiabilidad!$K$43)))</f>
        <v>8.8998553546605499E-6</v>
      </c>
      <c r="K18" s="45">
        <f>(Ajuste_Weibull_Fiabilidad!$K$45/Ajuste_Weibull_Fiabilidad!$M$45)*($B18^(Ajuste_Weibull_Fiabilidad!$K$45-1))/(Ajuste_Weibull_Fiabilidad!$M$45^(Ajuste_Weibull_Fiabilidad!$K$45-1))*(EXP(-($B18^Ajuste_Weibull_Fiabilidad!$K$45)/(Ajuste_Weibull_Fiabilidad!$M$45^Ajuste_Weibull_Fiabilidad!$K$45)))</f>
        <v>8.661906227278129E-6</v>
      </c>
      <c r="L18" s="45">
        <f>(Ajuste_Weibull_Fiabilidad!$K$47/Ajuste_Weibull_Fiabilidad!$M$47)*($B18^(Ajuste_Weibull_Fiabilidad!$K$47-1))/(Ajuste_Weibull_Fiabilidad!$M$47^(Ajuste_Weibull_Fiabilidad!$K$47-1))*(EXP(-($B18^Ajuste_Weibull_Fiabilidad!$K$47)/(Ajuste_Weibull_Fiabilidad!$M$47^Ajuste_Weibull_Fiabilidad!$K$47)))</f>
        <v>7.7918976436606306E-6</v>
      </c>
      <c r="M18" s="46">
        <f>(Ajuste_Weibull_Fiabilidad!$K$49/Ajuste_Weibull_Fiabilidad!$M$49)*($B18^(Ajuste_Weibull_Fiabilidad!$K$49-1))/(Ajuste_Weibull_Fiabilidad!$M$49^(Ajuste_Weibull_Fiabilidad!$K$49-1))*(EXP(-($B18^Ajuste_Weibull_Fiabilidad!$K$49)/(Ajuste_Weibull_Fiabilidad!$M$49^Ajuste_Weibull_Fiabilidad!$K$49)))</f>
        <v>4.1436191291598053E-6</v>
      </c>
      <c r="N18" s="44">
        <f t="shared" si="0"/>
        <v>1.050011507366749E-6</v>
      </c>
      <c r="O18" s="45">
        <f t="shared" si="1"/>
        <v>2.2236204128919844E-5</v>
      </c>
      <c r="P18" s="45">
        <f t="shared" si="2"/>
        <v>1.5471661610326063E-5</v>
      </c>
      <c r="Q18" s="45">
        <f t="shared" si="3"/>
        <v>1.7269950511717837E-5</v>
      </c>
      <c r="R18" s="46">
        <f t="shared" si="6"/>
        <v>4.6552511044679304E-6</v>
      </c>
      <c r="U18" s="39">
        <v>110000</v>
      </c>
      <c r="V18" s="25">
        <v>0.9128770936478946</v>
      </c>
    </row>
    <row r="19" spans="2:22" x14ac:dyDescent="0.3">
      <c r="B19" s="39">
        <v>120000</v>
      </c>
      <c r="C19" s="32">
        <f>EXP(-($B19^Ajuste_Weibull_Fiabilidad!$K$41)/(Ajuste_Weibull_Fiabilidad!$M$41^Ajuste_Weibull_Fiabilidad!$K$41))</f>
        <v>0.90322923663053478</v>
      </c>
      <c r="D19" s="4">
        <f>EXP(-($B19^Ajuste_Weibull_Fiabilidad!$K$43)/(Ajuste_Weibull_Fiabilidad!$M$43^Ajuste_Weibull_Fiabilidad!$K$43))</f>
        <v>0.31496893080245209</v>
      </c>
      <c r="E19" s="4">
        <f>EXP(-($B19^Ajuste_Weibull_Fiabilidad!$K$45)/(Ajuste_Weibull_Fiabilidad!$M$45^Ajuste_Weibull_Fiabilidad!$K$45))</f>
        <v>0.47294485576655365</v>
      </c>
      <c r="F19" s="4">
        <f>EXP(-($B19^Ajuste_Weibull_Fiabilidad!$K$47)/(Ajuste_Weibull_Fiabilidad!$M$47^Ajuste_Weibull_Fiabilidad!$K$47))</f>
        <v>0.37546269872472698</v>
      </c>
      <c r="G19" s="5">
        <f>EXP(-($B19^Ajuste_Weibull_Fiabilidad!$K$49)/(Ajuste_Weibull_Fiabilidad!$M$49^Ajuste_Weibull_Fiabilidad!$K$49))</f>
        <v>0.84306688429651178</v>
      </c>
      <c r="H19" s="5">
        <f t="shared" si="5"/>
        <v>2.5418662362899657E-3</v>
      </c>
      <c r="I19" s="44">
        <f>(Ajuste_Weibull_Fiabilidad!$K$41/Ajuste_Weibull_Fiabilidad!$M$41)*($B19^(Ajuste_Weibull_Fiabilidad!$K$41-1))/(Ajuste_Weibull_Fiabilidad!$M$41^(Ajuste_Weibull_Fiabilidad!$K$41-1))*(EXP(-($B19^Ajuste_Weibull_Fiabilidad!$K$41)/(Ajuste_Weibull_Fiabilidad!$M$41^Ajuste_Weibull_Fiabilidad!$K$41)))</f>
        <v>9.7070076097581423E-7</v>
      </c>
      <c r="J19" s="45">
        <f>(Ajuste_Weibull_Fiabilidad!$K$43/Ajuste_Weibull_Fiabilidad!$M$43)*($B19^(Ajuste_Weibull_Fiabilidad!$K$43-1))/(Ajuste_Weibull_Fiabilidad!$M$43^(Ajuste_Weibull_Fiabilidad!$K$43-1))*(EXP(-($B19^Ajuste_Weibull_Fiabilidad!$K$43)/(Ajuste_Weibull_Fiabilidad!$M$43^Ajuste_Weibull_Fiabilidad!$K$43)))</f>
        <v>8.0999177960388669E-6</v>
      </c>
      <c r="K19" s="45">
        <f>(Ajuste_Weibull_Fiabilidad!$K$45/Ajuste_Weibull_Fiabilidad!$M$45)*($B19^(Ajuste_Weibull_Fiabilidad!$K$45-1))/(Ajuste_Weibull_Fiabilidad!$M$45^(Ajuste_Weibull_Fiabilidad!$K$45-1))*(EXP(-($B19^Ajuste_Weibull_Fiabilidad!$K$45)/(Ajuste_Weibull_Fiabilidad!$M$45^Ajuste_Weibull_Fiabilidad!$K$45)))</f>
        <v>8.6581830235831469E-6</v>
      </c>
      <c r="L19" s="45">
        <f>(Ajuste_Weibull_Fiabilidad!$K$47/Ajuste_Weibull_Fiabilidad!$M$47)*($B19^(Ajuste_Weibull_Fiabilidad!$K$47-1))/(Ajuste_Weibull_Fiabilidad!$M$47^(Ajuste_Weibull_Fiabilidad!$K$47-1))*(EXP(-($B19^Ajuste_Weibull_Fiabilidad!$K$47)/(Ajuste_Weibull_Fiabilidad!$M$47^Ajuste_Weibull_Fiabilidad!$K$47)))</f>
        <v>7.3158845872042474E-6</v>
      </c>
      <c r="M19" s="46">
        <f>(Ajuste_Weibull_Fiabilidad!$K$49/Ajuste_Weibull_Fiabilidad!$M$49)*($B19^(Ajuste_Weibull_Fiabilidad!$K$49-1))/(Ajuste_Weibull_Fiabilidad!$M$49^(Ajuste_Weibull_Fiabilidad!$K$49-1))*(EXP(-($B19^Ajuste_Weibull_Fiabilidad!$K$49)/(Ajuste_Weibull_Fiabilidad!$M$49^Ajuste_Weibull_Fiabilidad!$K$49)))</f>
        <v>5.2749944716365455E-6</v>
      </c>
      <c r="N19" s="44">
        <f t="shared" si="0"/>
        <v>1.0747003325501062E-6</v>
      </c>
      <c r="O19" s="45">
        <f t="shared" si="1"/>
        <v>2.5716561234794044E-5</v>
      </c>
      <c r="P19" s="45">
        <f t="shared" si="2"/>
        <v>1.8306960987132166E-5</v>
      </c>
      <c r="Q19" s="45">
        <f t="shared" si="3"/>
        <v>1.9484983760178898E-5</v>
      </c>
      <c r="R19" s="46">
        <f t="shared" si="6"/>
        <v>6.2569110113229139E-6</v>
      </c>
      <c r="U19" s="39">
        <v>120000</v>
      </c>
      <c r="V19" s="25">
        <v>0.90322923663053478</v>
      </c>
    </row>
    <row r="20" spans="2:22" x14ac:dyDescent="0.3">
      <c r="B20" s="39">
        <v>130000</v>
      </c>
      <c r="C20" s="32">
        <f>EXP(-($B20^Ajuste_Weibull_Fiabilidad!$K$41)/(Ajuste_Weibull_Fiabilidad!$M$41^Ajuste_Weibull_Fiabilidad!$K$41))</f>
        <v>0.89346943398569423</v>
      </c>
      <c r="D20" s="4">
        <f>EXP(-($B20^Ajuste_Weibull_Fiabilidad!$K$43)/(Ajuste_Weibull_Fiabilidad!$M$43^Ajuste_Weibull_Fiabilidad!$K$43))</f>
        <v>0.23914485512966124</v>
      </c>
      <c r="E20" s="4">
        <f>EXP(-($B20^Ajuste_Weibull_Fiabilidad!$K$45)/(Ajuste_Weibull_Fiabilidad!$M$45^Ajuste_Weibull_Fiabilidad!$K$45))</f>
        <v>0.38791080458019139</v>
      </c>
      <c r="F20" s="4">
        <f>EXP(-($B20^Ajuste_Weibull_Fiabilidad!$K$47)/(Ajuste_Weibull_Fiabilidad!$M$47^Ajuste_Weibull_Fiabilidad!$K$47))</f>
        <v>0.30549392688399357</v>
      </c>
      <c r="G20" s="5">
        <f>EXP(-($B20^Ajuste_Weibull_Fiabilidad!$K$49)/(Ajuste_Weibull_Fiabilidad!$M$49^Ajuste_Weibull_Fiabilidad!$K$49))</f>
        <v>0.78447141685533539</v>
      </c>
      <c r="H20" s="5">
        <f t="shared" si="5"/>
        <v>5.6392871695107956E-4</v>
      </c>
      <c r="I20" s="44">
        <f>(Ajuste_Weibull_Fiabilidad!$K$41/Ajuste_Weibull_Fiabilidad!$M$41)*($B20^(Ajuste_Weibull_Fiabilidad!$K$41-1))/(Ajuste_Weibull_Fiabilidad!$M$41^(Ajuste_Weibull_Fiabilidad!$K$41-1))*(EXP(-($B20^Ajuste_Weibull_Fiabilidad!$K$41)/(Ajuste_Weibull_Fiabilidad!$M$41^Ajuste_Weibull_Fiabilidad!$K$41)))</f>
        <v>9.8096167765339636E-7</v>
      </c>
      <c r="J20" s="45">
        <f>(Ajuste_Weibull_Fiabilidad!$K$43/Ajuste_Weibull_Fiabilidad!$M$43)*($B20^(Ajuste_Weibull_Fiabilidad!$K$43-1))/(Ajuste_Weibull_Fiabilidad!$M$43^(Ajuste_Weibull_Fiabilidad!$K$43-1))*(EXP(-($B20^Ajuste_Weibull_Fiabilidad!$K$43)/(Ajuste_Weibull_Fiabilidad!$M$43^Ajuste_Weibull_Fiabilidad!$K$43)))</f>
        <v>7.0302111519340321E-6</v>
      </c>
      <c r="K20" s="45">
        <f>(Ajuste_Weibull_Fiabilidad!$K$45/Ajuste_Weibull_Fiabilidad!$M$45)*($B20^(Ajuste_Weibull_Fiabilidad!$K$45-1))/(Ajuste_Weibull_Fiabilidad!$M$45^(Ajuste_Weibull_Fiabilidad!$K$45-1))*(EXP(-($B20^Ajuste_Weibull_Fiabilidad!$K$45)/(Ajuste_Weibull_Fiabilidad!$M$45^Ajuste_Weibull_Fiabilidad!$K$45)))</f>
        <v>8.2903825232246963E-6</v>
      </c>
      <c r="L20" s="45">
        <f>(Ajuste_Weibull_Fiabilidad!$K$47/Ajuste_Weibull_Fiabilidad!$M$47)*($B20^(Ajuste_Weibull_Fiabilidad!$K$47-1))/(Ajuste_Weibull_Fiabilidad!$M$47^(Ajuste_Weibull_Fiabilidad!$K$47-1))*(EXP(-($B20^Ajuste_Weibull_Fiabilidad!$K$47)/(Ajuste_Weibull_Fiabilidad!$M$47^Ajuste_Weibull_Fiabilidad!$K$47)))</f>
        <v>6.6514172800232286E-6</v>
      </c>
      <c r="M20" s="46">
        <f>(Ajuste_Weibull_Fiabilidad!$K$49/Ajuste_Weibull_Fiabilidad!$M$49)*($B20^(Ajuste_Weibull_Fiabilidad!$K$49-1))/(Ajuste_Weibull_Fiabilidad!$M$49^(Ajuste_Weibull_Fiabilidad!$K$49-1))*(EXP(-($B20^Ajuste_Weibull_Fiabilidad!$K$49)/(Ajuste_Weibull_Fiabilidad!$M$49^Ajuste_Weibull_Fiabilidad!$K$49)))</f>
        <v>6.4427186767811411E-6</v>
      </c>
      <c r="N20" s="44">
        <f t="shared" si="0"/>
        <v>1.0979241598421631E-6</v>
      </c>
      <c r="O20" s="45">
        <f t="shared" si="1"/>
        <v>2.9397292064352974E-5</v>
      </c>
      <c r="P20" s="45">
        <f t="shared" si="2"/>
        <v>2.1371878342488541E-5</v>
      </c>
      <c r="Q20" s="45">
        <f t="shared" si="3"/>
        <v>2.177266614713751E-5</v>
      </c>
      <c r="R20" s="46">
        <f t="shared" si="6"/>
        <v>8.2128150731197953E-6</v>
      </c>
      <c r="U20" s="39">
        <v>130000</v>
      </c>
      <c r="V20" s="25">
        <v>0.89346943398569423</v>
      </c>
    </row>
    <row r="21" spans="2:22" x14ac:dyDescent="0.3">
      <c r="B21" s="39">
        <v>140000</v>
      </c>
      <c r="C21" s="32">
        <f>EXP(-($B21^Ajuste_Weibull_Fiabilidad!$K$41)/(Ajuste_Weibull_Fiabilidad!$M$41^Ajuste_Weibull_Fiabilidad!$K$41))</f>
        <v>0.88361561579390413</v>
      </c>
      <c r="D21" s="4">
        <f>EXP(-($B21^Ajuste_Weibull_Fiabilidad!$K$43)/(Ajuste_Weibull_Fiabilidad!$M$43^Ajuste_Weibull_Fiabilidad!$K$43))</f>
        <v>0.17484112026016399</v>
      </c>
      <c r="E21" s="4">
        <f>EXP(-($B21^Ajuste_Weibull_Fiabilidad!$K$45)/(Ajuste_Weibull_Fiabilidad!$M$45^Ajuste_Weibull_Fiabilidad!$K$45))</f>
        <v>0.30820954472186546</v>
      </c>
      <c r="F21" s="4">
        <f>EXP(-($B21^Ajuste_Weibull_Fiabilidad!$K$47)/(Ajuste_Weibull_Fiabilidad!$M$47^Ajuste_Weibull_Fiabilidad!$K$47))</f>
        <v>0.24285760979640544</v>
      </c>
      <c r="G21" s="5">
        <f>EXP(-($B21^Ajuste_Weibull_Fiabilidad!$K$49)/(Ajuste_Weibull_Fiabilidad!$M$49^Ajuste_Weibull_Fiabilidad!$K$49))</f>
        <v>0.71441894466816491</v>
      </c>
      <c r="H21" s="5">
        <f t="shared" si="5"/>
        <v>9.9349320998727464E-5</v>
      </c>
      <c r="I21" s="44">
        <f>(Ajuste_Weibull_Fiabilidad!$K$41/Ajuste_Weibull_Fiabilidad!$M$41)*($B21^(Ajuste_Weibull_Fiabilidad!$K$41-1))/(Ajuste_Weibull_Fiabilidad!$M$41^(Ajuste_Weibull_Fiabilidad!$K$41-1))*(EXP(-($B21^Ajuste_Weibull_Fiabilidad!$K$41)/(Ajuste_Weibull_Fiabilidad!$M$41^Ajuste_Weibull_Fiabilidad!$K$41)))</f>
        <v>9.8953749103591881E-7</v>
      </c>
      <c r="J21" s="45">
        <f>(Ajuste_Weibull_Fiabilidad!$K$43/Ajuste_Weibull_Fiabilidad!$M$43)*($B21^(Ajuste_Weibull_Fiabilidad!$K$43-1))/(Ajuste_Weibull_Fiabilidad!$M$43^(Ajuste_Weibull_Fiabilidad!$K$43-1))*(EXP(-($B21^Ajuste_Weibull_Fiabilidad!$K$43)/(Ajuste_Weibull_Fiabilidad!$M$43^Ajuste_Weibull_Fiabilidad!$K$43)))</f>
        <v>5.8175208770328581E-6</v>
      </c>
      <c r="K21" s="45">
        <f>(Ajuste_Weibull_Fiabilidad!$K$45/Ajuste_Weibull_Fiabilidad!$M$45)*($B21^(Ajuste_Weibull_Fiabilidad!$K$45-1))/(Ajuste_Weibull_Fiabilidad!$M$45^(Ajuste_Weibull_Fiabilidad!$K$45-1))*(EXP(-($B21^Ajuste_Weibull_Fiabilidad!$K$45)/(Ajuste_Weibull_Fiabilidad!$M$45^Ajuste_Weibull_Fiabilidad!$K$45)))</f>
        <v>7.6020502581518266E-6</v>
      </c>
      <c r="L21" s="45">
        <f>(Ajuste_Weibull_Fiabilidad!$K$47/Ajuste_Weibull_Fiabilidad!$M$47)*($B21^(Ajuste_Weibull_Fiabilidad!$K$47-1))/(Ajuste_Weibull_Fiabilidad!$M$47^(Ajuste_Weibull_Fiabilidad!$K$47-1))*(EXP(-($B21^Ajuste_Weibull_Fiabilidad!$K$47)/(Ajuste_Weibull_Fiabilidad!$M$47^Ajuste_Weibull_Fiabilidad!$K$47)))</f>
        <v>5.8600357712923188E-6</v>
      </c>
      <c r="M21" s="46">
        <f>(Ajuste_Weibull_Fiabilidad!$K$49/Ajuste_Weibull_Fiabilidad!$M$49)*($B21^(Ajuste_Weibull_Fiabilidad!$K$49-1))/(Ajuste_Weibull_Fiabilidad!$M$49^(Ajuste_Weibull_Fiabilidad!$K$49-1))*(EXP(-($B21^Ajuste_Weibull_Fiabilidad!$K$49)/(Ajuste_Weibull_Fiabilidad!$M$49^Ajuste_Weibull_Fiabilidad!$K$49)))</f>
        <v>7.5477623242221438E-6</v>
      </c>
      <c r="N21" s="44">
        <f t="shared" si="0"/>
        <v>1.1198732495767933E-6</v>
      </c>
      <c r="O21" s="45">
        <f t="shared" si="1"/>
        <v>3.3273184639725335E-5</v>
      </c>
      <c r="P21" s="45">
        <f t="shared" si="2"/>
        <v>2.4665200634886473E-5</v>
      </c>
      <c r="Q21" s="45">
        <f t="shared" si="3"/>
        <v>2.4129512664663694E-5</v>
      </c>
      <c r="R21" s="46">
        <f t="shared" si="6"/>
        <v>1.0564896662598928E-5</v>
      </c>
      <c r="U21" s="39">
        <v>140000</v>
      </c>
      <c r="V21" s="25">
        <v>0.88361561579390413</v>
      </c>
    </row>
    <row r="22" spans="2:22" x14ac:dyDescent="0.3">
      <c r="B22" s="39">
        <v>150000</v>
      </c>
      <c r="C22" s="32">
        <f>EXP(-($B22^Ajuste_Weibull_Fiabilidad!$K$41)/(Ajuste_Weibull_Fiabilidad!$M$41^Ajuste_Weibull_Fiabilidad!$K$41))</f>
        <v>0.8736836839982659</v>
      </c>
      <c r="D22" s="4">
        <f>EXP(-($B22^Ajuste_Weibull_Fiabilidad!$K$43)/(Ajuste_Weibull_Fiabilidad!$M$43^Ajuste_Weibull_Fiabilidad!$K$43))</f>
        <v>0.1228508417589219</v>
      </c>
      <c r="E22" s="4">
        <f>EXP(-($B22^Ajuste_Weibull_Fiabilidad!$K$45)/(Ajuste_Weibull_Fiabilidad!$M$45^Ajuste_Weibull_Fiabilidad!$K$45))</f>
        <v>0.2366811315474342</v>
      </c>
      <c r="F22" s="4">
        <f>EXP(-($B22^Ajuste_Weibull_Fiabilidad!$K$47)/(Ajuste_Weibull_Fiabilidad!$M$47^Ajuste_Weibull_Fiabilidad!$K$47))</f>
        <v>0.18850403101548679</v>
      </c>
      <c r="G22" s="5">
        <f>EXP(-($B22^Ajuste_Weibull_Fiabilidad!$K$49)/(Ajuste_Weibull_Fiabilidad!$M$49^Ajuste_Weibull_Fiabilidad!$K$49))</f>
        <v>0.63412596487765782</v>
      </c>
      <c r="H22" s="5">
        <f t="shared" si="5"/>
        <v>1.3671944077581669E-5</v>
      </c>
      <c r="I22" s="44">
        <f>(Ajuste_Weibull_Fiabilidad!$K$41/Ajuste_Weibull_Fiabilidad!$M$41)*($B22^(Ajuste_Weibull_Fiabilidad!$K$41-1))/(Ajuste_Weibull_Fiabilidad!$M$41^(Ajuste_Weibull_Fiabilidad!$K$41-1))*(EXP(-($B22^Ajuste_Weibull_Fiabilidad!$K$41)/(Ajuste_Weibull_Fiabilidad!$M$41^Ajuste_Weibull_Fiabilidad!$K$41)))</f>
        <v>9.9661236941190386E-7</v>
      </c>
      <c r="J22" s="45">
        <f>(Ajuste_Weibull_Fiabilidad!$K$43/Ajuste_Weibull_Fiabilidad!$M$43)*($B22^(Ajuste_Weibull_Fiabilidad!$K$43-1))/(Ajuste_Weibull_Fiabilidad!$M$43^(Ajuste_Weibull_Fiabilidad!$K$43-1))*(EXP(-($B22^Ajuste_Weibull_Fiabilidad!$K$43)/(Ajuste_Weibull_Fiabilidad!$M$43^Ajuste_Weibull_Fiabilidad!$K$43)))</f>
        <v>4.5871933443412665E-6</v>
      </c>
      <c r="K22" s="45">
        <f>(Ajuste_Weibull_Fiabilidad!$K$45/Ajuste_Weibull_Fiabilidad!$M$45)*($B22^(Ajuste_Weibull_Fiabilidad!$K$45-1))/(Ajuste_Weibull_Fiabilidad!$M$45^(Ajuste_Weibull_Fiabilidad!$K$45-1))*(EXP(-($B22^Ajuste_Weibull_Fiabilidad!$K$45)/(Ajuste_Weibull_Fiabilidad!$M$45^Ajuste_Weibull_Fiabilidad!$K$45)))</f>
        <v>6.6710495605250397E-6</v>
      </c>
      <c r="L22" s="45">
        <f>(Ajuste_Weibull_Fiabilidad!$K$47/Ajuste_Weibull_Fiabilidad!$M$47)*($B22^(Ajuste_Weibull_Fiabilidad!$K$47-1))/(Ajuste_Weibull_Fiabilidad!$M$47^(Ajuste_Weibull_Fiabilidad!$K$47-1))*(EXP(-($B22^Ajuste_Weibull_Fiabilidad!$K$47)/(Ajuste_Weibull_Fiabilidad!$M$47^Ajuste_Weibull_Fiabilidad!$K$47)))</f>
        <v>5.0052432302072396E-6</v>
      </c>
      <c r="M22" s="46">
        <f>(Ajuste_Weibull_Fiabilidad!$K$49/Ajuste_Weibull_Fiabilidad!$M$49)*($B22^(Ajuste_Weibull_Fiabilidad!$K$49-1))/(Ajuste_Weibull_Fiabilidad!$M$49^(Ajuste_Weibull_Fiabilidad!$K$49-1))*(EXP(-($B22^Ajuste_Weibull_Fiabilidad!$K$49)/(Ajuste_Weibull_Fiabilidad!$M$49^Ajuste_Weibull_Fiabilidad!$K$49)))</f>
        <v>8.4696372793003464E-6</v>
      </c>
      <c r="N22" s="44">
        <f t="shared" si="0"/>
        <v>1.1407015921953305E-6</v>
      </c>
      <c r="O22" s="45">
        <f t="shared" si="1"/>
        <v>3.7339535315053118E-5</v>
      </c>
      <c r="P22" s="45">
        <f t="shared" si="2"/>
        <v>2.8185810659723284E-5</v>
      </c>
      <c r="Q22" s="45">
        <f t="shared" si="3"/>
        <v>2.6552446667817024E-5</v>
      </c>
      <c r="R22" s="46">
        <f t="shared" si="6"/>
        <v>1.3356395650719644E-5</v>
      </c>
      <c r="U22" s="39">
        <v>150000</v>
      </c>
      <c r="V22" s="25">
        <v>0.8736836839982659</v>
      </c>
    </row>
    <row r="23" spans="2:22" x14ac:dyDescent="0.3">
      <c r="B23" s="39">
        <v>160000</v>
      </c>
      <c r="C23" s="32">
        <f>EXP(-($B23^Ajuste_Weibull_Fiabilidad!$K$41)/(Ajuste_Weibull_Fiabilidad!$M$41^Ajuste_Weibull_Fiabilidad!$K$41))</f>
        <v>0.86368785459143727</v>
      </c>
      <c r="D23" s="4">
        <f>EXP(-($B23^Ajuste_Weibull_Fiabilidad!$K$43)/(Ajuste_Weibull_Fiabilidad!$M$43^Ajuste_Weibull_Fiabilidad!$K$43))</f>
        <v>8.2803174944893365E-2</v>
      </c>
      <c r="E23" s="4">
        <f>EXP(-($B23^Ajuste_Weibull_Fiabilidad!$K$45)/(Ajuste_Weibull_Fiabilidad!$M$45^Ajuste_Weibull_Fiabilidad!$K$45))</f>
        <v>0.1752668221441181</v>
      </c>
      <c r="F23" s="4">
        <f>EXP(-($B23^Ajuste_Weibull_Fiabilidad!$K$47)/(Ajuste_Weibull_Fiabilidad!$M$47^Ajuste_Weibull_Fiabilidad!$K$47))</f>
        <v>0.14276718763971796</v>
      </c>
      <c r="G23" s="5">
        <f>EXP(-($B23^Ajuste_Weibull_Fiabilidad!$K$49)/(Ajuste_Weibull_Fiabilidad!$M$49^Ajuste_Weibull_Fiabilidad!$K$49))</f>
        <v>0.54605993757331539</v>
      </c>
      <c r="H23" s="5">
        <f t="shared" si="5"/>
        <v>1.4450621989895202E-6</v>
      </c>
      <c r="I23" s="44">
        <f>(Ajuste_Weibull_Fiabilidad!$K$41/Ajuste_Weibull_Fiabilidad!$M$41)*($B23^(Ajuste_Weibull_Fiabilidad!$K$41-1))/(Ajuste_Weibull_Fiabilidad!$M$41^(Ajuste_Weibull_Fiabilidad!$K$41-1))*(EXP(-($B23^Ajuste_Weibull_Fiabilidad!$K$41)/(Ajuste_Weibull_Fiabilidad!$M$41^Ajuste_Weibull_Fiabilidad!$K$41)))</f>
        <v>1.0023406239822319E-6</v>
      </c>
      <c r="J23" s="45">
        <f>(Ajuste_Weibull_Fiabilidad!$K$43/Ajuste_Weibull_Fiabilidad!$M$43)*($B23^(Ajuste_Weibull_Fiabilidad!$K$43-1))/(Ajuste_Weibull_Fiabilidad!$M$43^(Ajuste_Weibull_Fiabilidad!$K$43-1))*(EXP(-($B23^Ajuste_Weibull_Fiabilidad!$K$43)/(Ajuste_Weibull_Fiabilidad!$M$43^Ajuste_Weibull_Fiabilidad!$K$43)))</f>
        <v>3.4439552617622642E-6</v>
      </c>
      <c r="K23" s="45">
        <f>(Ajuste_Weibull_Fiabilidad!$K$45/Ajuste_Weibull_Fiabilidad!$M$45)*($B23^(Ajuste_Weibull_Fiabilidad!$K$45-1))/(Ajuste_Weibull_Fiabilidad!$M$45^(Ajuste_Weibull_Fiabilidad!$K$45-1))*(EXP(-($B23^Ajuste_Weibull_Fiabilidad!$K$45)/(Ajuste_Weibull_Fiabilidad!$M$45^Ajuste_Weibull_Fiabilidad!$K$45)))</f>
        <v>5.5967381844654028E-6</v>
      </c>
      <c r="L23" s="45">
        <f>(Ajuste_Weibull_Fiabilidad!$K$47/Ajuste_Weibull_Fiabilidad!$M$47)*($B23^(Ajuste_Weibull_Fiabilidad!$K$47-1))/(Ajuste_Weibull_Fiabilidad!$M$47^(Ajuste_Weibull_Fiabilidad!$K$47-1))*(EXP(-($B23^Ajuste_Weibull_Fiabilidad!$K$47)/(Ajuste_Weibull_Fiabilidad!$M$47^Ajuste_Weibull_Fiabilidad!$K$47)))</f>
        <v>4.1457774640101074E-6</v>
      </c>
      <c r="M23" s="46">
        <f>(Ajuste_Weibull_Fiabilidad!$K$49/Ajuste_Weibull_Fiabilidad!$M$49)*($B23^(Ajuste_Weibull_Fiabilidad!$K$49-1))/(Ajuste_Weibull_Fiabilidad!$M$49^(Ajuste_Weibull_Fiabilidad!$K$49-1))*(EXP(-($B23^Ajuste_Weibull_Fiabilidad!$K$49)/(Ajuste_Weibull_Fiabilidad!$M$49^Ajuste_Weibull_Fiabilidad!$K$49)))</f>
        <v>9.0819603599352713E-6</v>
      </c>
      <c r="N23" s="44">
        <f t="shared" si="0"/>
        <v>1.1605357406077959E-6</v>
      </c>
      <c r="O23" s="45">
        <f t="shared" si="1"/>
        <v>4.1592067744434476E-5</v>
      </c>
      <c r="P23" s="45">
        <f t="shared" si="2"/>
        <v>3.1932673371936456E-5</v>
      </c>
      <c r="Q23" s="45">
        <f t="shared" si="3"/>
        <v>2.9038727543420127E-5</v>
      </c>
      <c r="R23" s="46">
        <f t="shared" si="6"/>
        <v>1.6631801263970047E-5</v>
      </c>
      <c r="U23" s="39">
        <v>160000</v>
      </c>
      <c r="V23" s="25">
        <v>0.86368785459143727</v>
      </c>
    </row>
    <row r="24" spans="2:22" x14ac:dyDescent="0.3">
      <c r="B24" s="39">
        <v>170000</v>
      </c>
      <c r="C24" s="32">
        <f>EXP(-($B24^Ajuste_Weibull_Fiabilidad!$K$41)/(Ajuste_Weibull_Fiabilidad!$M$41^Ajuste_Weibull_Fiabilidad!$K$41))</f>
        <v>0.85364092135890868</v>
      </c>
      <c r="D24" s="4">
        <f>EXP(-($B24^Ajuste_Weibull_Fiabilidad!$K$43)/(Ajuste_Weibull_Fiabilidad!$M$43^Ajuste_Weibull_Fiabilidad!$K$43))</f>
        <v>5.3437998074486966E-2</v>
      </c>
      <c r="E24" s="4">
        <f>EXP(-($B24^Ajuste_Weibull_Fiabilidad!$K$45)/(Ajuste_Weibull_Fiabilidad!$M$45^Ajuste_Weibull_Fiabilidad!$K$45))</f>
        <v>0.12487451778560109</v>
      </c>
      <c r="F24" s="4">
        <f>EXP(-($B24^Ajuste_Weibull_Fiabilidad!$K$47)/(Ajuste_Weibull_Fiabilidad!$M$47^Ajuste_Weibull_Fiabilidad!$K$47))</f>
        <v>0.10543998320311025</v>
      </c>
      <c r="G24" s="5">
        <f>EXP(-($B24^Ajuste_Weibull_Fiabilidad!$K$49)/(Ajuste_Weibull_Fiabilidad!$M$49^Ajuste_Weibull_Fiabilidad!$K$49))</f>
        <v>0.45388615466975074</v>
      </c>
      <c r="H24" s="5">
        <f t="shared" si="5"/>
        <v>1.152938880030834E-7</v>
      </c>
      <c r="I24" s="44">
        <f>(Ajuste_Weibull_Fiabilidad!$K$41/Ajuste_Weibull_Fiabilidad!$M$41)*($B24^(Ajuste_Weibull_Fiabilidad!$K$41-1))/(Ajuste_Weibull_Fiabilidad!$M$41^(Ajuste_Weibull_Fiabilidad!$K$41-1))*(EXP(-($B24^Ajuste_Weibull_Fiabilidad!$K$41)/(Ajuste_Weibull_Fiabilidad!$M$41^Ajuste_Weibull_Fiabilidad!$K$41)))</f>
        <v>1.0068533171630166E-6</v>
      </c>
      <c r="J24" s="45">
        <f>(Ajuste_Weibull_Fiabilidad!$K$43/Ajuste_Weibull_Fiabilidad!$M$43)*($B24^(Ajuste_Weibull_Fiabilidad!$K$43-1))/(Ajuste_Weibull_Fiabilidad!$M$43^(Ajuste_Weibull_Fiabilidad!$K$43-1))*(EXP(-($B24^Ajuste_Weibull_Fiabilidad!$K$43)/(Ajuste_Weibull_Fiabilidad!$M$43^Ajuste_Weibull_Fiabilidad!$K$43)))</f>
        <v>2.45958374483108E-6</v>
      </c>
      <c r="K24" s="45">
        <f>(Ajuste_Weibull_Fiabilidad!$K$45/Ajuste_Weibull_Fiabilidad!$M$45)*($B24^(Ajuste_Weibull_Fiabilidad!$K$45-1))/(Ajuste_Weibull_Fiabilidad!$M$45^(Ajuste_Weibull_Fiabilidad!$K$45-1))*(EXP(-($B24^Ajuste_Weibull_Fiabilidad!$K$45)/(Ajuste_Weibull_Fiabilidad!$M$45^Ajuste_Weibull_Fiabilidad!$K$45)))</f>
        <v>4.4835976981827267E-6</v>
      </c>
      <c r="L24" s="45">
        <f>(Ajuste_Weibull_Fiabilidad!$K$47/Ajuste_Weibull_Fiabilidad!$M$47)*($B24^(Ajuste_Weibull_Fiabilidad!$K$47-1))/(Ajuste_Weibull_Fiabilidad!$M$47^(Ajuste_Weibull_Fiabilidad!$K$47-1))*(EXP(-($B24^Ajuste_Weibull_Fiabilidad!$K$47)/(Ajuste_Weibull_Fiabilidad!$M$47^Ajuste_Weibull_Fiabilidad!$K$47)))</f>
        <v>3.3304162363692055E-6</v>
      </c>
      <c r="M24" s="46">
        <f>(Ajuste_Weibull_Fiabilidad!$K$49/Ajuste_Weibull_Fiabilidad!$M$49)*($B24^(Ajuste_Weibull_Fiabilidad!$K$49-1))/(Ajuste_Weibull_Fiabilidad!$M$49^(Ajuste_Weibull_Fiabilidad!$K$49-1))*(EXP(-($B24^Ajuste_Weibull_Fiabilidad!$K$49)/(Ajuste_Weibull_Fiabilidad!$M$49^Ajuste_Weibull_Fiabilidad!$K$49)))</f>
        <v>9.2759810896713245E-6</v>
      </c>
      <c r="N24" s="44">
        <f t="shared" si="0"/>
        <v>1.1794810815304046E-6</v>
      </c>
      <c r="O24" s="45">
        <f t="shared" si="1"/>
        <v>4.6026869146607593E-5</v>
      </c>
      <c r="P24" s="45">
        <f t="shared" si="2"/>
        <v>3.5904824920971322E-5</v>
      </c>
      <c r="Q24" s="45">
        <f t="shared" si="3"/>
        <v>3.1585894982113061E-5</v>
      </c>
      <c r="R24" s="46">
        <f t="shared" si="6"/>
        <v>2.043680115429069E-5</v>
      </c>
      <c r="U24" s="39">
        <v>170000</v>
      </c>
      <c r="V24" s="25">
        <v>0.85364092135890868</v>
      </c>
    </row>
    <row r="25" spans="2:22" x14ac:dyDescent="0.3">
      <c r="B25" s="39">
        <v>180000</v>
      </c>
      <c r="C25" s="32">
        <f>EXP(-($B25^Ajuste_Weibull_Fiabilidad!$K$41)/(Ajuste_Weibull_Fiabilidad!$M$41^Ajuste_Weibull_Fiabilidad!$K$41))</f>
        <v>0.84355446301552062</v>
      </c>
      <c r="D25" s="4">
        <f>EXP(-($B25^Ajuste_Weibull_Fiabilidad!$K$43)/(Ajuste_Weibull_Fiabilidad!$M$43^Ajuste_Weibull_Fiabilidad!$K$43))</f>
        <v>3.2961278371836884E-2</v>
      </c>
      <c r="E25" s="4">
        <f>EXP(-($B25^Ajuste_Weibull_Fiabilidad!$K$45)/(Ajuste_Weibull_Fiabilidad!$M$45^Ajuste_Weibull_Fiabilidad!$K$45))</f>
        <v>8.5410159793821203E-2</v>
      </c>
      <c r="F25" s="4">
        <f>EXP(-($B25^Ajuste_Weibull_Fiabilidad!$K$47)/(Ajuste_Weibull_Fiabilidad!$M$47^Ajuste_Weibull_Fiabilidad!$K$47))</f>
        <v>7.5891282665475665E-2</v>
      </c>
      <c r="G25" s="5">
        <f>EXP(-($B25^Ajuste_Weibull_Fiabilidad!$K$49)/(Ajuste_Weibull_Fiabilidad!$M$49^Ajuste_Weibull_Fiabilidad!$K$49))</f>
        <v>0.36215467412068569</v>
      </c>
      <c r="H25" s="5">
        <f t="shared" si="5"/>
        <v>6.8215359542939847E-9</v>
      </c>
      <c r="I25" s="44">
        <f>(Ajuste_Weibull_Fiabilidad!$K$41/Ajuste_Weibull_Fiabilidad!$M$41)*($B25^(Ajuste_Weibull_Fiabilidad!$K$41-1))/(Ajuste_Weibull_Fiabilidad!$M$41^(Ajuste_Weibull_Fiabilidad!$K$41-1))*(EXP(-($B25^Ajuste_Weibull_Fiabilidad!$K$41)/(Ajuste_Weibull_Fiabilidad!$M$41^Ajuste_Weibull_Fiabilidad!$K$41)))</f>
        <v>1.0102630893983055E-6</v>
      </c>
      <c r="J25" s="45">
        <f>(Ajuste_Weibull_Fiabilidad!$K$43/Ajuste_Weibull_Fiabilidad!$M$43)*($B25^(Ajuste_Weibull_Fiabilidad!$K$43-1))/(Ajuste_Weibull_Fiabilidad!$M$43^(Ajuste_Weibull_Fiabilidad!$K$43-1))*(EXP(-($B25^Ajuste_Weibull_Fiabilidad!$K$43)/(Ajuste_Weibull_Fiabilidad!$M$43^Ajuste_Weibull_Fiabilidad!$K$43)))</f>
        <v>1.6691703221870956E-6</v>
      </c>
      <c r="K25" s="45">
        <f>(Ajuste_Weibull_Fiabilidad!$K$45/Ajuste_Weibull_Fiabilidad!$M$45)*($B25^(Ajuste_Weibull_Fiabilidad!$K$45-1))/(Ajuste_Weibull_Fiabilidad!$M$45^(Ajuste_Weibull_Fiabilidad!$K$45-1))*(EXP(-($B25^Ajuste_Weibull_Fiabilidad!$K$45)/(Ajuste_Weibull_Fiabilidad!$M$45^Ajuste_Weibull_Fiabilidad!$K$45)))</f>
        <v>3.425063883916241E-6</v>
      </c>
      <c r="L25" s="45">
        <f>(Ajuste_Weibull_Fiabilidad!$K$47/Ajuste_Weibull_Fiabilidad!$M$47)*($B25^(Ajuste_Weibull_Fiabilidad!$K$47-1))/(Ajuste_Weibull_Fiabilidad!$M$47^(Ajuste_Weibull_Fiabilidad!$K$47-1))*(EXP(-($B25^Ajuste_Weibull_Fiabilidad!$K$47)/(Ajuste_Weibull_Fiabilidad!$M$47^Ajuste_Weibull_Fiabilidad!$K$47)))</f>
        <v>2.5948538876725408E-6</v>
      </c>
      <c r="M25" s="46">
        <f>(Ajuste_Weibull_Fiabilidad!$K$49/Ajuste_Weibull_Fiabilidad!$M$49)*($B25^(Ajuste_Weibull_Fiabilidad!$K$49-1))/(Ajuste_Weibull_Fiabilidad!$M$49^(Ajuste_Weibull_Fiabilidad!$K$49-1))*(EXP(-($B25^Ajuste_Weibull_Fiabilidad!$K$49)/(Ajuste_Weibull_Fiabilidad!$M$49^Ajuste_Weibull_Fiabilidad!$K$49)))</f>
        <v>8.9880400450450804E-6</v>
      </c>
      <c r="N25" s="44">
        <f t="shared" si="0"/>
        <v>1.1976263936614579E-6</v>
      </c>
      <c r="O25" s="45">
        <f t="shared" si="1"/>
        <v>5.0640339350833109E-5</v>
      </c>
      <c r="P25" s="45">
        <f t="shared" si="2"/>
        <v>4.0101363727503751E-5</v>
      </c>
      <c r="Q25" s="45">
        <f t="shared" si="3"/>
        <v>3.4191725275095229E-5</v>
      </c>
      <c r="R25" s="46">
        <f t="shared" si="6"/>
        <v>2.4818235652675503E-5</v>
      </c>
      <c r="U25" s="39">
        <v>180000</v>
      </c>
      <c r="V25" s="25">
        <v>0.84355446301552062</v>
      </c>
    </row>
    <row r="26" spans="2:22" x14ac:dyDescent="0.3">
      <c r="B26" s="39">
        <v>190000</v>
      </c>
      <c r="C26" s="32">
        <f>EXP(-($B26^Ajuste_Weibull_Fiabilidad!$K$41)/(Ajuste_Weibull_Fiabilidad!$M$41^Ajuste_Weibull_Fiabilidad!$K$41))</f>
        <v>0.8334390085818153</v>
      </c>
      <c r="D26" s="4">
        <f>EXP(-($B26^Ajuste_Weibull_Fiabilidad!$K$43)/(Ajuste_Weibull_Fiabilidad!$M$43^Ajuste_Weibull_Fiabilidad!$K$43))</f>
        <v>1.9397241014681058E-2</v>
      </c>
      <c r="E26" s="4">
        <f>EXP(-($B26^Ajuste_Weibull_Fiabilidad!$K$45)/(Ajuste_Weibull_Fiabilidad!$M$45^Ajuste_Weibull_Fiabilidad!$K$45))</f>
        <v>5.5954394271616879E-2</v>
      </c>
      <c r="F26" s="4">
        <f>EXP(-($B26^Ajuste_Weibull_Fiabilidad!$K$47)/(Ajuste_Weibull_Fiabilidad!$M$47^Ajuste_Weibull_Fiabilidad!$K$47))</f>
        <v>5.3203204103857225E-2</v>
      </c>
      <c r="G26" s="5">
        <f>EXP(-($B26^Ajuste_Weibull_Fiabilidad!$K$49)/(Ajuste_Weibull_Fiabilidad!$M$49^Ajuste_Weibull_Fiabilidad!$K$49))</f>
        <v>0.2757240439170176</v>
      </c>
      <c r="H26" s="5">
        <f t="shared" si="5"/>
        <v>2.9392918651228052E-10</v>
      </c>
      <c r="I26" s="44">
        <f>(Ajuste_Weibull_Fiabilidad!$K$41/Ajuste_Weibull_Fiabilidad!$M$41)*($B26^(Ajuste_Weibull_Fiabilidad!$K$41-1))/(Ajuste_Weibull_Fiabilidad!$M$41^(Ajuste_Weibull_Fiabilidad!$K$41-1))*(EXP(-($B26^Ajuste_Weibull_Fiabilidad!$K$41)/(Ajuste_Weibull_Fiabilidad!$M$41^Ajuste_Weibull_Fiabilidad!$K$41)))</f>
        <v>1.0126677577509795E-6</v>
      </c>
      <c r="J26" s="45">
        <f>(Ajuste_Weibull_Fiabilidad!$K$43/Ajuste_Weibull_Fiabilidad!$M$43)*($B26^(Ajuste_Weibull_Fiabilidad!$K$43-1))/(Ajuste_Weibull_Fiabilidad!$M$43^(Ajuste_Weibull_Fiabilidad!$K$43-1))*(EXP(-($B26^Ajuste_Weibull_Fiabilidad!$K$43)/(Ajuste_Weibull_Fiabilidad!$M$43^Ajuste_Weibull_Fiabilidad!$K$43)))</f>
        <v>1.0751725716643523E-6</v>
      </c>
      <c r="K26" s="45">
        <f>(Ajuste_Weibull_Fiabilidad!$K$45/Ajuste_Weibull_Fiabilidad!$M$45)*($B26^(Ajuste_Weibull_Fiabilidad!$K$45-1))/(Ajuste_Weibull_Fiabilidad!$M$45^(Ajuste_Weibull_Fiabilidad!$K$45-1))*(EXP(-($B26^Ajuste_Weibull_Fiabilidad!$K$45)/(Ajuste_Weibull_Fiabilidad!$M$45^Ajuste_Weibull_Fiabilidad!$K$45)))</f>
        <v>2.4911703822258498E-6</v>
      </c>
      <c r="L26" s="45">
        <f>(Ajuste_Weibull_Fiabilidad!$K$47/Ajuste_Weibull_Fiabilidad!$M$47)*($B26^(Ajuste_Weibull_Fiabilidad!$K$47-1))/(Ajuste_Weibull_Fiabilidad!$M$47^(Ajuste_Weibull_Fiabilidad!$K$47-1))*(EXP(-($B26^Ajuste_Weibull_Fiabilidad!$K$47)/(Ajuste_Weibull_Fiabilidad!$M$47^Ajuste_Weibull_Fiabilidad!$K$47)))</f>
        <v>1.9607613388738869E-6</v>
      </c>
      <c r="M26" s="46">
        <f>(Ajuste_Weibull_Fiabilidad!$K$49/Ajuste_Weibull_Fiabilidad!$M$49)*($B26^(Ajuste_Weibull_Fiabilidad!$K$49-1))/(Ajuste_Weibull_Fiabilidad!$M$49^(Ajuste_Weibull_Fiabilidad!$K$49-1))*(EXP(-($B26^Ajuste_Weibull_Fiabilidad!$K$49)/(Ajuste_Weibull_Fiabilidad!$M$49^Ajuste_Weibull_Fiabilidad!$K$49)))</f>
        <v>8.2232094365072459E-6</v>
      </c>
      <c r="N26" s="44">
        <f t="shared" si="0"/>
        <v>1.2150472287997906E-6</v>
      </c>
      <c r="O26" s="45">
        <f t="shared" si="1"/>
        <v>5.5429149478041429E-5</v>
      </c>
      <c r="P26" s="45">
        <f t="shared" si="2"/>
        <v>4.4521443126219444E-5</v>
      </c>
      <c r="Q26" s="45">
        <f t="shared" si="3"/>
        <v>3.6854196507531997E-5</v>
      </c>
      <c r="R26" s="46">
        <f t="shared" si="6"/>
        <v>2.982405639960118E-5</v>
      </c>
      <c r="U26" s="39">
        <v>190000</v>
      </c>
      <c r="V26" s="25">
        <v>0.8334390085818153</v>
      </c>
    </row>
    <row r="27" spans="2:22" x14ac:dyDescent="0.3">
      <c r="B27" s="39">
        <v>200000</v>
      </c>
      <c r="C27" s="32">
        <f>EXP(-($B27^Ajuste_Weibull_Fiabilidad!$K$41)/(Ajuste_Weibull_Fiabilidad!$M$41^Ajuste_Weibull_Fiabilidad!$K$41))</f>
        <v>0.82330417135193901</v>
      </c>
      <c r="D27" s="4">
        <f>EXP(-($B27^Ajuste_Weibull_Fiabilidad!$K$43)/(Ajuste_Weibull_Fiabilidad!$M$43^Ajuste_Weibull_Fiabilidad!$K$43))</f>
        <v>1.0871844371210056E-2</v>
      </c>
      <c r="E27" s="4">
        <f>EXP(-($B27^Ajuste_Weibull_Fiabilidad!$K$45)/(Ajuste_Weibull_Fiabilidad!$M$45^Ajuste_Weibull_Fiabilidad!$K$45))</f>
        <v>3.5033113964845278E-2</v>
      </c>
      <c r="F27" s="4">
        <f>EXP(-($B27^Ajuste_Weibull_Fiabilidad!$K$47)/(Ajuste_Weibull_Fiabilidad!$M$47^Ajuste_Weibull_Fiabilidad!$K$47))</f>
        <v>3.6307897117772797E-2</v>
      </c>
      <c r="G27" s="5">
        <f>EXP(-($B27^Ajuste_Weibull_Fiabilidad!$K$49)/(Ajuste_Weibull_Fiabilidad!$M$49^Ajuste_Weibull_Fiabilidad!$K$49))</f>
        <v>0.19900813024232694</v>
      </c>
      <c r="H27" s="5">
        <f t="shared" si="5"/>
        <v>9.0544213090093847E-12</v>
      </c>
      <c r="I27" s="44">
        <f>(Ajuste_Weibull_Fiabilidad!$K$41/Ajuste_Weibull_Fiabilidad!$M$41)*($B27^(Ajuste_Weibull_Fiabilidad!$K$41-1))/(Ajuste_Weibull_Fiabilidad!$M$41^(Ajuste_Weibull_Fiabilidad!$K$41-1))*(EXP(-($B27^Ajuste_Weibull_Fiabilidad!$K$41)/(Ajuste_Weibull_Fiabilidad!$M$41^Ajuste_Weibull_Fiabilidad!$K$41)))</f>
        <v>1.0141530476463607E-6</v>
      </c>
      <c r="J27" s="45">
        <f>(Ajuste_Weibull_Fiabilidad!$K$43/Ajuste_Weibull_Fiabilidad!$M$43)*($B27^(Ajuste_Weibull_Fiabilidad!$K$43-1))/(Ajuste_Weibull_Fiabilidad!$M$43^(Ajuste_Weibull_Fiabilidad!$K$43-1))*(EXP(-($B27^Ajuste_Weibull_Fiabilidad!$K$43)/(Ajuste_Weibull_Fiabilidad!$M$43^Ajuste_Weibull_Fiabilidad!$K$43)))</f>
        <v>6.5655294307127303E-7</v>
      </c>
      <c r="K27" s="45">
        <f>(Ajuste_Weibull_Fiabilidad!$K$45/Ajuste_Weibull_Fiabilidad!$M$45)*($B27^(Ajuste_Weibull_Fiabilidad!$K$45-1))/(Ajuste_Weibull_Fiabilidad!$M$45^(Ajuste_Weibull_Fiabilidad!$K$45-1))*(EXP(-($B27^Ajuste_Weibull_Fiabilidad!$K$45)/(Ajuste_Weibull_Fiabilidad!$M$45^Ajuste_Weibull_Fiabilidad!$K$45)))</f>
        <v>1.7223773067881526E-6</v>
      </c>
      <c r="L27" s="45">
        <f>(Ajuste_Weibull_Fiabilidad!$K$47/Ajuste_Weibull_Fiabilidad!$M$47)*($B27^(Ajuste_Weibull_Fiabilidad!$K$47-1))/(Ajuste_Weibull_Fiabilidad!$M$47^(Ajuste_Weibull_Fiabilidad!$K$47-1))*(EXP(-($B27^Ajuste_Weibull_Fiabilidad!$K$47)/(Ajuste_Weibull_Fiabilidad!$M$47^Ajuste_Weibull_Fiabilidad!$K$47)))</f>
        <v>1.4367565151225653E-6</v>
      </c>
      <c r="M27" s="46">
        <f>(Ajuste_Weibull_Fiabilidad!$K$49/Ajuste_Weibull_Fiabilidad!$M$49)*($B27^(Ajuste_Weibull_Fiabilidad!$K$49-1))/(Ajuste_Weibull_Fiabilidad!$M$49^(Ajuste_Weibull_Fiabilidad!$K$49-1))*(EXP(-($B27^Ajuste_Weibull_Fiabilidad!$K$49)/(Ajuste_Weibull_Fiabilidad!$M$49^Ajuste_Weibull_Fiabilidad!$K$49)))</f>
        <v>7.0654431035653864E-6</v>
      </c>
      <c r="N27" s="44">
        <f t="shared" si="0"/>
        <v>1.2318084651278163E-6</v>
      </c>
      <c r="O27" s="45">
        <f t="shared" si="1"/>
        <v>6.0390208013821808E-5</v>
      </c>
      <c r="P27" s="45">
        <f t="shared" si="2"/>
        <v>4.9164265229648403E-5</v>
      </c>
      <c r="Q27" s="45">
        <f t="shared" si="3"/>
        <v>3.9571460458371462E-5</v>
      </c>
      <c r="R27" s="46">
        <f t="shared" si="6"/>
        <v>3.5503288709672226E-5</v>
      </c>
      <c r="U27" s="39">
        <v>200000</v>
      </c>
      <c r="V27" s="25">
        <v>0.82330417135193901</v>
      </c>
    </row>
    <row r="28" spans="2:22" x14ac:dyDescent="0.3">
      <c r="B28" s="39">
        <v>210000</v>
      </c>
      <c r="C28" s="32">
        <f>EXP(-($B28^Ajuste_Weibull_Fiabilidad!$K$41)/(Ajuste_Weibull_Fiabilidad!$M$41^Ajuste_Weibull_Fiabilidad!$K$41))</f>
        <v>0.81315875883213384</v>
      </c>
      <c r="D28" s="4">
        <f>EXP(-($B28^Ajuste_Weibull_Fiabilidad!$K$43)/(Ajuste_Weibull_Fiabilidad!$M$43^Ajuste_Weibull_Fiabilidad!$K$43))</f>
        <v>5.7936480108817124E-3</v>
      </c>
      <c r="E28" s="4">
        <f>EXP(-($B28^Ajuste_Weibull_Fiabilidad!$K$45)/(Ajuste_Weibull_Fiabilidad!$M$45^Ajuste_Weibull_Fiabilidad!$K$45))</f>
        <v>2.0915943379371953E-2</v>
      </c>
      <c r="F28" s="4">
        <f>EXP(-($B28^Ajuste_Weibull_Fiabilidad!$K$47)/(Ajuste_Weibull_Fiabilidad!$M$47^Ajuste_Weibull_Fiabilidad!$K$47))</f>
        <v>2.4107245618496604E-2</v>
      </c>
      <c r="G28" s="5">
        <f>EXP(-($B28^Ajuste_Weibull_Fiabilidad!$K$49)/(Ajuste_Weibull_Fiabilidad!$M$49^Ajuste_Weibull_Fiabilidad!$K$49))</f>
        <v>0.13522273060973133</v>
      </c>
      <c r="H28" s="5">
        <f t="shared" si="5"/>
        <v>1.9568279715647075E-13</v>
      </c>
      <c r="I28" s="44">
        <f>(Ajuste_Weibull_Fiabilidad!$K$41/Ajuste_Weibull_Fiabilidad!$M$41)*($B28^(Ajuste_Weibull_Fiabilidad!$K$41-1))/(Ajuste_Weibull_Fiabilidad!$M$41^(Ajuste_Weibull_Fiabilidad!$K$41-1))*(EXP(-($B28^Ajuste_Weibull_Fiabilidad!$K$41)/(Ajuste_Weibull_Fiabilidad!$M$41^Ajuste_Weibull_Fiabilidad!$K$41)))</f>
        <v>1.0147947000513506E-6</v>
      </c>
      <c r="J28" s="45">
        <f>(Ajuste_Weibull_Fiabilidad!$K$43/Ajuste_Weibull_Fiabilidad!$M$43)*($B28^(Ajuste_Weibull_Fiabilidad!$K$43-1))/(Ajuste_Weibull_Fiabilidad!$M$43^(Ajuste_Weibull_Fiabilidad!$K$43-1))*(EXP(-($B28^Ajuste_Weibull_Fiabilidad!$K$43)/(Ajuste_Weibull_Fiabilidad!$M$43^Ajuste_Weibull_Fiabilidad!$K$43)))</f>
        <v>3.7960348296861448E-7</v>
      </c>
      <c r="K28" s="45">
        <f>(Ajuste_Weibull_Fiabilidad!$K$45/Ajuste_Weibull_Fiabilidad!$M$45)*($B28^(Ajuste_Weibull_Fiabilidad!$K$45-1))/(Ajuste_Weibull_Fiabilidad!$M$45^(Ajuste_Weibull_Fiabilidad!$K$45-1))*(EXP(-($B28^Ajuste_Weibull_Fiabilidad!$K$45)/(Ajuste_Weibull_Fiabilidad!$M$45^Ajuste_Weibull_Fiabilidad!$K$45)))</f>
        <v>1.1300690893929013E-6</v>
      </c>
      <c r="L28" s="45">
        <f>(Ajuste_Weibull_Fiabilidad!$K$47/Ajuste_Weibull_Fiabilidad!$M$47)*($B28^(Ajuste_Weibull_Fiabilidad!$K$47-1))/(Ajuste_Weibull_Fiabilidad!$M$47^(Ajuste_Weibull_Fiabilidad!$K$47-1))*(EXP(-($B28^Ajuste_Weibull_Fiabilidad!$K$47)/(Ajuste_Weibull_Fiabilidad!$M$47^Ajuste_Weibull_Fiabilidad!$K$47)))</f>
        <v>1.0207446459835479E-6</v>
      </c>
      <c r="M28" s="46">
        <f>(Ajuste_Weibull_Fiabilidad!$K$49/Ajuste_Weibull_Fiabilidad!$M$49)*($B28^(Ajuste_Weibull_Fiabilidad!$K$49-1))/(Ajuste_Weibull_Fiabilidad!$M$49^(Ajuste_Weibull_Fiabilidad!$K$49-1))*(EXP(-($B28^Ajuste_Weibull_Fiabilidad!$K$49)/(Ajuste_Weibull_Fiabilidad!$M$49^Ajuste_Weibull_Fiabilidad!$K$49)))</f>
        <v>5.6666433637680394E-6</v>
      </c>
      <c r="N28" s="44">
        <f t="shared" si="0"/>
        <v>1.2479662661554653E-6</v>
      </c>
      <c r="O28" s="45">
        <f t="shared" si="1"/>
        <v>6.5520632640374044E-5</v>
      </c>
      <c r="P28" s="45">
        <f t="shared" si="2"/>
        <v>5.4029075757941458E-5</v>
      </c>
      <c r="Q28" s="45">
        <f t="shared" si="3"/>
        <v>4.2341819639501575E-5</v>
      </c>
      <c r="R28" s="46">
        <f t="shared" si="6"/>
        <v>4.1905997151637451E-5</v>
      </c>
      <c r="U28" s="39">
        <v>210000</v>
      </c>
      <c r="V28" s="25">
        <v>0.81315875883213384</v>
      </c>
    </row>
    <row r="29" spans="2:22" x14ac:dyDescent="0.3">
      <c r="B29" s="39">
        <v>220000</v>
      </c>
      <c r="C29" s="32">
        <f>EXP(-($B29^Ajuste_Weibull_Fiabilidad!$K$41)/(Ajuste_Weibull_Fiabilidad!$M$41^Ajuste_Weibull_Fiabilidad!$K$41))</f>
        <v>0.80301086401378052</v>
      </c>
      <c r="D29" s="4">
        <f>EXP(-($B29^Ajuste_Weibull_Fiabilidad!$K$43)/(Ajuste_Weibull_Fiabilidad!$M$43^Ajuste_Weibull_Fiabilidad!$K$43))</f>
        <v>2.9306028805900944E-3</v>
      </c>
      <c r="E29" s="4">
        <f>EXP(-($B29^Ajuste_Weibull_Fiabilidad!$K$45)/(Ajuste_Weibull_Fiabilidad!$M$45^Ajuste_Weibull_Fiabilidad!$K$45))</f>
        <v>1.188140577788103E-2</v>
      </c>
      <c r="F29" s="4">
        <f>EXP(-($B29^Ajuste_Weibull_Fiabilidad!$K$47)/(Ajuste_Weibull_Fiabilidad!$M$47^Ajuste_Weibull_Fiabilidad!$K$47))</f>
        <v>1.5565036113875309E-2</v>
      </c>
      <c r="G29" s="5">
        <f>EXP(-($B29^Ajuste_Weibull_Fiabilidad!$K$49)/(Ajuste_Weibull_Fiabilidad!$M$49^Ajuste_Weibull_Fiabilidad!$K$49))</f>
        <v>8.5853642687277576E-2</v>
      </c>
      <c r="H29" s="5">
        <f t="shared" si="5"/>
        <v>2.9105293718699022E-15</v>
      </c>
      <c r="I29" s="44">
        <f>(Ajuste_Weibull_Fiabilidad!$K$41/Ajuste_Weibull_Fiabilidad!$M$41)*($B29^(Ajuste_Weibull_Fiabilidad!$K$41-1))/(Ajuste_Weibull_Fiabilidad!$M$41^(Ajuste_Weibull_Fiabilidad!$K$41-1))*(EXP(-($B29^Ajuste_Weibull_Fiabilidad!$K$41)/(Ajuste_Weibull_Fiabilidad!$M$41^Ajuste_Weibull_Fiabilidad!$K$41)))</f>
        <v>1.0146601203202705E-6</v>
      </c>
      <c r="J29" s="45">
        <f>(Ajuste_Weibull_Fiabilidad!$K$43/Ajuste_Weibull_Fiabilidad!$M$43)*($B29^(Ajuste_Weibull_Fiabilidad!$K$43-1))/(Ajuste_Weibull_Fiabilidad!$M$43^(Ajuste_Weibull_Fiabilidad!$K$43-1))*(EXP(-($B29^Ajuste_Weibull_Fiabilidad!$K$43)/(Ajuste_Weibull_Fiabilidad!$M$43^Ajuste_Weibull_Fiabilidad!$K$43)))</f>
        <v>2.0753863362133113E-7</v>
      </c>
      <c r="K29" s="45">
        <f>(Ajuste_Weibull_Fiabilidad!$K$45/Ajuste_Weibull_Fiabilidad!$M$45)*($B29^(Ajuste_Weibull_Fiabilidad!$K$45-1))/(Ajuste_Weibull_Fiabilidad!$M$45^(Ajuste_Weibull_Fiabilidad!$K$45-1))*(EXP(-($B29^Ajuste_Weibull_Fiabilidad!$K$45)/(Ajuste_Weibull_Fiabilidad!$M$45^Ajuste_Weibull_Fiabilidad!$K$45)))</f>
        <v>7.023711993388231E-7</v>
      </c>
      <c r="L29" s="45">
        <f>(Ajuste_Weibull_Fiabilidad!$K$47/Ajuste_Weibull_Fiabilidad!$M$47)*($B29^(Ajuste_Weibull_Fiabilidad!$K$47-1))/(Ajuste_Weibull_Fiabilidad!$M$47^(Ajuste_Weibull_Fiabilidad!$K$47-1))*(EXP(-($B29^Ajuste_Weibull_Fiabilidad!$K$47)/(Ajuste_Weibull_Fiabilidad!$M$47^Ajuste_Weibull_Fiabilidad!$K$47)))</f>
        <v>7.0297475121532136E-7</v>
      </c>
      <c r="M29" s="46">
        <f>(Ajuste_Weibull_Fiabilidad!$K$49/Ajuste_Weibull_Fiabilidad!$M$49)*($B29^(Ajuste_Weibull_Fiabilidad!$K$49-1))/(Ajuste_Weibull_Fiabilidad!$M$49^(Ajuste_Weibull_Fiabilidad!$K$49-1))*(EXP(-($B29^Ajuste_Weibull_Fiabilidad!$K$49)/(Ajuste_Weibull_Fiabilidad!$M$49^Ajuste_Weibull_Fiabilidad!$K$49)))</f>
        <v>4.2139761439559539E-6</v>
      </c>
      <c r="N29" s="44">
        <f t="shared" si="0"/>
        <v>1.2635696050842692E-6</v>
      </c>
      <c r="O29" s="45">
        <f t="shared" si="1"/>
        <v>7.0817726617241971E-5</v>
      </c>
      <c r="P29" s="45">
        <f t="shared" si="2"/>
        <v>5.9115159642673727E-5</v>
      </c>
      <c r="Q29" s="45">
        <f t="shared" si="3"/>
        <v>4.5163708331435283E-5</v>
      </c>
      <c r="R29" s="46">
        <f t="shared" si="6"/>
        <v>4.9083253919759565E-5</v>
      </c>
      <c r="U29" s="39">
        <v>220000</v>
      </c>
      <c r="V29" s="25">
        <v>0.80301086401378052</v>
      </c>
    </row>
    <row r="30" spans="2:22" x14ac:dyDescent="0.3">
      <c r="B30" s="39">
        <v>230000</v>
      </c>
      <c r="C30" s="32">
        <f>EXP(-($B30^Ajuste_Weibull_Fiabilidad!$K$41)/(Ajuste_Weibull_Fiabilidad!$M$41^Ajuste_Weibull_Fiabilidad!$K$41))</f>
        <v>0.79286794194868415</v>
      </c>
      <c r="D30" s="4">
        <f>EXP(-($B30^Ajuste_Weibull_Fiabilidad!$K$43)/(Ajuste_Weibull_Fiabilidad!$M$43^Ajuste_Weibull_Fiabilidad!$K$43))</f>
        <v>1.4047516191803039E-3</v>
      </c>
      <c r="E30" s="4">
        <f>EXP(-($B30^Ajuste_Weibull_Fiabilidad!$K$45)/(Ajuste_Weibull_Fiabilidad!$M$45^Ajuste_Weibull_Fiabilidad!$K$45))</f>
        <v>6.4075258113799952E-3</v>
      </c>
      <c r="F30" s="4">
        <f>EXP(-($B30^Ajuste_Weibull_Fiabilidad!$K$47)/(Ajuste_Weibull_Fiabilidad!$M$47^Ajuste_Weibull_Fiabilidad!$K$47))</f>
        <v>9.7676055648084816E-3</v>
      </c>
      <c r="G30" s="5">
        <f>EXP(-($B30^Ajuste_Weibull_Fiabilidad!$K$49)/(Ajuste_Weibull_Fiabilidad!$M$49^Ajuste_Weibull_Fiabilidad!$K$49))</f>
        <v>5.0526753724320889E-2</v>
      </c>
      <c r="H30" s="5">
        <f t="shared" si="5"/>
        <v>2.9214575272235239E-17</v>
      </c>
      <c r="I30" s="44">
        <f>(Ajuste_Weibull_Fiabilidad!$K$41/Ajuste_Weibull_Fiabilidad!$M$41)*($B30^(Ajuste_Weibull_Fiabilidad!$K$41-1))/(Ajuste_Weibull_Fiabilidad!$M$41^(Ajuste_Weibull_Fiabilidad!$K$41-1))*(EXP(-($B30^Ajuste_Weibull_Fiabilidad!$K$41)/(Ajuste_Weibull_Fiabilidad!$M$41^Ajuste_Weibull_Fiabilidad!$K$41)))</f>
        <v>1.0138096851275551E-6</v>
      </c>
      <c r="J30" s="45">
        <f>(Ajuste_Weibull_Fiabilidad!$K$43/Ajuste_Weibull_Fiabilidad!$M$43)*($B30^(Ajuste_Weibull_Fiabilidad!$K$43-1))/(Ajuste_Weibull_Fiabilidad!$M$43^(Ajuste_Weibull_Fiabilidad!$K$43-1))*(EXP(-($B30^Ajuste_Weibull_Fiabilidad!$K$43)/(Ajuste_Weibull_Fiabilidad!$M$43^Ajuste_Weibull_Fiabilidad!$K$43)))</f>
        <v>1.0715299088277699E-7</v>
      </c>
      <c r="K30" s="45">
        <f>(Ajuste_Weibull_Fiabilidad!$K$45/Ajuste_Weibull_Fiabilidad!$M$45)*($B30^(Ajuste_Weibull_Fiabilidad!$K$45-1))/(Ajuste_Weibull_Fiabilidad!$M$45^(Ajuste_Weibull_Fiabilidad!$K$45-1))*(EXP(-($B30^Ajuste_Weibull_Fiabilidad!$K$45)/(Ajuste_Weibull_Fiabilidad!$M$45^Ajuste_Weibull_Fiabilidad!$K$45)))</f>
        <v>4.1278458504768047E-7</v>
      </c>
      <c r="L30" s="45">
        <f>(Ajuste_Weibull_Fiabilidad!$K$47/Ajuste_Weibull_Fiabilidad!$M$47)*($B30^(Ajuste_Weibull_Fiabilidad!$K$47-1))/(Ajuste_Weibull_Fiabilidad!$M$47^(Ajuste_Weibull_Fiabilidad!$K$47-1))*(EXP(-($B30^Ajuste_Weibull_Fiabilidad!$K$47)/(Ajuste_Weibull_Fiabilidad!$M$47^Ajuste_Weibull_Fiabilidad!$K$47)))</f>
        <v>4.6919354370682435E-7</v>
      </c>
      <c r="M30" s="46">
        <f>(Ajuste_Weibull_Fiabilidad!$K$49/Ajuste_Weibull_Fiabilidad!$M$49)*($B30^(Ajuste_Weibull_Fiabilidad!$K$49-1))/(Ajuste_Weibull_Fiabilidad!$M$49^(Ajuste_Weibull_Fiabilidad!$K$49-1))*(EXP(-($B30^Ajuste_Weibull_Fiabilidad!$K$49)/(Ajuste_Weibull_Fiabilidad!$M$49^Ajuste_Weibull_Fiabilidad!$K$49)))</f>
        <v>2.8844263299298863E-6</v>
      </c>
      <c r="N30" s="44">
        <f t="shared" si="0"/>
        <v>1.2786614661652831E-6</v>
      </c>
      <c r="O30" s="45">
        <f t="shared" si="1"/>
        <v>7.6278958799351699E-5</v>
      </c>
      <c r="P30" s="45">
        <f t="shared" si="2"/>
        <v>6.4421837258081779E-5</v>
      </c>
      <c r="Q30" s="45">
        <f t="shared" si="3"/>
        <v>4.8035676767832716E-5</v>
      </c>
      <c r="R30" s="46">
        <f t="shared" si="6"/>
        <v>5.708710964626008E-5</v>
      </c>
      <c r="U30" s="39">
        <v>230000</v>
      </c>
      <c r="V30" s="25">
        <v>0.79286794194868415</v>
      </c>
    </row>
    <row r="31" spans="2:22" x14ac:dyDescent="0.3">
      <c r="B31" s="39">
        <v>240000</v>
      </c>
      <c r="C31" s="32">
        <f>EXP(-($B31^Ajuste_Weibull_Fiabilidad!$K$41)/(Ajuste_Weibull_Fiabilidad!$M$41^Ajuste_Weibull_Fiabilidad!$K$41))</f>
        <v>0.78273687460777341</v>
      </c>
      <c r="D31" s="4">
        <f>EXP(-($B31^Ajuste_Weibull_Fiabilidad!$K$43)/(Ajuste_Weibull_Fiabilidad!$M$43^Ajuste_Weibull_Fiabilidad!$K$43))</f>
        <v>6.3704805712556738E-4</v>
      </c>
      <c r="E31" s="4">
        <f>EXP(-($B31^Ajuste_Weibull_Fiabilidad!$K$45)/(Ajuste_Weibull_Fiabilidad!$M$45^Ajuste_Weibull_Fiabilidad!$K$45))</f>
        <v>3.2733199404967393E-3</v>
      </c>
      <c r="F31" s="4">
        <f>EXP(-($B31^Ajuste_Weibull_Fiabilidad!$K$47)/(Ajuste_Weibull_Fiabilidad!$M$47^Ajuste_Weibull_Fiabilidad!$K$47))</f>
        <v>5.9545233449534839E-3</v>
      </c>
      <c r="G31" s="5">
        <f>EXP(-($B31^Ajuste_Weibull_Fiabilidad!$K$49)/(Ajuste_Weibull_Fiabilidad!$M$49^Ajuste_Weibull_Fiabilidad!$K$49))</f>
        <v>2.7329587976310771E-2</v>
      </c>
      <c r="H31" s="5">
        <f t="shared" si="5"/>
        <v>1.9396979037902037E-19</v>
      </c>
      <c r="I31" s="44">
        <f>(Ajuste_Weibull_Fiabilidad!$K$41/Ajuste_Weibull_Fiabilidad!$M$41)*($B31^(Ajuste_Weibull_Fiabilidad!$K$41-1))/(Ajuste_Weibull_Fiabilidad!$M$41^(Ajuste_Weibull_Fiabilidad!$K$41-1))*(EXP(-($B31^Ajuste_Weibull_Fiabilidad!$K$41)/(Ajuste_Weibull_Fiabilidad!$M$41^Ajuste_Weibull_Fiabilidad!$K$41)))</f>
        <v>1.0122977905383033E-6</v>
      </c>
      <c r="J31" s="45">
        <f>(Ajuste_Weibull_Fiabilidad!$K$43/Ajuste_Weibull_Fiabilidad!$M$43)*($B31^(Ajuste_Weibull_Fiabilidad!$K$43-1))/(Ajuste_Weibull_Fiabilidad!$M$43^(Ajuste_Weibull_Fiabilidad!$K$43-1))*(EXP(-($B31^Ajuste_Weibull_Fiabilidad!$K$43)/(Ajuste_Weibull_Fiabilidad!$M$43^Ajuste_Weibull_Fiabilidad!$K$43)))</f>
        <v>5.2175475953688059E-8</v>
      </c>
      <c r="K31" s="45">
        <f>(Ajuste_Weibull_Fiabilidad!$K$45/Ajuste_Weibull_Fiabilidad!$M$45)*($B31^(Ajuste_Weibull_Fiabilidad!$K$45-1))/(Ajuste_Weibull_Fiabilidad!$M$45^(Ajuste_Weibull_Fiabilidad!$K$45-1))*(EXP(-($B31^Ajuste_Weibull_Fiabilidad!$K$45)/(Ajuste_Weibull_Fiabilidad!$M$45^Ajuste_Weibull_Fiabilidad!$K$45)))</f>
        <v>2.2896369274239228E-7</v>
      </c>
      <c r="L31" s="45">
        <f>(Ajuste_Weibull_Fiabilidad!$K$47/Ajuste_Weibull_Fiabilidad!$M$47)*($B31^(Ajuste_Weibull_Fiabilidad!$K$47-1))/(Ajuste_Weibull_Fiabilidad!$M$47^(Ajuste_Weibull_Fiabilidad!$K$47-1))*(EXP(-($B31^Ajuste_Weibull_Fiabilidad!$K$47)/(Ajuste_Weibull_Fiabilidad!$M$47^Ajuste_Weibull_Fiabilidad!$K$47)))</f>
        <v>3.0342094136541073E-7</v>
      </c>
      <c r="M31" s="46">
        <f>(Ajuste_Weibull_Fiabilidad!$K$49/Ajuste_Weibull_Fiabilidad!$M$49)*($B31^(Ajuste_Weibull_Fiabilidad!$K$49-1))/(Ajuste_Weibull_Fiabilidad!$M$49^(Ajuste_Weibull_Fiabilidad!$K$49-1))*(EXP(-($B31^Ajuste_Weibull_Fiabilidad!$K$49)/(Ajuste_Weibull_Fiabilidad!$M$49^Ajuste_Weibull_Fiabilidad!$K$49)))</f>
        <v>1.8029483972550963E-6</v>
      </c>
      <c r="N31" s="44">
        <f t="shared" si="0"/>
        <v>1.2932798024183567E-6</v>
      </c>
      <c r="O31" s="45">
        <f t="shared" si="1"/>
        <v>8.1901946595849747E-5</v>
      </c>
      <c r="P31" s="45">
        <f t="shared" si="2"/>
        <v>6.994846116620245E-5</v>
      </c>
      <c r="Q31" s="45">
        <f t="shared" si="3"/>
        <v>5.0956377830403992E-5</v>
      </c>
      <c r="R31" s="46">
        <f t="shared" si="6"/>
        <v>6.5970566362650186E-5</v>
      </c>
      <c r="U31" s="39">
        <v>240000</v>
      </c>
      <c r="V31" s="25">
        <v>0.78273687460777341</v>
      </c>
    </row>
    <row r="32" spans="2:22" x14ac:dyDescent="0.3">
      <c r="B32" s="39">
        <v>250000</v>
      </c>
      <c r="C32" s="32">
        <f>EXP(-($B32^Ajuste_Weibull_Fiabilidad!$K$41)/(Ajuste_Weibull_Fiabilidad!$M$41^Ajuste_Weibull_Fiabilidad!$K$41))</f>
        <v>0.77262402629493043</v>
      </c>
      <c r="D32" s="4">
        <f>EXP(-($B32^Ajuste_Weibull_Fiabilidad!$K$43)/(Ajuste_Weibull_Fiabilidad!$M$43^Ajuste_Weibull_Fiabilidad!$K$43))</f>
        <v>2.7288355735999461E-4</v>
      </c>
      <c r="E32" s="4">
        <f>EXP(-($B32^Ajuste_Weibull_Fiabilidad!$K$45)/(Ajuste_Weibull_Fiabilidad!$M$45^Ajuste_Weibull_Fiabilidad!$K$45))</f>
        <v>1.5805500085996078E-3</v>
      </c>
      <c r="F32" s="4">
        <f>EXP(-($B32^Ajuste_Weibull_Fiabilidad!$K$47)/(Ajuste_Weibull_Fiabilidad!$M$47^Ajuste_Weibull_Fiabilidad!$K$47))</f>
        <v>3.5246655483408616E-3</v>
      </c>
      <c r="G32" s="5">
        <f>EXP(-($B32^Ajuste_Weibull_Fiabilidad!$K$49)/(Ajuste_Weibull_Fiabilidad!$M$49^Ajuste_Weibull_Fiabilidad!$K$49))</f>
        <v>1.3463468513529857E-2</v>
      </c>
      <c r="H32" s="5">
        <f t="shared" si="5"/>
        <v>8.3460962741707831E-22</v>
      </c>
      <c r="I32" s="44">
        <f>(Ajuste_Weibull_Fiabilidad!$K$41/Ajuste_Weibull_Fiabilidad!$M$41)*($B32^(Ajuste_Weibull_Fiabilidad!$K$41-1))/(Ajuste_Weibull_Fiabilidad!$M$41^(Ajuste_Weibull_Fiabilidad!$K$41-1))*(EXP(-($B32^Ajuste_Weibull_Fiabilidad!$K$41)/(Ajuste_Weibull_Fiabilidad!$M$41^Ajuste_Weibull_Fiabilidad!$K$41)))</f>
        <v>1.0101737014552955E-6</v>
      </c>
      <c r="J32" s="45">
        <f>(Ajuste_Weibull_Fiabilidad!$K$43/Ajuste_Weibull_Fiabilidad!$M$43)*($B32^(Ajuste_Weibull_Fiabilidad!$K$43-1))/(Ajuste_Weibull_Fiabilidad!$M$43^(Ajuste_Weibull_Fiabilidad!$K$43-1))*(EXP(-($B32^Ajuste_Weibull_Fiabilidad!$K$43)/(Ajuste_Weibull_Fiabilidad!$M$43^Ajuste_Weibull_Fiabilidad!$K$43)))</f>
        <v>2.3927642275401139E-8</v>
      </c>
      <c r="K32" s="45">
        <f>(Ajuste_Weibull_Fiabilidad!$K$45/Ajuste_Weibull_Fiabilidad!$M$45)*($B32^(Ajuste_Weibull_Fiabilidad!$K$45-1))/(Ajuste_Weibull_Fiabilidad!$M$45^(Ajuste_Weibull_Fiabilidad!$K$45-1))*(EXP(-($B32^Ajuste_Weibull_Fiabilidad!$K$45)/(Ajuste_Weibull_Fiabilidad!$M$45^Ajuste_Weibull_Fiabilidad!$K$45)))</f>
        <v>1.1963880557156501E-7</v>
      </c>
      <c r="L32" s="45">
        <f>(Ajuste_Weibull_Fiabilidad!$K$47/Ajuste_Weibull_Fiabilidad!$M$47)*($B32^(Ajuste_Weibull_Fiabilidad!$K$47-1))/(Ajuste_Weibull_Fiabilidad!$M$47^(Ajuste_Weibull_Fiabilidad!$K$47-1))*(EXP(-($B32^Ajuste_Weibull_Fiabilidad!$K$47)/(Ajuste_Weibull_Fiabilidad!$M$47^Ajuste_Weibull_Fiabilidad!$K$47)))</f>
        <v>1.9006602392038757E-7</v>
      </c>
      <c r="M32" s="46">
        <f>(Ajuste_Weibull_Fiabilidad!$K$49/Ajuste_Weibull_Fiabilidad!$M$49)*($B32^(Ajuste_Weibull_Fiabilidad!$K$49-1))/(Ajuste_Weibull_Fiabilidad!$M$49^(Ajuste_Weibull_Fiabilidad!$K$49-1))*(EXP(-($B32^Ajuste_Weibull_Fiabilidad!$K$49)/(Ajuste_Weibull_Fiabilidad!$M$49^Ajuste_Weibull_Fiabilidad!$K$49)))</f>
        <v>1.0203633249714714E-6</v>
      </c>
      <c r="N32" s="44">
        <f t="shared" si="0"/>
        <v>1.3074583071141593E-6</v>
      </c>
      <c r="O32" s="45">
        <f t="shared" si="1"/>
        <v>8.7684441330538693E-5</v>
      </c>
      <c r="P32" s="45">
        <f t="shared" si="2"/>
        <v>7.5694413286908193E-5</v>
      </c>
      <c r="Q32" s="45">
        <f t="shared" si="3"/>
        <v>5.3924555766675757E-5</v>
      </c>
      <c r="R32" s="46">
        <f t="shared" si="6"/>
        <v>7.5787552364093739E-5</v>
      </c>
      <c r="U32" s="39">
        <v>250000</v>
      </c>
      <c r="V32" s="25">
        <v>0.77262402629493043</v>
      </c>
    </row>
    <row r="33" spans="2:22" x14ac:dyDescent="0.3">
      <c r="B33" s="39">
        <v>260000</v>
      </c>
      <c r="C33" s="32">
        <f>EXP(-($B33^Ajuste_Weibull_Fiabilidad!$K$41)/(Ajuste_Weibull_Fiabilidad!$M$41^Ajuste_Weibull_Fiabilidad!$K$41))</f>
        <v>0.76253529136940257</v>
      </c>
      <c r="D33" s="4">
        <f>EXP(-($B33^Ajuste_Weibull_Fiabilidad!$K$43)/(Ajuste_Weibull_Fiabilidad!$M$43^Ajuste_Weibull_Fiabilidad!$K$43))</f>
        <v>1.1023689960871588E-4</v>
      </c>
      <c r="E33" s="4">
        <f>EXP(-($B33^Ajuste_Weibull_Fiabilidad!$K$45)/(Ajuste_Weibull_Fiabilidad!$M$45^Ajuste_Weibull_Fiabilidad!$K$45))</f>
        <v>7.1977785868105292E-4</v>
      </c>
      <c r="F33" s="4">
        <f>EXP(-($B33^Ajuste_Weibull_Fiabilidad!$K$47)/(Ajuste_Weibull_Fiabilidad!$M$47^Ajuste_Weibull_Fiabilidad!$K$47))</f>
        <v>2.0248704166864451E-3</v>
      </c>
      <c r="G33" s="5">
        <f>EXP(-($B33^Ajuste_Weibull_Fiabilidad!$K$49)/(Ajuste_Weibull_Fiabilidad!$M$49^Ajuste_Weibull_Fiabilidad!$K$49))</f>
        <v>5.9830139131503163E-3</v>
      </c>
      <c r="H33" s="5">
        <f t="shared" si="5"/>
        <v>2.2790664090777972E-24</v>
      </c>
      <c r="I33" s="44">
        <f>(Ajuste_Weibull_Fiabilidad!$K$41/Ajuste_Weibull_Fiabilidad!$M$41)*($B33^(Ajuste_Weibull_Fiabilidad!$K$41-1))/(Ajuste_Weibull_Fiabilidad!$M$41^(Ajuste_Weibull_Fiabilidad!$K$41-1))*(EXP(-($B33^Ajuste_Weibull_Fiabilidad!$K$41)/(Ajuste_Weibull_Fiabilidad!$M$41^Ajuste_Weibull_Fiabilidad!$K$41)))</f>
        <v>1.0074822467976129E-6</v>
      </c>
      <c r="J33" s="45">
        <f>(Ajuste_Weibull_Fiabilidad!$K$43/Ajuste_Weibull_Fiabilidad!$M$43)*($B33^(Ajuste_Weibull_Fiabilidad!$K$43-1))/(Ajuste_Weibull_Fiabilidad!$M$43^(Ajuste_Weibull_Fiabilidad!$K$43-1))*(EXP(-($B33^Ajuste_Weibull_Fiabilidad!$K$43)/(Ajuste_Weibull_Fiabilidad!$M$43^Ajuste_Weibull_Fiabilidad!$K$43)))</f>
        <v>1.0320854277692155E-8</v>
      </c>
      <c r="K33" s="45">
        <f>(Ajuste_Weibull_Fiabilidad!$K$45/Ajuste_Weibull_Fiabilidad!$M$45)*($B33^(Ajuste_Weibull_Fiabilidad!$K$45-1))/(Ajuste_Weibull_Fiabilidad!$M$45^(Ajuste_Weibull_Fiabilidad!$K$45-1))*(EXP(-($B33^Ajuste_Weibull_Fiabilidad!$K$45)/(Ajuste_Weibull_Fiabilidad!$M$45^Ajuste_Weibull_Fiabilidad!$K$45)))</f>
        <v>5.8776413883303976E-8</v>
      </c>
      <c r="L33" s="45">
        <f>(Ajuste_Weibull_Fiabilidad!$K$47/Ajuste_Weibull_Fiabilidad!$M$47)*($B33^(Ajuste_Weibull_Fiabilidad!$K$47-1))/(Ajuste_Weibull_Fiabilidad!$M$47^(Ajuste_Weibull_Fiabilidad!$K$47-1))*(EXP(-($B33^Ajuste_Weibull_Fiabilidad!$K$47)/(Ajuste_Weibull_Fiabilidad!$M$47^Ajuste_Weibull_Fiabilidad!$K$47)))</f>
        <v>1.1529417067218492E-7</v>
      </c>
      <c r="M33" s="46">
        <f>(Ajuste_Weibull_Fiabilidad!$K$49/Ajuste_Weibull_Fiabilidad!$M$49)*($B33^(Ajuste_Weibull_Fiabilidad!$K$49-1))/(Ajuste_Weibull_Fiabilidad!$M$49^(Ajuste_Weibull_Fiabilidad!$K$49-1))*(EXP(-($B33^Ajuste_Weibull_Fiabilidad!$K$49)/(Ajuste_Weibull_Fiabilidad!$M$49^Ajuste_Weibull_Fiabilidad!$K$49)))</f>
        <v>5.1808651811044661E-7</v>
      </c>
      <c r="N33" s="44">
        <f t="shared" si="0"/>
        <v>1.3212270411620178E-6</v>
      </c>
      <c r="O33" s="45">
        <f t="shared" si="1"/>
        <v>9.3624315581496424E-5</v>
      </c>
      <c r="P33" s="45">
        <f t="shared" si="2"/>
        <v>8.1659102422250123E-5</v>
      </c>
      <c r="Q33" s="45">
        <f t="shared" si="3"/>
        <v>5.6939036553685024E-5</v>
      </c>
      <c r="R33" s="46">
        <f t="shared" si="6"/>
        <v>8.6592898768248329E-5</v>
      </c>
      <c r="U33" s="39">
        <v>260000</v>
      </c>
      <c r="V33" s="25">
        <v>0.76253529136940257</v>
      </c>
    </row>
    <row r="34" spans="2:22" x14ac:dyDescent="0.3">
      <c r="B34" s="39">
        <v>270000</v>
      </c>
      <c r="C34" s="32">
        <f>EXP(-($B34^Ajuste_Weibull_Fiabilidad!$K$41)/(Ajuste_Weibull_Fiabilidad!$M$41^Ajuste_Weibull_Fiabilidad!$K$41))</f>
        <v>0.75247613564604177</v>
      </c>
      <c r="D34" s="4">
        <f>EXP(-($B34^Ajuste_Weibull_Fiabilidad!$K$43)/(Ajuste_Weibull_Fiabilidad!$M$43^Ajuste_Weibull_Fiabilidad!$K$43))</f>
        <v>4.1931653679905597E-5</v>
      </c>
      <c r="E34" s="4">
        <f>EXP(-($B34^Ajuste_Weibull_Fiabilidad!$K$45)/(Ajuste_Weibull_Fiabilidad!$M$45^Ajuste_Weibull_Fiabilidad!$K$45))</f>
        <v>3.0846824088804064E-4</v>
      </c>
      <c r="F34" s="4">
        <f>EXP(-($B34^Ajuste_Weibull_Fiabilidad!$K$47)/(Ajuste_Weibull_Fiabilidad!$M$47^Ajuste_Weibull_Fiabilidad!$K$47))</f>
        <v>1.1284603188254153E-3</v>
      </c>
      <c r="G34" s="5">
        <f>EXP(-($B34^Ajuste_Weibull_Fiabilidad!$K$49)/(Ajuste_Weibull_Fiabilidad!$M$49^Ajuste_Weibull_Fiabilidad!$K$49))</f>
        <v>2.374155654290899E-3</v>
      </c>
      <c r="H34" s="5">
        <f t="shared" si="5"/>
        <v>3.8659792900098985E-27</v>
      </c>
      <c r="I34" s="44">
        <f>(Ajuste_Weibull_Fiabilidad!$K$41/Ajuste_Weibull_Fiabilidad!$M$41)*($B34^(Ajuste_Weibull_Fiabilidad!$K$41-1))/(Ajuste_Weibull_Fiabilidad!$M$41^(Ajuste_Weibull_Fiabilidad!$K$41-1))*(EXP(-($B34^Ajuste_Weibull_Fiabilidad!$K$41)/(Ajuste_Weibull_Fiabilidad!$M$41^Ajuste_Weibull_Fiabilidad!$K$41)))</f>
        <v>1.0042643935214587E-6</v>
      </c>
      <c r="J34" s="45">
        <f>(Ajuste_Weibull_Fiabilidad!$K$43/Ajuste_Weibull_Fiabilidad!$M$43)*($B34^(Ajuste_Weibull_Fiabilidad!$K$43-1))/(Ajuste_Weibull_Fiabilidad!$M$43^(Ajuste_Weibull_Fiabilidad!$K$43-1))*(EXP(-($B34^Ajuste_Weibull_Fiabilidad!$K$43)/(Ajuste_Weibull_Fiabilidad!$M$43^Ajuste_Weibull_Fiabilidad!$K$43)))</f>
        <v>4.181405726514472E-9</v>
      </c>
      <c r="K34" s="45">
        <f>(Ajuste_Weibull_Fiabilidad!$K$45/Ajuste_Weibull_Fiabilidad!$M$45)*($B34^(Ajuste_Weibull_Fiabilidad!$K$45-1))/(Ajuste_Weibull_Fiabilidad!$M$45^(Ajuste_Weibull_Fiabilidad!$K$45-1))*(EXP(-($B34^Ajuste_Weibull_Fiabilidad!$K$45)/(Ajuste_Weibull_Fiabilidad!$M$45^Ajuste_Weibull_Fiabilidad!$K$45)))</f>
        <v>2.7096455518530859E-8</v>
      </c>
      <c r="L34" s="45">
        <f>(Ajuste_Weibull_Fiabilidad!$K$47/Ajuste_Weibull_Fiabilidad!$M$47)*($B34^(Ajuste_Weibull_Fiabilidad!$K$47-1))/(Ajuste_Weibull_Fiabilidad!$M$47^(Ajuste_Weibull_Fiabilidad!$K$47-1))*(EXP(-($B34^Ajuste_Weibull_Fiabilidad!$K$47)/(Ajuste_Weibull_Fiabilidad!$M$47^Ajuste_Weibull_Fiabilidad!$K$47)))</f>
        <v>6.770617426341468E-8</v>
      </c>
      <c r="M34" s="46">
        <f>(Ajuste_Weibull_Fiabilidad!$K$49/Ajuste_Weibull_Fiabilidad!$M$49)*($B34^(Ajuste_Weibull_Fiabilidad!$K$49-1))/(Ajuste_Weibull_Fiabilidad!$M$49^(Ajuste_Weibull_Fiabilidad!$K$49-1))*(EXP(-($B34^Ajuste_Weibull_Fiabilidad!$K$49)/(Ajuste_Weibull_Fiabilidad!$M$49^Ajuste_Weibull_Fiabilidad!$K$49)))</f>
        <v>2.3371738492882919E-7</v>
      </c>
      <c r="N34" s="44">
        <f t="shared" si="0"/>
        <v>1.3346129477704207E-6</v>
      </c>
      <c r="O34" s="45">
        <f t="shared" si="1"/>
        <v>9.9719552165391384E-5</v>
      </c>
      <c r="P34" s="45">
        <f t="shared" si="2"/>
        <v>8.7841962078571284E-5</v>
      </c>
      <c r="Q34" s="45">
        <f t="shared" si="3"/>
        <v>5.9998719612833403E-5</v>
      </c>
      <c r="R34" s="46">
        <f t="shared" si="6"/>
        <v>9.8442317590433949E-5</v>
      </c>
      <c r="U34" s="39">
        <v>270000</v>
      </c>
      <c r="V34" s="25">
        <v>0.75247613564604177</v>
      </c>
    </row>
    <row r="35" spans="2:22" x14ac:dyDescent="0.3">
      <c r="B35" s="39">
        <v>280000</v>
      </c>
      <c r="C35" s="32">
        <f>EXP(-($B35^Ajuste_Weibull_Fiabilidad!$K$41)/(Ajuste_Weibull_Fiabilidad!$M$41^Ajuste_Weibull_Fiabilidad!$K$41))</f>
        <v>0.74245163255410496</v>
      </c>
      <c r="D35" s="4">
        <f>EXP(-($B35^Ajuste_Weibull_Fiabilidad!$K$43)/(Ajuste_Weibull_Fiabilidad!$M$43^Ajuste_Weibull_Fiabilidad!$K$43))</f>
        <v>1.4995185215452289E-5</v>
      </c>
      <c r="E35" s="4">
        <f>EXP(-($B35^Ajuste_Weibull_Fiabilidad!$K$45)/(Ajuste_Weibull_Fiabilidad!$M$45^Ajuste_Weibull_Fiabilidad!$K$45))</f>
        <v>1.241360290596566E-4</v>
      </c>
      <c r="F35" s="4">
        <f>EXP(-($B35^Ajuste_Weibull_Fiabilidad!$K$47)/(Ajuste_Weibull_Fiabilidad!$M$47^Ajuste_Weibull_Fiabilidad!$K$47))</f>
        <v>6.0980508515172448E-4</v>
      </c>
      <c r="G35" s="5">
        <f>EXP(-($B35^Ajuste_Weibull_Fiabilidad!$K$49)/(Ajuste_Weibull_Fiabilidad!$M$49^Ajuste_Weibull_Fiabilidad!$K$49))</f>
        <v>8.3227643942395465E-4</v>
      </c>
      <c r="H35" s="5">
        <f t="shared" si="5"/>
        <v>3.9855194678457943E-30</v>
      </c>
      <c r="I35" s="44">
        <f>(Ajuste_Weibull_Fiabilidad!$K$41/Ajuste_Weibull_Fiabilidad!$M$41)*($B35^(Ajuste_Weibull_Fiabilidad!$K$41-1))/(Ajuste_Weibull_Fiabilidad!$M$41^(Ajuste_Weibull_Fiabilidad!$K$41-1))*(EXP(-($B35^Ajuste_Weibull_Fiabilidad!$K$41)/(Ajuste_Weibull_Fiabilidad!$M$41^Ajuste_Weibull_Fiabilidad!$K$41)))</f>
        <v>1.0005577245118018E-6</v>
      </c>
      <c r="J35" s="45">
        <f>(Ajuste_Weibull_Fiabilidad!$K$43/Ajuste_Weibull_Fiabilidad!$M$43)*($B35^(Ajuste_Weibull_Fiabilidad!$K$43-1))/(Ajuste_Weibull_Fiabilidad!$M$43^(Ajuste_Weibull_Fiabilidad!$K$43-1))*(EXP(-($B35^Ajuste_Weibull_Fiabilidad!$K$43)/(Ajuste_Weibull_Fiabilidad!$M$43^Ajuste_Weibull_Fiabilidad!$K$43)))</f>
        <v>1.5890133032670351E-9</v>
      </c>
      <c r="K35" s="45">
        <f>(Ajuste_Weibull_Fiabilidad!$K$45/Ajuste_Weibull_Fiabilidad!$M$45)*($B35^(Ajuste_Weibull_Fiabilidad!$K$45-1))/(Ajuste_Weibull_Fiabilidad!$M$45^(Ajuste_Weibull_Fiabilidad!$K$45-1))*(EXP(-($B35^Ajuste_Weibull_Fiabilidad!$K$45)/(Ajuste_Weibull_Fiabilidad!$M$45^Ajuste_Weibull_Fiabilidad!$K$45)))</f>
        <v>1.1698883330698469E-8</v>
      </c>
      <c r="L35" s="45">
        <f>(Ajuste_Weibull_Fiabilidad!$K$47/Ajuste_Weibull_Fiabilidad!$M$47)*($B35^(Ajuste_Weibull_Fiabilidad!$K$47-1))/(Ajuste_Weibull_Fiabilidad!$M$47^(Ajuste_Weibull_Fiabilidad!$K$47-1))*(EXP(-($B35^Ajuste_Weibull_Fiabilidad!$K$47)/(Ajuste_Weibull_Fiabilidad!$M$47^Ajuste_Weibull_Fiabilidad!$K$47)))</f>
        <v>3.8480268464238572E-8</v>
      </c>
      <c r="M35" s="46">
        <f>(Ajuste_Weibull_Fiabilidad!$K$49/Ajuste_Weibull_Fiabilidad!$M$49)*($B35^(Ajuste_Weibull_Fiabilidad!$K$49-1))/(Ajuste_Weibull_Fiabilidad!$M$49^(Ajuste_Weibull_Fiabilidad!$K$49-1))*(EXP(-($B35^Ajuste_Weibull_Fiabilidad!$K$49)/(Ajuste_Weibull_Fiabilidad!$M$49^Ajuste_Weibull_Fiabilidad!$K$49)))</f>
        <v>9.2709254389030263E-8</v>
      </c>
      <c r="N35" s="44">
        <f t="shared" si="0"/>
        <v>1.3476402780202492E-6</v>
      </c>
      <c r="O35" s="45">
        <f t="shared" si="1"/>
        <v>1.0596823449900328E-4</v>
      </c>
      <c r="P35" s="45">
        <f t="shared" si="2"/>
        <v>9.4242448540675369E-5</v>
      </c>
      <c r="Q35" s="45">
        <f t="shared" si="3"/>
        <v>6.3102570642985644E-5</v>
      </c>
      <c r="R35" s="46">
        <f t="shared" si="6"/>
        <v>1.1139238118190313E-4</v>
      </c>
      <c r="U35" s="39">
        <v>280000</v>
      </c>
      <c r="V35" s="25">
        <v>0.74245163255410496</v>
      </c>
    </row>
    <row r="36" spans="2:22" x14ac:dyDescent="0.3">
      <c r="B36" s="39">
        <v>290000</v>
      </c>
      <c r="C36" s="32">
        <f>EXP(-($B36^Ajuste_Weibull_Fiabilidad!$K$41)/(Ajuste_Weibull_Fiabilidad!$M$41^Ajuste_Weibull_Fiabilidad!$K$41))</f>
        <v>0.7324664949160371</v>
      </c>
      <c r="D36" s="4">
        <f>EXP(-($B36^Ajuste_Weibull_Fiabilidad!$K$43)/(Ajuste_Weibull_Fiabilidad!$M$43^Ajuste_Weibull_Fiabilidad!$K$43))</f>
        <v>5.0337785988208508E-6</v>
      </c>
      <c r="E36" s="4">
        <f>EXP(-($B36^Ajuste_Weibull_Fiabilidad!$K$45)/(Ajuste_Weibull_Fiabilidad!$M$45^Ajuste_Weibull_Fiabilidad!$K$45))</f>
        <v>4.6807630850667197E-5</v>
      </c>
      <c r="F36" s="4">
        <f>EXP(-($B36^Ajuste_Weibull_Fiabilidad!$K$47)/(Ajuste_Weibull_Fiabilidad!$M$47^Ajuste_Weibull_Fiabilidad!$K$47))</f>
        <v>3.1939035785973183E-4</v>
      </c>
      <c r="G36" s="5">
        <f>EXP(-($B36^Ajuste_Weibull_Fiabilidad!$K$49)/(Ajuste_Weibull_Fiabilidad!$M$49^Ajuste_Weibull_Fiabilidad!$K$49))</f>
        <v>2.5485363839416314E-4</v>
      </c>
      <c r="H36" s="5">
        <f t="shared" si="5"/>
        <v>2.4418049367755724E-33</v>
      </c>
      <c r="I36" s="44">
        <f>(Ajuste_Weibull_Fiabilidad!$K$41/Ajuste_Weibull_Fiabilidad!$M$41)*($B36^(Ajuste_Weibull_Fiabilidad!$K$41-1))/(Ajuste_Weibull_Fiabilidad!$M$41^(Ajuste_Weibull_Fiabilidad!$K$41-1))*(EXP(-($B36^Ajuste_Weibull_Fiabilidad!$K$41)/(Ajuste_Weibull_Fiabilidad!$M$41^Ajuste_Weibull_Fiabilidad!$K$41)))</f>
        <v>9.9639683948332205E-7</v>
      </c>
      <c r="J36" s="45">
        <f>(Ajuste_Weibull_Fiabilidad!$K$43/Ajuste_Weibull_Fiabilidad!$M$43)*($B36^(Ajuste_Weibull_Fiabilidad!$K$43-1))/(Ajuste_Weibull_Fiabilidad!$M$43^(Ajuste_Weibull_Fiabilidad!$K$43-1))*(EXP(-($B36^Ajuste_Weibull_Fiabilidad!$K$43)/(Ajuste_Weibull_Fiabilidad!$M$43^Ajuste_Weibull_Fiabilidad!$K$43)))</f>
        <v>5.6563834237970388E-10</v>
      </c>
      <c r="K36" s="45">
        <f>(Ajuste_Weibull_Fiabilidad!$K$45/Ajuste_Weibull_Fiabilidad!$M$45)*($B36^(Ajuste_Weibull_Fiabilidad!$K$45-1))/(Ajuste_Weibull_Fiabilidad!$M$45^(Ajuste_Weibull_Fiabilidad!$K$45-1))*(EXP(-($B36^Ajuste_Weibull_Fiabilidad!$K$45)/(Ajuste_Weibull_Fiabilidad!$M$45^Ajuste_Weibull_Fiabilidad!$K$45)))</f>
        <v>4.7210194806201651E-9</v>
      </c>
      <c r="L36" s="45">
        <f>(Ajuste_Weibull_Fiabilidad!$K$47/Ajuste_Weibull_Fiabilidad!$M$47)*($B36^(Ajuste_Weibull_Fiabilidad!$K$47-1))/(Ajuste_Weibull_Fiabilidad!$M$47^(Ajuste_Weibull_Fiabilidad!$K$47-1))*(EXP(-($B36^Ajuste_Weibull_Fiabilidad!$K$47)/(Ajuste_Weibull_Fiabilidad!$M$47^Ajuste_Weibull_Fiabilidad!$K$47)))</f>
        <v>2.1159488366203946E-8</v>
      </c>
      <c r="M36" s="46">
        <f>(Ajuste_Weibull_Fiabilidad!$K$49/Ajuste_Weibull_Fiabilidad!$M$49)*($B36^(Ajuste_Weibull_Fiabilidad!$K$49-1))/(Ajuste_Weibull_Fiabilidad!$M$49^(Ajuste_Weibull_Fiabilidad!$K$49-1))*(EXP(-($B36^Ajuste_Weibull_Fiabilidad!$K$49)/(Ajuste_Weibull_Fiabilidad!$M$49^Ajuste_Weibull_Fiabilidad!$K$49)))</f>
        <v>3.198425978401145E-8</v>
      </c>
      <c r="N36" s="44">
        <f t="shared" si="0"/>
        <v>1.3603309453731932E-6</v>
      </c>
      <c r="O36" s="45">
        <f t="shared" si="1"/>
        <v>1.1236853812207855E-4</v>
      </c>
      <c r="P36" s="45">
        <f t="shared" si="2"/>
        <v>1.0086003916074876E-4</v>
      </c>
      <c r="Q36" s="45">
        <f t="shared" si="3"/>
        <v>6.624961538599941E-5</v>
      </c>
      <c r="R36" s="46">
        <f t="shared" si="6"/>
        <v>1.2550050289862364E-4</v>
      </c>
      <c r="U36" s="39">
        <v>290000</v>
      </c>
      <c r="V36" s="25">
        <v>0.7324664949160371</v>
      </c>
    </row>
    <row r="37" spans="2:22" x14ac:dyDescent="0.3">
      <c r="B37" s="40">
        <v>300000</v>
      </c>
      <c r="C37" s="37">
        <f>EXP(-($B37^Ajuste_Weibull_Fiabilidad!$K$41)/(Ajuste_Weibull_Fiabilidad!$M$41^Ajuste_Weibull_Fiabilidad!$K$41))</f>
        <v>0.72252510303907147</v>
      </c>
      <c r="D37" s="7">
        <f>EXP(-($B37^Ajuste_Weibull_Fiabilidad!$K$43)/(Ajuste_Weibull_Fiabilidad!$M$43^Ajuste_Weibull_Fiabilidad!$K$43))</f>
        <v>1.5838503379061289E-6</v>
      </c>
      <c r="E37" s="7">
        <f>EXP(-($B37^Ajuste_Weibull_Fiabilidad!$K$45)/(Ajuste_Weibull_Fiabilidad!$M$45^Ajuste_Weibull_Fiabilidad!$K$45))</f>
        <v>1.6501564394117789E-5</v>
      </c>
      <c r="F37" s="7">
        <f>EXP(-($B37^Ajuste_Weibull_Fiabilidad!$K$47)/(Ajuste_Weibull_Fiabilidad!$M$47^Ajuste_Weibull_Fiabilidad!$K$47))</f>
        <v>1.6206640487619314E-4</v>
      </c>
      <c r="G37" s="8">
        <f>EXP(-($B37^Ajuste_Weibull_Fiabilidad!$K$49)/(Ajuste_Weibull_Fiabilidad!$M$49^Ajuste_Weibull_Fiabilidad!$K$49))</f>
        <v>6.7363300176326706E-5</v>
      </c>
      <c r="H37" s="8">
        <f t="shared" si="5"/>
        <v>8.6894863167837321E-37</v>
      </c>
      <c r="I37" s="47">
        <f>(Ajuste_Weibull_Fiabilidad!$K$41/Ajuste_Weibull_Fiabilidad!$M$41)*($B37^(Ajuste_Weibull_Fiabilidad!$K$41-1))/(Ajuste_Weibull_Fiabilidad!$M$41^(Ajuste_Weibull_Fiabilidad!$K$41-1))*(EXP(-($B37^Ajuste_Weibull_Fiabilidad!$K$41)/(Ajuste_Weibull_Fiabilidad!$M$41^Ajuste_Weibull_Fiabilidad!$K$41)))</f>
        <v>9.9181369368127812E-7</v>
      </c>
      <c r="J37" s="48">
        <f>(Ajuste_Weibull_Fiabilidad!$K$43/Ajuste_Weibull_Fiabilidad!$M$43)*($B37^(Ajuste_Weibull_Fiabilidad!$K$43-1))/(Ajuste_Weibull_Fiabilidad!$M$43^(Ajuste_Weibull_Fiabilidad!$K$43-1))*(EXP(-($B37^Ajuste_Weibull_Fiabilidad!$K$43)/(Ajuste_Weibull_Fiabilidad!$M$43^Ajuste_Weibull_Fiabilidad!$K$43)))</f>
        <v>1.8834945993298552E-10</v>
      </c>
      <c r="K37" s="48">
        <f>(Ajuste_Weibull_Fiabilidad!$K$45/Ajuste_Weibull_Fiabilidad!$M$45)*($B37^(Ajuste_Weibull_Fiabilidad!$K$45-1))/(Ajuste_Weibull_Fiabilidad!$M$45^(Ajuste_Weibull_Fiabilidad!$K$45-1))*(EXP(-($B37^Ajuste_Weibull_Fiabilidad!$K$45)/(Ajuste_Weibull_Fiabilidad!$M$45^Ajuste_Weibull_Fiabilidad!$K$45)))</f>
        <v>1.7771232849392879E-9</v>
      </c>
      <c r="L37" s="48">
        <f>(Ajuste_Weibull_Fiabilidad!$K$47/Ajuste_Weibull_Fiabilidad!$M$47)*($B37^(Ajuste_Weibull_Fiabilidad!$K$47-1))/(Ajuste_Weibull_Fiabilidad!$M$47^(Ajuste_Weibull_Fiabilidad!$K$47-1))*(EXP(-($B37^Ajuste_Weibull_Fiabilidad!$K$47)/(Ajuste_Weibull_Fiabilidad!$M$47^Ajuste_Weibull_Fiabilidad!$K$47)))</f>
        <v>1.1253718420201199E-8</v>
      </c>
      <c r="M37" s="49">
        <f>(Ajuste_Weibull_Fiabilidad!$K$49/Ajuste_Weibull_Fiabilidad!$M$49)*($B37^(Ajuste_Weibull_Fiabilidad!$K$49-1))/(Ajuste_Weibull_Fiabilidad!$M$49^(Ajuste_Weibull_Fiabilidad!$K$49-1))*(EXP(-($B37^Ajuste_Weibull_Fiabilidad!$K$49)/(Ajuste_Weibull_Fiabilidad!$M$49^Ajuste_Weibull_Fiabilidad!$K$49)))</f>
        <v>9.4864312831722544E-9</v>
      </c>
      <c r="N37" s="47">
        <f t="shared" si="0"/>
        <v>1.3727048230013464E-6</v>
      </c>
      <c r="O37" s="48">
        <f t="shared" si="1"/>
        <v>1.1891872320587183E-4</v>
      </c>
      <c r="P37" s="48">
        <f t="shared" si="2"/>
        <v>1.0769423083139729E-4</v>
      </c>
      <c r="Q37" s="48">
        <f t="shared" si="3"/>
        <v>6.9438934175150086E-5</v>
      </c>
      <c r="R37" s="49">
        <f t="shared" si="6"/>
        <v>1.4082491888522475E-4</v>
      </c>
      <c r="U37" s="1">
        <v>300000</v>
      </c>
      <c r="V37" s="25">
        <v>0.72252510303907147</v>
      </c>
    </row>
    <row r="38" spans="2:22" x14ac:dyDescent="0.3">
      <c r="U38" s="39">
        <v>310000</v>
      </c>
      <c r="V38" s="25">
        <v>0.71263152968160304</v>
      </c>
    </row>
    <row r="39" spans="2:22" x14ac:dyDescent="0.3">
      <c r="B39" s="17" t="s">
        <v>23</v>
      </c>
      <c r="C39" s="51">
        <f>V1074</f>
        <v>681322.52070493577</v>
      </c>
      <c r="D39" s="51">
        <f>SUM(D7:D37)*$B$8</f>
        <v>106063.97729030829</v>
      </c>
      <c r="E39" s="51">
        <f t="shared" ref="E39:G39" si="7">SUM(E7:E37)*$B$8</f>
        <v>123149.32730533622</v>
      </c>
      <c r="F39" s="51">
        <f t="shared" si="7"/>
        <v>112288.28334977562</v>
      </c>
      <c r="G39" s="52">
        <f t="shared" si="7"/>
        <v>168465.91789468331</v>
      </c>
      <c r="H39" s="168">
        <f t="shared" ref="H39" si="8">SUM(H7:H37)*$B$8</f>
        <v>60580.079233378405</v>
      </c>
      <c r="U39" s="39">
        <v>320000</v>
      </c>
      <c r="V39" s="25">
        <v>0.70278956235367263</v>
      </c>
    </row>
    <row r="40" spans="2:22" ht="15" customHeight="1" x14ac:dyDescent="0.3">
      <c r="B40" s="50" t="s">
        <v>24</v>
      </c>
      <c r="C40" s="59">
        <f>V1075</f>
        <v>77.776543459467547</v>
      </c>
      <c r="D40" s="53">
        <f>D39/(24*365)</f>
        <v>12.107759964647066</v>
      </c>
      <c r="E40" s="53">
        <f t="shared" ref="E40:H40" si="9">E39/(24*365)</f>
        <v>14.058142386453907</v>
      </c>
      <c r="F40" s="53">
        <f t="shared" si="9"/>
        <v>12.818297186047445</v>
      </c>
      <c r="G40" s="54">
        <f t="shared" si="9"/>
        <v>19.231269166059739</v>
      </c>
      <c r="H40" s="169">
        <f t="shared" si="9"/>
        <v>6.9155341590614618</v>
      </c>
      <c r="U40" s="39">
        <v>330000</v>
      </c>
      <c r="V40" s="25">
        <v>0.69300272332974955</v>
      </c>
    </row>
    <row r="41" spans="2:22" x14ac:dyDescent="0.3">
      <c r="U41" s="1">
        <v>340000</v>
      </c>
      <c r="V41" s="25">
        <v>0.6832742876873239</v>
      </c>
    </row>
    <row r="42" spans="2:22" x14ac:dyDescent="0.3">
      <c r="U42" s="39">
        <v>350000</v>
      </c>
      <c r="V42" s="25">
        <v>0.67360729963279842</v>
      </c>
    </row>
    <row r="43" spans="2:22" x14ac:dyDescent="0.3">
      <c r="U43" s="39">
        <v>360000</v>
      </c>
      <c r="V43" s="25">
        <v>0.66400458733415679</v>
      </c>
    </row>
    <row r="44" spans="2:22" x14ac:dyDescent="0.3">
      <c r="U44" s="39">
        <v>370000</v>
      </c>
      <c r="V44" s="25">
        <v>0.65446877644557011</v>
      </c>
    </row>
    <row r="45" spans="2:22" x14ac:dyDescent="0.3">
      <c r="U45" s="1">
        <v>380000</v>
      </c>
      <c r="V45" s="25">
        <v>0.64500230248105006</v>
      </c>
    </row>
    <row r="46" spans="2:22" x14ac:dyDescent="0.3">
      <c r="U46" s="39">
        <v>390000</v>
      </c>
      <c r="V46" s="25">
        <v>0.63560742217106492</v>
      </c>
    </row>
    <row r="47" spans="2:22" x14ac:dyDescent="0.3">
      <c r="U47" s="39">
        <v>400000</v>
      </c>
      <c r="V47" s="25">
        <v>0.62628622391683708</v>
      </c>
    </row>
    <row r="48" spans="2:22" x14ac:dyDescent="0.3">
      <c r="U48" s="39">
        <v>410000</v>
      </c>
      <c r="V48" s="25">
        <v>0.61704063744102977</v>
      </c>
    </row>
    <row r="49" spans="21:22" x14ac:dyDescent="0.3">
      <c r="U49" s="1">
        <v>420000</v>
      </c>
      <c r="V49" s="25">
        <v>0.60787244272008645</v>
      </c>
    </row>
    <row r="50" spans="21:22" x14ac:dyDescent="0.3">
      <c r="U50" s="39">
        <v>430000</v>
      </c>
      <c r="V50" s="25">
        <v>0.59878327827222355</v>
      </c>
    </row>
    <row r="51" spans="21:22" x14ac:dyDescent="0.3">
      <c r="U51" s="39">
        <v>440000</v>
      </c>
      <c r="V51" s="25">
        <v>0.58977464886550024</v>
      </c>
    </row>
    <row r="52" spans="21:22" x14ac:dyDescent="0.3">
      <c r="U52" s="39">
        <v>450000</v>
      </c>
      <c r="V52" s="25">
        <v>0.58084793270227519</v>
      </c>
    </row>
    <row r="53" spans="21:22" x14ac:dyDescent="0.3">
      <c r="U53" s="1">
        <v>460000</v>
      </c>
      <c r="V53" s="25">
        <v>0.57200438812946963</v>
      </c>
    </row>
    <row r="54" spans="21:22" x14ac:dyDescent="0.3">
      <c r="U54" s="39">
        <v>470000</v>
      </c>
      <c r="V54" s="25">
        <v>0.56324515991808999</v>
      </c>
    </row>
    <row r="55" spans="21:22" x14ac:dyDescent="0.3">
      <c r="U55" s="39">
        <v>480000</v>
      </c>
      <c r="V55" s="25">
        <v>0.5545712851504212</v>
      </c>
    </row>
    <row r="56" spans="21:22" x14ac:dyDescent="0.3">
      <c r="U56" s="39">
        <v>490000</v>
      </c>
      <c r="V56" s="25">
        <v>0.54598369874887553</v>
      </c>
    </row>
    <row r="57" spans="21:22" x14ac:dyDescent="0.3">
      <c r="U57" s="1">
        <v>500000</v>
      </c>
      <c r="V57" s="25">
        <v>0.53748323867671144</v>
      </c>
    </row>
    <row r="58" spans="21:22" x14ac:dyDescent="0.3">
      <c r="U58" s="39">
        <v>510000</v>
      </c>
      <c r="V58" s="25">
        <v>0.52907065083753169</v>
      </c>
    </row>
    <row r="59" spans="21:22" x14ac:dyDescent="0.3">
      <c r="U59" s="39">
        <v>520000</v>
      </c>
      <c r="V59" s="25">
        <v>0.52074659369759357</v>
      </c>
    </row>
    <row r="60" spans="21:22" x14ac:dyDescent="0.3">
      <c r="U60" s="39">
        <v>530000</v>
      </c>
      <c r="V60" s="25">
        <v>0.5125116426524845</v>
      </c>
    </row>
    <row r="61" spans="21:22" x14ac:dyDescent="0.3">
      <c r="U61" s="1">
        <v>540000</v>
      </c>
      <c r="V61" s="25">
        <v>0.50436629415747847</v>
      </c>
    </row>
    <row r="62" spans="21:22" x14ac:dyDescent="0.3">
      <c r="U62" s="39">
        <v>550000</v>
      </c>
      <c r="V62" s="25">
        <v>0.49631096963901505</v>
      </c>
    </row>
    <row r="63" spans="21:22" x14ac:dyDescent="0.3">
      <c r="U63" s="39">
        <v>560000</v>
      </c>
      <c r="V63" s="25">
        <v>0.48834601920300247</v>
      </c>
    </row>
    <row r="64" spans="21:22" x14ac:dyDescent="0.3">
      <c r="U64" s="39">
        <v>570000</v>
      </c>
      <c r="V64" s="25">
        <v>0.48047172515414749</v>
      </c>
    </row>
    <row r="65" spans="21:22" x14ac:dyDescent="0.3">
      <c r="U65" s="1">
        <v>580000</v>
      </c>
      <c r="V65" s="25">
        <v>0.47268830533925199</v>
      </c>
    </row>
    <row r="66" spans="21:22" x14ac:dyDescent="0.3">
      <c r="U66" s="39">
        <v>590000</v>
      </c>
      <c r="V66" s="25">
        <v>0.46499591632613307</v>
      </c>
    </row>
    <row r="67" spans="21:22" x14ac:dyDescent="0.3">
      <c r="U67" s="39">
        <v>600000</v>
      </c>
      <c r="V67" s="25">
        <v>0.45739465642888594</v>
      </c>
    </row>
    <row r="68" spans="21:22" x14ac:dyDescent="0.3">
      <c r="U68" s="39">
        <v>610000</v>
      </c>
      <c r="V68" s="25">
        <v>0.4498845685891863</v>
      </c>
    </row>
    <row r="69" spans="21:22" x14ac:dyDescent="0.3">
      <c r="U69" s="1">
        <v>620000</v>
      </c>
      <c r="V69" s="25">
        <v>0.44246564312257847</v>
      </c>
    </row>
    <row r="70" spans="21:22" x14ac:dyDescent="0.3">
      <c r="U70" s="39">
        <v>630000</v>
      </c>
      <c r="V70" s="25">
        <v>0.43513782033786902</v>
      </c>
    </row>
    <row r="71" spans="21:22" x14ac:dyDescent="0.3">
      <c r="U71" s="39">
        <v>640000</v>
      </c>
      <c r="V71" s="25">
        <v>0.42790099303713586</v>
      </c>
    </row>
    <row r="72" spans="21:22" x14ac:dyDescent="0.3">
      <c r="U72" s="39">
        <v>650000</v>
      </c>
      <c r="V72" s="25">
        <v>0.42075500890324957</v>
      </c>
    </row>
    <row r="73" spans="21:22" x14ac:dyDescent="0.3">
      <c r="U73" s="1">
        <v>660000</v>
      </c>
      <c r="V73" s="25">
        <v>0.41369967278123637</v>
      </c>
    </row>
    <row r="74" spans="21:22" x14ac:dyDescent="0.3">
      <c r="U74" s="39">
        <v>670000</v>
      </c>
      <c r="V74" s="25">
        <v>0.40673474885935962</v>
      </c>
    </row>
    <row r="75" spans="21:22" x14ac:dyDescent="0.3">
      <c r="U75" s="39">
        <v>680000</v>
      </c>
      <c r="V75" s="25">
        <v>0.39985996275533436</v>
      </c>
    </row>
    <row r="76" spans="21:22" x14ac:dyDescent="0.3">
      <c r="U76" s="39">
        <v>690000</v>
      </c>
      <c r="V76" s="25">
        <v>0.39307500351269159</v>
      </c>
    </row>
    <row r="77" spans="21:22" x14ac:dyDescent="0.3">
      <c r="U77" s="1">
        <v>700000</v>
      </c>
      <c r="V77" s="25">
        <v>0.38637952551195442</v>
      </c>
    </row>
    <row r="78" spans="21:22" x14ac:dyDescent="0.3">
      <c r="U78" s="39">
        <v>710000</v>
      </c>
      <c r="V78" s="25">
        <v>0.37977315030096431</v>
      </c>
    </row>
    <row r="79" spans="21:22" x14ac:dyDescent="0.3">
      <c r="U79" s="39">
        <v>720000</v>
      </c>
      <c r="V79" s="25">
        <v>0.37325546834836482</v>
      </c>
    </row>
    <row r="80" spans="21:22" x14ac:dyDescent="0.3">
      <c r="U80" s="39">
        <v>730000</v>
      </c>
      <c r="V80" s="25">
        <v>0.36682604072402347</v>
      </c>
    </row>
    <row r="81" spans="21:22" x14ac:dyDescent="0.3">
      <c r="U81" s="1">
        <v>740000</v>
      </c>
      <c r="V81" s="25">
        <v>0.36048440070989102</v>
      </c>
    </row>
    <row r="82" spans="21:22" x14ac:dyDescent="0.3">
      <c r="U82" s="39">
        <v>750000</v>
      </c>
      <c r="V82" s="25">
        <v>0.35423005534456325</v>
      </c>
    </row>
    <row r="83" spans="21:22" x14ac:dyDescent="0.3">
      <c r="U83" s="39">
        <v>760000</v>
      </c>
      <c r="V83" s="25">
        <v>0.34806248690464825</v>
      </c>
    </row>
    <row r="84" spans="21:22" x14ac:dyDescent="0.3">
      <c r="U84" s="39">
        <v>770000</v>
      </c>
      <c r="V84" s="25">
        <v>0.3419811543257899</v>
      </c>
    </row>
    <row r="85" spans="21:22" x14ac:dyDescent="0.3">
      <c r="U85" s="1">
        <v>780000</v>
      </c>
      <c r="V85" s="25">
        <v>0.33598549456605709</v>
      </c>
    </row>
    <row r="86" spans="21:22" x14ac:dyDescent="0.3">
      <c r="U86" s="39">
        <v>790000</v>
      </c>
      <c r="V86" s="25">
        <v>0.33007492391426579</v>
      </c>
    </row>
    <row r="87" spans="21:22" x14ac:dyDescent="0.3">
      <c r="U87" s="39">
        <v>800000</v>
      </c>
      <c r="V87" s="25">
        <v>0.32424883924558467</v>
      </c>
    </row>
    <row r="88" spans="21:22" x14ac:dyDescent="0.3">
      <c r="U88" s="39">
        <v>810000</v>
      </c>
      <c r="V88" s="25">
        <v>0.31850661922671192</v>
      </c>
    </row>
    <row r="89" spans="21:22" x14ac:dyDescent="0.3">
      <c r="U89" s="1">
        <v>820000</v>
      </c>
      <c r="V89" s="25">
        <v>0.31284762547275102</v>
      </c>
    </row>
    <row r="90" spans="21:22" x14ac:dyDescent="0.3">
      <c r="U90" s="39">
        <v>830000</v>
      </c>
      <c r="V90" s="25">
        <v>0.30727120365776678</v>
      </c>
    </row>
    <row r="91" spans="21:22" x14ac:dyDescent="0.3">
      <c r="U91" s="39">
        <v>840000</v>
      </c>
      <c r="V91" s="25">
        <v>0.30177668458096685</v>
      </c>
    </row>
    <row r="92" spans="21:22" x14ac:dyDescent="0.3">
      <c r="U92" s="39">
        <v>850000</v>
      </c>
      <c r="V92" s="25">
        <v>0.29636338519027194</v>
      </c>
    </row>
    <row r="93" spans="21:22" x14ac:dyDescent="0.3">
      <c r="U93" s="1">
        <v>860000</v>
      </c>
      <c r="V93" s="25">
        <v>0.29103060956500121</v>
      </c>
    </row>
    <row r="94" spans="21:22" x14ac:dyDescent="0.3">
      <c r="U94" s="39">
        <v>870000</v>
      </c>
      <c r="V94" s="25">
        <v>0.28577764985929366</v>
      </c>
    </row>
    <row r="95" spans="21:22" x14ac:dyDescent="0.3">
      <c r="U95" s="39">
        <v>880000</v>
      </c>
      <c r="V95" s="25">
        <v>0.2806037872077955</v>
      </c>
    </row>
    <row r="96" spans="21:22" x14ac:dyDescent="0.3">
      <c r="U96" s="39">
        <v>890000</v>
      </c>
      <c r="V96" s="25">
        <v>0.27550829259508242</v>
      </c>
    </row>
    <row r="97" spans="21:22" x14ac:dyDescent="0.3">
      <c r="U97" s="1">
        <v>900000</v>
      </c>
      <c r="V97" s="25">
        <v>0.27049042769020326</v>
      </c>
    </row>
    <row r="98" spans="21:22" x14ac:dyDescent="0.3">
      <c r="U98" s="39">
        <v>910000</v>
      </c>
      <c r="V98" s="25">
        <v>0.26554944564768584</v>
      </c>
    </row>
    <row r="99" spans="21:22" x14ac:dyDescent="0.3">
      <c r="U99" s="39">
        <v>920000</v>
      </c>
      <c r="V99" s="25">
        <v>0.26068459187624388</v>
      </c>
    </row>
    <row r="100" spans="21:22" x14ac:dyDescent="0.3">
      <c r="U100" s="39">
        <v>930000</v>
      </c>
      <c r="V100" s="25">
        <v>0.25589510477642297</v>
      </c>
    </row>
    <row r="101" spans="21:22" x14ac:dyDescent="0.3">
      <c r="U101" s="1">
        <v>940000</v>
      </c>
      <c r="V101" s="25">
        <v>0.25118021644830468</v>
      </c>
    </row>
    <row r="102" spans="21:22" x14ac:dyDescent="0.3">
      <c r="U102" s="39">
        <v>950000</v>
      </c>
      <c r="V102" s="25">
        <v>0.24653915337040497</v>
      </c>
    </row>
    <row r="103" spans="21:22" x14ac:dyDescent="0.3">
      <c r="U103" s="39">
        <v>960000</v>
      </c>
      <c r="V103" s="25">
        <v>0.24197113705078224</v>
      </c>
    </row>
    <row r="104" spans="21:22" x14ac:dyDescent="0.3">
      <c r="U104" s="39">
        <v>970000</v>
      </c>
      <c r="V104" s="25">
        <v>0.23747538465139631</v>
      </c>
    </row>
    <row r="105" spans="21:22" x14ac:dyDescent="0.3">
      <c r="U105" s="1">
        <v>980000</v>
      </c>
      <c r="V105" s="25">
        <v>0.23305110958666189</v>
      </c>
    </row>
    <row r="106" spans="21:22" x14ac:dyDescent="0.3">
      <c r="U106" s="39">
        <v>990000</v>
      </c>
      <c r="V106" s="25">
        <v>0.22869752209713509</v>
      </c>
    </row>
    <row r="107" spans="21:22" x14ac:dyDescent="0.3">
      <c r="U107" s="39">
        <v>1000000</v>
      </c>
      <c r="V107" s="25">
        <v>0.22441382979920857</v>
      </c>
    </row>
    <row r="108" spans="21:22" x14ac:dyDescent="0.3">
      <c r="U108" s="39">
        <v>1010000</v>
      </c>
      <c r="V108" s="25">
        <v>0.22019923821167711</v>
      </c>
    </row>
    <row r="109" spans="21:22" x14ac:dyDescent="0.3">
      <c r="U109" s="1">
        <v>1020000</v>
      </c>
      <c r="V109" s="25">
        <v>0.21605295125998836</v>
      </c>
    </row>
    <row r="110" spans="21:22" x14ac:dyDescent="0.3">
      <c r="U110" s="39">
        <v>1030000</v>
      </c>
      <c r="V110" s="25">
        <v>0.21197417175896049</v>
      </c>
    </row>
    <row r="111" spans="21:22" x14ac:dyDescent="0.3">
      <c r="U111" s="39">
        <v>1040000</v>
      </c>
      <c r="V111" s="25">
        <v>0.20796210187472267</v>
      </c>
    </row>
    <row r="112" spans="21:22" x14ac:dyDescent="0.3">
      <c r="U112" s="39">
        <v>1050000</v>
      </c>
      <c r="V112" s="25">
        <v>0.20401594356661562</v>
      </c>
    </row>
    <row r="113" spans="21:22" x14ac:dyDescent="0.3">
      <c r="U113" s="1">
        <v>1060000</v>
      </c>
      <c r="V113" s="25">
        <v>0.20013489900973039</v>
      </c>
    </row>
    <row r="114" spans="21:22" x14ac:dyDescent="0.3">
      <c r="U114" s="39">
        <v>1070000</v>
      </c>
      <c r="V114" s="25">
        <v>0.19631817099878168</v>
      </c>
    </row>
    <row r="115" spans="21:22" x14ac:dyDescent="0.3">
      <c r="U115" s="39">
        <v>1080000</v>
      </c>
      <c r="V115" s="25">
        <v>0.19256496333394599</v>
      </c>
    </row>
    <row r="116" spans="21:22" x14ac:dyDescent="0.3">
      <c r="U116" s="39">
        <v>1090000</v>
      </c>
      <c r="V116" s="25">
        <v>0.18887448118929773</v>
      </c>
    </row>
    <row r="117" spans="21:22" x14ac:dyDescent="0.3">
      <c r="U117" s="1">
        <v>1100000</v>
      </c>
      <c r="V117" s="25">
        <v>0.18524593146444263</v>
      </c>
    </row>
    <row r="118" spans="21:22" x14ac:dyDescent="0.3">
      <c r="U118" s="39">
        <v>1110000</v>
      </c>
      <c r="V118" s="25">
        <v>0.18167852311993149</v>
      </c>
    </row>
    <row r="119" spans="21:22" x14ac:dyDescent="0.3">
      <c r="U119" s="39">
        <v>1120000</v>
      </c>
      <c r="V119" s="25">
        <v>0.17817146749701077</v>
      </c>
    </row>
    <row r="120" spans="21:22" x14ac:dyDescent="0.3">
      <c r="U120" s="39">
        <v>1130000</v>
      </c>
      <c r="V120" s="25">
        <v>0.17472397862225339</v>
      </c>
    </row>
    <row r="121" spans="21:22" x14ac:dyDescent="0.3">
      <c r="U121" s="1">
        <v>1140000</v>
      </c>
      <c r="V121" s="25">
        <v>0.17133527349758917</v>
      </c>
    </row>
    <row r="122" spans="21:22" x14ac:dyDescent="0.3">
      <c r="U122" s="39">
        <v>1150000</v>
      </c>
      <c r="V122" s="25">
        <v>0.16800457237624936</v>
      </c>
    </row>
    <row r="123" spans="21:22" x14ac:dyDescent="0.3">
      <c r="U123" s="39">
        <v>1160000</v>
      </c>
      <c r="V123" s="25">
        <v>0.16473109902508407</v>
      </c>
    </row>
    <row r="124" spans="21:22" x14ac:dyDescent="0.3">
      <c r="U124" s="39">
        <v>1170000</v>
      </c>
      <c r="V124" s="25">
        <v>0.16151408097376685</v>
      </c>
    </row>
    <row r="125" spans="21:22" x14ac:dyDescent="0.3">
      <c r="U125" s="1">
        <v>1180000</v>
      </c>
      <c r="V125" s="25">
        <v>0.15835274975129138</v>
      </c>
    </row>
    <row r="126" spans="21:22" x14ac:dyDescent="0.3">
      <c r="U126" s="39">
        <v>1190000</v>
      </c>
      <c r="V126" s="25">
        <v>0.15524634111024835</v>
      </c>
    </row>
    <row r="127" spans="21:22" x14ac:dyDescent="0.3">
      <c r="U127" s="39">
        <v>1200000</v>
      </c>
      <c r="V127" s="25">
        <v>0.15219409523926611</v>
      </c>
    </row>
    <row r="128" spans="21:22" x14ac:dyDescent="0.3">
      <c r="U128" s="39">
        <v>1210000</v>
      </c>
      <c r="V128" s="25">
        <v>0.14919525696405164</v>
      </c>
    </row>
    <row r="129" spans="21:22" x14ac:dyDescent="0.3">
      <c r="U129" s="1">
        <v>1220000</v>
      </c>
      <c r="V129" s="25">
        <v>0.14624907593742442</v>
      </c>
    </row>
    <row r="130" spans="21:22" x14ac:dyDescent="0.3">
      <c r="U130" s="39">
        <v>1230000</v>
      </c>
      <c r="V130" s="25">
        <v>0.1433548068187197</v>
      </c>
    </row>
    <row r="131" spans="21:22" x14ac:dyDescent="0.3">
      <c r="U131" s="39">
        <v>1240000</v>
      </c>
      <c r="V131" s="25">
        <v>0.14051170944294264</v>
      </c>
    </row>
    <row r="132" spans="21:22" x14ac:dyDescent="0.3">
      <c r="U132" s="39">
        <v>1250000</v>
      </c>
      <c r="V132" s="25">
        <v>0.13771904898003318</v>
      </c>
    </row>
    <row r="133" spans="21:22" x14ac:dyDescent="0.3">
      <c r="U133" s="1">
        <v>1260000</v>
      </c>
      <c r="V133" s="25">
        <v>0.13497609608458458</v>
      </c>
    </row>
    <row r="134" spans="21:22" x14ac:dyDescent="0.3">
      <c r="U134" s="39">
        <v>1270000</v>
      </c>
      <c r="V134" s="25">
        <v>0.13228212703635839</v>
      </c>
    </row>
    <row r="135" spans="21:22" x14ac:dyDescent="0.3">
      <c r="U135" s="39">
        <v>1280000</v>
      </c>
      <c r="V135" s="25">
        <v>0.12963642387192356</v>
      </c>
    </row>
    <row r="136" spans="21:22" x14ac:dyDescent="0.3">
      <c r="U136" s="39">
        <v>1290000</v>
      </c>
      <c r="V136" s="25">
        <v>0.12703827450772853</v>
      </c>
    </row>
    <row r="137" spans="21:22" x14ac:dyDescent="0.3">
      <c r="U137" s="1">
        <v>1300000</v>
      </c>
      <c r="V137" s="25">
        <v>0.12448697285493227</v>
      </c>
    </row>
    <row r="138" spans="21:22" x14ac:dyDescent="0.3">
      <c r="U138" s="39">
        <v>1310000</v>
      </c>
      <c r="V138" s="25">
        <v>0.12198181892626833</v>
      </c>
    </row>
    <row r="139" spans="21:22" x14ac:dyDescent="0.3">
      <c r="U139" s="39">
        <v>1320000</v>
      </c>
      <c r="V139" s="25">
        <v>0.1195221189352401</v>
      </c>
    </row>
    <row r="140" spans="21:22" x14ac:dyDescent="0.3">
      <c r="U140" s="39">
        <v>1330000</v>
      </c>
      <c r="V140" s="25">
        <v>0.11710718538793816</v>
      </c>
    </row>
    <row r="141" spans="21:22" x14ac:dyDescent="0.3">
      <c r="U141" s="1">
        <v>1340000</v>
      </c>
      <c r="V141" s="25">
        <v>0.11473633716772601</v>
      </c>
    </row>
    <row r="142" spans="21:22" x14ac:dyDescent="0.3">
      <c r="U142" s="39">
        <v>1350000</v>
      </c>
      <c r="V142" s="25">
        <v>0.11240889961307553</v>
      </c>
    </row>
    <row r="143" spans="21:22" x14ac:dyDescent="0.3">
      <c r="U143" s="39">
        <v>1360000</v>
      </c>
      <c r="V143" s="25">
        <v>0.11012420458880449</v>
      </c>
    </row>
    <row r="144" spans="21:22" x14ac:dyDescent="0.3">
      <c r="U144" s="39">
        <v>1370000</v>
      </c>
      <c r="V144" s="25">
        <v>0.10788159055094264</v>
      </c>
    </row>
    <row r="145" spans="21:22" x14ac:dyDescent="0.3">
      <c r="U145" s="1">
        <v>1380000</v>
      </c>
      <c r="V145" s="25">
        <v>0.10568040260549869</v>
      </c>
    </row>
    <row r="146" spans="21:22" x14ac:dyDescent="0.3">
      <c r="U146" s="39">
        <v>1390000</v>
      </c>
      <c r="V146" s="25">
        <v>0.10351999256132384</v>
      </c>
    </row>
    <row r="147" spans="21:22" x14ac:dyDescent="0.3">
      <c r="U147" s="39">
        <v>1400000</v>
      </c>
      <c r="V147" s="25">
        <v>0.10139971897732115</v>
      </c>
    </row>
    <row r="148" spans="21:22" x14ac:dyDescent="0.3">
      <c r="U148" s="39">
        <v>1410000</v>
      </c>
      <c r="V148" s="25">
        <v>9.9318947204209099E-2</v>
      </c>
    </row>
    <row r="149" spans="21:22" x14ac:dyDescent="0.3">
      <c r="U149" s="1">
        <v>1420000</v>
      </c>
      <c r="V149" s="25">
        <v>9.7277049421042039E-2</v>
      </c>
    </row>
    <row r="150" spans="21:22" x14ac:dyDescent="0.3">
      <c r="U150" s="39">
        <v>1430000</v>
      </c>
      <c r="V150" s="25">
        <v>9.5273404666708653E-2</v>
      </c>
    </row>
    <row r="151" spans="21:22" x14ac:dyDescent="0.3">
      <c r="U151" s="39">
        <v>1440000</v>
      </c>
      <c r="V151" s="25">
        <v>9.3307398866590341E-2</v>
      </c>
    </row>
    <row r="152" spans="21:22" x14ac:dyDescent="0.3">
      <c r="U152" s="39">
        <v>1450000</v>
      </c>
      <c r="V152" s="25">
        <v>9.1378424854575563E-2</v>
      </c>
    </row>
    <row r="153" spans="21:22" x14ac:dyDescent="0.3">
      <c r="U153" s="1">
        <v>1460000</v>
      </c>
      <c r="V153" s="25">
        <v>8.9485882390622898E-2</v>
      </c>
    </row>
    <row r="154" spans="21:22" x14ac:dyDescent="0.3">
      <c r="U154" s="39">
        <v>1470000</v>
      </c>
      <c r="V154" s="25">
        <v>8.762917817404256E-2</v>
      </c>
    </row>
    <row r="155" spans="21:22" x14ac:dyDescent="0.3">
      <c r="U155" s="39">
        <v>1480000</v>
      </c>
      <c r="V155" s="25">
        <v>8.5807725852675765E-2</v>
      </c>
    </row>
    <row r="156" spans="21:22" x14ac:dyDescent="0.3">
      <c r="U156" s="39">
        <v>1490000</v>
      </c>
      <c r="V156" s="25">
        <v>8.4020946028140323E-2</v>
      </c>
    </row>
    <row r="157" spans="21:22" x14ac:dyDescent="0.3">
      <c r="U157" s="1">
        <v>1500000</v>
      </c>
      <c r="V157" s="25">
        <v>8.2268266257305156E-2</v>
      </c>
    </row>
    <row r="158" spans="21:22" x14ac:dyDescent="0.3">
      <c r="U158" s="39">
        <v>1510000</v>
      </c>
      <c r="V158" s="25">
        <v>8.054912105015366E-2</v>
      </c>
    </row>
    <row r="159" spans="21:22" x14ac:dyDescent="0.3">
      <c r="U159" s="39">
        <v>1520000</v>
      </c>
      <c r="V159" s="25">
        <v>7.8862951864187361E-2</v>
      </c>
    </row>
    <row r="160" spans="21:22" x14ac:dyDescent="0.3">
      <c r="U160" s="39">
        <v>1530000</v>
      </c>
      <c r="V160" s="25">
        <v>7.7209207095520288E-2</v>
      </c>
    </row>
    <row r="161" spans="21:22" x14ac:dyDescent="0.3">
      <c r="U161" s="1">
        <v>1540000</v>
      </c>
      <c r="V161" s="25">
        <v>7.5587342066810365E-2</v>
      </c>
    </row>
    <row r="162" spans="21:22" x14ac:dyDescent="0.3">
      <c r="U162" s="39">
        <v>1550000</v>
      </c>
      <c r="V162" s="25">
        <v>7.3996819012158779E-2</v>
      </c>
    </row>
    <row r="163" spans="21:22" x14ac:dyDescent="0.3">
      <c r="U163" s="39">
        <v>1560000</v>
      </c>
      <c r="V163" s="25">
        <v>7.2437107059123623E-2</v>
      </c>
    </row>
    <row r="164" spans="21:22" x14ac:dyDescent="0.3">
      <c r="U164" s="39">
        <v>1570000</v>
      </c>
      <c r="V164" s="25">
        <v>7.0907682207972694E-2</v>
      </c>
    </row>
    <row r="165" spans="21:22" x14ac:dyDescent="0.3">
      <c r="U165" s="1">
        <v>1580000</v>
      </c>
      <c r="V165" s="25">
        <v>6.9408027308302145E-2</v>
      </c>
    </row>
    <row r="166" spans="21:22" x14ac:dyDescent="0.3">
      <c r="U166" s="39">
        <v>1590000</v>
      </c>
      <c r="V166" s="25">
        <v>6.7937632033141945E-2</v>
      </c>
    </row>
    <row r="167" spans="21:22" x14ac:dyDescent="0.3">
      <c r="U167" s="39">
        <v>1600000</v>
      </c>
      <c r="V167" s="25">
        <v>6.6495992850675451E-2</v>
      </c>
    </row>
    <row r="168" spans="21:22" x14ac:dyDescent="0.3">
      <c r="U168" s="39">
        <v>1610000</v>
      </c>
      <c r="V168" s="25">
        <v>6.5082612993677874E-2</v>
      </c>
    </row>
    <row r="169" spans="21:22" x14ac:dyDescent="0.3">
      <c r="U169" s="1">
        <v>1620000</v>
      </c>
      <c r="V169" s="25">
        <v>6.3697002426788801E-2</v>
      </c>
    </row>
    <row r="170" spans="21:22" x14ac:dyDescent="0.3">
      <c r="U170" s="39">
        <v>1630000</v>
      </c>
      <c r="V170" s="25">
        <v>6.2338677811729928E-2</v>
      </c>
    </row>
    <row r="171" spans="21:22" x14ac:dyDescent="0.3">
      <c r="U171" s="39">
        <v>1640000</v>
      </c>
      <c r="V171" s="25">
        <v>6.1007162470567436E-2</v>
      </c>
    </row>
    <row r="172" spans="21:22" x14ac:dyDescent="0.3">
      <c r="U172" s="39">
        <v>1650000</v>
      </c>
      <c r="V172" s="25">
        <v>5.9701986347119818E-2</v>
      </c>
    </row>
    <row r="173" spans="21:22" x14ac:dyDescent="0.3">
      <c r="U173" s="1">
        <v>1660000</v>
      </c>
      <c r="V173" s="25">
        <v>5.8422685966612618E-2</v>
      </c>
    </row>
    <row r="174" spans="21:22" x14ac:dyDescent="0.3">
      <c r="U174" s="39">
        <v>1670000</v>
      </c>
      <c r="V174" s="25">
        <v>5.716880439367017E-2</v>
      </c>
    </row>
    <row r="175" spans="21:22" x14ac:dyDescent="0.3">
      <c r="U175" s="39">
        <v>1680000</v>
      </c>
      <c r="V175" s="25">
        <v>5.5939891188741216E-2</v>
      </c>
    </row>
    <row r="176" spans="21:22" x14ac:dyDescent="0.3">
      <c r="U176" s="39">
        <v>1690000</v>
      </c>
      <c r="V176" s="25">
        <v>5.4735502363033525E-2</v>
      </c>
    </row>
    <row r="177" spans="21:22" x14ac:dyDescent="0.3">
      <c r="U177" s="1">
        <v>1700000</v>
      </c>
      <c r="V177" s="25">
        <v>5.3555200332063083E-2</v>
      </c>
    </row>
    <row r="178" spans="21:22" x14ac:dyDescent="0.3">
      <c r="U178" s="39">
        <v>1710000</v>
      </c>
      <c r="V178" s="25">
        <v>5.2398553867880497E-2</v>
      </c>
    </row>
    <row r="179" spans="21:22" x14ac:dyDescent="0.3">
      <c r="U179" s="39">
        <v>1720000</v>
      </c>
      <c r="V179" s="25">
        <v>5.1265138050063247E-2</v>
      </c>
    </row>
    <row r="180" spans="21:22" x14ac:dyDescent="0.3">
      <c r="U180" s="39">
        <v>1730000</v>
      </c>
      <c r="V180" s="25">
        <v>5.0154534215556323E-2</v>
      </c>
    </row>
    <row r="181" spans="21:22" x14ac:dyDescent="0.3">
      <c r="U181" s="1">
        <v>1740000</v>
      </c>
      <c r="V181" s="25">
        <v>4.9066329907418639E-2</v>
      </c>
    </row>
    <row r="182" spans="21:22" x14ac:dyDescent="0.3">
      <c r="U182" s="39">
        <v>1750000</v>
      </c>
      <c r="V182" s="25">
        <v>4.8000118822563914E-2</v>
      </c>
    </row>
    <row r="183" spans="21:22" x14ac:dyDescent="0.3">
      <c r="U183" s="39">
        <v>1760000</v>
      </c>
      <c r="V183" s="25">
        <v>4.6955500758558956E-2</v>
      </c>
    </row>
    <row r="184" spans="21:22" x14ac:dyDescent="0.3">
      <c r="U184" s="39">
        <v>1770000</v>
      </c>
      <c r="V184" s="25">
        <v>4.59320815595377E-2</v>
      </c>
    </row>
    <row r="185" spans="21:22" x14ac:dyDescent="0.3">
      <c r="U185" s="1">
        <v>1780000</v>
      </c>
      <c r="V185" s="25">
        <v>4.4929473061312078E-2</v>
      </c>
    </row>
    <row r="186" spans="21:22" x14ac:dyDescent="0.3">
      <c r="U186" s="39">
        <v>1790000</v>
      </c>
      <c r="V186" s="25">
        <v>4.3947293035727052E-2</v>
      </c>
    </row>
    <row r="187" spans="21:22" x14ac:dyDescent="0.3">
      <c r="U187" s="39">
        <v>1800000</v>
      </c>
      <c r="V187" s="25">
        <v>4.2985165134326923E-2</v>
      </c>
    </row>
    <row r="188" spans="21:22" x14ac:dyDescent="0.3">
      <c r="U188" s="39">
        <v>1810000</v>
      </c>
      <c r="V188" s="25">
        <v>4.2042718831387611E-2</v>
      </c>
    </row>
    <row r="189" spans="21:22" x14ac:dyDescent="0.3">
      <c r="U189" s="1">
        <v>1820000</v>
      </c>
      <c r="V189" s="25">
        <v>4.1119589366376198E-2</v>
      </c>
    </row>
    <row r="190" spans="21:22" x14ac:dyDescent="0.3">
      <c r="U190" s="39">
        <v>1830000</v>
      </c>
      <c r="V190" s="25">
        <v>4.0215417685881751E-2</v>
      </c>
    </row>
    <row r="191" spans="21:22" x14ac:dyDescent="0.3">
      <c r="U191" s="39">
        <v>1840000</v>
      </c>
      <c r="V191" s="25">
        <v>3.9329850385077803E-2</v>
      </c>
    </row>
    <row r="192" spans="21:22" x14ac:dyDescent="0.3">
      <c r="U192" s="39">
        <v>1850000</v>
      </c>
      <c r="V192" s="25">
        <v>3.8462539648760535E-2</v>
      </c>
    </row>
    <row r="193" spans="21:22" x14ac:dyDescent="0.3">
      <c r="U193" s="1">
        <v>1860000</v>
      </c>
      <c r="V193" s="25">
        <v>3.7613143192016724E-2</v>
      </c>
    </row>
    <row r="194" spans="21:22" x14ac:dyDescent="0.3">
      <c r="U194" s="39">
        <v>1870000</v>
      </c>
      <c r="V194" s="25">
        <v>3.6781324200557887E-2</v>
      </c>
    </row>
    <row r="195" spans="21:22" x14ac:dyDescent="0.3">
      <c r="U195" s="39">
        <v>1880000</v>
      </c>
      <c r="V195" s="25">
        <v>3.5966751270774776E-2</v>
      </c>
    </row>
    <row r="196" spans="21:22" x14ac:dyDescent="0.3">
      <c r="U196" s="39">
        <v>1890000</v>
      </c>
      <c r="V196" s="25">
        <v>3.5169098349550634E-2</v>
      </c>
    </row>
    <row r="197" spans="21:22" x14ac:dyDescent="0.3">
      <c r="U197" s="1">
        <v>1900000</v>
      </c>
      <c r="V197" s="25">
        <v>3.4388044673868697E-2</v>
      </c>
    </row>
    <row r="198" spans="21:22" x14ac:dyDescent="0.3">
      <c r="U198" s="39">
        <v>1910000</v>
      </c>
      <c r="V198" s="25">
        <v>3.3623274710268221E-2</v>
      </c>
    </row>
    <row r="199" spans="21:22" x14ac:dyDescent="0.3">
      <c r="U199" s="39">
        <v>1920000</v>
      </c>
      <c r="V199" s="25">
        <v>3.2874478094167159E-2</v>
      </c>
    </row>
    <row r="200" spans="21:22" x14ac:dyDescent="0.3">
      <c r="U200" s="39">
        <v>1930000</v>
      </c>
      <c r="V200" s="25">
        <v>3.2141349569105075E-2</v>
      </c>
    </row>
    <row r="201" spans="21:22" x14ac:dyDescent="0.3">
      <c r="U201" s="1">
        <v>1940000</v>
      </c>
      <c r="V201" s="25">
        <v>3.1423588925928649E-2</v>
      </c>
    </row>
    <row r="202" spans="21:22" x14ac:dyDescent="0.3">
      <c r="U202" s="39">
        <v>1950000</v>
      </c>
      <c r="V202" s="25">
        <v>3.0720900941963249E-2</v>
      </c>
    </row>
    <row r="203" spans="21:22" x14ac:dyDescent="0.3">
      <c r="U203" s="39">
        <v>1960000</v>
      </c>
      <c r="V203" s="25">
        <v>3.0032995320195034E-2</v>
      </c>
    </row>
    <row r="204" spans="21:22" x14ac:dyDescent="0.3">
      <c r="U204" s="39">
        <v>1970000</v>
      </c>
      <c r="V204" s="25">
        <v>2.9359586628493674E-2</v>
      </c>
    </row>
    <row r="205" spans="21:22" x14ac:dyDescent="0.3">
      <c r="U205" s="1">
        <v>1980000</v>
      </c>
      <c r="V205" s="25">
        <v>2.8700394238914968E-2</v>
      </c>
    </row>
    <row r="206" spans="21:22" x14ac:dyDescent="0.3">
      <c r="U206" s="39">
        <v>1990000</v>
      </c>
      <c r="V206" s="25">
        <v>2.8055142267099077E-2</v>
      </c>
    </row>
    <row r="207" spans="21:22" x14ac:dyDescent="0.3">
      <c r="U207" s="39">
        <v>2000000</v>
      </c>
      <c r="V207" s="25">
        <v>2.742355951179842E-2</v>
      </c>
    </row>
    <row r="208" spans="21:22" x14ac:dyDescent="0.3">
      <c r="U208" s="39">
        <v>2010000</v>
      </c>
      <c r="V208" s="25">
        <v>2.6805379394559393E-2</v>
      </c>
    </row>
    <row r="209" spans="21:22" x14ac:dyDescent="0.3">
      <c r="U209" s="1">
        <v>2020000</v>
      </c>
      <c r="V209" s="25">
        <v>2.6200339899583421E-2</v>
      </c>
    </row>
    <row r="210" spans="21:22" x14ac:dyDescent="0.3">
      <c r="U210" s="39">
        <v>2030000</v>
      </c>
      <c r="V210" s="25">
        <v>2.5608183513785829E-2</v>
      </c>
    </row>
    <row r="211" spans="21:22" x14ac:dyDescent="0.3">
      <c r="U211" s="39">
        <v>2040000</v>
      </c>
      <c r="V211" s="25">
        <v>2.5028657167082902E-2</v>
      </c>
    </row>
    <row r="212" spans="21:22" x14ac:dyDescent="0.3">
      <c r="U212" s="39">
        <v>2050000</v>
      </c>
      <c r="V212" s="25">
        <v>2.4461512172920991E-2</v>
      </c>
    </row>
    <row r="213" spans="21:22" x14ac:dyDescent="0.3">
      <c r="U213" s="1">
        <v>2060000</v>
      </c>
      <c r="V213" s="25">
        <v>2.3906504169073015E-2</v>
      </c>
    </row>
    <row r="214" spans="21:22" x14ac:dyDescent="0.3">
      <c r="U214" s="39">
        <v>2070000</v>
      </c>
      <c r="V214" s="25">
        <v>2.3363393058717444E-2</v>
      </c>
    </row>
    <row r="215" spans="21:22" x14ac:dyDescent="0.3">
      <c r="U215" s="39">
        <v>2080000</v>
      </c>
      <c r="V215" s="25">
        <v>2.2831942951822944E-2</v>
      </c>
    </row>
    <row r="216" spans="21:22" x14ac:dyDescent="0.3">
      <c r="U216" s="39">
        <v>2090000</v>
      </c>
      <c r="V216" s="25">
        <v>2.2311922106850547E-2</v>
      </c>
    </row>
    <row r="217" spans="21:22" x14ac:dyDescent="0.3">
      <c r="U217" s="1">
        <v>2100000</v>
      </c>
      <c r="V217" s="25">
        <v>2.1803102872794661E-2</v>
      </c>
    </row>
    <row r="218" spans="21:22" x14ac:dyDescent="0.3">
      <c r="U218" s="39">
        <v>2110000</v>
      </c>
      <c r="V218" s="25">
        <v>2.1305261631575673E-2</v>
      </c>
    </row>
    <row r="219" spans="21:22" x14ac:dyDescent="0.3">
      <c r="U219" s="39">
        <v>2120000</v>
      </c>
      <c r="V219" s="25">
        <v>2.0818178740800712E-2</v>
      </c>
    </row>
    <row r="220" spans="21:22" x14ac:dyDescent="0.3">
      <c r="U220" s="39">
        <v>2130000</v>
      </c>
      <c r="V220" s="25">
        <v>2.0341638476904893E-2</v>
      </c>
    </row>
    <row r="221" spans="21:22" x14ac:dyDescent="0.3">
      <c r="U221" s="1">
        <v>2140000</v>
      </c>
      <c r="V221" s="25">
        <v>1.9875428978687056E-2</v>
      </c>
    </row>
    <row r="222" spans="21:22" x14ac:dyDescent="0.3">
      <c r="U222" s="39">
        <v>2150000</v>
      </c>
      <c r="V222" s="25">
        <v>1.941934219125321E-2</v>
      </c>
    </row>
    <row r="223" spans="21:22" x14ac:dyDescent="0.3">
      <c r="U223" s="39">
        <v>2160000</v>
      </c>
      <c r="V223" s="25">
        <v>1.8973173810378108E-2</v>
      </c>
    </row>
    <row r="224" spans="21:22" x14ac:dyDescent="0.3">
      <c r="U224" s="39">
        <v>2170000</v>
      </c>
      <c r="V224" s="25">
        <v>1.8536723227297415E-2</v>
      </c>
    </row>
    <row r="225" spans="21:22" x14ac:dyDescent="0.3">
      <c r="U225" s="1">
        <v>2180000</v>
      </c>
      <c r="V225" s="25">
        <v>1.8109793473939068E-2</v>
      </c>
    </row>
    <row r="226" spans="21:22" x14ac:dyDescent="0.3">
      <c r="U226" s="39">
        <v>2190000</v>
      </c>
      <c r="V226" s="25">
        <v>1.7692191168604335E-2</v>
      </c>
    </row>
    <row r="227" spans="21:22" x14ac:dyDescent="0.3">
      <c r="U227" s="39">
        <v>2200000</v>
      </c>
      <c r="V227" s="25">
        <v>1.7283726462108878E-2</v>
      </c>
    </row>
    <row r="228" spans="21:22" x14ac:dyDescent="0.3">
      <c r="U228" s="39">
        <v>2210000</v>
      </c>
      <c r="V228" s="25">
        <v>1.6884212984390409E-2</v>
      </c>
    </row>
    <row r="229" spans="21:22" x14ac:dyDescent="0.3">
      <c r="U229" s="1">
        <v>2220000</v>
      </c>
      <c r="V229" s="25">
        <v>1.6493467791590808E-2</v>
      </c>
    </row>
    <row r="230" spans="21:22" x14ac:dyDescent="0.3">
      <c r="U230" s="39">
        <v>2230000</v>
      </c>
      <c r="V230" s="25">
        <v>1.6111311313622048E-2</v>
      </c>
    </row>
    <row r="231" spans="21:22" x14ac:dyDescent="0.3">
      <c r="U231" s="39">
        <v>2240000</v>
      </c>
      <c r="V231" s="25">
        <v>1.5737567302219809E-2</v>
      </c>
    </row>
    <row r="232" spans="21:22" x14ac:dyDescent="0.3">
      <c r="U232" s="39">
        <v>2250000</v>
      </c>
      <c r="V232" s="25">
        <v>1.5372062779493328E-2</v>
      </c>
    </row>
    <row r="233" spans="21:22" x14ac:dyDescent="0.3">
      <c r="U233" s="1">
        <v>2260000</v>
      </c>
      <c r="V233" s="25">
        <v>1.5014627986976177E-2</v>
      </c>
    </row>
    <row r="234" spans="21:22" x14ac:dyDescent="0.3">
      <c r="U234" s="39">
        <v>2270000</v>
      </c>
      <c r="V234" s="25">
        <v>1.4665096335181513E-2</v>
      </c>
    </row>
    <row r="235" spans="21:22" x14ac:dyDescent="0.3">
      <c r="U235" s="39">
        <v>2280000</v>
      </c>
      <c r="V235" s="25">
        <v>1.432330435367175E-2</v>
      </c>
    </row>
    <row r="236" spans="21:22" x14ac:dyDescent="0.3">
      <c r="U236" s="39">
        <v>2290000</v>
      </c>
      <c r="V236" s="25">
        <v>1.3989091641638094E-2</v>
      </c>
    </row>
    <row r="237" spans="21:22" x14ac:dyDescent="0.3">
      <c r="U237" s="1">
        <v>2300000</v>
      </c>
      <c r="V237" s="25">
        <v>1.3662300819004151E-2</v>
      </c>
    </row>
    <row r="238" spans="21:22" x14ac:dyDescent="0.3">
      <c r="U238" s="39">
        <v>2310000</v>
      </c>
      <c r="V238" s="25">
        <v>1.3342777478047912E-2</v>
      </c>
    </row>
    <row r="239" spans="21:22" x14ac:dyDescent="0.3">
      <c r="U239" s="39">
        <v>2320000</v>
      </c>
      <c r="V239" s="25">
        <v>1.3030370135550428E-2</v>
      </c>
    </row>
    <row r="240" spans="21:22" x14ac:dyDescent="0.3">
      <c r="U240" s="39">
        <v>2330000</v>
      </c>
      <c r="V240" s="25">
        <v>1.2724930185471975E-2</v>
      </c>
    </row>
    <row r="241" spans="21:22" x14ac:dyDescent="0.3">
      <c r="U241" s="1">
        <v>2340000</v>
      </c>
      <c r="V241" s="25">
        <v>1.2426311852158315E-2</v>
      </c>
    </row>
    <row r="242" spans="21:22" x14ac:dyDescent="0.3">
      <c r="U242" s="39">
        <v>2350000</v>
      </c>
      <c r="V242" s="25">
        <v>1.2134372144077228E-2</v>
      </c>
    </row>
    <row r="243" spans="21:22" x14ac:dyDescent="0.3">
      <c r="U243" s="39">
        <v>2360000</v>
      </c>
      <c r="V243" s="25">
        <v>1.1848970808090348E-2</v>
      </c>
    </row>
    <row r="244" spans="21:22" x14ac:dyDescent="0.3">
      <c r="U244" s="39">
        <v>2370000</v>
      </c>
      <c r="V244" s="25">
        <v>1.1569970284257072E-2</v>
      </c>
    </row>
    <row r="245" spans="21:22" x14ac:dyDescent="0.3">
      <c r="U245" s="1">
        <v>2380000</v>
      </c>
      <c r="V245" s="25">
        <v>1.1297235661174385E-2</v>
      </c>
    </row>
    <row r="246" spans="21:22" x14ac:dyDescent="0.3">
      <c r="U246" s="39">
        <v>2390000</v>
      </c>
      <c r="V246" s="25">
        <v>1.1030634631852809E-2</v>
      </c>
    </row>
    <row r="247" spans="21:22" x14ac:dyDescent="0.3">
      <c r="U247" s="39">
        <v>2400000</v>
      </c>
      <c r="V247" s="25">
        <v>1.0770037450126479E-2</v>
      </c>
    </row>
    <row r="248" spans="21:22" x14ac:dyDescent="0.3">
      <c r="U248" s="39">
        <v>2410000</v>
      </c>
      <c r="V248" s="25">
        <v>1.0515316887599916E-2</v>
      </c>
    </row>
    <row r="249" spans="21:22" x14ac:dyDescent="0.3">
      <c r="U249" s="1">
        <v>2420000</v>
      </c>
      <c r="V249" s="25">
        <v>1.0266348191129685E-2</v>
      </c>
    </row>
    <row r="250" spans="21:22" x14ac:dyDescent="0.3">
      <c r="U250" s="39">
        <v>2430000</v>
      </c>
      <c r="V250" s="25">
        <v>1.0023009040840183E-2</v>
      </c>
    </row>
    <row r="251" spans="21:22" x14ac:dyDescent="0.3">
      <c r="U251" s="39">
        <v>2440000</v>
      </c>
      <c r="V251" s="25">
        <v>9.7851795086737643E-3</v>
      </c>
    </row>
    <row r="252" spans="21:22" x14ac:dyDescent="0.3">
      <c r="U252" s="39">
        <v>2450000</v>
      </c>
      <c r="V252" s="25">
        <v>9.552742017473163E-3</v>
      </c>
    </row>
    <row r="253" spans="21:22" x14ac:dyDescent="0.3">
      <c r="U253" s="1">
        <v>2460000</v>
      </c>
      <c r="V253" s="25">
        <v>9.3255813005939572E-3</v>
      </c>
    </row>
    <row r="254" spans="21:22" x14ac:dyDescent="0.3">
      <c r="U254" s="39">
        <v>2470000</v>
      </c>
      <c r="V254" s="25">
        <v>9.1035843620484464E-3</v>
      </c>
    </row>
    <row r="255" spans="21:22" x14ac:dyDescent="0.3">
      <c r="U255" s="39">
        <v>2480000</v>
      </c>
      <c r="V255" s="25">
        <v>8.8866404371761021E-3</v>
      </c>
    </row>
    <row r="256" spans="21:22" x14ac:dyDescent="0.3">
      <c r="U256" s="39">
        <v>2490000</v>
      </c>
      <c r="V256" s="25">
        <v>8.674640953839876E-3</v>
      </c>
    </row>
    <row r="257" spans="21:22" x14ac:dyDescent="0.3">
      <c r="U257" s="1">
        <v>2500000</v>
      </c>
      <c r="V257" s="25">
        <v>8.4674794941467391E-3</v>
      </c>
    </row>
    <row r="258" spans="21:22" x14ac:dyDescent="0.3">
      <c r="U258" s="39">
        <v>2510000</v>
      </c>
      <c r="V258" s="25">
        <v>8.2650517566887956E-3</v>
      </c>
    </row>
    <row r="259" spans="21:22" x14ac:dyDescent="0.3">
      <c r="U259" s="39">
        <v>2520000</v>
      </c>
      <c r="V259" s="25">
        <v>8.0672555193032711E-3</v>
      </c>
    </row>
    <row r="260" spans="21:22" x14ac:dyDescent="0.3">
      <c r="U260" s="39">
        <v>2530000</v>
      </c>
      <c r="V260" s="25">
        <v>7.8739906023490968E-3</v>
      </c>
    </row>
    <row r="261" spans="21:22" x14ac:dyDescent="0.3">
      <c r="U261" s="1">
        <v>2540000</v>
      </c>
      <c r="V261" s="25">
        <v>7.6851588324958068E-3</v>
      </c>
    </row>
    <row r="262" spans="21:22" x14ac:dyDescent="0.3">
      <c r="U262" s="39">
        <v>2550000</v>
      </c>
      <c r="V262" s="25">
        <v>7.5006640070235213E-3</v>
      </c>
    </row>
    <row r="263" spans="21:22" x14ac:dyDescent="0.3">
      <c r="U263" s="39">
        <v>2560000</v>
      </c>
      <c r="V263" s="25">
        <v>7.3204118586292022E-3</v>
      </c>
    </row>
    <row r="264" spans="21:22" x14ac:dyDescent="0.3">
      <c r="U264" s="39">
        <v>2570000</v>
      </c>
      <c r="V264" s="25">
        <v>7.1443100207368567E-3</v>
      </c>
    </row>
    <row r="265" spans="21:22" x14ac:dyDescent="0.3">
      <c r="U265" s="1">
        <v>2580000</v>
      </c>
      <c r="V265" s="25">
        <v>6.972267993308752E-3</v>
      </c>
    </row>
    <row r="266" spans="21:22" x14ac:dyDescent="0.3">
      <c r="U266" s="39">
        <v>2590000</v>
      </c>
      <c r="V266" s="25">
        <v>6.8041971091527985E-3</v>
      </c>
    </row>
    <row r="267" spans="21:22" x14ac:dyDescent="0.3">
      <c r="U267" s="39">
        <v>2600000</v>
      </c>
      <c r="V267" s="25">
        <v>6.6400105007234115E-3</v>
      </c>
    </row>
    <row r="268" spans="21:22" x14ac:dyDescent="0.3">
      <c r="U268" s="39">
        <v>2610000</v>
      </c>
      <c r="V268" s="25">
        <v>6.4796230674119062E-3</v>
      </c>
    </row>
    <row r="269" spans="21:22" x14ac:dyDescent="0.3">
      <c r="U269" s="1">
        <v>2620000</v>
      </c>
      <c r="V269" s="25">
        <v>6.3229514433230678E-3</v>
      </c>
    </row>
    <row r="270" spans="21:22" x14ac:dyDescent="0.3">
      <c r="U270" s="39">
        <v>2630000</v>
      </c>
      <c r="V270" s="25">
        <v>6.1699139655324361E-3</v>
      </c>
    </row>
    <row r="271" spans="21:22" x14ac:dyDescent="0.3">
      <c r="U271" s="39">
        <v>2640000</v>
      </c>
      <c r="V271" s="25">
        <v>6.0204306428226755E-3</v>
      </c>
    </row>
    <row r="272" spans="21:22" x14ac:dyDescent="0.3">
      <c r="U272" s="39">
        <v>2650000</v>
      </c>
      <c r="V272" s="25">
        <v>5.874423124892638E-3</v>
      </c>
    </row>
    <row r="273" spans="21:22" x14ac:dyDescent="0.3">
      <c r="U273" s="1">
        <v>2660000</v>
      </c>
      <c r="V273" s="25">
        <v>5.7318146720364031E-3</v>
      </c>
    </row>
    <row r="274" spans="21:22" x14ac:dyDescent="0.3">
      <c r="U274" s="39">
        <v>2670000</v>
      </c>
      <c r="V274" s="25">
        <v>5.5925301252876432E-3</v>
      </c>
    </row>
    <row r="275" spans="21:22" x14ac:dyDescent="0.3">
      <c r="U275" s="39">
        <v>2680000</v>
      </c>
      <c r="V275" s="25">
        <v>5.4564958770254666E-3</v>
      </c>
    </row>
    <row r="276" spans="21:22" x14ac:dyDescent="0.3">
      <c r="U276" s="39">
        <v>2690000</v>
      </c>
      <c r="V276" s="25">
        <v>5.323639842035665E-3</v>
      </c>
    </row>
    <row r="277" spans="21:22" x14ac:dyDescent="0.3">
      <c r="U277" s="1">
        <v>2700000</v>
      </c>
      <c r="V277" s="25">
        <v>5.1938914290257715E-3</v>
      </c>
    </row>
    <row r="278" spans="21:22" x14ac:dyDescent="0.3">
      <c r="U278" s="39">
        <v>2710000</v>
      </c>
      <c r="V278" s="25">
        <v>5.0671815125868146E-3</v>
      </c>
    </row>
    <row r="279" spans="21:22" x14ac:dyDescent="0.3">
      <c r="U279" s="39">
        <v>2720000</v>
      </c>
      <c r="V279" s="25">
        <v>4.9434424055989894E-3</v>
      </c>
    </row>
    <row r="280" spans="21:22" x14ac:dyDescent="0.3">
      <c r="U280" s="39">
        <v>2730000</v>
      </c>
      <c r="V280" s="25">
        <v>4.822607832076135E-3</v>
      </c>
    </row>
    <row r="281" spans="21:22" x14ac:dyDescent="0.3">
      <c r="U281" s="1">
        <v>2740000</v>
      </c>
      <c r="V281" s="25">
        <v>4.7046129004439923E-3</v>
      </c>
    </row>
    <row r="282" spans="21:22" x14ac:dyDescent="0.3">
      <c r="U282" s="39">
        <v>2750000</v>
      </c>
      <c r="V282" s="25">
        <v>4.5893940772485063E-3</v>
      </c>
    </row>
    <row r="283" spans="21:22" x14ac:dyDescent="0.3">
      <c r="U283" s="39">
        <v>2760000</v>
      </c>
      <c r="V283" s="25">
        <v>4.4768891612885307E-3</v>
      </c>
    </row>
    <row r="284" spans="21:22" x14ac:dyDescent="0.3">
      <c r="U284" s="39">
        <v>2770000</v>
      </c>
      <c r="V284" s="25">
        <v>4.3670372581698985E-3</v>
      </c>
    </row>
    <row r="285" spans="21:22" x14ac:dyDescent="0.3">
      <c r="U285" s="1">
        <v>2780000</v>
      </c>
      <c r="V285" s="25">
        <v>4.2597787552735517E-3</v>
      </c>
    </row>
    <row r="286" spans="21:22" x14ac:dyDescent="0.3">
      <c r="U286" s="39">
        <v>2790000</v>
      </c>
      <c r="V286" s="25">
        <v>4.1550552971360783E-3</v>
      </c>
    </row>
    <row r="287" spans="21:22" x14ac:dyDescent="0.3">
      <c r="U287" s="39">
        <v>2800000</v>
      </c>
      <c r="V287" s="25">
        <v>4.0528097612355148E-3</v>
      </c>
    </row>
    <row r="288" spans="21:22" x14ac:dyDescent="0.3">
      <c r="U288" s="39">
        <v>2810000</v>
      </c>
      <c r="V288" s="25">
        <v>3.9529862341784305E-3</v>
      </c>
    </row>
    <row r="289" spans="21:22" x14ac:dyDescent="0.3">
      <c r="U289" s="1">
        <v>2820000</v>
      </c>
      <c r="V289" s="25">
        <v>3.8555299882848644E-3</v>
      </c>
    </row>
    <row r="290" spans="21:22" x14ac:dyDescent="0.3">
      <c r="U290" s="39">
        <v>2830000</v>
      </c>
      <c r="V290" s="25">
        <v>3.7603874585636142E-3</v>
      </c>
    </row>
    <row r="291" spans="21:22" x14ac:dyDescent="0.3">
      <c r="U291" s="39">
        <v>2840000</v>
      </c>
      <c r="V291" s="25">
        <v>3.6675062200760638E-3</v>
      </c>
    </row>
    <row r="292" spans="21:22" x14ac:dyDescent="0.3">
      <c r="U292" s="39">
        <v>2850000</v>
      </c>
      <c r="V292" s="25">
        <v>3.5768349656817942E-3</v>
      </c>
    </row>
    <row r="293" spans="21:22" x14ac:dyDescent="0.3">
      <c r="U293" s="1">
        <v>2860000</v>
      </c>
      <c r="V293" s="25">
        <v>3.4883234841617131E-3</v>
      </c>
    </row>
    <row r="294" spans="21:22" x14ac:dyDescent="0.3">
      <c r="U294" s="39">
        <v>2870000</v>
      </c>
      <c r="V294" s="25">
        <v>3.401922638714795E-3</v>
      </c>
    </row>
    <row r="295" spans="21:22" x14ac:dyDescent="0.3">
      <c r="U295" s="39">
        <v>2880000</v>
      </c>
      <c r="V295" s="25">
        <v>3.3175843458220747E-3</v>
      </c>
    </row>
    <row r="296" spans="21:22" x14ac:dyDescent="0.3">
      <c r="U296" s="39">
        <v>2890000</v>
      </c>
      <c r="V296" s="25">
        <v>3.2352615544751638E-3</v>
      </c>
    </row>
    <row r="297" spans="21:22" x14ac:dyDescent="0.3">
      <c r="U297" s="1">
        <v>2900000</v>
      </c>
      <c r="V297" s="25">
        <v>3.1549082257623516E-3</v>
      </c>
    </row>
    <row r="298" spans="21:22" x14ac:dyDescent="0.3">
      <c r="U298" s="39">
        <v>2910000</v>
      </c>
      <c r="V298" s="25">
        <v>3.0764793128097278E-3</v>
      </c>
    </row>
    <row r="299" spans="21:22" x14ac:dyDescent="0.3">
      <c r="U299" s="39">
        <v>2920000</v>
      </c>
      <c r="V299" s="25">
        <v>2.9999307410709546E-3</v>
      </c>
    </row>
    <row r="300" spans="21:22" x14ac:dyDescent="0.3">
      <c r="U300" s="39">
        <v>2930000</v>
      </c>
      <c r="V300" s="25">
        <v>2.9252193889619596E-3</v>
      </c>
    </row>
    <row r="301" spans="21:22" x14ac:dyDescent="0.3">
      <c r="U301" s="1">
        <v>2940000</v>
      </c>
      <c r="V301" s="25">
        <v>2.8523030688356169E-3</v>
      </c>
    </row>
    <row r="302" spans="21:22" x14ac:dyDescent="0.3">
      <c r="U302" s="39">
        <v>2950000</v>
      </c>
      <c r="V302" s="25">
        <v>2.781140508291583E-3</v>
      </c>
    </row>
    <row r="303" spans="21:22" x14ac:dyDescent="0.3">
      <c r="U303" s="39">
        <v>2960000</v>
      </c>
      <c r="V303" s="25">
        <v>2.7116913318168635E-3</v>
      </c>
    </row>
    <row r="304" spans="21:22" x14ac:dyDescent="0.3">
      <c r="U304" s="39">
        <v>2970000</v>
      </c>
      <c r="V304" s="25">
        <v>2.6439160427530347E-3</v>
      </c>
    </row>
    <row r="305" spans="21:22" x14ac:dyDescent="0.3">
      <c r="U305" s="1">
        <v>2980000</v>
      </c>
      <c r="V305" s="25">
        <v>2.5777760055839668E-3</v>
      </c>
    </row>
    <row r="306" spans="21:22" x14ac:dyDescent="0.3">
      <c r="U306" s="39">
        <v>2990000</v>
      </c>
      <c r="V306" s="25">
        <v>2.5132334285415023E-3</v>
      </c>
    </row>
    <row r="307" spans="21:22" x14ac:dyDescent="0.3">
      <c r="U307" s="39">
        <v>3000000</v>
      </c>
      <c r="V307" s="25">
        <v>2.4502513465232516E-3</v>
      </c>
    </row>
    <row r="308" spans="21:22" x14ac:dyDescent="0.3">
      <c r="U308" s="39">
        <v>3010000</v>
      </c>
      <c r="V308" s="25">
        <v>2.3887936043182345E-3</v>
      </c>
    </row>
    <row r="309" spans="21:22" x14ac:dyDescent="0.3">
      <c r="U309" s="1">
        <v>3020000</v>
      </c>
      <c r="V309" s="25">
        <v>2.3288248401362585E-3</v>
      </c>
    </row>
    <row r="310" spans="21:22" x14ac:dyDescent="0.3">
      <c r="U310" s="39">
        <v>3030000</v>
      </c>
      <c r="V310" s="25">
        <v>2.2703104694364886E-3</v>
      </c>
    </row>
    <row r="311" spans="21:22" x14ac:dyDescent="0.3">
      <c r="U311" s="39">
        <v>3040000</v>
      </c>
      <c r="V311" s="25">
        <v>2.2132166690502467E-3</v>
      </c>
    </row>
    <row r="312" spans="21:22" x14ac:dyDescent="0.3">
      <c r="U312" s="39">
        <v>3050000</v>
      </c>
      <c r="V312" s="25">
        <v>2.1575103615947737E-3</v>
      </c>
    </row>
    <row r="313" spans="21:22" x14ac:dyDescent="0.3">
      <c r="U313" s="1">
        <v>3060000</v>
      </c>
      <c r="V313" s="25">
        <v>2.1031592001725407E-3</v>
      </c>
    </row>
    <row r="314" spans="21:22" x14ac:dyDescent="0.3">
      <c r="U314" s="39">
        <v>3070000</v>
      </c>
      <c r="V314" s="25">
        <v>2.0501315533525428E-3</v>
      </c>
    </row>
    <row r="315" spans="21:22" x14ac:dyDescent="0.3">
      <c r="U315" s="39">
        <v>3080000</v>
      </c>
      <c r="V315" s="25">
        <v>1.9983964904287293E-3</v>
      </c>
    </row>
    <row r="316" spans="21:22" x14ac:dyDescent="0.3">
      <c r="U316" s="39">
        <v>3090000</v>
      </c>
      <c r="V316" s="25">
        <v>1.947923766952075E-3</v>
      </c>
    </row>
    <row r="317" spans="21:22" x14ac:dyDescent="0.3">
      <c r="U317" s="1">
        <v>3100000</v>
      </c>
      <c r="V317" s="25">
        <v>1.8986838105314147E-3</v>
      </c>
    </row>
    <row r="318" spans="21:22" x14ac:dyDescent="0.3">
      <c r="U318" s="39">
        <v>3110000</v>
      </c>
      <c r="V318" s="25">
        <v>1.850647706899056E-3</v>
      </c>
    </row>
    <row r="319" spans="21:22" x14ac:dyDescent="0.3">
      <c r="U319" s="39">
        <v>3120000</v>
      </c>
      <c r="V319" s="25">
        <v>1.8037871862375719E-3</v>
      </c>
    </row>
    <row r="320" spans="21:22" x14ac:dyDescent="0.3">
      <c r="U320" s="39">
        <v>3130000</v>
      </c>
      <c r="V320" s="25">
        <v>1.7580746097629303E-3</v>
      </c>
    </row>
    <row r="321" spans="21:22" x14ac:dyDescent="0.3">
      <c r="U321" s="1">
        <v>3140000</v>
      </c>
      <c r="V321" s="25">
        <v>1.7134829565603957E-3</v>
      </c>
    </row>
    <row r="322" spans="21:22" x14ac:dyDescent="0.3">
      <c r="U322" s="39">
        <v>3150000</v>
      </c>
      <c r="V322" s="25">
        <v>1.6699858106692406E-3</v>
      </c>
    </row>
    <row r="323" spans="21:22" x14ac:dyDescent="0.3">
      <c r="U323" s="39">
        <v>3160000</v>
      </c>
      <c r="V323" s="25">
        <v>1.6275573484119063E-3</v>
      </c>
    </row>
    <row r="324" spans="21:22" x14ac:dyDescent="0.3">
      <c r="U324" s="39">
        <v>3170000</v>
      </c>
      <c r="V324" s="25">
        <v>1.586172325964191E-3</v>
      </c>
    </row>
    <row r="325" spans="21:22" x14ac:dyDescent="0.3">
      <c r="U325" s="1">
        <v>3180000</v>
      </c>
      <c r="V325" s="25">
        <v>1.5458060671623738E-3</v>
      </c>
    </row>
    <row r="326" spans="21:22" x14ac:dyDescent="0.3">
      <c r="U326" s="39">
        <v>3190000</v>
      </c>
      <c r="V326" s="25">
        <v>1.5064344515432293E-3</v>
      </c>
    </row>
    <row r="327" spans="21:22" x14ac:dyDescent="0.3">
      <c r="U327" s="39">
        <v>3200000</v>
      </c>
      <c r="V327" s="25">
        <v>1.4680339026135051E-3</v>
      </c>
    </row>
    <row r="328" spans="21:22" x14ac:dyDescent="0.3">
      <c r="U328" s="39">
        <v>3210000</v>
      </c>
      <c r="V328" s="25">
        <v>1.4305813763451248E-3</v>
      </c>
    </row>
    <row r="329" spans="21:22" x14ac:dyDescent="0.3">
      <c r="U329" s="1">
        <v>3220000</v>
      </c>
      <c r="V329" s="25">
        <v>1.3940543498917701E-3</v>
      </c>
    </row>
    <row r="330" spans="21:22" x14ac:dyDescent="0.3">
      <c r="U330" s="39">
        <v>3230000</v>
      </c>
      <c r="V330" s="25">
        <v>1.3584308105241442E-3</v>
      </c>
    </row>
    <row r="331" spans="21:22" x14ac:dyDescent="0.3">
      <c r="U331" s="39">
        <v>3240000</v>
      </c>
      <c r="V331" s="25">
        <v>1.3236892447795431E-3</v>
      </c>
    </row>
    <row r="332" spans="21:22" x14ac:dyDescent="0.3">
      <c r="U332" s="39">
        <v>3250000</v>
      </c>
      <c r="V332" s="25">
        <v>1.2898086278224287E-3</v>
      </c>
    </row>
    <row r="333" spans="21:22" x14ac:dyDescent="0.3">
      <c r="U333" s="1">
        <v>3260000</v>
      </c>
      <c r="V333" s="25">
        <v>1.2567684130125581E-3</v>
      </c>
    </row>
    <row r="334" spans="21:22" x14ac:dyDescent="0.3">
      <c r="U334" s="39">
        <v>3270000</v>
      </c>
      <c r="V334" s="25">
        <v>1.2245485216769668E-3</v>
      </c>
    </row>
    <row r="335" spans="21:22" x14ac:dyDescent="0.3">
      <c r="U335" s="39">
        <v>3280000</v>
      </c>
      <c r="V335" s="25">
        <v>1.193129333082421E-3</v>
      </c>
    </row>
    <row r="336" spans="21:22" x14ac:dyDescent="0.3">
      <c r="U336" s="39">
        <v>3290000</v>
      </c>
      <c r="V336" s="25">
        <v>1.1624916746051789E-3</v>
      </c>
    </row>
    <row r="337" spans="21:22" x14ac:dyDescent="0.3">
      <c r="U337" s="1">
        <v>3300000</v>
      </c>
      <c r="V337" s="25">
        <v>1.1326168120941442E-3</v>
      </c>
    </row>
    <row r="338" spans="21:22" x14ac:dyDescent="0.3">
      <c r="U338" s="39">
        <v>3310000</v>
      </c>
      <c r="V338" s="25">
        <v>1.1034864404247421E-3</v>
      </c>
    </row>
    <row r="339" spans="21:22" x14ac:dyDescent="0.3">
      <c r="U339" s="39">
        <v>3320000</v>
      </c>
      <c r="V339" s="25">
        <v>1.0750826742396765E-3</v>
      </c>
    </row>
    <row r="340" spans="21:22" x14ac:dyDescent="0.3">
      <c r="U340" s="39">
        <v>3330000</v>
      </c>
      <c r="V340" s="25">
        <v>1.047388038873707E-3</v>
      </c>
    </row>
    <row r="341" spans="21:22" x14ac:dyDescent="0.3">
      <c r="U341" s="1">
        <v>3340000</v>
      </c>
      <c r="V341" s="25">
        <v>1.0203854614589884E-3</v>
      </c>
    </row>
    <row r="342" spans="21:22" x14ac:dyDescent="0.3">
      <c r="U342" s="39">
        <v>3350000</v>
      </c>
      <c r="V342" s="25">
        <v>9.9405826220810324E-4</v>
      </c>
    </row>
    <row r="343" spans="21:22" x14ac:dyDescent="0.3">
      <c r="U343" s="39">
        <v>3360000</v>
      </c>
      <c r="V343" s="25">
        <v>9.6839014587135977E-4</v>
      </c>
    </row>
    <row r="344" spans="21:22" x14ac:dyDescent="0.3">
      <c r="U344" s="39">
        <v>3370000</v>
      </c>
      <c r="V344" s="25">
        <v>9.4336519336539622E-4</v>
      </c>
    </row>
    <row r="345" spans="21:22" x14ac:dyDescent="0.3">
      <c r="U345" s="1">
        <v>3380000</v>
      </c>
      <c r="V345" s="25">
        <v>9.1896785357024945E-4</v>
      </c>
    </row>
    <row r="346" spans="21:22" x14ac:dyDescent="0.3">
      <c r="U346" s="39">
        <v>3390000</v>
      </c>
      <c r="V346" s="25">
        <v>8.9518293529171583E-4</v>
      </c>
    </row>
    <row r="347" spans="21:22" x14ac:dyDescent="0.3">
      <c r="U347" s="39">
        <v>3400000</v>
      </c>
      <c r="V347" s="25">
        <v>8.7199559938596662E-4</v>
      </c>
    </row>
    <row r="348" spans="21:22" x14ac:dyDescent="0.3">
      <c r="U348" s="39">
        <v>3410000</v>
      </c>
      <c r="V348" s="25">
        <v>8.4939135104366084E-4</v>
      </c>
    </row>
    <row r="349" spans="21:22" x14ac:dyDescent="0.3">
      <c r="U349" s="1">
        <v>3420000</v>
      </c>
      <c r="V349" s="25">
        <v>8.2735603223091034E-4</v>
      </c>
    </row>
    <row r="350" spans="21:22" x14ac:dyDescent="0.3">
      <c r="U350" s="39">
        <v>3430000</v>
      </c>
      <c r="V350" s="25">
        <v>8.0587581428362117E-4</v>
      </c>
    </row>
    <row r="351" spans="21:22" x14ac:dyDescent="0.3">
      <c r="U351" s="39">
        <v>3440000</v>
      </c>
      <c r="V351" s="25">
        <v>7.8493719065321163E-4</v>
      </c>
    </row>
    <row r="352" spans="21:22" x14ac:dyDescent="0.3">
      <c r="U352" s="39">
        <v>3450000</v>
      </c>
      <c r="V352" s="25">
        <v>7.6452696980036086E-4</v>
      </c>
    </row>
    <row r="353" spans="21:22" x14ac:dyDescent="0.3">
      <c r="U353" s="1">
        <v>3460000</v>
      </c>
      <c r="V353" s="25">
        <v>7.4463226823435254E-4</v>
      </c>
    </row>
    <row r="354" spans="21:22" x14ac:dyDescent="0.3">
      <c r="U354" s="39">
        <v>3470000</v>
      </c>
      <c r="V354" s="25">
        <v>7.2524050369541908E-4</v>
      </c>
    </row>
    <row r="355" spans="21:22" x14ac:dyDescent="0.3">
      <c r="U355" s="39">
        <v>3480000</v>
      </c>
      <c r="V355" s="25">
        <v>7.0633938847722397E-4</v>
      </c>
    </row>
    <row r="356" spans="21:22" x14ac:dyDescent="0.3">
      <c r="U356" s="39">
        <v>3490000</v>
      </c>
      <c r="V356" s="25">
        <v>6.8791692288709618E-4</v>
      </c>
    </row>
    <row r="357" spans="21:22" x14ac:dyDescent="0.3">
      <c r="U357" s="1">
        <v>3500000</v>
      </c>
      <c r="V357" s="25">
        <v>6.6996138884143741E-4</v>
      </c>
    </row>
    <row r="358" spans="21:22" x14ac:dyDescent="0.3">
      <c r="U358" s="39">
        <v>3510000</v>
      </c>
      <c r="V358" s="25">
        <v>6.5246134359362188E-4</v>
      </c>
    </row>
    <row r="359" spans="21:22" x14ac:dyDescent="0.3">
      <c r="U359" s="39">
        <v>3520000</v>
      </c>
      <c r="V359" s="25">
        <v>6.3540561359232096E-4</v>
      </c>
    </row>
    <row r="360" spans="21:22" x14ac:dyDescent="0.3">
      <c r="U360" s="39">
        <v>3530000</v>
      </c>
      <c r="V360" s="25">
        <v>6.187832884672023E-4</v>
      </c>
    </row>
    <row r="361" spans="21:22" x14ac:dyDescent="0.3">
      <c r="U361" s="1">
        <v>3540000</v>
      </c>
      <c r="V361" s="25">
        <v>6.0258371514032691E-4</v>
      </c>
    </row>
    <row r="362" spans="21:22" x14ac:dyDescent="0.3">
      <c r="U362" s="39">
        <v>3550000</v>
      </c>
      <c r="V362" s="25">
        <v>5.8679649206031838E-4</v>
      </c>
    </row>
    <row r="363" spans="21:22" x14ac:dyDescent="0.3">
      <c r="U363" s="39">
        <v>3560000</v>
      </c>
      <c r="V363" s="25">
        <v>5.7141146355718696E-4</v>
      </c>
    </row>
    <row r="364" spans="21:22" x14ac:dyDescent="0.3">
      <c r="U364" s="39">
        <v>3570000</v>
      </c>
      <c r="V364" s="25">
        <v>5.5641871431577194E-4</v>
      </c>
    </row>
    <row r="365" spans="21:22" x14ac:dyDescent="0.3">
      <c r="U365" s="1">
        <v>3580000</v>
      </c>
      <c r="V365" s="25">
        <v>5.4180856396494502E-4</v>
      </c>
    </row>
    <row r="366" spans="21:22" x14ac:dyDescent="0.3">
      <c r="U366" s="39">
        <v>3590000</v>
      </c>
      <c r="V366" s="25">
        <v>5.2757156178112E-4</v>
      </c>
    </row>
    <row r="367" spans="21:22" x14ac:dyDescent="0.3">
      <c r="U367" s="39">
        <v>3600000</v>
      </c>
      <c r="V367" s="25">
        <v>5.1369848150318936E-4</v>
      </c>
    </row>
    <row r="368" spans="21:22" x14ac:dyDescent="0.3">
      <c r="U368" s="39">
        <v>3610000</v>
      </c>
      <c r="V368" s="25">
        <v>5.0018031625734597E-4</v>
      </c>
    </row>
    <row r="369" spans="21:22" x14ac:dyDescent="0.3">
      <c r="U369" s="1">
        <v>3620000</v>
      </c>
      <c r="V369" s="25">
        <v>4.8700827358921724E-4</v>
      </c>
    </row>
    <row r="370" spans="21:22" x14ac:dyDescent="0.3">
      <c r="U370" s="39">
        <v>3630000</v>
      </c>
      <c r="V370" s="25">
        <v>4.7417377060151417E-4</v>
      </c>
    </row>
    <row r="371" spans="21:22" x14ac:dyDescent="0.3">
      <c r="U371" s="39">
        <v>3640000</v>
      </c>
      <c r="V371" s="25">
        <v>4.6166842919505573E-4</v>
      </c>
    </row>
    <row r="372" spans="21:22" x14ac:dyDescent="0.3">
      <c r="U372" s="39">
        <v>3650000</v>
      </c>
      <c r="V372" s="25">
        <v>4.4948407141121353E-4</v>
      </c>
    </row>
    <row r="373" spans="21:22" x14ac:dyDescent="0.3">
      <c r="U373" s="1">
        <v>3660000</v>
      </c>
      <c r="V373" s="25">
        <v>4.3761271487371679E-4</v>
      </c>
    </row>
    <row r="374" spans="21:22" x14ac:dyDescent="0.3">
      <c r="U374" s="39">
        <v>3670000</v>
      </c>
      <c r="V374" s="25">
        <v>4.2604656832801667E-4</v>
      </c>
    </row>
    <row r="375" spans="21:22" x14ac:dyDescent="0.3">
      <c r="U375" s="39">
        <v>3680000</v>
      </c>
      <c r="V375" s="25">
        <v>4.1477802727622173E-4</v>
      </c>
    </row>
    <row r="376" spans="21:22" x14ac:dyDescent="0.3">
      <c r="U376" s="39">
        <v>3690000</v>
      </c>
      <c r="V376" s="25">
        <v>4.0379966970563897E-4</v>
      </c>
    </row>
    <row r="377" spans="21:22" x14ac:dyDescent="0.3">
      <c r="U377" s="1">
        <v>3700000</v>
      </c>
      <c r="V377" s="25">
        <v>3.9310425190932632E-4</v>
      </c>
    </row>
    <row r="378" spans="21:22" x14ac:dyDescent="0.3">
      <c r="U378" s="39">
        <v>3710000</v>
      </c>
      <c r="V378" s="25">
        <v>3.8268470439660468E-4</v>
      </c>
    </row>
    <row r="379" spans="21:22" x14ac:dyDescent="0.3">
      <c r="U379" s="39">
        <v>3720000</v>
      </c>
      <c r="V379" s="25">
        <v>3.7253412789184641E-4</v>
      </c>
    </row>
    <row r="380" spans="21:22" x14ac:dyDescent="0.3">
      <c r="U380" s="39">
        <v>3730000</v>
      </c>
      <c r="V380" s="25">
        <v>3.626457894198597E-4</v>
      </c>
    </row>
    <row r="381" spans="21:22" x14ac:dyDescent="0.3">
      <c r="U381" s="1">
        <v>3740000</v>
      </c>
      <c r="V381" s="25">
        <v>3.5301311847601253E-4</v>
      </c>
    </row>
    <row r="382" spans="21:22" x14ac:dyDescent="0.3">
      <c r="U382" s="39">
        <v>3750000</v>
      </c>
      <c r="V382" s="25">
        <v>3.4362970327948497E-4</v>
      </c>
    </row>
    <row r="383" spans="21:22" x14ac:dyDescent="0.3">
      <c r="U383" s="39">
        <v>3760000</v>
      </c>
      <c r="V383" s="25">
        <v>3.3448928710804333E-4</v>
      </c>
    </row>
    <row r="384" spans="21:22" x14ac:dyDescent="0.3">
      <c r="U384" s="39">
        <v>3770000</v>
      </c>
      <c r="V384" s="25">
        <v>3.2558576471253091E-4</v>
      </c>
    </row>
    <row r="385" spans="21:22" x14ac:dyDescent="0.3">
      <c r="U385" s="1">
        <v>3780000</v>
      </c>
      <c r="V385" s="25">
        <v>3.1691317880972239E-4</v>
      </c>
    </row>
    <row r="386" spans="21:22" x14ac:dyDescent="0.3">
      <c r="U386" s="39">
        <v>3790000</v>
      </c>
      <c r="V386" s="25">
        <v>3.0846571665170327E-4</v>
      </c>
    </row>
    <row r="387" spans="21:22" x14ac:dyDescent="0.3">
      <c r="U387" s="39">
        <v>3800000</v>
      </c>
      <c r="V387" s="25">
        <v>3.0023770667045693E-4</v>
      </c>
    </row>
    <row r="388" spans="21:22" x14ac:dyDescent="0.3">
      <c r="U388" s="39">
        <v>3810000</v>
      </c>
      <c r="V388" s="25">
        <v>2.9222361519597303E-4</v>
      </c>
    </row>
    <row r="389" spans="21:22" x14ac:dyDescent="0.3">
      <c r="U389" s="1">
        <v>3820000</v>
      </c>
      <c r="V389" s="25">
        <v>2.8441804324650272E-4</v>
      </c>
    </row>
    <row r="390" spans="21:22" x14ac:dyDescent="0.3">
      <c r="U390" s="39">
        <v>3830000</v>
      </c>
      <c r="V390" s="25">
        <v>2.7681572338940255E-4</v>
      </c>
    </row>
    <row r="391" spans="21:22" x14ac:dyDescent="0.3">
      <c r="U391" s="39">
        <v>3840000</v>
      </c>
      <c r="V391" s="25">
        <v>2.6941151667122392E-4</v>
      </c>
    </row>
    <row r="392" spans="21:22" x14ac:dyDescent="0.3">
      <c r="U392" s="39">
        <v>3850000</v>
      </c>
      <c r="V392" s="25">
        <v>2.6220040961553065E-4</v>
      </c>
    </row>
    <row r="393" spans="21:22" x14ac:dyDescent="0.3">
      <c r="U393" s="1">
        <v>3860000</v>
      </c>
      <c r="V393" s="25">
        <v>2.5517751128716429E-4</v>
      </c>
    </row>
    <row r="394" spans="21:22" x14ac:dyDescent="0.3">
      <c r="U394" s="39">
        <v>3870000</v>
      </c>
      <c r="V394" s="25">
        <v>2.4833805042150185E-4</v>
      </c>
    </row>
    <row r="395" spans="21:22" x14ac:dyDescent="0.3">
      <c r="U395" s="39">
        <v>3880000</v>
      </c>
      <c r="V395" s="25">
        <v>2.4167737261745491E-4</v>
      </c>
    </row>
    <row r="396" spans="21:22" x14ac:dyDescent="0.3">
      <c r="U396" s="39">
        <v>3890000</v>
      </c>
      <c r="V396" s="25">
        <v>2.3519093759278949E-4</v>
      </c>
    </row>
    <row r="397" spans="21:22" x14ac:dyDescent="0.3">
      <c r="U397" s="1">
        <v>3900000</v>
      </c>
      <c r="V397" s="25">
        <v>2.2887431650063408E-4</v>
      </c>
    </row>
    <row r="398" spans="21:22" x14ac:dyDescent="0.3">
      <c r="U398" s="39">
        <v>3910000</v>
      </c>
      <c r="V398" s="25">
        <v>2.2272318930572274E-4</v>
      </c>
    </row>
    <row r="399" spans="21:22" x14ac:dyDescent="0.3">
      <c r="U399" s="39">
        <v>3920000</v>
      </c>
      <c r="V399" s="25">
        <v>2.1673334221931678E-4</v>
      </c>
    </row>
    <row r="400" spans="21:22" x14ac:dyDescent="0.3">
      <c r="U400" s="39">
        <v>3930000</v>
      </c>
      <c r="V400" s="25">
        <v>2.1090066519143866E-4</v>
      </c>
    </row>
    <row r="401" spans="21:22" x14ac:dyDescent="0.3">
      <c r="U401" s="1">
        <v>3940000</v>
      </c>
      <c r="V401" s="25">
        <v>2.0522114945932483E-4</v>
      </c>
    </row>
    <row r="402" spans="21:22" x14ac:dyDescent="0.3">
      <c r="U402" s="39">
        <v>3950000</v>
      </c>
      <c r="V402" s="25">
        <v>1.9969088515086559E-4</v>
      </c>
    </row>
    <row r="403" spans="21:22" x14ac:dyDescent="0.3">
      <c r="U403" s="39">
        <v>3960000</v>
      </c>
      <c r="V403" s="25">
        <v>1.9430605894189612E-4</v>
      </c>
    </row>
    <row r="404" spans="21:22" x14ac:dyDescent="0.3">
      <c r="U404" s="39">
        <v>3970000</v>
      </c>
      <c r="V404" s="25">
        <v>1.890629517662596E-4</v>
      </c>
    </row>
    <row r="405" spans="21:22" x14ac:dyDescent="0.3">
      <c r="U405" s="1">
        <v>3980000</v>
      </c>
      <c r="V405" s="25">
        <v>1.8395793657739564E-4</v>
      </c>
    </row>
    <row r="406" spans="21:22" x14ac:dyDescent="0.3">
      <c r="U406" s="39">
        <v>3990000</v>
      </c>
      <c r="V406" s="25">
        <v>1.7898747616059178E-4</v>
      </c>
    </row>
    <row r="407" spans="21:22" x14ac:dyDescent="0.3">
      <c r="U407" s="39">
        <v>4000000</v>
      </c>
      <c r="V407" s="25">
        <v>1.7414812099457916E-4</v>
      </c>
    </row>
    <row r="408" spans="21:22" x14ac:dyDescent="0.3">
      <c r="U408" s="39">
        <v>4010000</v>
      </c>
      <c r="V408" s="25">
        <v>1.6943650716162099E-4</v>
      </c>
    </row>
    <row r="409" spans="21:22" x14ac:dyDescent="0.3">
      <c r="U409" s="1">
        <v>4020000</v>
      </c>
      <c r="V409" s="25">
        <v>1.6484935430496897E-4</v>
      </c>
    </row>
    <row r="410" spans="21:22" x14ac:dyDescent="0.3">
      <c r="U410" s="39">
        <v>4030000</v>
      </c>
      <c r="V410" s="25">
        <v>1.603834636327361E-4</v>
      </c>
    </row>
    <row r="411" spans="21:22" x14ac:dyDescent="0.3">
      <c r="U411" s="39">
        <v>4040000</v>
      </c>
      <c r="V411" s="25">
        <v>1.5603571596712511E-4</v>
      </c>
    </row>
    <row r="412" spans="21:22" x14ac:dyDescent="0.3">
      <c r="U412" s="39">
        <v>4050000</v>
      </c>
      <c r="V412" s="25">
        <v>1.5180306983815706E-4</v>
      </c>
    </row>
    <row r="413" spans="21:22" x14ac:dyDescent="0.3">
      <c r="U413" s="1">
        <v>4060000</v>
      </c>
      <c r="V413" s="25">
        <v>1.4768255962080269E-4</v>
      </c>
    </row>
    <row r="414" spans="21:22" x14ac:dyDescent="0.3">
      <c r="U414" s="39">
        <v>4070000</v>
      </c>
      <c r="V414" s="25">
        <v>1.4367129371476949E-4</v>
      </c>
    </row>
    <row r="415" spans="21:22" x14ac:dyDescent="0.3">
      <c r="U415" s="39">
        <v>4080000</v>
      </c>
      <c r="V415" s="25">
        <v>1.3976645276583623E-4</v>
      </c>
    </row>
    <row r="416" spans="21:22" x14ac:dyDescent="0.3">
      <c r="U416" s="39">
        <v>4090000</v>
      </c>
      <c r="V416" s="25">
        <v>1.3596528792801643E-4</v>
      </c>
    </row>
    <row r="417" spans="21:22" x14ac:dyDescent="0.3">
      <c r="U417" s="1">
        <v>4100000</v>
      </c>
      <c r="V417" s="25">
        <v>1.322651191655372E-4</v>
      </c>
    </row>
    <row r="418" spans="21:22" x14ac:dyDescent="0.3">
      <c r="U418" s="39">
        <v>4110000</v>
      </c>
      <c r="V418" s="25">
        <v>1.286633335938748E-4</v>
      </c>
    </row>
    <row r="419" spans="21:22" x14ac:dyDescent="0.3">
      <c r="U419" s="39">
        <v>4120000</v>
      </c>
      <c r="V419" s="25">
        <v>1.2515738385891658E-4</v>
      </c>
    </row>
    <row r="420" spans="21:22" x14ac:dyDescent="0.3">
      <c r="U420" s="39">
        <v>4130000</v>
      </c>
      <c r="V420" s="25">
        <v>1.2174478655351953E-4</v>
      </c>
    </row>
    <row r="421" spans="21:22" x14ac:dyDescent="0.3">
      <c r="U421" s="1">
        <v>4140000</v>
      </c>
      <c r="V421" s="25">
        <v>1.1842312067055489E-4</v>
      </c>
    </row>
    <row r="422" spans="21:22" x14ac:dyDescent="0.3">
      <c r="U422" s="39">
        <v>4150000</v>
      </c>
      <c r="V422" s="25">
        <v>1.1519002609173392E-4</v>
      </c>
    </row>
    <row r="423" spans="21:22" x14ac:dyDescent="0.3">
      <c r="U423" s="39">
        <v>4160000</v>
      </c>
      <c r="V423" s="25">
        <v>1.1204320211136516E-4</v>
      </c>
    </row>
    <row r="424" spans="21:22" x14ac:dyDescent="0.3">
      <c r="U424" s="39">
        <v>4170000</v>
      </c>
      <c r="V424" s="25">
        <v>1.0898040599433647E-4</v>
      </c>
    </row>
    <row r="425" spans="21:22" x14ac:dyDescent="0.3">
      <c r="U425" s="1">
        <v>4180000</v>
      </c>
      <c r="V425" s="25">
        <v>1.0599945156754288E-4</v>
      </c>
    </row>
    <row r="426" spans="21:22" x14ac:dyDescent="0.3">
      <c r="U426" s="39">
        <v>4190000</v>
      </c>
      <c r="V426" s="25">
        <v>1.030982078440398E-4</v>
      </c>
    </row>
    <row r="427" spans="21:22" x14ac:dyDescent="0.3">
      <c r="U427" s="39">
        <v>4200000</v>
      </c>
      <c r="V427" s="25">
        <v>1.0027459767919743E-4</v>
      </c>
    </row>
    <row r="428" spans="21:22" x14ac:dyDescent="0.3">
      <c r="U428" s="39">
        <v>4210000</v>
      </c>
      <c r="V428" s="25">
        <v>9.7526596458167648E-5</v>
      </c>
    </row>
    <row r="429" spans="21:22" x14ac:dyDescent="0.3">
      <c r="U429" s="1">
        <v>4220000</v>
      </c>
      <c r="V429" s="25">
        <v>9.4852230813957756E-5</v>
      </c>
    </row>
    <row r="430" spans="21:22" x14ac:dyDescent="0.3">
      <c r="U430" s="39">
        <v>4230000</v>
      </c>
      <c r="V430" s="25">
        <v>9.2249577375446719E-5</v>
      </c>
    </row>
    <row r="431" spans="21:22" x14ac:dyDescent="0.3">
      <c r="U431" s="39">
        <v>4240000</v>
      </c>
      <c r="V431" s="25">
        <v>8.9716761544687628E-5</v>
      </c>
    </row>
    <row r="432" spans="21:22" x14ac:dyDescent="0.3">
      <c r="U432" s="39">
        <v>4250000</v>
      </c>
      <c r="V432" s="25">
        <v>8.7251956302819575E-5</v>
      </c>
    </row>
    <row r="433" spans="21:22" x14ac:dyDescent="0.3">
      <c r="U433" s="1">
        <v>4260000</v>
      </c>
      <c r="V433" s="25">
        <v>8.4853381044025023E-5</v>
      </c>
    </row>
    <row r="434" spans="21:22" x14ac:dyDescent="0.3">
      <c r="U434" s="39">
        <v>4270000</v>
      </c>
      <c r="V434" s="25">
        <v>8.2519300436801184E-5</v>
      </c>
    </row>
    <row r="435" spans="21:22" x14ac:dyDescent="0.3">
      <c r="U435" s="39">
        <v>4280000</v>
      </c>
      <c r="V435" s="25">
        <v>8.0248023312065814E-5</v>
      </c>
    </row>
    <row r="436" spans="21:22" x14ac:dyDescent="0.3">
      <c r="U436" s="39">
        <v>4290000</v>
      </c>
      <c r="V436" s="25">
        <v>7.8037901577375363E-5</v>
      </c>
    </row>
    <row r="437" spans="21:22" x14ac:dyDescent="0.3">
      <c r="U437" s="1">
        <v>4300000</v>
      </c>
      <c r="V437" s="25">
        <v>7.5887329156788523E-5</v>
      </c>
    </row>
    <row r="438" spans="21:22" x14ac:dyDescent="0.3">
      <c r="U438" s="39">
        <v>4310000</v>
      </c>
      <c r="V438" s="25">
        <v>7.379474095570557E-5</v>
      </c>
    </row>
    <row r="439" spans="21:22" x14ac:dyDescent="0.3">
      <c r="U439" s="39">
        <v>4320000</v>
      </c>
      <c r="V439" s="25">
        <v>7.1758611850192297E-5</v>
      </c>
    </row>
    <row r="440" spans="21:22" x14ac:dyDescent="0.3">
      <c r="U440" s="39">
        <v>4330000</v>
      </c>
      <c r="V440" s="25">
        <v>6.9777455700194234E-5</v>
      </c>
    </row>
    <row r="441" spans="21:22" x14ac:dyDescent="0.3">
      <c r="U441" s="1">
        <v>4340000</v>
      </c>
      <c r="V441" s="25">
        <v>6.784982438615745E-5</v>
      </c>
    </row>
    <row r="442" spans="21:22" x14ac:dyDescent="0.3">
      <c r="U442" s="39">
        <v>4350000</v>
      </c>
      <c r="V442" s="25">
        <v>6.5974306868458963E-5</v>
      </c>
    </row>
    <row r="443" spans="21:22" x14ac:dyDescent="0.3">
      <c r="U443" s="39">
        <v>4360000</v>
      </c>
      <c r="V443" s="25">
        <v>6.4149528269206088E-5</v>
      </c>
    </row>
    <row r="444" spans="21:22" x14ac:dyDescent="0.3">
      <c r="U444" s="39">
        <v>4370000</v>
      </c>
      <c r="V444" s="25">
        <v>6.2374148975845599E-5</v>
      </c>
    </row>
    <row r="445" spans="21:22" x14ac:dyDescent="0.3">
      <c r="U445" s="1">
        <v>4380000</v>
      </c>
      <c r="V445" s="25">
        <v>6.0646863766118379E-5</v>
      </c>
    </row>
    <row r="446" spans="21:22" x14ac:dyDescent="0.3">
      <c r="U446" s="39">
        <v>4390000</v>
      </c>
      <c r="V446" s="25">
        <v>5.8966400953879098E-5</v>
      </c>
    </row>
    <row r="447" spans="21:22" x14ac:dyDescent="0.3">
      <c r="U447" s="39">
        <v>4400000</v>
      </c>
      <c r="V447" s="25">
        <v>5.7331521555274599E-5</v>
      </c>
    </row>
    <row r="448" spans="21:22" x14ac:dyDescent="0.3">
      <c r="U448" s="39">
        <v>4410000</v>
      </c>
      <c r="V448" s="25">
        <v>5.5741018474884654E-5</v>
      </c>
    </row>
    <row r="449" spans="21:22" x14ac:dyDescent="0.3">
      <c r="U449" s="1">
        <v>4420000</v>
      </c>
      <c r="V449" s="25">
        <v>5.4193715711283954E-5</v>
      </c>
    </row>
    <row r="450" spans="21:22" x14ac:dyDescent="0.3">
      <c r="U450" s="39">
        <v>4430000</v>
      </c>
      <c r="V450" s="25">
        <v>5.2688467581656981E-5</v>
      </c>
    </row>
    <row r="451" spans="21:22" x14ac:dyDescent="0.3">
      <c r="U451" s="39">
        <v>4440000</v>
      </c>
      <c r="V451" s="25">
        <v>5.1224157965014309E-5</v>
      </c>
    </row>
    <row r="452" spans="21:22" x14ac:dyDescent="0.3">
      <c r="U452" s="39">
        <v>4450000</v>
      </c>
      <c r="V452" s="25">
        <v>4.9799699563542364E-5</v>
      </c>
    </row>
    <row r="453" spans="21:22" x14ac:dyDescent="0.3">
      <c r="U453" s="1">
        <v>4460000</v>
      </c>
      <c r="V453" s="25">
        <v>4.8414033181744693E-5</v>
      </c>
    </row>
    <row r="454" spans="21:22" x14ac:dyDescent="0.3">
      <c r="U454" s="39">
        <v>4470000</v>
      </c>
      <c r="V454" s="25">
        <v>4.7066127022892726E-5</v>
      </c>
    </row>
    <row r="455" spans="21:22" x14ac:dyDescent="0.3">
      <c r="U455" s="39">
        <v>4480000</v>
      </c>
      <c r="V455" s="25">
        <v>4.5754976002458665E-5</v>
      </c>
    </row>
    <row r="456" spans="21:22" x14ac:dyDescent="0.3">
      <c r="U456" s="39">
        <v>4490000</v>
      </c>
      <c r="V456" s="25">
        <v>4.447960107808032E-5</v>
      </c>
    </row>
    <row r="457" spans="21:22" x14ac:dyDescent="0.3">
      <c r="U457" s="1">
        <v>4500000</v>
      </c>
      <c r="V457" s="25">
        <v>4.323904859572589E-5</v>
      </c>
    </row>
    <row r="458" spans="21:22" x14ac:dyDescent="0.3">
      <c r="U458" s="39">
        <v>4510000</v>
      </c>
      <c r="V458" s="25">
        <v>4.2032389651644243E-5</v>
      </c>
    </row>
    <row r="459" spans="21:22" x14ac:dyDescent="0.3">
      <c r="U459" s="39">
        <v>4520000</v>
      </c>
      <c r="V459" s="25">
        <v>4.0858719469780601E-5</v>
      </c>
    </row>
    <row r="460" spans="21:22" x14ac:dyDescent="0.3">
      <c r="U460" s="39">
        <v>4530000</v>
      </c>
      <c r="V460" s="25">
        <v>3.9717156794252941E-5</v>
      </c>
    </row>
    <row r="461" spans="21:22" x14ac:dyDescent="0.3">
      <c r="U461" s="1">
        <v>4540000</v>
      </c>
      <c r="V461" s="25">
        <v>3.8606843296582063E-5</v>
      </c>
    </row>
    <row r="462" spans="21:22" x14ac:dyDescent="0.3">
      <c r="U462" s="39">
        <v>4550000</v>
      </c>
      <c r="V462" s="25">
        <v>3.7526942997313875E-5</v>
      </c>
    </row>
    <row r="463" spans="21:22" x14ac:dyDescent="0.3">
      <c r="U463" s="39">
        <v>4560000</v>
      </c>
      <c r="V463" s="25">
        <v>3.6476641701696582E-5</v>
      </c>
    </row>
    <row r="464" spans="21:22" x14ac:dyDescent="0.3">
      <c r="U464" s="39">
        <v>4570000</v>
      </c>
      <c r="V464" s="25">
        <v>3.5455146449095762E-5</v>
      </c>
    </row>
    <row r="465" spans="21:22" x14ac:dyDescent="0.3">
      <c r="U465" s="1">
        <v>4580000</v>
      </c>
      <c r="V465" s="25">
        <v>3.4461684975827639E-5</v>
      </c>
    </row>
    <row r="466" spans="21:22" x14ac:dyDescent="0.3">
      <c r="U466" s="39">
        <v>4590000</v>
      </c>
      <c r="V466" s="25">
        <v>3.3495505191094575E-5</v>
      </c>
    </row>
    <row r="467" spans="21:22" x14ac:dyDescent="0.3">
      <c r="U467" s="39">
        <v>4600000</v>
      </c>
      <c r="V467" s="25">
        <v>3.2555874665714398E-5</v>
      </c>
    </row>
    <row r="468" spans="21:22" x14ac:dyDescent="0.3">
      <c r="U468" s="39">
        <v>4610000</v>
      </c>
      <c r="V468" s="25">
        <v>3.1642080133351411E-5</v>
      </c>
    </row>
    <row r="469" spans="21:22" x14ac:dyDescent="0.3">
      <c r="U469" s="1">
        <v>4620000</v>
      </c>
      <c r="V469" s="25">
        <v>3.0753427003954983E-5</v>
      </c>
    </row>
    <row r="470" spans="21:22" x14ac:dyDescent="0.3">
      <c r="U470" s="39">
        <v>4630000</v>
      </c>
      <c r="V470" s="25">
        <v>2.9889238889115135E-5</v>
      </c>
    </row>
    <row r="471" spans="21:22" x14ac:dyDescent="0.3">
      <c r="U471" s="39">
        <v>4640000</v>
      </c>
      <c r="V471" s="25">
        <v>2.9048857139066348E-5</v>
      </c>
    </row>
    <row r="472" spans="21:22" x14ac:dyDescent="0.3">
      <c r="U472" s="39">
        <v>4650000</v>
      </c>
      <c r="V472" s="25">
        <v>2.8231640391047263E-5</v>
      </c>
    </row>
    <row r="473" spans="21:22" x14ac:dyDescent="0.3">
      <c r="U473" s="1">
        <v>4660000</v>
      </c>
      <c r="V473" s="25">
        <v>2.7436964128774541E-5</v>
      </c>
    </row>
    <row r="474" spans="21:22" x14ac:dyDescent="0.3">
      <c r="U474" s="39">
        <v>4670000</v>
      </c>
      <c r="V474" s="25">
        <v>2.6664220252750856E-5</v>
      </c>
    </row>
    <row r="475" spans="21:22" x14ac:dyDescent="0.3">
      <c r="U475" s="39">
        <v>4680000</v>
      </c>
      <c r="V475" s="25">
        <v>2.5912816661150131E-5</v>
      </c>
    </row>
    <row r="476" spans="21:22" x14ac:dyDescent="0.3">
      <c r="U476" s="39">
        <v>4690000</v>
      </c>
      <c r="V476" s="25">
        <v>2.5182176841050654E-5</v>
      </c>
    </row>
    <row r="477" spans="21:22" x14ac:dyDescent="0.3">
      <c r="U477" s="1">
        <v>4700000</v>
      </c>
      <c r="V477" s="25">
        <v>2.4471739469745477E-5</v>
      </c>
    </row>
    <row r="478" spans="21:22" x14ac:dyDescent="0.3">
      <c r="U478" s="39">
        <v>4710000</v>
      </c>
      <c r="V478" s="25">
        <v>2.3780958025911991E-5</v>
      </c>
    </row>
    <row r="479" spans="21:22" x14ac:dyDescent="0.3">
      <c r="U479" s="39">
        <v>4720000</v>
      </c>
      <c r="V479" s="25">
        <v>2.3109300410400008E-5</v>
      </c>
    </row>
    <row r="480" spans="21:22" x14ac:dyDescent="0.3">
      <c r="U480" s="39">
        <v>4730000</v>
      </c>
      <c r="V480" s="25">
        <v>2.2456248576400813E-5</v>
      </c>
    </row>
    <row r="481" spans="21:22" x14ac:dyDescent="0.3">
      <c r="U481" s="1">
        <v>4740000</v>
      </c>
      <c r="V481" s="25">
        <v>2.1821298168793837E-5</v>
      </c>
    </row>
    <row r="482" spans="21:22" x14ac:dyDescent="0.3">
      <c r="U482" s="39">
        <v>4750000</v>
      </c>
      <c r="V482" s="25">
        <v>2.1203958172435485E-5</v>
      </c>
    </row>
    <row r="483" spans="21:22" x14ac:dyDescent="0.3">
      <c r="U483" s="39">
        <v>4760000</v>
      </c>
      <c r="V483" s="25">
        <v>2.060375056918461E-5</v>
      </c>
    </row>
    <row r="484" spans="21:22" x14ac:dyDescent="0.3">
      <c r="U484" s="39">
        <v>4770000</v>
      </c>
      <c r="V484" s="25">
        <v>2.0020210003462948E-5</v>
      </c>
    </row>
    <row r="485" spans="21:22" x14ac:dyDescent="0.3">
      <c r="U485" s="1">
        <v>4780000</v>
      </c>
      <c r="V485" s="25">
        <v>1.9452883456124706E-5</v>
      </c>
    </row>
    <row r="486" spans="21:22" x14ac:dyDescent="0.3">
      <c r="U486" s="39">
        <v>4790000</v>
      </c>
      <c r="V486" s="25">
        <v>1.8901329926463903E-5</v>
      </c>
    </row>
    <row r="487" spans="21:22" x14ac:dyDescent="0.3">
      <c r="U487" s="39">
        <v>4800000</v>
      </c>
      <c r="V487" s="25">
        <v>1.8365120122149886E-5</v>
      </c>
    </row>
    <row r="488" spans="21:22" x14ac:dyDescent="0.3">
      <c r="U488" s="39">
        <v>4810000</v>
      </c>
      <c r="V488" s="25">
        <v>1.7843836156899167E-5</v>
      </c>
    </row>
    <row r="489" spans="21:22" x14ac:dyDescent="0.3">
      <c r="U489" s="1">
        <v>4820000</v>
      </c>
      <c r="V489" s="25">
        <v>1.7337071255704276E-5</v>
      </c>
    </row>
    <row r="490" spans="21:22" x14ac:dyDescent="0.3">
      <c r="U490" s="39">
        <v>4830000</v>
      </c>
      <c r="V490" s="25">
        <v>1.6844429467439411E-5</v>
      </c>
    </row>
    <row r="491" spans="21:22" x14ac:dyDescent="0.3">
      <c r="U491" s="39">
        <v>4840000</v>
      </c>
      <c r="V491" s="25">
        <v>1.636552538465676E-5</v>
      </c>
    </row>
    <row r="492" spans="21:22" x14ac:dyDescent="0.3">
      <c r="U492" s="39">
        <v>4850000</v>
      </c>
      <c r="V492" s="25">
        <v>1.5899983870409932E-5</v>
      </c>
    </row>
    <row r="493" spans="21:22" x14ac:dyDescent="0.3">
      <c r="U493" s="1">
        <v>4860000</v>
      </c>
      <c r="V493" s="25">
        <v>1.5447439791930544E-5</v>
      </c>
    </row>
    <row r="494" spans="21:22" x14ac:dyDescent="0.3">
      <c r="U494" s="39">
        <v>4870000</v>
      </c>
      <c r="V494" s="25">
        <v>1.5007537760989891E-5</v>
      </c>
    </row>
    <row r="495" spans="21:22" x14ac:dyDescent="0.3">
      <c r="U495" s="39">
        <v>4880000</v>
      </c>
      <c r="V495" s="25">
        <v>1.4579931880792171E-5</v>
      </c>
    </row>
    <row r="496" spans="21:22" x14ac:dyDescent="0.3">
      <c r="U496" s="39">
        <v>4890000</v>
      </c>
      <c r="V496" s="25">
        <v>1.4164285499232601E-5</v>
      </c>
    </row>
    <row r="497" spans="21:22" x14ac:dyDescent="0.3">
      <c r="U497" s="1">
        <v>4900000</v>
      </c>
      <c r="V497" s="25">
        <v>1.3760270968371322E-5</v>
      </c>
    </row>
    <row r="498" spans="21:22" x14ac:dyDescent="0.3">
      <c r="U498" s="39">
        <v>4910000</v>
      </c>
      <c r="V498" s="25">
        <v>1.3367569409975287E-5</v>
      </c>
    </row>
    <row r="499" spans="21:22" x14ac:dyDescent="0.3">
      <c r="U499" s="39">
        <v>4920000</v>
      </c>
      <c r="V499" s="25">
        <v>1.2985870486966302E-5</v>
      </c>
    </row>
    <row r="500" spans="21:22" x14ac:dyDescent="0.3">
      <c r="U500" s="39">
        <v>4930000</v>
      </c>
      <c r="V500" s="25">
        <v>1.2614872180657059E-5</v>
      </c>
    </row>
    <row r="501" spans="21:22" x14ac:dyDescent="0.3">
      <c r="U501" s="1">
        <v>4940000</v>
      </c>
      <c r="V501" s="25">
        <v>1.2254280573604665E-5</v>
      </c>
    </row>
    <row r="502" spans="21:22" x14ac:dyDescent="0.3">
      <c r="U502" s="39">
        <v>4950000</v>
      </c>
      <c r="V502" s="25">
        <v>1.1903809637971432E-5</v>
      </c>
    </row>
    <row r="503" spans="21:22" x14ac:dyDescent="0.3">
      <c r="U503" s="39">
        <v>4960000</v>
      </c>
      <c r="V503" s="25">
        <v>1.1563181029238387E-5</v>
      </c>
    </row>
    <row r="504" spans="21:22" x14ac:dyDescent="0.3">
      <c r="U504" s="39">
        <v>4970000</v>
      </c>
      <c r="V504" s="25">
        <v>1.123212388515575E-5</v>
      </c>
    </row>
    <row r="505" spans="21:22" x14ac:dyDescent="0.3">
      <c r="U505" s="1">
        <v>4980000</v>
      </c>
      <c r="V505" s="25">
        <v>1.0910374629790882E-5</v>
      </c>
    </row>
    <row r="506" spans="21:22" x14ac:dyDescent="0.3">
      <c r="U506" s="39">
        <v>4990000</v>
      </c>
      <c r="V506" s="25">
        <v>1.0597676782558666E-5</v>
      </c>
    </row>
    <row r="507" spans="21:22" x14ac:dyDescent="0.3">
      <c r="U507" s="39">
        <v>5000000</v>
      </c>
      <c r="V507" s="25">
        <v>1.0293780772102361E-5</v>
      </c>
    </row>
    <row r="508" spans="21:22" x14ac:dyDescent="0.3">
      <c r="U508" s="39">
        <v>5010000</v>
      </c>
      <c r="V508" s="25">
        <v>9.9984437549168386E-6</v>
      </c>
    </row>
    <row r="509" spans="21:22" x14ac:dyDescent="0.3">
      <c r="U509" s="1">
        <v>5020000</v>
      </c>
      <c r="V509" s="25">
        <v>9.7114294385886076E-6</v>
      </c>
    </row>
    <row r="510" spans="21:22" x14ac:dyDescent="0.3">
      <c r="U510" s="39">
        <v>5030000</v>
      </c>
      <c r="V510" s="25">
        <v>9.4325079095444386E-6</v>
      </c>
    </row>
    <row r="511" spans="21:22" x14ac:dyDescent="0.3">
      <c r="U511" s="39">
        <v>5040000</v>
      </c>
      <c r="V511" s="25">
        <v>9.1614554651948455E-6</v>
      </c>
    </row>
    <row r="512" spans="21:22" x14ac:dyDescent="0.3">
      <c r="U512" s="39">
        <v>5050000</v>
      </c>
      <c r="V512" s="25">
        <v>8.8980544503663419E-6</v>
      </c>
    </row>
    <row r="513" spans="21:22" x14ac:dyDescent="0.3">
      <c r="U513" s="1">
        <v>5060000</v>
      </c>
      <c r="V513" s="25">
        <v>8.642093097915788E-6</v>
      </c>
    </row>
    <row r="514" spans="21:22" x14ac:dyDescent="0.3">
      <c r="U514" s="39">
        <v>5070000</v>
      </c>
      <c r="V514" s="25">
        <v>8.3933653734228732E-6</v>
      </c>
    </row>
    <row r="515" spans="21:22" x14ac:dyDescent="0.3">
      <c r="U515" s="39">
        <v>5080000</v>
      </c>
      <c r="V515" s="25">
        <v>8.1516708238611546E-6</v>
      </c>
    </row>
    <row r="516" spans="21:22" x14ac:dyDescent="0.3">
      <c r="U516" s="39">
        <v>5090000</v>
      </c>
      <c r="V516" s="25">
        <v>7.9168144301486774E-6</v>
      </c>
    </row>
    <row r="517" spans="21:22" x14ac:dyDescent="0.3">
      <c r="U517" s="1">
        <v>5100000</v>
      </c>
      <c r="V517" s="25">
        <v>7.6886064634829348E-6</v>
      </c>
    </row>
    <row r="518" spans="21:22" x14ac:dyDescent="0.3">
      <c r="U518" s="39">
        <v>5110000</v>
      </c>
      <c r="V518" s="25">
        <v>7.4668623453640706E-6</v>
      </c>
    </row>
    <row r="519" spans="21:22" x14ac:dyDescent="0.3">
      <c r="U519" s="39">
        <v>5120000</v>
      </c>
      <c r="V519" s="25">
        <v>7.2514025112164712E-6</v>
      </c>
    </row>
    <row r="520" spans="21:22" x14ac:dyDescent="0.3">
      <c r="U520" s="39">
        <v>5130000</v>
      </c>
      <c r="V520" s="25">
        <v>7.0420522775216498E-6</v>
      </c>
    </row>
    <row r="521" spans="21:22" x14ac:dyDescent="0.3">
      <c r="U521" s="1">
        <v>5140000</v>
      </c>
      <c r="V521" s="25">
        <v>6.838641712370309E-6</v>
      </c>
    </row>
    <row r="522" spans="21:22" x14ac:dyDescent="0.3">
      <c r="U522" s="39">
        <v>5150000</v>
      </c>
      <c r="V522" s="25">
        <v>6.6410055093505819E-6</v>
      </c>
    </row>
    <row r="523" spans="21:22" x14ac:dyDescent="0.3">
      <c r="U523" s="39">
        <v>5160000</v>
      </c>
      <c r="V523" s="25">
        <v>6.4489828646919625E-6</v>
      </c>
    </row>
    <row r="524" spans="21:22" x14ac:dyDescent="0.3">
      <c r="U524" s="39">
        <v>5170000</v>
      </c>
      <c r="V524" s="25">
        <v>6.2624173575792745E-6</v>
      </c>
    </row>
    <row r="525" spans="21:22" x14ac:dyDescent="0.3">
      <c r="U525" s="1">
        <v>5180000</v>
      </c>
      <c r="V525" s="25">
        <v>6.0811568335596591E-6</v>
      </c>
    </row>
    <row r="526" spans="21:22" x14ac:dyDescent="0.3">
      <c r="U526" s="39">
        <v>5190000</v>
      </c>
      <c r="V526" s="25">
        <v>5.9050532909674465E-6</v>
      </c>
    </row>
    <row r="527" spans="21:22" x14ac:dyDescent="0.3">
      <c r="U527" s="39">
        <v>5200000</v>
      </c>
      <c r="V527" s="25">
        <v>5.7339627702858498E-6</v>
      </c>
    </row>
    <row r="528" spans="21:22" x14ac:dyDescent="0.3">
      <c r="U528" s="39">
        <v>5210000</v>
      </c>
      <c r="V528" s="25">
        <v>5.56774524637777E-6</v>
      </c>
    </row>
    <row r="529" spans="21:22" x14ac:dyDescent="0.3">
      <c r="U529" s="1">
        <v>5220000</v>
      </c>
      <c r="V529" s="25">
        <v>5.4062645235101971E-6</v>
      </c>
    </row>
    <row r="530" spans="21:22" x14ac:dyDescent="0.3">
      <c r="U530" s="39">
        <v>5230000</v>
      </c>
      <c r="V530" s="25">
        <v>5.2493881331036372E-6</v>
      </c>
    </row>
    <row r="531" spans="21:22" x14ac:dyDescent="0.3">
      <c r="U531" s="39">
        <v>5240000</v>
      </c>
      <c r="V531" s="25">
        <v>5.0969872341367837E-6</v>
      </c>
    </row>
    <row r="532" spans="21:22" x14ac:dyDescent="0.3">
      <c r="U532" s="39">
        <v>5250000</v>
      </c>
      <c r="V532" s="25">
        <v>4.9489365161412013E-6</v>
      </c>
    </row>
    <row r="533" spans="21:22" x14ac:dyDescent="0.3">
      <c r="U533" s="1">
        <v>5260000</v>
      </c>
      <c r="V533" s="25">
        <v>4.8051141047203908E-6</v>
      </c>
    </row>
    <row r="534" spans="21:22" x14ac:dyDescent="0.3">
      <c r="U534" s="39">
        <v>5270000</v>
      </c>
      <c r="V534" s="25">
        <v>4.6654014695281E-6</v>
      </c>
    </row>
    <row r="535" spans="21:22" x14ac:dyDescent="0.3">
      <c r="U535" s="39">
        <v>5280000</v>
      </c>
      <c r="V535" s="25">
        <v>4.5296833346465215E-6</v>
      </c>
    </row>
    <row r="536" spans="21:22" x14ac:dyDescent="0.3">
      <c r="U536" s="39">
        <v>5290000</v>
      </c>
      <c r="V536" s="25">
        <v>4.3978475913016267E-6</v>
      </c>
    </row>
    <row r="537" spans="21:22" x14ac:dyDescent="0.3">
      <c r="U537" s="1">
        <v>5300000</v>
      </c>
      <c r="V537" s="25">
        <v>4.2697852128577711E-6</v>
      </c>
    </row>
    <row r="538" spans="21:22" x14ac:dyDescent="0.3">
      <c r="U538" s="39">
        <v>5310000</v>
      </c>
      <c r="V538" s="25">
        <v>4.1453901720320971E-6</v>
      </c>
    </row>
    <row r="539" spans="21:22" x14ac:dyDescent="0.3">
      <c r="U539" s="39">
        <v>5320000</v>
      </c>
      <c r="V539" s="25">
        <v>4.0245593602760171E-6</v>
      </c>
    </row>
    <row r="540" spans="21:22" x14ac:dyDescent="0.3">
      <c r="U540" s="39">
        <v>5330000</v>
      </c>
      <c r="V540" s="25">
        <v>3.90719250926502E-6</v>
      </c>
    </row>
    <row r="541" spans="21:22" x14ac:dyDescent="0.3">
      <c r="U541" s="1">
        <v>5340000</v>
      </c>
      <c r="V541" s="25">
        <v>3.7931921144459945E-6</v>
      </c>
    </row>
    <row r="542" spans="21:22" x14ac:dyDescent="0.3">
      <c r="U542" s="39">
        <v>5350000</v>
      </c>
      <c r="V542" s="25">
        <v>3.6824633605885689E-6</v>
      </c>
    </row>
    <row r="543" spans="21:22" x14ac:dyDescent="0.3">
      <c r="U543" s="39">
        <v>5360000</v>
      </c>
      <c r="V543" s="25">
        <v>3.5749140492889978E-6</v>
      </c>
    </row>
    <row r="544" spans="21:22" x14ac:dyDescent="0.3">
      <c r="U544" s="39">
        <v>5370000</v>
      </c>
      <c r="V544" s="25">
        <v>3.4704545283793961E-6</v>
      </c>
    </row>
    <row r="545" spans="21:22" x14ac:dyDescent="0.3">
      <c r="U545" s="1">
        <v>5380000</v>
      </c>
      <c r="V545" s="25">
        <v>3.3689976231902951E-6</v>
      </c>
    </row>
    <row r="546" spans="21:22" x14ac:dyDescent="0.3">
      <c r="U546" s="39">
        <v>5390000</v>
      </c>
      <c r="V546" s="25">
        <v>3.2704585696230442E-6</v>
      </c>
    </row>
    <row r="547" spans="21:22" x14ac:dyDescent="0.3">
      <c r="U547" s="39">
        <v>5400000</v>
      </c>
      <c r="V547" s="25">
        <v>3.1747549489816266E-6</v>
      </c>
    </row>
    <row r="548" spans="21:22" x14ac:dyDescent="0.3">
      <c r="U548" s="39">
        <v>5410000</v>
      </c>
      <c r="V548" s="25">
        <v>3.0818066245237389E-6</v>
      </c>
    </row>
    <row r="549" spans="21:22" x14ac:dyDescent="0.3">
      <c r="U549" s="1">
        <v>5420000</v>
      </c>
      <c r="V549" s="25">
        <v>2.9915356796825726E-6</v>
      </c>
    </row>
    <row r="550" spans="21:22" x14ac:dyDescent="0.3">
      <c r="U550" s="39">
        <v>5430000</v>
      </c>
      <c r="V550" s="25">
        <v>2.903866357920398E-6</v>
      </c>
    </row>
    <row r="551" spans="21:22" x14ac:dyDescent="0.3">
      <c r="U551" s="39">
        <v>5440000</v>
      </c>
      <c r="V551" s="25">
        <v>2.8187250041690643E-6</v>
      </c>
    </row>
    <row r="552" spans="21:22" x14ac:dyDescent="0.3">
      <c r="U552" s="39">
        <v>5450000</v>
      </c>
      <c r="V552" s="25">
        <v>2.7360400078195735E-6</v>
      </c>
    </row>
    <row r="553" spans="21:22" x14ac:dyDescent="0.3">
      <c r="U553" s="1">
        <v>5460000</v>
      </c>
      <c r="V553" s="25">
        <v>2.65574174721791E-6</v>
      </c>
    </row>
    <row r="554" spans="21:22" x14ac:dyDescent="0.3">
      <c r="U554" s="39">
        <v>5470000</v>
      </c>
      <c r="V554" s="25">
        <v>2.5777625356313583E-6</v>
      </c>
    </row>
    <row r="555" spans="21:22" x14ac:dyDescent="0.3">
      <c r="U555" s="39">
        <v>5480000</v>
      </c>
      <c r="V555" s="25">
        <v>2.5020365686460075E-6</v>
      </c>
    </row>
    <row r="556" spans="21:22" x14ac:dyDescent="0.3">
      <c r="U556" s="39">
        <v>5490000</v>
      </c>
      <c r="V556" s="25">
        <v>2.4284998729581722E-6</v>
      </c>
    </row>
    <row r="557" spans="21:22" x14ac:dyDescent="0.3">
      <c r="U557" s="1">
        <v>5500000</v>
      </c>
      <c r="V557" s="25">
        <v>2.3570902565255544E-6</v>
      </c>
    </row>
    <row r="558" spans="21:22" x14ac:dyDescent="0.3">
      <c r="U558" s="39">
        <v>5510000</v>
      </c>
      <c r="V558" s="25">
        <v>2.2877472600408652E-6</v>
      </c>
    </row>
    <row r="559" spans="21:22" x14ac:dyDescent="0.3">
      <c r="U559" s="39">
        <v>5520000</v>
      </c>
      <c r="V559" s="25">
        <v>2.2204121096961503E-6</v>
      </c>
    </row>
    <row r="560" spans="21:22" x14ac:dyDescent="0.3">
      <c r="U560" s="39">
        <v>5530000</v>
      </c>
      <c r="V560" s="25">
        <v>2.1550276712024161E-6</v>
      </c>
    </row>
    <row r="561" spans="21:22" x14ac:dyDescent="0.3">
      <c r="U561" s="1">
        <v>5540000</v>
      </c>
      <c r="V561" s="25">
        <v>2.0915384050336866E-6</v>
      </c>
    </row>
    <row r="562" spans="21:22" x14ac:dyDescent="0.3">
      <c r="U562" s="39">
        <v>5550000</v>
      </c>
      <c r="V562" s="25">
        <v>2.0298903228628052E-6</v>
      </c>
    </row>
    <row r="563" spans="21:22" x14ac:dyDescent="0.3">
      <c r="U563" s="39">
        <v>5560000</v>
      </c>
      <c r="V563" s="25">
        <v>1.9700309451584292E-6</v>
      </c>
    </row>
    <row r="564" spans="21:22" x14ac:dyDescent="0.3">
      <c r="U564" s="39">
        <v>5570000</v>
      </c>
      <c r="V564" s="25">
        <v>1.9119092599135539E-6</v>
      </c>
    </row>
    <row r="565" spans="21:22" x14ac:dyDescent="0.3">
      <c r="U565" s="1">
        <v>5580000</v>
      </c>
      <c r="V565" s="25">
        <v>1.8554756824752151E-6</v>
      </c>
    </row>
    <row r="566" spans="21:22" x14ac:dyDescent="0.3">
      <c r="U566" s="39">
        <v>5590000</v>
      </c>
      <c r="V566" s="25">
        <v>1.8006820164483402E-6</v>
      </c>
    </row>
    <row r="567" spans="21:22" x14ac:dyDescent="0.3">
      <c r="U567" s="39">
        <v>5600000</v>
      </c>
      <c r="V567" s="25">
        <v>1.7474814156440115E-6</v>
      </c>
    </row>
    <row r="568" spans="21:22" x14ac:dyDescent="0.3">
      <c r="U568" s="39">
        <v>5610000</v>
      </c>
      <c r="V568" s="25">
        <v>1.6958283470465232E-6</v>
      </c>
    </row>
    <row r="569" spans="21:22" x14ac:dyDescent="0.3">
      <c r="U569" s="1">
        <v>5620000</v>
      </c>
      <c r="V569" s="25">
        <v>1.6456785547716528E-6</v>
      </c>
    </row>
    <row r="570" spans="21:22" x14ac:dyDescent="0.3">
      <c r="U570" s="39">
        <v>5630000</v>
      </c>
      <c r="V570" s="25">
        <v>1.5969890249913359E-6</v>
      </c>
    </row>
    <row r="571" spans="21:22" x14ac:dyDescent="0.3">
      <c r="U571" s="39">
        <v>5640000</v>
      </c>
      <c r="V571" s="25">
        <v>1.5497179517981989E-6</v>
      </c>
    </row>
    <row r="572" spans="21:22" x14ac:dyDescent="0.3">
      <c r="U572" s="39">
        <v>5650000</v>
      </c>
      <c r="V572" s="25">
        <v>1.5038247039868978E-6</v>
      </c>
    </row>
    <row r="573" spans="21:22" x14ac:dyDescent="0.3">
      <c r="U573" s="1">
        <v>5660000</v>
      </c>
      <c r="V573" s="25">
        <v>1.4592697927274017E-6</v>
      </c>
    </row>
    <row r="574" spans="21:22" x14ac:dyDescent="0.3">
      <c r="U574" s="39">
        <v>5670000</v>
      </c>
      <c r="V574" s="25">
        <v>1.4160148401069634E-6</v>
      </c>
    </row>
    <row r="575" spans="21:22" x14ac:dyDescent="0.3">
      <c r="U575" s="39">
        <v>5680000</v>
      </c>
      <c r="V575" s="25">
        <v>1.3740225485188091E-6</v>
      </c>
    </row>
    <row r="576" spans="21:22" x14ac:dyDescent="0.3">
      <c r="U576" s="39">
        <v>5690000</v>
      </c>
      <c r="V576" s="25">
        <v>1.333256670873685E-6</v>
      </c>
    </row>
    <row r="577" spans="21:22" x14ac:dyDescent="0.3">
      <c r="U577" s="1">
        <v>5700000</v>
      </c>
      <c r="V577" s="25">
        <v>1.2936819816152462E-6</v>
      </c>
    </row>
    <row r="578" spans="21:22" x14ac:dyDescent="0.3">
      <c r="U578" s="39">
        <v>5710000</v>
      </c>
      <c r="V578" s="25">
        <v>1.2552642485155462E-6</v>
      </c>
    </row>
    <row r="579" spans="21:22" x14ac:dyDescent="0.3">
      <c r="U579" s="39">
        <v>5720000</v>
      </c>
      <c r="V579" s="25">
        <v>1.2179702052323442E-6</v>
      </c>
    </row>
    <row r="580" spans="21:22" x14ac:dyDescent="0.3">
      <c r="U580" s="39">
        <v>5730000</v>
      </c>
      <c r="V580" s="25">
        <v>1.1817675246064902E-6</v>
      </c>
    </row>
    <row r="581" spans="21:22" x14ac:dyDescent="0.3">
      <c r="U581" s="1">
        <v>5740000</v>
      </c>
      <c r="V581" s="25">
        <v>1.1466247926810908E-6</v>
      </c>
    </row>
    <row r="582" spans="21:22" x14ac:dyDescent="0.3">
      <c r="U582" s="39">
        <v>5750000</v>
      </c>
      <c r="V582" s="25">
        <v>1.1125114834232369E-6</v>
      </c>
    </row>
    <row r="583" spans="21:22" x14ac:dyDescent="0.3">
      <c r="U583" s="39">
        <v>5760000</v>
      </c>
      <c r="V583" s="25">
        <v>1.0793979341292247E-6</v>
      </c>
    </row>
    <row r="584" spans="21:22" x14ac:dyDescent="0.3">
      <c r="U584" s="39">
        <v>5770000</v>
      </c>
      <c r="V584" s="25">
        <v>1.047255321495882E-6</v>
      </c>
    </row>
    <row r="585" spans="21:22" x14ac:dyDescent="0.3">
      <c r="U585" s="1">
        <v>5780000</v>
      </c>
      <c r="V585" s="25">
        <v>1.0160556383402981E-6</v>
      </c>
    </row>
    <row r="586" spans="21:22" x14ac:dyDescent="0.3">
      <c r="U586" s="39">
        <v>5790000</v>
      </c>
      <c r="V586" s="25">
        <v>9.8577167095046868E-7</v>
      </c>
    </row>
    <row r="587" spans="21:22" x14ac:dyDescent="0.3">
      <c r="U587" s="39">
        <v>5800000</v>
      </c>
      <c r="V587" s="25">
        <v>9.5637697705101159E-7</v>
      </c>
    </row>
    <row r="588" spans="21:22" x14ac:dyDescent="0.3">
      <c r="U588" s="39">
        <v>5810000</v>
      </c>
      <c r="V588" s="25">
        <v>9.2784586436641583E-7</v>
      </c>
    </row>
    <row r="589" spans="21:22" x14ac:dyDescent="0.3">
      <c r="U589" s="1">
        <v>5820000</v>
      </c>
      <c r="V589" s="25">
        <v>9.0015336976715352E-7</v>
      </c>
    </row>
    <row r="590" spans="21:22" x14ac:dyDescent="0.3">
      <c r="U590" s="39">
        <v>5830000</v>
      </c>
      <c r="V590" s="25">
        <v>8.7327523898328681E-7</v>
      </c>
    </row>
    <row r="591" spans="21:22" x14ac:dyDescent="0.3">
      <c r="U591" s="39">
        <v>5840000</v>
      </c>
      <c r="V591" s="25">
        <v>8.4718790686887695E-7</v>
      </c>
    </row>
    <row r="592" spans="21:22" x14ac:dyDescent="0.3">
      <c r="U592" s="39">
        <v>5850000</v>
      </c>
      <c r="V592" s="25">
        <v>8.2186847820493403E-7</v>
      </c>
    </row>
    <row r="593" spans="21:22" x14ac:dyDescent="0.3">
      <c r="U593" s="1">
        <v>5860000</v>
      </c>
      <c r="V593" s="25">
        <v>7.9729470902493628E-7</v>
      </c>
    </row>
    <row r="594" spans="21:22" x14ac:dyDescent="0.3">
      <c r="U594" s="39">
        <v>5870000</v>
      </c>
      <c r="V594" s="25">
        <v>7.7344498844925284E-7</v>
      </c>
    </row>
    <row r="595" spans="21:22" x14ac:dyDescent="0.3">
      <c r="U595" s="39">
        <v>5880000</v>
      </c>
      <c r="V595" s="25">
        <v>7.5029832101581293E-7</v>
      </c>
    </row>
    <row r="596" spans="21:22" x14ac:dyDescent="0.3">
      <c r="U596" s="39">
        <v>5890000</v>
      </c>
      <c r="V596" s="25">
        <v>7.2783430949304103E-7</v>
      </c>
    </row>
    <row r="597" spans="21:22" x14ac:dyDescent="0.3">
      <c r="U597" s="1">
        <v>5900000</v>
      </c>
      <c r="V597" s="25">
        <v>7.0603313816191811E-7</v>
      </c>
    </row>
    <row r="598" spans="21:22" x14ac:dyDescent="0.3">
      <c r="U598" s="39">
        <v>5910000</v>
      </c>
      <c r="V598" s="25">
        <v>6.8487555655602065E-7</v>
      </c>
    </row>
    <row r="599" spans="21:22" x14ac:dyDescent="0.3">
      <c r="U599" s="39">
        <v>5920000</v>
      </c>
      <c r="V599" s="25">
        <v>6.6434286364569934E-7</v>
      </c>
    </row>
    <row r="600" spans="21:22" x14ac:dyDescent="0.3">
      <c r="U600" s="39">
        <v>5930000</v>
      </c>
      <c r="V600" s="25">
        <v>6.4441689245570838E-7</v>
      </c>
    </row>
    <row r="601" spans="21:22" x14ac:dyDescent="0.3">
      <c r="U601" s="1">
        <v>5940000</v>
      </c>
      <c r="V601" s="25">
        <v>6.2507999510407739E-7</v>
      </c>
    </row>
    <row r="602" spans="21:22" x14ac:dyDescent="0.3">
      <c r="U602" s="39">
        <v>5950000</v>
      </c>
      <c r="V602" s="25">
        <v>6.0631502825139113E-7</v>
      </c>
    </row>
    <row r="603" spans="21:22" x14ac:dyDescent="0.3">
      <c r="U603" s="39">
        <v>5960000</v>
      </c>
      <c r="V603" s="25">
        <v>5.8810533894916883E-7</v>
      </c>
    </row>
    <row r="604" spans="21:22" x14ac:dyDescent="0.3">
      <c r="U604" s="39">
        <v>5970000</v>
      </c>
      <c r="V604" s="25">
        <v>5.7043475087664155E-7</v>
      </c>
    </row>
    <row r="605" spans="21:22" x14ac:dyDescent="0.3">
      <c r="U605" s="1">
        <v>5980000</v>
      </c>
      <c r="V605" s="25">
        <v>5.5328755095594667E-7</v>
      </c>
    </row>
    <row r="606" spans="21:22" x14ac:dyDescent="0.3">
      <c r="U606" s="39">
        <v>5990000</v>
      </c>
      <c r="V606" s="25">
        <v>5.3664847633506819E-7</v>
      </c>
    </row>
    <row r="607" spans="21:22" x14ac:dyDescent="0.3">
      <c r="U607" s="39">
        <v>6000000</v>
      </c>
      <c r="V607" s="25">
        <v>5.2050270172891885E-7</v>
      </c>
    </row>
    <row r="608" spans="21:22" x14ac:dyDescent="0.3">
      <c r="U608" s="39">
        <v>6010000</v>
      </c>
      <c r="V608" s="25">
        <v>5.0483582710908912E-7</v>
      </c>
    </row>
    <row r="609" spans="21:22" x14ac:dyDescent="0.3">
      <c r="U609" s="1">
        <v>6020000</v>
      </c>
      <c r="V609" s="25">
        <v>4.896338657324374E-7</v>
      </c>
    </row>
    <row r="610" spans="21:22" x14ac:dyDescent="0.3">
      <c r="U610" s="39">
        <v>6030000</v>
      </c>
      <c r="V610" s="25">
        <v>4.748832324998839E-7</v>
      </c>
    </row>
    <row r="611" spans="21:22" x14ac:dyDescent="0.3">
      <c r="U611" s="39">
        <v>6040000</v>
      </c>
      <c r="V611" s="25">
        <v>4.6057073263622451E-7</v>
      </c>
    </row>
    <row r="612" spans="21:22" x14ac:dyDescent="0.3">
      <c r="U612" s="39">
        <v>6050000</v>
      </c>
      <c r="V612" s="25">
        <v>4.4668355068246221E-7</v>
      </c>
    </row>
    <row r="613" spans="21:22" x14ac:dyDescent="0.3">
      <c r="U613" s="1">
        <v>6060000</v>
      </c>
      <c r="V613" s="25">
        <v>4.3320923979220376E-7</v>
      </c>
    </row>
    <row r="614" spans="21:22" x14ac:dyDescent="0.3">
      <c r="U614" s="39">
        <v>6070000</v>
      </c>
      <c r="V614" s="25">
        <v>4.2013571132375919E-7</v>
      </c>
    </row>
    <row r="615" spans="21:22" x14ac:dyDescent="0.3">
      <c r="U615" s="39">
        <v>6080000</v>
      </c>
      <c r="V615" s="25">
        <v>4.0745122472021682E-7</v>
      </c>
    </row>
    <row r="616" spans="21:22" x14ac:dyDescent="0.3">
      <c r="U616" s="39">
        <v>6090000</v>
      </c>
      <c r="V616" s="25">
        <v>3.9514437766959476E-7</v>
      </c>
    </row>
    <row r="617" spans="21:22" x14ac:dyDescent="0.3">
      <c r="U617" s="1">
        <v>6100000</v>
      </c>
      <c r="V617" s="25">
        <v>3.8320409653751295E-7</v>
      </c>
    </row>
    <row r="618" spans="21:22" x14ac:dyDescent="0.3">
      <c r="U618" s="39">
        <v>6110000</v>
      </c>
      <c r="V618" s="25">
        <v>3.7161962706476897E-7</v>
      </c>
    </row>
    <row r="619" spans="21:22" x14ac:dyDescent="0.3">
      <c r="U619" s="39">
        <v>6120000</v>
      </c>
      <c r="V619" s="25">
        <v>3.6038052532326727E-7</v>
      </c>
    </row>
    <row r="620" spans="21:22" x14ac:dyDescent="0.3">
      <c r="U620" s="39">
        <v>6130000</v>
      </c>
      <c r="V620" s="25">
        <v>3.4947664892249304E-7</v>
      </c>
    </row>
    <row r="621" spans="21:22" x14ac:dyDescent="0.3">
      <c r="U621" s="1">
        <v>6140000</v>
      </c>
      <c r="V621" s="25">
        <v>3.3889814846042006E-7</v>
      </c>
    </row>
    <row r="622" spans="21:22" x14ac:dyDescent="0.3">
      <c r="U622" s="39">
        <v>6150000</v>
      </c>
      <c r="V622" s="25">
        <v>3.2863545921189355E-7</v>
      </c>
    </row>
    <row r="623" spans="21:22" x14ac:dyDescent="0.3">
      <c r="U623" s="39">
        <v>6160000</v>
      </c>
      <c r="V623" s="25">
        <v>3.1867929304795866E-7</v>
      </c>
    </row>
    <row r="624" spans="21:22" x14ac:dyDescent="0.3">
      <c r="U624" s="39">
        <v>6170000</v>
      </c>
      <c r="V624" s="25">
        <v>3.0902063058013404E-7</v>
      </c>
    </row>
    <row r="625" spans="21:22" x14ac:dyDescent="0.3">
      <c r="U625" s="1">
        <v>6180000</v>
      </c>
      <c r="V625" s="25">
        <v>2.9965071352335805E-7</v>
      </c>
    </row>
    <row r="626" spans="21:22" x14ac:dyDescent="0.3">
      <c r="U626" s="39">
        <v>6190000</v>
      </c>
      <c r="V626" s="25">
        <v>2.9056103727157865E-7</v>
      </c>
    </row>
    <row r="627" spans="21:22" x14ac:dyDescent="0.3">
      <c r="U627" s="39">
        <v>6200000</v>
      </c>
      <c r="V627" s="25">
        <v>2.8174334368036406E-7</v>
      </c>
    </row>
    <row r="628" spans="21:22" x14ac:dyDescent="0.3">
      <c r="U628" s="39">
        <v>6210000</v>
      </c>
      <c r="V628" s="25">
        <v>2.7318961405079503E-7</v>
      </c>
    </row>
    <row r="629" spans="21:22" x14ac:dyDescent="0.3">
      <c r="U629" s="1">
        <v>6220000</v>
      </c>
      <c r="V629" s="25">
        <v>2.6489206230909651E-7</v>
      </c>
    </row>
    <row r="630" spans="21:22" x14ac:dyDescent="0.3">
      <c r="U630" s="39">
        <v>6230000</v>
      </c>
      <c r="V630" s="25">
        <v>2.56843128376919E-7</v>
      </c>
    </row>
    <row r="631" spans="21:22" x14ac:dyDescent="0.3">
      <c r="U631" s="39">
        <v>6240000</v>
      </c>
      <c r="V631" s="25">
        <v>2.4903547172664521E-7</v>
      </c>
    </row>
    <row r="632" spans="21:22" x14ac:dyDescent="0.3">
      <c r="U632" s="39">
        <v>6250000</v>
      </c>
      <c r="V632" s="25">
        <v>2.4146196511708439E-7</v>
      </c>
    </row>
    <row r="633" spans="21:22" x14ac:dyDescent="0.3">
      <c r="U633" s="1">
        <v>6260000</v>
      </c>
      <c r="V633" s="25">
        <v>2.3411568850429521E-7</v>
      </c>
    </row>
    <row r="634" spans="21:22" x14ac:dyDescent="0.3">
      <c r="U634" s="39">
        <v>6270000</v>
      </c>
      <c r="V634" s="25">
        <v>2.2698992312307792E-7</v>
      </c>
    </row>
    <row r="635" spans="21:22" x14ac:dyDescent="0.3">
      <c r="U635" s="39">
        <v>6280000</v>
      </c>
      <c r="V635" s="25">
        <v>2.2007814573402294E-7</v>
      </c>
    </row>
    <row r="636" spans="21:22" x14ac:dyDescent="0.3">
      <c r="U636" s="39">
        <v>6290000</v>
      </c>
      <c r="V636" s="25">
        <v>2.1337402303200849E-7</v>
      </c>
    </row>
    <row r="637" spans="21:22" x14ac:dyDescent="0.3">
      <c r="U637" s="1">
        <v>6300000</v>
      </c>
      <c r="V637" s="25">
        <v>2.0687140621148556E-7</v>
      </c>
    </row>
    <row r="638" spans="21:22" x14ac:dyDescent="0.3">
      <c r="U638" s="39">
        <v>6310000</v>
      </c>
      <c r="V638" s="25">
        <v>2.0056432568424212E-7</v>
      </c>
    </row>
    <row r="639" spans="21:22" x14ac:dyDescent="0.3">
      <c r="U639" s="39">
        <v>6320000</v>
      </c>
      <c r="V639" s="25">
        <v>1.9444698594558557E-7</v>
      </c>
    </row>
    <row r="640" spans="21:22" x14ac:dyDescent="0.3">
      <c r="U640" s="39">
        <v>6330000</v>
      </c>
      <c r="V640" s="25">
        <v>1.8851376058478074E-7</v>
      </c>
    </row>
    <row r="641" spans="21:22" x14ac:dyDescent="0.3">
      <c r="U641" s="1">
        <v>6340000</v>
      </c>
      <c r="V641" s="25">
        <v>1.8275918743570662E-7</v>
      </c>
    </row>
    <row r="642" spans="21:22" x14ac:dyDescent="0.3">
      <c r="U642" s="39">
        <v>6350000</v>
      </c>
      <c r="V642" s="25">
        <v>1.7717796386406172E-7</v>
      </c>
    </row>
    <row r="643" spans="21:22" x14ac:dyDescent="0.3">
      <c r="U643" s="39">
        <v>6360000</v>
      </c>
      <c r="V643" s="25">
        <v>1.7176494218719879E-7</v>
      </c>
    </row>
    <row r="644" spans="21:22" x14ac:dyDescent="0.3">
      <c r="U644" s="39">
        <v>6370000</v>
      </c>
      <c r="V644" s="25">
        <v>1.6651512522294972E-7</v>
      </c>
    </row>
    <row r="645" spans="21:22" x14ac:dyDescent="0.3">
      <c r="U645" s="1">
        <v>6380000</v>
      </c>
      <c r="V645" s="25">
        <v>1.6142366196401467E-7</v>
      </c>
    </row>
    <row r="646" spans="21:22" x14ac:dyDescent="0.3">
      <c r="U646" s="39">
        <v>6390000</v>
      </c>
      <c r="V646" s="25">
        <v>1.5648584337421553E-7</v>
      </c>
    </row>
    <row r="647" spans="21:22" x14ac:dyDescent="0.3">
      <c r="U647" s="39">
        <v>6400000</v>
      </c>
      <c r="V647" s="25">
        <v>1.5169709830353939E-7</v>
      </c>
    </row>
    <row r="648" spans="21:22" x14ac:dyDescent="0.3">
      <c r="U648" s="39">
        <v>6410000</v>
      </c>
      <c r="V648" s="25">
        <v>1.4705298951838093E-7</v>
      </c>
    </row>
    <row r="649" spans="21:22" x14ac:dyDescent="0.3">
      <c r="U649" s="1">
        <v>6420000</v>
      </c>
      <c r="V649" s="25">
        <v>1.4254920984408575E-7</v>
      </c>
    </row>
    <row r="650" spans="21:22" x14ac:dyDescent="0.3">
      <c r="U650" s="39">
        <v>6430000</v>
      </c>
      <c r="V650" s="25">
        <v>1.3818157841649157E-7</v>
      </c>
    </row>
    <row r="651" spans="21:22" x14ac:dyDescent="0.3">
      <c r="U651" s="39">
        <v>6440000</v>
      </c>
      <c r="V651" s="25">
        <v>1.3394603703950943E-7</v>
      </c>
    </row>
    <row r="652" spans="21:22" x14ac:dyDescent="0.3">
      <c r="U652" s="39">
        <v>6450000</v>
      </c>
      <c r="V652" s="25">
        <v>1.2983864664578463E-7</v>
      </c>
    </row>
    <row r="653" spans="21:22" x14ac:dyDescent="0.3">
      <c r="U653" s="1">
        <v>6460000</v>
      </c>
      <c r="V653" s="25">
        <v>1.2585558385772585E-7</v>
      </c>
    </row>
    <row r="654" spans="21:22" x14ac:dyDescent="0.3">
      <c r="U654" s="39">
        <v>6470000</v>
      </c>
      <c r="V654" s="25">
        <v>1.2199313764582288E-7</v>
      </c>
    </row>
    <row r="655" spans="21:22" x14ac:dyDescent="0.3">
      <c r="U655" s="39">
        <v>6480000</v>
      </c>
      <c r="V655" s="25">
        <v>1.1824770608186564E-7</v>
      </c>
    </row>
    <row r="656" spans="21:22" x14ac:dyDescent="0.3">
      <c r="U656" s="39">
        <v>6490000</v>
      </c>
      <c r="V656" s="25">
        <v>1.1461579318422489E-7</v>
      </c>
    </row>
    <row r="657" spans="21:22" x14ac:dyDescent="0.3">
      <c r="U657" s="1">
        <v>6500000</v>
      </c>
      <c r="V657" s="25">
        <v>1.1109400585269262E-7</v>
      </c>
    </row>
    <row r="658" spans="21:22" x14ac:dyDescent="0.3">
      <c r="U658" s="39">
        <v>6510000</v>
      </c>
      <c r="V658" s="25">
        <v>1.076790508904335E-7</v>
      </c>
    </row>
    <row r="659" spans="21:22" x14ac:dyDescent="0.3">
      <c r="U659" s="39">
        <v>6520000</v>
      </c>
      <c r="V659" s="25">
        <v>1.0436773211053742E-7</v>
      </c>
    </row>
    <row r="660" spans="21:22" x14ac:dyDescent="0.3">
      <c r="U660" s="39">
        <v>6530000</v>
      </c>
      <c r="V660" s="25">
        <v>1.01156947524923E-7</v>
      </c>
    </row>
    <row r="661" spans="21:22" x14ac:dyDescent="0.3">
      <c r="U661" s="1">
        <v>6540000</v>
      </c>
      <c r="V661" s="25">
        <v>9.8043686613204327E-8</v>
      </c>
    </row>
    <row r="662" spans="21:22" x14ac:dyDescent="0.3">
      <c r="U662" s="39">
        <v>6550000</v>
      </c>
      <c r="V662" s="25">
        <v>9.502502766930599E-8</v>
      </c>
    </row>
    <row r="663" spans="21:22" x14ac:dyDescent="0.3">
      <c r="U663" s="39">
        <v>6560000</v>
      </c>
      <c r="V663" s="25">
        <v>9.2098135223716021E-8</v>
      </c>
    </row>
    <row r="664" spans="21:22" x14ac:dyDescent="0.3">
      <c r="U664" s="39">
        <v>6570000</v>
      </c>
      <c r="V664" s="25">
        <v>8.9260257539205278E-8</v>
      </c>
    </row>
    <row r="665" spans="21:22" x14ac:dyDescent="0.3">
      <c r="U665" s="1">
        <v>6580000</v>
      </c>
      <c r="V665" s="25">
        <v>8.6508724177988544E-8</v>
      </c>
    </row>
    <row r="666" spans="21:22" x14ac:dyDescent="0.3">
      <c r="U666" s="39">
        <v>6590000</v>
      </c>
      <c r="V666" s="25">
        <v>8.384094363830077E-8</v>
      </c>
    </row>
    <row r="667" spans="21:22" x14ac:dyDescent="0.3">
      <c r="U667" s="39">
        <v>6600000</v>
      </c>
      <c r="V667" s="25">
        <v>8.1254401058496022E-8</v>
      </c>
    </row>
    <row r="668" spans="21:22" x14ac:dyDescent="0.3">
      <c r="U668" s="39">
        <v>6610000</v>
      </c>
      <c r="V668" s="25">
        <v>7.8746655986696229E-8</v>
      </c>
    </row>
    <row r="669" spans="21:22" x14ac:dyDescent="0.3">
      <c r="U669" s="1">
        <v>6620000</v>
      </c>
      <c r="V669" s="25">
        <v>7.6315340214299899E-8</v>
      </c>
    </row>
    <row r="670" spans="21:22" x14ac:dyDescent="0.3">
      <c r="U670" s="39">
        <v>6630000</v>
      </c>
      <c r="V670" s="25">
        <v>7.3958155671344893E-8</v>
      </c>
    </row>
    <row r="671" spans="21:22" x14ac:dyDescent="0.3">
      <c r="U671" s="39">
        <v>6640000</v>
      </c>
      <c r="V671" s="25">
        <v>7.1672872382235855E-8</v>
      </c>
    </row>
    <row r="672" spans="21:22" x14ac:dyDescent="0.3">
      <c r="U672" s="39">
        <v>6650000</v>
      </c>
      <c r="V672" s="25">
        <v>6.9457326479907099E-8</v>
      </c>
    </row>
    <row r="673" spans="21:22" x14ac:dyDescent="0.3">
      <c r="U673" s="1">
        <v>6660000</v>
      </c>
      <c r="V673" s="25">
        <v>6.7309418276977264E-8</v>
      </c>
    </row>
    <row r="674" spans="21:22" x14ac:dyDescent="0.3">
      <c r="U674" s="39">
        <v>6670000</v>
      </c>
      <c r="V674" s="25">
        <v>6.5227110392143373E-8</v>
      </c>
    </row>
    <row r="675" spans="21:22" x14ac:dyDescent="0.3">
      <c r="U675" s="39">
        <v>6680000</v>
      </c>
      <c r="V675" s="25">
        <v>6.3208425930380763E-8</v>
      </c>
    </row>
    <row r="676" spans="21:22" x14ac:dyDescent="0.3">
      <c r="U676" s="39">
        <v>6690000</v>
      </c>
      <c r="V676" s="25">
        <v>6.1251446715336199E-8</v>
      </c>
    </row>
    <row r="677" spans="21:22" x14ac:dyDescent="0.3">
      <c r="U677" s="1">
        <v>6700000</v>
      </c>
      <c r="V677" s="25">
        <v>5.9354311572509787E-8</v>
      </c>
    </row>
    <row r="678" spans="21:22" x14ac:dyDescent="0.3">
      <c r="U678" s="39">
        <v>6710000</v>
      </c>
      <c r="V678" s="25">
        <v>5.7515214661756829E-8</v>
      </c>
    </row>
    <row r="679" spans="21:22" x14ac:dyDescent="0.3">
      <c r="U679" s="39">
        <v>6720000</v>
      </c>
      <c r="V679" s="25">
        <v>5.5732403857756396E-8</v>
      </c>
    </row>
    <row r="680" spans="21:22" x14ac:dyDescent="0.3">
      <c r="U680" s="39">
        <v>6730000</v>
      </c>
      <c r="V680" s="25">
        <v>5.4004179177062747E-8</v>
      </c>
    </row>
    <row r="681" spans="21:22" x14ac:dyDescent="0.3">
      <c r="U681" s="1">
        <v>6740000</v>
      </c>
      <c r="V681" s="25">
        <v>5.2328891250412989E-8</v>
      </c>
    </row>
    <row r="682" spans="21:22" x14ac:dyDescent="0.3">
      <c r="U682" s="39">
        <v>6750000</v>
      </c>
      <c r="V682" s="25">
        <v>5.0704939839077349E-8</v>
      </c>
    </row>
    <row r="683" spans="21:22" x14ac:dyDescent="0.3">
      <c r="U683" s="39">
        <v>6760000</v>
      </c>
      <c r="V683" s="25">
        <v>4.9130772393920585E-8</v>
      </c>
    </row>
    <row r="684" spans="21:22" x14ac:dyDescent="0.3">
      <c r="U684" s="39">
        <v>6770000</v>
      </c>
      <c r="V684" s="25">
        <v>4.7604882656042573E-8</v>
      </c>
    </row>
    <row r="685" spans="21:22" x14ac:dyDescent="0.3">
      <c r="U685" s="1">
        <v>6780000</v>
      </c>
      <c r="V685" s="25">
        <v>4.612580929777004E-8</v>
      </c>
    </row>
    <row r="686" spans="21:22" x14ac:dyDescent="0.3">
      <c r="U686" s="39">
        <v>6790000</v>
      </c>
      <c r="V686" s="25">
        <v>4.4692134602884247E-8</v>
      </c>
    </row>
    <row r="687" spans="21:22" x14ac:dyDescent="0.3">
      <c r="U687" s="39">
        <v>6800000</v>
      </c>
      <c r="V687" s="25">
        <v>4.3302483184965742E-8</v>
      </c>
    </row>
    <row r="688" spans="21:22" x14ac:dyDescent="0.3">
      <c r="U688" s="39">
        <v>6810000</v>
      </c>
      <c r="V688" s="25">
        <v>4.1955520742766541E-8</v>
      </c>
    </row>
    <row r="689" spans="21:22" x14ac:dyDescent="0.3">
      <c r="U689" s="1">
        <v>6820000</v>
      </c>
      <c r="V689" s="25">
        <v>4.0649952851580093E-8</v>
      </c>
    </row>
    <row r="690" spans="21:22" x14ac:dyDescent="0.3">
      <c r="U690" s="39">
        <v>6830000</v>
      </c>
      <c r="V690" s="25">
        <v>3.938452378957345E-8</v>
      </c>
    </row>
    <row r="691" spans="21:22" x14ac:dyDescent="0.3">
      <c r="U691" s="39">
        <v>6840000</v>
      </c>
      <c r="V691" s="25">
        <v>3.8158015398073528E-8</v>
      </c>
    </row>
    <row r="692" spans="21:22" x14ac:dyDescent="0.3">
      <c r="U692" s="39">
        <v>6850000</v>
      </c>
      <c r="V692" s="25">
        <v>3.6969245974888667E-8</v>
      </c>
    </row>
    <row r="693" spans="21:22" x14ac:dyDescent="0.3">
      <c r="U693" s="1">
        <v>6860000</v>
      </c>
      <c r="V693" s="25">
        <v>3.5817069199669787E-8</v>
      </c>
    </row>
    <row r="694" spans="21:22" x14ac:dyDescent="0.3">
      <c r="U694" s="39">
        <v>6870000</v>
      </c>
      <c r="V694" s="25">
        <v>3.4700373090446148E-8</v>
      </c>
    </row>
    <row r="695" spans="21:22" x14ac:dyDescent="0.3">
      <c r="U695" s="39">
        <v>6880000</v>
      </c>
      <c r="V695" s="25">
        <v>3.3618078990427594E-8</v>
      </c>
    </row>
    <row r="696" spans="21:22" x14ac:dyDescent="0.3">
      <c r="U696" s="39">
        <v>6890000</v>
      </c>
      <c r="V696" s="25">
        <v>3.2569140584193122E-8</v>
      </c>
    </row>
    <row r="697" spans="21:22" x14ac:dyDescent="0.3">
      <c r="U697" s="1">
        <v>6900000</v>
      </c>
      <c r="V697" s="25">
        <v>3.1552542942477967E-8</v>
      </c>
    </row>
    <row r="698" spans="21:22" x14ac:dyDescent="0.3">
      <c r="U698" s="39">
        <v>6910000</v>
      </c>
      <c r="V698" s="25">
        <v>3.0567301594695087E-8</v>
      </c>
    </row>
    <row r="699" spans="21:22" x14ac:dyDescent="0.3">
      <c r="U699" s="39">
        <v>6920000</v>
      </c>
      <c r="V699" s="25">
        <v>2.9612461628417018E-8</v>
      </c>
    </row>
    <row r="700" spans="21:22" x14ac:dyDescent="0.3">
      <c r="U700" s="39">
        <v>6930000</v>
      </c>
      <c r="V700" s="25">
        <v>2.8687096815067676E-8</v>
      </c>
    </row>
    <row r="701" spans="21:22" x14ac:dyDescent="0.3">
      <c r="U701" s="1">
        <v>6940000</v>
      </c>
      <c r="V701" s="25">
        <v>2.7790308761033922E-8</v>
      </c>
    </row>
    <row r="702" spans="21:22" x14ac:dyDescent="0.3">
      <c r="U702" s="39">
        <v>6950000</v>
      </c>
      <c r="V702" s="25">
        <v>2.6921226083514205E-8</v>
      </c>
    </row>
    <row r="703" spans="21:22" x14ac:dyDescent="0.3">
      <c r="U703" s="39">
        <v>6960000</v>
      </c>
      <c r="V703" s="25">
        <v>2.6079003610365909E-8</v>
      </c>
    </row>
    <row r="704" spans="21:22" x14ac:dyDescent="0.3">
      <c r="U704" s="39">
        <v>6970000</v>
      </c>
      <c r="V704" s="25">
        <v>2.5262821603276064E-8</v>
      </c>
    </row>
    <row r="705" spans="21:22" x14ac:dyDescent="0.3">
      <c r="U705" s="1">
        <v>6980000</v>
      </c>
      <c r="V705" s="25">
        <v>2.4471885003591988E-8</v>
      </c>
    </row>
    <row r="706" spans="21:22" x14ac:dyDescent="0.3">
      <c r="U706" s="39">
        <v>6990000</v>
      </c>
      <c r="V706" s="25">
        <v>2.3705422700154385E-8</v>
      </c>
    </row>
    <row r="707" spans="21:22" x14ac:dyDescent="0.3">
      <c r="U707" s="39">
        <v>7000000</v>
      </c>
      <c r="V707" s="25">
        <v>2.2962686818503962E-8</v>
      </c>
    </row>
    <row r="708" spans="21:22" x14ac:dyDescent="0.3">
      <c r="U708" s="39">
        <v>7010000</v>
      </c>
      <c r="V708" s="25">
        <v>2.224295203084952E-8</v>
      </c>
    </row>
    <row r="709" spans="21:22" x14ac:dyDescent="0.3">
      <c r="U709" s="1">
        <v>7020000</v>
      </c>
      <c r="V709" s="25">
        <v>2.1545514886211358E-8</v>
      </c>
    </row>
    <row r="710" spans="21:22" x14ac:dyDescent="0.3">
      <c r="U710" s="39">
        <v>7030000</v>
      </c>
      <c r="V710" s="25">
        <v>2.0869693160135568E-8</v>
      </c>
    </row>
    <row r="711" spans="21:22" x14ac:dyDescent="0.3">
      <c r="U711" s="39">
        <v>7040000</v>
      </c>
      <c r="V711" s="25">
        <v>2.0214825223448873E-8</v>
      </c>
    </row>
    <row r="712" spans="21:22" x14ac:dyDescent="0.3">
      <c r="U712" s="39">
        <v>7050000</v>
      </c>
      <c r="V712" s="25">
        <v>1.9580269429477313E-8</v>
      </c>
    </row>
    <row r="713" spans="21:22" x14ac:dyDescent="0.3">
      <c r="U713" s="1">
        <v>7060000</v>
      </c>
      <c r="V713" s="25">
        <v>1.8965403519220897E-8</v>
      </c>
    </row>
    <row r="714" spans="21:22" x14ac:dyDescent="0.3">
      <c r="U714" s="39">
        <v>7070000</v>
      </c>
      <c r="V714" s="25">
        <v>1.8369624043950175E-8</v>
      </c>
    </row>
    <row r="715" spans="21:22" x14ac:dyDescent="0.3">
      <c r="U715" s="39">
        <v>7080000</v>
      </c>
      <c r="V715" s="25">
        <v>1.7792345804733937E-8</v>
      </c>
    </row>
    <row r="716" spans="21:22" x14ac:dyDescent="0.3">
      <c r="U716" s="39">
        <v>7090000</v>
      </c>
      <c r="V716" s="25">
        <v>1.7233001308408302E-8</v>
      </c>
    </row>
    <row r="717" spans="21:22" x14ac:dyDescent="0.3">
      <c r="U717" s="1">
        <v>7100000</v>
      </c>
      <c r="V717" s="25">
        <v>1.6691040239504713E-8</v>
      </c>
    </row>
    <row r="718" spans="21:22" x14ac:dyDescent="0.3">
      <c r="U718" s="39">
        <v>7110000</v>
      </c>
      <c r="V718" s="25">
        <v>1.6165928947688815E-8</v>
      </c>
    </row>
    <row r="719" spans="21:22" x14ac:dyDescent="0.3">
      <c r="U719" s="39">
        <v>7120000</v>
      </c>
      <c r="V719" s="25">
        <v>1.5657149950258507E-8</v>
      </c>
    </row>
    <row r="720" spans="21:22" x14ac:dyDescent="0.3">
      <c r="U720" s="39">
        <v>7130000</v>
      </c>
      <c r="V720" s="25">
        <v>1.5164201449256207E-8</v>
      </c>
    </row>
    <row r="721" spans="21:22" x14ac:dyDescent="0.3">
      <c r="U721" s="1">
        <v>7140000</v>
      </c>
      <c r="V721" s="25">
        <v>1.4686596862792511E-8</v>
      </c>
    </row>
    <row r="722" spans="21:22" x14ac:dyDescent="0.3">
      <c r="U722" s="39">
        <v>7150000</v>
      </c>
      <c r="V722" s="25">
        <v>1.4223864370146478E-8</v>
      </c>
    </row>
    <row r="723" spans="21:22" x14ac:dyDescent="0.3">
      <c r="U723" s="39">
        <v>7160000</v>
      </c>
      <c r="V723" s="25">
        <v>1.3775546470272229E-8</v>
      </c>
    </row>
    <row r="724" spans="21:22" x14ac:dyDescent="0.3">
      <c r="U724" s="39">
        <v>7170000</v>
      </c>
      <c r="V724" s="25">
        <v>1.3341199553294717E-8</v>
      </c>
    </row>
    <row r="725" spans="21:22" x14ac:dyDescent="0.3">
      <c r="U725" s="1">
        <v>7180000</v>
      </c>
      <c r="V725" s="25">
        <v>1.2920393484641429E-8</v>
      </c>
    </row>
    <row r="726" spans="21:22" x14ac:dyDescent="0.3">
      <c r="U726" s="39">
        <v>7190000</v>
      </c>
      <c r="V726" s="25">
        <v>1.2512711201428276E-8</v>
      </c>
    </row>
    <row r="727" spans="21:22" x14ac:dyDescent="0.3">
      <c r="U727" s="39">
        <v>7200000</v>
      </c>
      <c r="V727" s="25">
        <v>1.2117748320757545E-8</v>
      </c>
    </row>
    <row r="728" spans="21:22" x14ac:dyDescent="0.3">
      <c r="U728" s="39">
        <v>7210000</v>
      </c>
      <c r="V728" s="25">
        <v>1.1735112759568864E-8</v>
      </c>
    </row>
    <row r="729" spans="21:22" x14ac:dyDescent="0.3">
      <c r="U729" s="1">
        <v>7220000</v>
      </c>
      <c r="V729" s="25">
        <v>1.136442436572117E-8</v>
      </c>
    </row>
    <row r="730" spans="21:22" x14ac:dyDescent="0.3">
      <c r="U730" s="39">
        <v>7230000</v>
      </c>
      <c r="V730" s="25">
        <v>1.1005314559971606E-8</v>
      </c>
    </row>
    <row r="731" spans="21:22" x14ac:dyDescent="0.3">
      <c r="U731" s="39">
        <v>7240000</v>
      </c>
      <c r="V731" s="25">
        <v>1.0657425988529745E-8</v>
      </c>
    </row>
    <row r="732" spans="21:22" x14ac:dyDescent="0.3">
      <c r="U732" s="39">
        <v>7250000</v>
      </c>
      <c r="V732" s="25">
        <v>1.0320412185894979E-8</v>
      </c>
    </row>
    <row r="733" spans="21:22" x14ac:dyDescent="0.3">
      <c r="U733" s="1">
        <v>7260000</v>
      </c>
      <c r="V733" s="25">
        <v>9.9939372476670949E-9</v>
      </c>
    </row>
    <row r="734" spans="21:22" x14ac:dyDescent="0.3">
      <c r="U734" s="39">
        <v>7270000</v>
      </c>
      <c r="V734" s="25">
        <v>9.6776755130368312E-9</v>
      </c>
    </row>
    <row r="735" spans="21:22" x14ac:dyDescent="0.3">
      <c r="U735" s="39">
        <v>7280000</v>
      </c>
      <c r="V735" s="25">
        <v>9.3713112566890977E-9</v>
      </c>
    </row>
    <row r="736" spans="21:22" x14ac:dyDescent="0.3">
      <c r="U736" s="39">
        <v>7290000</v>
      </c>
      <c r="V736" s="25">
        <v>9.0745383898228167E-9</v>
      </c>
    </row>
    <row r="737" spans="21:22" x14ac:dyDescent="0.3">
      <c r="U737" s="1">
        <v>7300000</v>
      </c>
      <c r="V737" s="25">
        <v>8.7870601700468889E-9</v>
      </c>
    </row>
    <row r="738" spans="21:22" x14ac:dyDescent="0.3">
      <c r="U738" s="39">
        <v>7310000</v>
      </c>
      <c r="V738" s="25">
        <v>8.5085889198723673E-9</v>
      </c>
    </row>
    <row r="739" spans="21:22" x14ac:dyDescent="0.3">
      <c r="U739" s="39">
        <v>7320000</v>
      </c>
      <c r="V739" s="25">
        <v>8.2388457535598692E-9</v>
      </c>
    </row>
    <row r="740" spans="21:22" x14ac:dyDescent="0.3">
      <c r="U740" s="39">
        <v>7330000</v>
      </c>
      <c r="V740" s="25">
        <v>7.9775603120784888E-9</v>
      </c>
    </row>
    <row r="741" spans="21:22" x14ac:dyDescent="0.3">
      <c r="U741" s="1">
        <v>7340000</v>
      </c>
      <c r="V741" s="25">
        <v>7.7244705059360396E-9</v>
      </c>
    </row>
    <row r="742" spans="21:22" x14ac:dyDescent="0.3">
      <c r="U742" s="39">
        <v>7350000</v>
      </c>
      <c r="V742" s="25">
        <v>7.4793222656521577E-9</v>
      </c>
    </row>
    <row r="743" spans="21:22" x14ac:dyDescent="0.3">
      <c r="U743" s="39">
        <v>7360000</v>
      </c>
      <c r="V743" s="25">
        <v>7.241869299649881E-9</v>
      </c>
    </row>
    <row r="744" spans="21:22" x14ac:dyDescent="0.3">
      <c r="U744" s="39">
        <v>7370000</v>
      </c>
      <c r="V744" s="25">
        <v>7.0118728593503497E-9</v>
      </c>
    </row>
    <row r="745" spans="21:22" x14ac:dyDescent="0.3">
      <c r="U745" s="1">
        <v>7380000</v>
      </c>
      <c r="V745" s="25">
        <v>6.7891015112589378E-9</v>
      </c>
    </row>
    <row r="746" spans="21:22" x14ac:dyDescent="0.3">
      <c r="U746" s="39">
        <v>7390000</v>
      </c>
      <c r="V746" s="25">
        <v>6.5733309158367318E-9</v>
      </c>
    </row>
    <row r="747" spans="21:22" x14ac:dyDescent="0.3">
      <c r="U747" s="39">
        <v>7400000</v>
      </c>
      <c r="V747" s="25">
        <v>6.364343612960209E-9</v>
      </c>
    </row>
    <row r="748" spans="21:22" x14ac:dyDescent="0.3">
      <c r="U748" s="39">
        <v>7410000</v>
      </c>
      <c r="V748" s="25">
        <v>6.1619288137748556E-9</v>
      </c>
    </row>
    <row r="749" spans="21:22" x14ac:dyDescent="0.3">
      <c r="U749" s="1">
        <v>7420000</v>
      </c>
      <c r="V749" s="25">
        <v>5.9658821987569526E-9</v>
      </c>
    </row>
    <row r="750" spans="21:22" x14ac:dyDescent="0.3">
      <c r="U750" s="39">
        <v>7430000</v>
      </c>
      <c r="V750" s="25">
        <v>5.776005721799264E-9</v>
      </c>
    </row>
    <row r="751" spans="21:22" x14ac:dyDescent="0.3">
      <c r="U751" s="39">
        <v>7440000</v>
      </c>
      <c r="V751" s="25">
        <v>5.5921074201441202E-9</v>
      </c>
    </row>
    <row r="752" spans="21:22" x14ac:dyDescent="0.3">
      <c r="U752" s="39">
        <v>7450000</v>
      </c>
      <c r="V752" s="25">
        <v>5.4140012299919933E-9</v>
      </c>
    </row>
    <row r="753" spans="21:22" x14ac:dyDescent="0.3">
      <c r="U753" s="1">
        <v>7460000</v>
      </c>
      <c r="V753" s="25">
        <v>5.2415068076202681E-9</v>
      </c>
    </row>
    <row r="754" spans="21:22" x14ac:dyDescent="0.3">
      <c r="U754" s="39">
        <v>7470000</v>
      </c>
      <c r="V754" s="25">
        <v>5.0744493558510759E-9</v>
      </c>
    </row>
    <row r="755" spans="21:22" x14ac:dyDescent="0.3">
      <c r="U755" s="39">
        <v>7480000</v>
      </c>
      <c r="V755" s="25">
        <v>4.912659455702204E-9</v>
      </c>
    </row>
    <row r="756" spans="21:22" x14ac:dyDescent="0.3">
      <c r="U756" s="39">
        <v>7490000</v>
      </c>
      <c r="V756" s="25">
        <v>4.7559729030835243E-9</v>
      </c>
    </row>
    <row r="757" spans="21:22" x14ac:dyDescent="0.3">
      <c r="U757" s="1">
        <v>7500000</v>
      </c>
      <c r="V757" s="25">
        <v>4.6042305503747154E-9</v>
      </c>
    </row>
    <row r="758" spans="21:22" x14ac:dyDescent="0.3">
      <c r="U758" s="39">
        <v>7510000</v>
      </c>
      <c r="V758" s="25">
        <v>4.4572781527516601E-9</v>
      </c>
    </row>
    <row r="759" spans="21:22" x14ac:dyDescent="0.3">
      <c r="U759" s="39">
        <v>7520000</v>
      </c>
      <c r="V759" s="25">
        <v>4.3149662191157685E-9</v>
      </c>
    </row>
    <row r="760" spans="21:22" x14ac:dyDescent="0.3">
      <c r="U760" s="39">
        <v>7530000</v>
      </c>
      <c r="V760" s="25">
        <v>4.1771498674930408E-9</v>
      </c>
    </row>
    <row r="761" spans="21:22" x14ac:dyDescent="0.3">
      <c r="U761" s="1">
        <v>7540000</v>
      </c>
      <c r="V761" s="25">
        <v>4.0436886847685193E-9</v>
      </c>
    </row>
    <row r="762" spans="21:22" x14ac:dyDescent="0.3">
      <c r="U762" s="39">
        <v>7550000</v>
      </c>
      <c r="V762" s="25">
        <v>3.9144465906297795E-9</v>
      </c>
    </row>
    <row r="763" spans="21:22" x14ac:dyDescent="0.3">
      <c r="U763" s="39">
        <v>7560000</v>
      </c>
      <c r="V763" s="25">
        <v>3.7892917055964629E-9</v>
      </c>
    </row>
    <row r="764" spans="21:22" x14ac:dyDescent="0.3">
      <c r="U764" s="39">
        <v>7570000</v>
      </c>
      <c r="V764" s="25">
        <v>3.6680962230115052E-9</v>
      </c>
    </row>
    <row r="765" spans="21:22" x14ac:dyDescent="0.3">
      <c r="U765" s="1">
        <v>7580000</v>
      </c>
      <c r="V765" s="25">
        <v>3.5507362848795976E-9</v>
      </c>
    </row>
    <row r="766" spans="21:22" x14ac:dyDescent="0.3">
      <c r="U766" s="39">
        <v>7590000</v>
      </c>
      <c r="V766" s="25">
        <v>3.4370918614370946E-9</v>
      </c>
    </row>
    <row r="767" spans="21:22" x14ac:dyDescent="0.3">
      <c r="U767" s="39">
        <v>7600000</v>
      </c>
      <c r="V767" s="25">
        <v>3.3270466343457808E-9</v>
      </c>
    </row>
    <row r="768" spans="21:22" x14ac:dyDescent="0.3">
      <c r="U768" s="39">
        <v>7610000</v>
      </c>
      <c r="V768" s="25">
        <v>3.2204878834005362E-9</v>
      </c>
    </row>
    <row r="769" spans="21:22" x14ac:dyDescent="0.3">
      <c r="U769" s="1">
        <v>7620000</v>
      </c>
      <c r="V769" s="25">
        <v>3.1173063766465824E-9</v>
      </c>
    </row>
    <row r="770" spans="21:22" x14ac:dyDescent="0.3">
      <c r="U770" s="39">
        <v>7630000</v>
      </c>
      <c r="V770" s="25">
        <v>3.0173962638080461E-9</v>
      </c>
    </row>
    <row r="771" spans="21:22" x14ac:dyDescent="0.3">
      <c r="U771" s="39">
        <v>7640000</v>
      </c>
      <c r="V771" s="25">
        <v>2.9206549729257952E-9</v>
      </c>
    </row>
    <row r="772" spans="21:22" x14ac:dyDescent="0.3">
      <c r="U772" s="39">
        <v>7650000</v>
      </c>
      <c r="V772" s="25">
        <v>2.826983110113012E-9</v>
      </c>
    </row>
    <row r="773" spans="21:22" x14ac:dyDescent="0.3">
      <c r="U773" s="1">
        <v>7660000</v>
      </c>
      <c r="V773" s="25">
        <v>2.7362843623323536E-9</v>
      </c>
    </row>
    <row r="774" spans="21:22" x14ac:dyDescent="0.3">
      <c r="U774" s="39">
        <v>7670000</v>
      </c>
      <c r="V774" s="25">
        <v>2.6484654031091583E-9</v>
      </c>
    </row>
    <row r="775" spans="21:22" x14ac:dyDescent="0.3">
      <c r="U775" s="39">
        <v>7680000</v>
      </c>
      <c r="V775" s="25">
        <v>2.5634358010875943E-9</v>
      </c>
    </row>
    <row r="776" spans="21:22" x14ac:dyDescent="0.3">
      <c r="U776" s="39">
        <v>7690000</v>
      </c>
      <c r="V776" s="25">
        <v>2.4811079313519146E-9</v>
      </c>
    </row>
    <row r="777" spans="21:22" x14ac:dyDescent="0.3">
      <c r="U777" s="1">
        <v>7700000</v>
      </c>
      <c r="V777" s="25">
        <v>2.4013968894250644E-9</v>
      </c>
    </row>
    <row r="778" spans="21:22" x14ac:dyDescent="0.3">
      <c r="U778" s="39">
        <v>7710000</v>
      </c>
      <c r="V778" s="25">
        <v>2.3242204078675946E-9</v>
      </c>
    </row>
    <row r="779" spans="21:22" x14ac:dyDescent="0.3">
      <c r="U779" s="39">
        <v>7720000</v>
      </c>
      <c r="V779" s="25">
        <v>2.2494987753993936E-9</v>
      </c>
    </row>
    <row r="780" spans="21:22" x14ac:dyDescent="0.3">
      <c r="U780" s="39">
        <v>7730000</v>
      </c>
      <c r="V780" s="25">
        <v>2.1771547584677962E-9</v>
      </c>
    </row>
    <row r="781" spans="21:22" x14ac:dyDescent="0.3">
      <c r="U781" s="1">
        <v>7740000</v>
      </c>
      <c r="V781" s="25">
        <v>2.1071135251903926E-9</v>
      </c>
    </row>
    <row r="782" spans="21:22" x14ac:dyDescent="0.3">
      <c r="U782" s="39">
        <v>7750000</v>
      </c>
      <c r="V782" s="25">
        <v>2.0393025716009695E-9</v>
      </c>
    </row>
    <row r="783" spans="21:22" x14ac:dyDescent="0.3">
      <c r="U783" s="39">
        <v>7760000</v>
      </c>
      <c r="V783" s="25">
        <v>1.9736516501303899E-9</v>
      </c>
    </row>
    <row r="784" spans="21:22" x14ac:dyDescent="0.3">
      <c r="U784" s="39">
        <v>7770000</v>
      </c>
      <c r="V784" s="25">
        <v>1.910092700254808E-9</v>
      </c>
    </row>
    <row r="785" spans="21:22" x14ac:dyDescent="0.3">
      <c r="U785" s="1">
        <v>7780000</v>
      </c>
      <c r="V785" s="25">
        <v>1.8485597812475523E-9</v>
      </c>
    </row>
    <row r="786" spans="21:22" x14ac:dyDescent="0.3">
      <c r="U786" s="39">
        <v>7790000</v>
      </c>
      <c r="V786" s="25">
        <v>1.7889890069709448E-9</v>
      </c>
    </row>
    <row r="787" spans="21:22" x14ac:dyDescent="0.3">
      <c r="U787" s="39">
        <v>7800000</v>
      </c>
      <c r="V787" s="25">
        <v>1.7313184826474648E-9</v>
      </c>
    </row>
    <row r="788" spans="21:22" x14ac:dyDescent="0.3">
      <c r="U788" s="39">
        <v>7810000</v>
      </c>
      <c r="V788" s="25">
        <v>1.6754882435512272E-9</v>
      </c>
    </row>
    <row r="789" spans="21:22" x14ac:dyDescent="0.3">
      <c r="U789" s="1">
        <v>7820000</v>
      </c>
      <c r="V789" s="25">
        <v>1.621440195561663E-9</v>
      </c>
    </row>
    <row r="790" spans="21:22" x14ac:dyDescent="0.3">
      <c r="U790" s="39">
        <v>7830000</v>
      </c>
      <c r="V790" s="25">
        <v>1.5691180575243761E-9</v>
      </c>
    </row>
    <row r="791" spans="21:22" x14ac:dyDescent="0.3">
      <c r="U791" s="39">
        <v>7840000</v>
      </c>
      <c r="V791" s="25">
        <v>1.5184673053639036E-9</v>
      </c>
    </row>
    <row r="792" spans="21:22" x14ac:dyDescent="0.3">
      <c r="U792" s="39">
        <v>7850000</v>
      </c>
      <c r="V792" s="25">
        <v>1.4694351178981845E-9</v>
      </c>
    </row>
    <row r="793" spans="21:22" x14ac:dyDescent="0.3">
      <c r="U793" s="1">
        <v>7860000</v>
      </c>
      <c r="V793" s="25">
        <v>1.4219703242999989E-9</v>
      </c>
    </row>
    <row r="794" spans="21:22" x14ac:dyDescent="0.3">
      <c r="U794" s="39">
        <v>7870000</v>
      </c>
      <c r="V794" s="25">
        <v>1.3760233531603302E-9</v>
      </c>
    </row>
    <row r="795" spans="21:22" x14ac:dyDescent="0.3">
      <c r="U795" s="39">
        <v>7880000</v>
      </c>
      <c r="V795" s="25">
        <v>1.3315461831016834E-9</v>
      </c>
    </row>
    <row r="796" spans="21:22" x14ac:dyDescent="0.3">
      <c r="U796" s="39">
        <v>7890000</v>
      </c>
      <c r="V796" s="25">
        <v>1.2884922948971797E-9</v>
      </c>
    </row>
    <row r="797" spans="21:22" x14ac:dyDescent="0.3">
      <c r="U797" s="1">
        <v>7900000</v>
      </c>
      <c r="V797" s="25">
        <v>1.2468166250493897E-9</v>
      </c>
    </row>
    <row r="798" spans="21:22" x14ac:dyDescent="0.3">
      <c r="U798" s="39">
        <v>7910000</v>
      </c>
      <c r="V798" s="25">
        <v>1.2064755207854542E-9</v>
      </c>
    </row>
    <row r="799" spans="21:22" x14ac:dyDescent="0.3">
      <c r="U799" s="39">
        <v>7920000</v>
      </c>
      <c r="V799" s="25">
        <v>1.167426696424707E-9</v>
      </c>
    </row>
    <row r="800" spans="21:22" x14ac:dyDescent="0.3">
      <c r="U800" s="39">
        <v>7930000</v>
      </c>
      <c r="V800" s="25">
        <v>1.1296291910792851E-9</v>
      </c>
    </row>
    <row r="801" spans="21:22" x14ac:dyDescent="0.3">
      <c r="U801" s="1">
        <v>7940000</v>
      </c>
      <c r="V801" s="25">
        <v>1.0930433276462238E-9</v>
      </c>
    </row>
    <row r="802" spans="21:22" x14ac:dyDescent="0.3">
      <c r="U802" s="39">
        <v>7950000</v>
      </c>
      <c r="V802" s="25">
        <v>1.0576306730522513E-9</v>
      </c>
    </row>
    <row r="803" spans="21:22" x14ac:dyDescent="0.3">
      <c r="U803" s="39">
        <v>7960000</v>
      </c>
      <c r="V803" s="25">
        <v>1.0233539997148338E-9</v>
      </c>
    </row>
    <row r="804" spans="21:22" x14ac:dyDescent="0.3">
      <c r="U804" s="39">
        <v>7970000</v>
      </c>
      <c r="V804" s="25">
        <v>9.9017724818072847E-10</v>
      </c>
    </row>
    <row r="805" spans="21:22" x14ac:dyDescent="0.3">
      <c r="U805" s="1">
        <v>7980000</v>
      </c>
      <c r="V805" s="25">
        <v>9.5806549090853832E-10</v>
      </c>
    </row>
    <row r="806" spans="21:22" x14ac:dyDescent="0.3">
      <c r="U806" s="39">
        <v>7990000</v>
      </c>
      <c r="V806" s="25">
        <v>9.2698489715934964E-10</v>
      </c>
    </row>
    <row r="807" spans="21:22" x14ac:dyDescent="0.3">
      <c r="U807" s="39">
        <v>8000000</v>
      </c>
      <c r="V807" s="25">
        <v>8.9690269896284032E-10</v>
      </c>
    </row>
    <row r="808" spans="21:22" x14ac:dyDescent="0.3">
      <c r="U808" s="39">
        <v>8010000</v>
      </c>
      <c r="V808" s="25">
        <v>8.6778715812548003E-10</v>
      </c>
    </row>
    <row r="809" spans="21:22" x14ac:dyDescent="0.3">
      <c r="U809" s="1">
        <v>8020000</v>
      </c>
      <c r="V809" s="25">
        <v>8.3960753425074336E-10</v>
      </c>
    </row>
    <row r="810" spans="21:22" x14ac:dyDescent="0.3">
      <c r="U810" s="39">
        <v>8030000</v>
      </c>
      <c r="V810" s="25">
        <v>8.1233405373925308E-10</v>
      </c>
    </row>
    <row r="811" spans="21:22" x14ac:dyDescent="0.3">
      <c r="U811" s="39">
        <v>8040000</v>
      </c>
      <c r="V811" s="25">
        <v>7.8593787974018034E-10</v>
      </c>
    </row>
    <row r="812" spans="21:22" x14ac:dyDescent="0.3">
      <c r="U812" s="39">
        <v>8050000</v>
      </c>
      <c r="V812" s="25">
        <v>7.6039108302444586E-10</v>
      </c>
    </row>
    <row r="813" spans="21:22" x14ac:dyDescent="0.3">
      <c r="U813" s="1">
        <v>8060000</v>
      </c>
      <c r="V813" s="25">
        <v>7.3566661375270989E-10</v>
      </c>
    </row>
    <row r="814" spans="21:22" x14ac:dyDescent="0.3">
      <c r="U814" s="39">
        <v>8070000</v>
      </c>
      <c r="V814" s="25">
        <v>7.1173827411012565E-10</v>
      </c>
    </row>
    <row r="815" spans="21:22" x14ac:dyDescent="0.3">
      <c r="U815" s="39">
        <v>8080000</v>
      </c>
      <c r="V815" s="25">
        <v>6.8858069178202486E-10</v>
      </c>
    </row>
    <row r="816" spans="21:22" x14ac:dyDescent="0.3">
      <c r="U816" s="39">
        <v>8090000</v>
      </c>
      <c r="V816" s="25">
        <v>6.6616929424526226E-10</v>
      </c>
    </row>
    <row r="817" spans="21:22" x14ac:dyDescent="0.3">
      <c r="U817" s="1">
        <v>8100000</v>
      </c>
      <c r="V817" s="25">
        <v>6.4448028384985412E-10</v>
      </c>
    </row>
    <row r="818" spans="21:22" x14ac:dyDescent="0.3">
      <c r="U818" s="39">
        <v>8110000</v>
      </c>
      <c r="V818" s="25">
        <v>6.2349061366760842E-10</v>
      </c>
    </row>
    <row r="819" spans="21:22" x14ac:dyDescent="0.3">
      <c r="U819" s="39">
        <v>8120000</v>
      </c>
      <c r="V819" s="25">
        <v>6.0317796408394019E-10</v>
      </c>
    </row>
    <row r="820" spans="21:22" x14ac:dyDescent="0.3">
      <c r="U820" s="39">
        <v>8130000</v>
      </c>
      <c r="V820" s="25">
        <v>5.8352072011066247E-10</v>
      </c>
    </row>
    <row r="821" spans="21:22" x14ac:dyDescent="0.3">
      <c r="U821" s="1">
        <v>8140000</v>
      </c>
      <c r="V821" s="25">
        <v>5.6449794939769395E-10</v>
      </c>
    </row>
    <row r="822" spans="21:22" x14ac:dyDescent="0.3">
      <c r="U822" s="39">
        <v>8150000</v>
      </c>
      <c r="V822" s="25">
        <v>5.4608938092242131E-10</v>
      </c>
    </row>
    <row r="823" spans="21:22" x14ac:dyDescent="0.3">
      <c r="U823" s="39">
        <v>8160000</v>
      </c>
      <c r="V823" s="25">
        <v>5.2827538433595013E-10</v>
      </c>
    </row>
    <row r="824" spans="21:22" x14ac:dyDescent="0.3">
      <c r="U824" s="39">
        <v>8170000</v>
      </c>
      <c r="V824" s="25">
        <v>5.1103694994697212E-10</v>
      </c>
    </row>
    <row r="825" spans="21:22" x14ac:dyDescent="0.3">
      <c r="U825" s="1">
        <v>8180000</v>
      </c>
      <c r="V825" s="25">
        <v>4.9435566932261961E-10</v>
      </c>
    </row>
    <row r="826" spans="21:22" x14ac:dyDescent="0.3">
      <c r="U826" s="39">
        <v>8190000</v>
      </c>
      <c r="V826" s="25">
        <v>4.7821371648880149E-10</v>
      </c>
    </row>
    <row r="827" spans="21:22" x14ac:dyDescent="0.3">
      <c r="U827" s="39">
        <v>8200000</v>
      </c>
      <c r="V827" s="25">
        <v>4.625938297107946E-10</v>
      </c>
    </row>
    <row r="828" spans="21:22" x14ac:dyDescent="0.3">
      <c r="U828" s="39">
        <v>8210000</v>
      </c>
      <c r="V828" s="25">
        <v>4.4747929383700769E-10</v>
      </c>
    </row>
    <row r="829" spans="21:22" x14ac:dyDescent="0.3">
      <c r="U829" s="1">
        <v>8220000</v>
      </c>
      <c r="V829" s="25">
        <v>4.3285392318843974E-10</v>
      </c>
    </row>
    <row r="830" spans="21:22" x14ac:dyDescent="0.3">
      <c r="U830" s="39">
        <v>8230000</v>
      </c>
      <c r="V830" s="25">
        <v>4.1870204497718514E-10</v>
      </c>
    </row>
    <row r="831" spans="21:22" x14ac:dyDescent="0.3">
      <c r="U831" s="39">
        <v>8240000</v>
      </c>
      <c r="V831" s="25">
        <v>4.0500848323805381E-10</v>
      </c>
    </row>
    <row r="832" spans="21:22" x14ac:dyDescent="0.3">
      <c r="U832" s="39">
        <v>8250000</v>
      </c>
      <c r="V832" s="25">
        <v>3.9175854325740826E-10</v>
      </c>
    </row>
    <row r="833" spans="21:22" x14ac:dyDescent="0.3">
      <c r="U833" s="1">
        <v>8260000</v>
      </c>
      <c r="V833" s="25">
        <v>3.7893799648416788E-10</v>
      </c>
    </row>
    <row r="834" spans="21:22" x14ac:dyDescent="0.3">
      <c r="U834" s="39">
        <v>8270000</v>
      </c>
      <c r="V834" s="25">
        <v>3.6653306590818639E-10</v>
      </c>
    </row>
    <row r="835" spans="21:22" x14ac:dyDescent="0.3">
      <c r="U835" s="39">
        <v>8280000</v>
      </c>
      <c r="V835" s="25">
        <v>3.5453041189179218E-10</v>
      </c>
    </row>
    <row r="836" spans="21:22" x14ac:dyDescent="0.3">
      <c r="U836" s="39">
        <v>8290000</v>
      </c>
      <c r="V836" s="25">
        <v>3.4291711844035528E-10</v>
      </c>
    </row>
    <row r="837" spans="21:22" x14ac:dyDescent="0.3">
      <c r="U837" s="1">
        <v>8300000</v>
      </c>
      <c r="V837" s="25">
        <v>3.3168067989905694E-10</v>
      </c>
    </row>
    <row r="838" spans="21:22" x14ac:dyDescent="0.3">
      <c r="U838" s="39">
        <v>8310000</v>
      </c>
      <c r="V838" s="25">
        <v>3.2080898806189845E-10</v>
      </c>
    </row>
    <row r="839" spans="21:22" x14ac:dyDescent="0.3">
      <c r="U839" s="39">
        <v>8320000</v>
      </c>
      <c r="V839" s="25">
        <v>3.1029031968135519E-10</v>
      </c>
    </row>
    <row r="840" spans="21:22" x14ac:dyDescent="0.3">
      <c r="U840" s="39">
        <v>8330000</v>
      </c>
      <c r="V840" s="25">
        <v>3.0011332436543841E-10</v>
      </c>
    </row>
    <row r="841" spans="21:22" x14ac:dyDescent="0.3">
      <c r="U841" s="1">
        <v>8340000</v>
      </c>
      <c r="V841" s="25">
        <v>2.9026701285110927E-10</v>
      </c>
    </row>
    <row r="842" spans="21:22" x14ac:dyDescent="0.3">
      <c r="U842" s="39">
        <v>8350000</v>
      </c>
      <c r="V842" s="25">
        <v>2.8074074564186394E-10</v>
      </c>
    </row>
    <row r="843" spans="21:22" x14ac:dyDescent="0.3">
      <c r="U843" s="39">
        <v>8360000</v>
      </c>
      <c r="V843" s="25">
        <v>2.715242219986419E-10</v>
      </c>
    </row>
    <row r="844" spans="21:22" x14ac:dyDescent="0.3">
      <c r="U844" s="39">
        <v>8370000</v>
      </c>
      <c r="V844" s="25">
        <v>2.6260746927324897E-10</v>
      </c>
    </row>
    <row r="845" spans="21:22" x14ac:dyDescent="0.3">
      <c r="U845" s="1">
        <v>8380000</v>
      </c>
      <c r="V845" s="25">
        <v>2.5398083257364029E-10</v>
      </c>
    </row>
    <row r="846" spans="21:22" x14ac:dyDescent="0.3">
      <c r="U846" s="39">
        <v>8390000</v>
      </c>
      <c r="V846" s="25">
        <v>2.4563496475078185E-10</v>
      </c>
    </row>
    <row r="847" spans="21:22" x14ac:dyDescent="0.3">
      <c r="U847" s="39">
        <v>8400000</v>
      </c>
      <c r="V847" s="25">
        <v>2.3756081669752291E-10</v>
      </c>
    </row>
    <row r="848" spans="21:22" x14ac:dyDescent="0.3">
      <c r="U848" s="39">
        <v>8410000</v>
      </c>
      <c r="V848" s="25">
        <v>2.2974962794952376E-10</v>
      </c>
    </row>
    <row r="849" spans="21:22" x14ac:dyDescent="0.3">
      <c r="U849" s="1">
        <v>8420000</v>
      </c>
      <c r="V849" s="25">
        <v>2.2219291757925569E-10</v>
      </c>
    </row>
    <row r="850" spans="21:22" x14ac:dyDescent="0.3">
      <c r="U850" s="39">
        <v>8430000</v>
      </c>
      <c r="V850" s="25">
        <v>2.1488247537385418E-10</v>
      </c>
    </row>
    <row r="851" spans="21:22" x14ac:dyDescent="0.3">
      <c r="U851" s="39">
        <v>8440000</v>
      </c>
      <c r="V851" s="25">
        <v>2.0781035328807694E-10</v>
      </c>
    </row>
    <row r="852" spans="21:22" x14ac:dyDescent="0.3">
      <c r="U852" s="39">
        <v>8450000</v>
      </c>
      <c r="V852" s="25">
        <v>2.0096885716418665E-10</v>
      </c>
    </row>
    <row r="853" spans="21:22" x14ac:dyDescent="0.3">
      <c r="U853" s="1">
        <v>8460000</v>
      </c>
      <c r="V853" s="25">
        <v>1.9435053870995704E-10</v>
      </c>
    </row>
    <row r="854" spans="21:22" x14ac:dyDescent="0.3">
      <c r="U854" s="39">
        <v>8470000</v>
      </c>
      <c r="V854" s="25">
        <v>1.8794818772765388E-10</v>
      </c>
    </row>
    <row r="855" spans="21:22" x14ac:dyDescent="0.3">
      <c r="U855" s="39">
        <v>8480000</v>
      </c>
      <c r="V855" s="25">
        <v>1.8175482458528225E-10</v>
      </c>
    </row>
    <row r="856" spans="21:22" x14ac:dyDescent="0.3">
      <c r="U856" s="39">
        <v>8490000</v>
      </c>
      <c r="V856" s="25">
        <v>1.7576369292361502E-10</v>
      </c>
    </row>
    <row r="857" spans="21:22" x14ac:dyDescent="0.3">
      <c r="U857" s="1">
        <v>8500000</v>
      </c>
      <c r="V857" s="25">
        <v>1.6996825259095004E-10</v>
      </c>
    </row>
    <row r="858" spans="21:22" x14ac:dyDescent="0.3">
      <c r="U858" s="39">
        <v>8510000</v>
      </c>
      <c r="V858" s="25">
        <v>1.6436217279894372E-10</v>
      </c>
    </row>
    <row r="859" spans="21:22" x14ac:dyDescent="0.3">
      <c r="U859" s="39">
        <v>8520000</v>
      </c>
      <c r="V859" s="25">
        <v>1.589393254926105E-10</v>
      </c>
    </row>
    <row r="860" spans="21:22" x14ac:dyDescent="0.3">
      <c r="U860" s="39">
        <v>8530000</v>
      </c>
      <c r="V860" s="25">
        <v>1.5369377892791072E-10</v>
      </c>
    </row>
    <row r="861" spans="21:22" x14ac:dyDescent="0.3">
      <c r="U861" s="1">
        <v>8540000</v>
      </c>
      <c r="V861" s="25">
        <v>1.4861979145040774E-10</v>
      </c>
    </row>
    <row r="862" spans="21:22" x14ac:dyDescent="0.3">
      <c r="U862" s="39">
        <v>8550000</v>
      </c>
      <c r="V862" s="25">
        <v>1.4371180546884862E-10</v>
      </c>
    </row>
    <row r="863" spans="21:22" x14ac:dyDescent="0.3">
      <c r="U863" s="39">
        <v>8560000</v>
      </c>
      <c r="V863" s="25">
        <v>1.3896444161764126E-10</v>
      </c>
    </row>
    <row r="864" spans="21:22" x14ac:dyDescent="0.3">
      <c r="U864" s="39">
        <v>8570000</v>
      </c>
      <c r="V864" s="25">
        <v>1.3437249310229022E-10</v>
      </c>
    </row>
    <row r="865" spans="21:22" x14ac:dyDescent="0.3">
      <c r="U865" s="1">
        <v>8580000</v>
      </c>
      <c r="V865" s="25">
        <v>1.2993092022233808E-10</v>
      </c>
    </row>
    <row r="866" spans="21:22" x14ac:dyDescent="0.3">
      <c r="U866" s="39">
        <v>8590000</v>
      </c>
      <c r="V866" s="25">
        <v>1.2563484506600251E-10</v>
      </c>
    </row>
    <row r="867" spans="21:22" x14ac:dyDescent="0.3">
      <c r="U867" s="39">
        <v>8600000</v>
      </c>
      <c r="V867" s="25">
        <v>1.2147954637145557E-10</v>
      </c>
    </row>
    <row r="868" spans="21:22" x14ac:dyDescent="0.3">
      <c r="U868" s="39">
        <v>8610000</v>
      </c>
      <c r="V868" s="25">
        <v>1.1746045454945076E-10</v>
      </c>
    </row>
    <row r="869" spans="21:22" x14ac:dyDescent="0.3">
      <c r="U869" s="1">
        <v>8620000</v>
      </c>
      <c r="V869" s="25">
        <v>1.1357314686229331E-10</v>
      </c>
    </row>
    <row r="870" spans="21:22" x14ac:dyDescent="0.3">
      <c r="U870" s="39">
        <v>8630000</v>
      </c>
      <c r="V870" s="25">
        <v>1.098133427543472E-10</v>
      </c>
    </row>
    <row r="871" spans="21:22" x14ac:dyDescent="0.3">
      <c r="U871" s="39">
        <v>8640000</v>
      </c>
      <c r="V871" s="25">
        <v>1.0617689932939878E-10</v>
      </c>
    </row>
    <row r="872" spans="21:22" x14ac:dyDescent="0.3">
      <c r="U872" s="39">
        <v>8650000</v>
      </c>
      <c r="V872" s="25">
        <v>1.0265980697010844E-10</v>
      </c>
    </row>
    <row r="873" spans="21:22" x14ac:dyDescent="0.3">
      <c r="U873" s="1">
        <v>8660000</v>
      </c>
      <c r="V873" s="25">
        <v>9.9258185095508374E-11</v>
      </c>
    </row>
    <row r="874" spans="21:22" x14ac:dyDescent="0.3">
      <c r="U874" s="39">
        <v>8670000</v>
      </c>
      <c r="V874" s="25">
        <v>9.5968278051870939E-11</v>
      </c>
    </row>
    <row r="875" spans="21:22" x14ac:dyDescent="0.3">
      <c r="U875" s="39">
        <v>8680000</v>
      </c>
      <c r="V875" s="25">
        <v>9.2786451133053924E-11</v>
      </c>
    </row>
    <row r="876" spans="21:22" x14ac:dyDescent="0.3">
      <c r="U876" s="39">
        <v>8690000</v>
      </c>
      <c r="V876" s="25">
        <v>8.9709186726170449E-11</v>
      </c>
    </row>
    <row r="877" spans="21:22" x14ac:dyDescent="0.3">
      <c r="U877" s="1">
        <v>8700000</v>
      </c>
      <c r="V877" s="25">
        <v>8.6733080578764744E-11</v>
      </c>
    </row>
    <row r="878" spans="21:22" x14ac:dyDescent="0.3">
      <c r="U878" s="39">
        <v>8710000</v>
      </c>
      <c r="V878" s="25">
        <v>8.3854838183622297E-11</v>
      </c>
    </row>
    <row r="879" spans="21:22" x14ac:dyDescent="0.3">
      <c r="U879" s="39">
        <v>8720000</v>
      </c>
      <c r="V879" s="25">
        <v>8.1071271277594176E-11</v>
      </c>
    </row>
    <row r="880" spans="21:22" x14ac:dyDescent="0.3">
      <c r="U880" s="39">
        <v>8730000</v>
      </c>
      <c r="V880" s="25">
        <v>7.8379294450970532E-11</v>
      </c>
    </row>
    <row r="881" spans="21:22" x14ac:dyDescent="0.3">
      <c r="U881" s="1">
        <v>8740000</v>
      </c>
      <c r="V881" s="25">
        <v>7.5775921863701528E-11</v>
      </c>
    </row>
    <row r="882" spans="21:22" x14ac:dyDescent="0.3">
      <c r="U882" s="39">
        <v>8750000</v>
      </c>
      <c r="V882" s="25">
        <v>7.3258264065496116E-11</v>
      </c>
    </row>
    <row r="883" spans="21:22" x14ac:dyDescent="0.3">
      <c r="U883" s="39">
        <v>8760000</v>
      </c>
      <c r="V883" s="25">
        <v>7.0823524916203095E-11</v>
      </c>
    </row>
    <row r="884" spans="21:22" x14ac:dyDescent="0.3">
      <c r="U884" s="39">
        <v>8770000</v>
      </c>
      <c r="V884" s="25">
        <v>6.8468998603592504E-11</v>
      </c>
    </row>
    <row r="885" spans="21:22" x14ac:dyDescent="0.3">
      <c r="U885" s="1">
        <v>8780000</v>
      </c>
      <c r="V885" s="25">
        <v>6.6192066755366688E-11</v>
      </c>
    </row>
    <row r="886" spans="21:22" x14ac:dyDescent="0.3">
      <c r="U886" s="39">
        <v>8790000</v>
      </c>
      <c r="V886" s="25">
        <v>6.3990195642512896E-11</v>
      </c>
    </row>
    <row r="887" spans="21:22" x14ac:dyDescent="0.3">
      <c r="U887" s="39">
        <v>8800000</v>
      </c>
      <c r="V887" s="25">
        <v>6.1860933471136598E-11</v>
      </c>
    </row>
    <row r="888" spans="21:22" x14ac:dyDescent="0.3">
      <c r="U888" s="39">
        <v>8810000</v>
      </c>
      <c r="V888" s="25">
        <v>5.9801907759964432E-11</v>
      </c>
    </row>
    <row r="889" spans="21:22" x14ac:dyDescent="0.3">
      <c r="U889" s="1">
        <v>8820000</v>
      </c>
      <c r="V889" s="25">
        <v>5.7810822800911174E-11</v>
      </c>
    </row>
    <row r="890" spans="21:22" x14ac:dyDescent="0.3">
      <c r="U890" s="39">
        <v>8830000</v>
      </c>
      <c r="V890" s="25">
        <v>5.5885457200034162E-11</v>
      </c>
    </row>
    <row r="891" spans="21:22" x14ac:dyDescent="0.3">
      <c r="U891" s="39">
        <v>8840000</v>
      </c>
      <c r="V891" s="25">
        <v>5.4023661496435868E-11</v>
      </c>
    </row>
    <row r="892" spans="21:22" x14ac:dyDescent="0.3">
      <c r="U892" s="39">
        <v>8850000</v>
      </c>
      <c r="V892" s="25">
        <v>5.2223355856601352E-11</v>
      </c>
    </row>
    <row r="893" spans="21:22" x14ac:dyDescent="0.3">
      <c r="U893" s="1">
        <v>8860000</v>
      </c>
      <c r="V893" s="25">
        <v>5.0482527841865512E-11</v>
      </c>
    </row>
    <row r="894" spans="21:22" x14ac:dyDescent="0.3">
      <c r="U894" s="39">
        <v>8870000</v>
      </c>
      <c r="V894" s="25">
        <v>4.8799230246660978E-11</v>
      </c>
    </row>
    <row r="895" spans="21:22" x14ac:dyDescent="0.3">
      <c r="U895" s="39">
        <v>8880000</v>
      </c>
      <c r="V895" s="25">
        <v>4.7171579005410689E-11</v>
      </c>
    </row>
    <row r="896" spans="21:22" x14ac:dyDescent="0.3">
      <c r="U896" s="39">
        <v>8890000</v>
      </c>
      <c r="V896" s="25">
        <v>4.5597751165799833E-11</v>
      </c>
    </row>
    <row r="897" spans="21:22" x14ac:dyDescent="0.3">
      <c r="U897" s="1">
        <v>8900000</v>
      </c>
      <c r="V897" s="25">
        <v>4.4075982926454227E-11</v>
      </c>
    </row>
    <row r="898" spans="21:22" x14ac:dyDescent="0.3">
      <c r="U898" s="39">
        <v>8910000</v>
      </c>
      <c r="V898" s="25">
        <v>4.2604567736920713E-11</v>
      </c>
    </row>
    <row r="899" spans="21:22" x14ac:dyDescent="0.3">
      <c r="U899" s="39">
        <v>8920000</v>
      </c>
      <c r="V899" s="25">
        <v>4.1181854458065066E-11</v>
      </c>
    </row>
    <row r="900" spans="21:22" x14ac:dyDescent="0.3">
      <c r="U900" s="39">
        <v>8930000</v>
      </c>
      <c r="V900" s="25">
        <v>3.98062455808924E-11</v>
      </c>
    </row>
    <row r="901" spans="21:22" x14ac:dyDescent="0.3">
      <c r="U901" s="1">
        <v>8940000</v>
      </c>
      <c r="V901" s="25">
        <v>3.8476195502081668E-11</v>
      </c>
    </row>
    <row r="902" spans="21:22" x14ac:dyDescent="0.3">
      <c r="U902" s="39">
        <v>8950000</v>
      </c>
      <c r="V902" s="25">
        <v>3.7190208854320861E-11</v>
      </c>
    </row>
    <row r="903" spans="21:22" x14ac:dyDescent="0.3">
      <c r="U903" s="39">
        <v>8960000</v>
      </c>
      <c r="V903" s="25">
        <v>3.5946838889816854E-11</v>
      </c>
    </row>
    <row r="904" spans="21:22" x14ac:dyDescent="0.3">
      <c r="U904" s="39">
        <v>8970000</v>
      </c>
      <c r="V904" s="25">
        <v>3.4744685915270783E-11</v>
      </c>
    </row>
    <row r="905" spans="21:22" x14ac:dyDescent="0.3">
      <c r="U905" s="1">
        <v>8980000</v>
      </c>
      <c r="V905" s="25">
        <v>3.3582395776662833E-11</v>
      </c>
    </row>
    <row r="906" spans="21:22" x14ac:dyDescent="0.3">
      <c r="U906" s="39">
        <v>8990000</v>
      </c>
      <c r="V906" s="25">
        <v>3.2458658392349094E-11</v>
      </c>
    </row>
    <row r="907" spans="21:22" x14ac:dyDescent="0.3">
      <c r="U907" s="39">
        <v>9000000</v>
      </c>
      <c r="V907" s="25">
        <v>3.1372206332919276E-11</v>
      </c>
    </row>
    <row r="908" spans="21:22" x14ac:dyDescent="0.3">
      <c r="U908" s="39">
        <v>9010000</v>
      </c>
      <c r="V908" s="25">
        <v>3.032181344627402E-11</v>
      </c>
    </row>
    <row r="909" spans="21:22" x14ac:dyDescent="0.3">
      <c r="U909" s="1">
        <v>9020000</v>
      </c>
      <c r="V909" s="25">
        <v>2.9306293526648298E-11</v>
      </c>
    </row>
    <row r="910" spans="21:22" x14ac:dyDescent="0.3">
      <c r="U910" s="39">
        <v>9030000</v>
      </c>
      <c r="V910" s="25">
        <v>2.8324499026018121E-11</v>
      </c>
    </row>
    <row r="911" spans="21:22" x14ac:dyDescent="0.3">
      <c r="U911" s="39">
        <v>9040000</v>
      </c>
      <c r="V911" s="25">
        <v>2.737531980669562E-11</v>
      </c>
    </row>
    <row r="912" spans="21:22" x14ac:dyDescent="0.3">
      <c r="U912" s="39">
        <v>9050000</v>
      </c>
      <c r="V912" s="25">
        <v>2.6457681933728872E-11</v>
      </c>
    </row>
    <row r="913" spans="21:22" x14ac:dyDescent="0.3">
      <c r="U913" s="1">
        <v>9060000</v>
      </c>
      <c r="V913" s="25">
        <v>2.5570546505884176E-11</v>
      </c>
    </row>
    <row r="914" spans="21:22" x14ac:dyDescent="0.3">
      <c r="U914" s="39">
        <v>9070000</v>
      </c>
      <c r="V914" s="25">
        <v>2.4712908523985569E-11</v>
      </c>
    </row>
    <row r="915" spans="21:22" x14ac:dyDescent="0.3">
      <c r="U915" s="39">
        <v>9080000</v>
      </c>
      <c r="V915" s="25">
        <v>2.388379579542518E-11</v>
      </c>
    </row>
    <row r="916" spans="21:22" x14ac:dyDescent="0.3">
      <c r="U916" s="39">
        <v>9090000</v>
      </c>
      <c r="V916" s="25">
        <v>2.3082267873701983E-11</v>
      </c>
    </row>
    <row r="917" spans="21:22" x14ac:dyDescent="0.3">
      <c r="U917" s="1">
        <v>9100000</v>
      </c>
      <c r="V917" s="25">
        <v>2.2307415031903932E-11</v>
      </c>
    </row>
    <row r="918" spans="21:22" x14ac:dyDescent="0.3">
      <c r="U918" s="39">
        <v>9110000</v>
      </c>
      <c r="V918" s="25">
        <v>2.1558357269016137E-11</v>
      </c>
    </row>
    <row r="919" spans="21:22" x14ac:dyDescent="0.3">
      <c r="U919" s="39">
        <v>9120000</v>
      </c>
      <c r="V919" s="25">
        <v>2.0834243348053999E-11</v>
      </c>
    </row>
    <row r="920" spans="21:22" x14ac:dyDescent="0.3">
      <c r="U920" s="39">
        <v>9130000</v>
      </c>
      <c r="V920" s="25">
        <v>2.0134249864996198E-11</v>
      </c>
    </row>
    <row r="921" spans="21:22" x14ac:dyDescent="0.3">
      <c r="U921" s="1">
        <v>9140000</v>
      </c>
      <c r="V921" s="25">
        <v>1.9457580347542712E-11</v>
      </c>
    </row>
    <row r="922" spans="21:22" x14ac:dyDescent="0.3">
      <c r="U922" s="39">
        <v>9150000</v>
      </c>
      <c r="V922" s="25">
        <v>1.8803464382764747E-11</v>
      </c>
    </row>
    <row r="923" spans="21:22" x14ac:dyDescent="0.3">
      <c r="U923" s="39">
        <v>9160000</v>
      </c>
      <c r="V923" s="25">
        <v>1.8171156772713999E-11</v>
      </c>
    </row>
    <row r="924" spans="21:22" x14ac:dyDescent="0.3">
      <c r="U924" s="39">
        <v>9170000</v>
      </c>
      <c r="V924" s="25">
        <v>1.7559936717109401E-11</v>
      </c>
    </row>
    <row r="925" spans="21:22" x14ac:dyDescent="0.3">
      <c r="U925" s="1">
        <v>9180000</v>
      </c>
      <c r="V925" s="25">
        <v>1.6969107022260625E-11</v>
      </c>
    </row>
    <row r="926" spans="21:22" x14ac:dyDescent="0.3">
      <c r="U926" s="39">
        <v>9190000</v>
      </c>
      <c r="V926" s="25">
        <v>1.6397993335361533E-11</v>
      </c>
    </row>
    <row r="927" spans="21:22" x14ac:dyDescent="0.3">
      <c r="U927" s="39">
        <v>9200000</v>
      </c>
      <c r="V927" s="25">
        <v>1.5845943403383524E-11</v>
      </c>
    </row>
    <row r="928" spans="21:22" x14ac:dyDescent="0.3">
      <c r="U928" s="39">
        <v>9210000</v>
      </c>
      <c r="V928" s="25">
        <v>1.5312326355754809E-11</v>
      </c>
    </row>
    <row r="929" spans="21:22" x14ac:dyDescent="0.3">
      <c r="U929" s="1">
        <v>9220000</v>
      </c>
      <c r="V929" s="25">
        <v>1.4796532010107063E-11</v>
      </c>
    </row>
    <row r="930" spans="21:22" x14ac:dyDescent="0.3">
      <c r="U930" s="39">
        <v>9230000</v>
      </c>
      <c r="V930" s="25">
        <v>1.4297970200312039E-11</v>
      </c>
    </row>
    <row r="931" spans="21:22" x14ac:dyDescent="0.3">
      <c r="U931" s="39">
        <v>9240000</v>
      </c>
      <c r="V931" s="25">
        <v>1.3816070126142481E-11</v>
      </c>
    </row>
    <row r="932" spans="21:22" x14ac:dyDescent="0.3">
      <c r="U932" s="39">
        <v>9250000</v>
      </c>
      <c r="V932" s="25">
        <v>1.335027972383919E-11</v>
      </c>
    </row>
    <row r="933" spans="21:22" x14ac:dyDescent="0.3">
      <c r="U933" s="1">
        <v>9260000</v>
      </c>
      <c r="V933" s="25">
        <v>1.2900065056936553E-11</v>
      </c>
    </row>
    <row r="934" spans="21:22" x14ac:dyDescent="0.3">
      <c r="U934" s="39">
        <v>9270000</v>
      </c>
      <c r="V934" s="25">
        <v>1.2464909726684619E-11</v>
      </c>
    </row>
    <row r="935" spans="21:22" x14ac:dyDescent="0.3">
      <c r="U935" s="39">
        <v>9280000</v>
      </c>
      <c r="V935" s="25">
        <v>1.2044314301465398E-11</v>
      </c>
    </row>
    <row r="936" spans="21:22" x14ac:dyDescent="0.3">
      <c r="U936" s="39">
        <v>9290000</v>
      </c>
      <c r="V936" s="25">
        <v>1.1637795764583149E-11</v>
      </c>
    </row>
    <row r="937" spans="21:22" x14ac:dyDescent="0.3">
      <c r="U937" s="1">
        <v>9300000</v>
      </c>
      <c r="V937" s="25">
        <v>1.1244886979846208E-11</v>
      </c>
    </row>
    <row r="938" spans="21:22" x14ac:dyDescent="0.3">
      <c r="U938" s="39">
        <v>9310000</v>
      </c>
      <c r="V938" s="25">
        <v>1.0865136174368803E-11</v>
      </c>
    </row>
    <row r="939" spans="21:22" x14ac:dyDescent="0.3">
      <c r="U939" s="39">
        <v>9320000</v>
      </c>
      <c r="V939" s="25">
        <v>1.0498106438058867E-11</v>
      </c>
    </row>
    <row r="940" spans="21:22" x14ac:dyDescent="0.3">
      <c r="U940" s="39">
        <v>9330000</v>
      </c>
      <c r="V940" s="25">
        <v>1.0143375239249869E-11</v>
      </c>
    </row>
    <row r="941" spans="21:22" x14ac:dyDescent="0.3">
      <c r="U941" s="1">
        <v>9340000</v>
      </c>
      <c r="V941" s="25">
        <v>9.8005339559449397E-12</v>
      </c>
    </row>
    <row r="942" spans="21:22" x14ac:dyDescent="0.3">
      <c r="U942" s="39">
        <v>9350000</v>
      </c>
      <c r="V942" s="25">
        <v>9.4691874222106186E-12</v>
      </c>
    </row>
    <row r="943" spans="21:22" x14ac:dyDescent="0.3">
      <c r="U943" s="39">
        <v>9360000</v>
      </c>
      <c r="V943" s="25">
        <v>9.1489534892087638E-12</v>
      </c>
    </row>
    <row r="944" spans="21:22" x14ac:dyDescent="0.3">
      <c r="U944" s="39">
        <v>9370000</v>
      </c>
      <c r="V944" s="25">
        <v>8.8394626004009211E-12</v>
      </c>
    </row>
    <row r="945" spans="21:22" x14ac:dyDescent="0.3">
      <c r="U945" s="1">
        <v>9380000</v>
      </c>
      <c r="V945" s="25">
        <v>8.5403573804913264E-12</v>
      </c>
    </row>
    <row r="946" spans="21:22" x14ac:dyDescent="0.3">
      <c r="U946" s="39">
        <v>9390000</v>
      </c>
      <c r="V946" s="25">
        <v>8.2512922376446586E-12</v>
      </c>
    </row>
    <row r="947" spans="21:22" x14ac:dyDescent="0.3">
      <c r="U947" s="39">
        <v>9400000</v>
      </c>
      <c r="V947" s="25">
        <v>7.9719329785707154E-12</v>
      </c>
    </row>
    <row r="948" spans="21:22" x14ac:dyDescent="0.3">
      <c r="U948" s="39">
        <v>9410000</v>
      </c>
      <c r="V948" s="25">
        <v>7.7019564360644091E-12</v>
      </c>
    </row>
    <row r="949" spans="21:22" x14ac:dyDescent="0.3">
      <c r="U949" s="1">
        <v>9420000</v>
      </c>
      <c r="V949" s="25">
        <v>7.4410501085808883E-12</v>
      </c>
    </row>
    <row r="950" spans="21:22" x14ac:dyDescent="0.3">
      <c r="U950" s="39">
        <v>9430000</v>
      </c>
      <c r="V950" s="25">
        <v>7.1889118114964835E-12</v>
      </c>
    </row>
    <row r="951" spans="21:22" x14ac:dyDescent="0.3">
      <c r="U951" s="39">
        <v>9440000</v>
      </c>
      <c r="V951" s="25">
        <v>6.9452493396472402E-12</v>
      </c>
    </row>
    <row r="952" spans="21:22" x14ac:dyDescent="0.3">
      <c r="U952" s="39">
        <v>9450000</v>
      </c>
      <c r="V952" s="25">
        <v>6.7097801408045403E-12</v>
      </c>
    </row>
    <row r="953" spans="21:22" x14ac:dyDescent="0.3">
      <c r="U953" s="1">
        <v>9460000</v>
      </c>
      <c r="V953" s="25">
        <v>6.4822309997274675E-12</v>
      </c>
    </row>
    <row r="954" spans="21:22" x14ac:dyDescent="0.3">
      <c r="U954" s="39">
        <v>9470000</v>
      </c>
      <c r="V954" s="25">
        <v>6.2623377324578241E-12</v>
      </c>
    </row>
    <row r="955" spans="21:22" x14ac:dyDescent="0.3">
      <c r="U955" s="39">
        <v>9480000</v>
      </c>
      <c r="V955" s="25">
        <v>6.0498448905257136E-12</v>
      </c>
    </row>
    <row r="956" spans="21:22" x14ac:dyDescent="0.3">
      <c r="U956" s="39">
        <v>9490000</v>
      </c>
      <c r="V956" s="25">
        <v>5.8445054747492891E-12</v>
      </c>
    </row>
    <row r="957" spans="21:22" x14ac:dyDescent="0.3">
      <c r="U957" s="1">
        <v>9500000</v>
      </c>
      <c r="V957" s="25">
        <v>5.6460806583210449E-12</v>
      </c>
    </row>
    <row r="958" spans="21:22" x14ac:dyDescent="0.3">
      <c r="U958" s="39">
        <v>9510000</v>
      </c>
      <c r="V958" s="25">
        <v>5.4543395188828747E-12</v>
      </c>
    </row>
    <row r="959" spans="21:22" x14ac:dyDescent="0.3">
      <c r="U959" s="39">
        <v>9520000</v>
      </c>
      <c r="V959" s="25">
        <v>5.2690587792987755E-12</v>
      </c>
    </row>
    <row r="960" spans="21:22" x14ac:dyDescent="0.3">
      <c r="U960" s="39">
        <v>9530000</v>
      </c>
      <c r="V960" s="25">
        <v>5.0900225568441485E-12</v>
      </c>
    </row>
    <row r="961" spans="21:22" x14ac:dyDescent="0.3">
      <c r="U961" s="1">
        <v>9540000</v>
      </c>
      <c r="V961" s="25">
        <v>4.9170221205514412E-12</v>
      </c>
    </row>
    <row r="962" spans="21:22" x14ac:dyDescent="0.3">
      <c r="U962" s="39">
        <v>9550000</v>
      </c>
      <c r="V962" s="25">
        <v>4.7498556564366805E-12</v>
      </c>
    </row>
    <row r="963" spans="21:22" x14ac:dyDescent="0.3">
      <c r="U963" s="39">
        <v>9560000</v>
      </c>
      <c r="V963" s="25">
        <v>4.5883280403587259E-12</v>
      </c>
    </row>
    <row r="964" spans="21:22" x14ac:dyDescent="0.3">
      <c r="U964" s="39">
        <v>9570000</v>
      </c>
      <c r="V964" s="25">
        <v>4.4322506182709873E-12</v>
      </c>
    </row>
    <row r="965" spans="21:22" x14ac:dyDescent="0.3">
      <c r="U965" s="1">
        <v>9580000</v>
      </c>
      <c r="V965" s="25">
        <v>4.2814409936174818E-12</v>
      </c>
    </row>
    <row r="966" spans="21:22" x14ac:dyDescent="0.3">
      <c r="U966" s="39">
        <v>9590000</v>
      </c>
      <c r="V966" s="25">
        <v>4.1357228216502183E-12</v>
      </c>
    </row>
    <row r="967" spans="21:22" x14ac:dyDescent="0.3">
      <c r="U967" s="39">
        <v>9600000</v>
      </c>
      <c r="V967" s="25">
        <v>3.9949256104441154E-12</v>
      </c>
    </row>
    <row r="968" spans="21:22" x14ac:dyDescent="0.3">
      <c r="U968" s="39">
        <v>9610000</v>
      </c>
      <c r="V968" s="25">
        <v>3.8588845283906537E-12</v>
      </c>
    </row>
    <row r="969" spans="21:22" x14ac:dyDescent="0.3">
      <c r="U969" s="1">
        <v>9620000</v>
      </c>
      <c r="V969" s="25">
        <v>3.7274402179638323E-12</v>
      </c>
    </row>
    <row r="970" spans="21:22" x14ac:dyDescent="0.3">
      <c r="U970" s="39">
        <v>9630000</v>
      </c>
      <c r="V970" s="25">
        <v>3.6004386155559275E-12</v>
      </c>
    </row>
    <row r="971" spans="21:22" x14ac:dyDescent="0.3">
      <c r="U971" s="39">
        <v>9640000</v>
      </c>
      <c r="V971" s="25">
        <v>3.4777307771859698E-12</v>
      </c>
    </row>
    <row r="972" spans="21:22" x14ac:dyDescent="0.3">
      <c r="U972" s="39">
        <v>9650000</v>
      </c>
      <c r="V972" s="25">
        <v>3.359172709892295E-12</v>
      </c>
    </row>
    <row r="973" spans="21:22" x14ac:dyDescent="0.3">
      <c r="U973" s="1">
        <v>9660000</v>
      </c>
      <c r="V973" s="25">
        <v>3.2446252086270933E-12</v>
      </c>
    </row>
    <row r="974" spans="21:22" x14ac:dyDescent="0.3">
      <c r="U974" s="39">
        <v>9670000</v>
      </c>
      <c r="V974" s="25">
        <v>3.1339536984712944E-12</v>
      </c>
    </row>
    <row r="975" spans="21:22" x14ac:dyDescent="0.3">
      <c r="U975" s="39">
        <v>9680000</v>
      </c>
      <c r="V975" s="25">
        <v>3.0270280820025588E-12</v>
      </c>
    </row>
    <row r="976" spans="21:22" x14ac:dyDescent="0.3">
      <c r="U976" s="39">
        <v>9690000</v>
      </c>
      <c r="V976" s="25">
        <v>2.9237225916463578E-12</v>
      </c>
    </row>
    <row r="977" spans="21:22" x14ac:dyDescent="0.3">
      <c r="U977" s="1">
        <v>9700000</v>
      </c>
      <c r="V977" s="25">
        <v>2.8239156468494022E-12</v>
      </c>
    </row>
    <row r="978" spans="21:22" x14ac:dyDescent="0.3">
      <c r="U978" s="39">
        <v>9710000</v>
      </c>
      <c r="V978" s="25">
        <v>2.7274897159231977E-12</v>
      </c>
    </row>
    <row r="979" spans="21:22" x14ac:dyDescent="0.3">
      <c r="U979" s="39">
        <v>9720000</v>
      </c>
      <c r="V979" s="25">
        <v>2.6343311824008314E-12</v>
      </c>
    </row>
    <row r="980" spans="21:22" x14ac:dyDescent="0.3">
      <c r="U980" s="39">
        <v>9730000</v>
      </c>
      <c r="V980" s="25">
        <v>2.5443302157657753E-12</v>
      </c>
    </row>
    <row r="981" spans="21:22" x14ac:dyDescent="0.3">
      <c r="U981" s="1">
        <v>9740000</v>
      </c>
      <c r="V981" s="25">
        <v>2.457380646407621E-12</v>
      </c>
    </row>
    <row r="982" spans="21:22" x14ac:dyDescent="0.3">
      <c r="U982" s="39">
        <v>9750000</v>
      </c>
      <c r="V982" s="25">
        <v>2.3733798446702496E-12</v>
      </c>
    </row>
    <row r="983" spans="21:22" x14ac:dyDescent="0.3">
      <c r="U983" s="39">
        <v>9760000</v>
      </c>
      <c r="V983" s="25">
        <v>2.2922286038598782E-12</v>
      </c>
    </row>
    <row r="984" spans="21:22" x14ac:dyDescent="0.3">
      <c r="U984" s="39">
        <v>9770000</v>
      </c>
      <c r="V984" s="25">
        <v>2.2138310270825745E-12</v>
      </c>
    </row>
    <row r="985" spans="21:22" x14ac:dyDescent="0.3">
      <c r="U985" s="1">
        <v>9780000</v>
      </c>
      <c r="V985" s="25">
        <v>2.1380944177874523E-12</v>
      </c>
    </row>
    <row r="986" spans="21:22" x14ac:dyDescent="0.3">
      <c r="U986" s="39">
        <v>9790000</v>
      </c>
      <c r="V986" s="25">
        <v>2.0649291738996722E-12</v>
      </c>
    </row>
    <row r="987" spans="21:22" x14ac:dyDescent="0.3">
      <c r="U987" s="39">
        <v>9800000</v>
      </c>
      <c r="V987" s="25">
        <v>1.9942486854183499E-12</v>
      </c>
    </row>
    <row r="988" spans="21:22" x14ac:dyDescent="0.3">
      <c r="U988" s="39">
        <v>9810000</v>
      </c>
      <c r="V988" s="25">
        <v>1.9259692353762704E-12</v>
      </c>
    </row>
    <row r="989" spans="21:22" x14ac:dyDescent="0.3">
      <c r="U989" s="1">
        <v>9820000</v>
      </c>
      <c r="V989" s="25">
        <v>1.8600099040459054E-12</v>
      </c>
    </row>
    <row r="990" spans="21:22" x14ac:dyDescent="0.3">
      <c r="U990" s="39">
        <v>9830000</v>
      </c>
      <c r="V990" s="25">
        <v>1.7962924762873958E-12</v>
      </c>
    </row>
    <row r="991" spans="21:22" x14ac:dyDescent="0.3">
      <c r="U991" s="39">
        <v>9840000</v>
      </c>
      <c r="V991" s="25">
        <v>1.7347413519392495E-12</v>
      </c>
    </row>
    <row r="992" spans="21:22" x14ac:dyDescent="0.3">
      <c r="U992" s="39">
        <v>9850000</v>
      </c>
      <c r="V992" s="25">
        <v>1.675283459149934E-12</v>
      </c>
    </row>
    <row r="993" spans="21:22" x14ac:dyDescent="0.3">
      <c r="U993" s="1">
        <v>9860000</v>
      </c>
      <c r="V993" s="25">
        <v>1.6178481705546867E-12</v>
      </c>
    </row>
    <row r="994" spans="21:22" x14ac:dyDescent="0.3">
      <c r="U994" s="39">
        <v>9870000</v>
      </c>
      <c r="V994" s="25">
        <v>1.5623672222075462E-12</v>
      </c>
    </row>
    <row r="995" spans="21:22" x14ac:dyDescent="0.3">
      <c r="U995" s="39">
        <v>9880000</v>
      </c>
      <c r="V995" s="25">
        <v>1.5087746351776382E-12</v>
      </c>
    </row>
    <row r="996" spans="21:22" x14ac:dyDescent="0.3">
      <c r="U996" s="39">
        <v>9890000</v>
      </c>
      <c r="V996" s="25">
        <v>1.4570066397205176E-12</v>
      </c>
    </row>
    <row r="997" spans="21:22" x14ac:dyDescent="0.3">
      <c r="U997" s="1">
        <v>9900000</v>
      </c>
      <c r="V997" s="25">
        <v>1.4070016019455414E-12</v>
      </c>
    </row>
    <row r="998" spans="21:22" x14ac:dyDescent="0.3">
      <c r="U998" s="39">
        <v>9910000</v>
      </c>
      <c r="V998" s="25">
        <v>1.3586999528940103E-12</v>
      </c>
    </row>
    <row r="999" spans="21:22" x14ac:dyDescent="0.3">
      <c r="U999" s="39">
        <v>9920000</v>
      </c>
      <c r="V999" s="25">
        <v>1.3120441199515072E-12</v>
      </c>
    </row>
    <row r="1000" spans="21:22" x14ac:dyDescent="0.3">
      <c r="U1000" s="39">
        <v>9930000</v>
      </c>
      <c r="V1000" s="25">
        <v>1.2669784605177938E-12</v>
      </c>
    </row>
    <row r="1001" spans="21:22" x14ac:dyDescent="0.3">
      <c r="U1001" s="1">
        <v>9940000</v>
      </c>
      <c r="V1001" s="25">
        <v>1.2234491978599872E-12</v>
      </c>
    </row>
    <row r="1002" spans="21:22" x14ac:dyDescent="0.3">
      <c r="U1002" s="39">
        <v>9950000</v>
      </c>
      <c r="V1002" s="25">
        <v>1.1814043590803167E-12</v>
      </c>
    </row>
    <row r="1003" spans="21:22" x14ac:dyDescent="0.3">
      <c r="U1003" s="39">
        <v>9960000</v>
      </c>
      <c r="V1003" s="25">
        <v>1.1407937151251849E-12</v>
      </c>
    </row>
    <row r="1004" spans="21:22" x14ac:dyDescent="0.3">
      <c r="U1004" s="39">
        <v>9970000</v>
      </c>
      <c r="V1004" s="25">
        <v>1.1015687227735204E-12</v>
      </c>
    </row>
    <row r="1005" spans="21:22" x14ac:dyDescent="0.3">
      <c r="U1005" s="1">
        <v>9980000</v>
      </c>
      <c r="V1005" s="25">
        <v>1.0636824685367649E-12</v>
      </c>
    </row>
    <row r="1006" spans="21:22" x14ac:dyDescent="0.3">
      <c r="U1006" s="39">
        <v>9990000</v>
      </c>
      <c r="V1006" s="25">
        <v>1.0270896144089384E-12</v>
      </c>
    </row>
    <row r="1007" spans="21:22" x14ac:dyDescent="0.3">
      <c r="U1007" s="39">
        <v>10000000</v>
      </c>
      <c r="V1007" s="25">
        <v>9.917463454069603E-13</v>
      </c>
    </row>
    <row r="1008" spans="21:22" x14ac:dyDescent="0.3">
      <c r="U1008" s="39">
        <v>10010000</v>
      </c>
      <c r="V1008" s="25">
        <v>9.5761031884170252E-13</v>
      </c>
    </row>
    <row r="1009" spans="21:22" x14ac:dyDescent="0.3">
      <c r="U1009" s="1">
        <v>10020000</v>
      </c>
      <c r="V1009" s="25">
        <v>9.2464061526357724E-13</v>
      </c>
    </row>
    <row r="1010" spans="21:22" x14ac:dyDescent="0.3">
      <c r="U1010" s="39">
        <v>10030000</v>
      </c>
      <c r="V1010" s="25">
        <v>8.9279769102850185E-13</v>
      </c>
    </row>
    <row r="1011" spans="21:22" x14ac:dyDescent="0.3">
      <c r="U1011" s="39">
        <v>10040000</v>
      </c>
      <c r="V1011" s="25">
        <v>8.6204333243024389E-13</v>
      </c>
    </row>
    <row r="1012" spans="21:22" x14ac:dyDescent="0.3">
      <c r="U1012" s="39">
        <v>10050000</v>
      </c>
      <c r="V1012" s="25">
        <v>8.3234061134856763E-13</v>
      </c>
    </row>
    <row r="1013" spans="21:22" x14ac:dyDescent="0.3">
      <c r="U1013" s="1">
        <v>10060000</v>
      </c>
      <c r="V1013" s="25">
        <v>8.0365384236347213E-13</v>
      </c>
    </row>
    <row r="1014" spans="21:22" x14ac:dyDescent="0.3">
      <c r="U1014" s="39">
        <v>10070000</v>
      </c>
      <c r="V1014" s="25">
        <v>7.759485412872942E-13</v>
      </c>
    </row>
    <row r="1015" spans="21:22" x14ac:dyDescent="0.3">
      <c r="U1015" s="39">
        <v>10080000</v>
      </c>
      <c r="V1015" s="25">
        <v>7.4919138506805109E-13</v>
      </c>
    </row>
    <row r="1016" spans="21:22" x14ac:dyDescent="0.3">
      <c r="U1016" s="39">
        <v>10090000</v>
      </c>
      <c r="V1016" s="25">
        <v>7.2335017301984679E-13</v>
      </c>
    </row>
    <row r="1017" spans="21:22" x14ac:dyDescent="0.3">
      <c r="U1017" s="1">
        <v>10100000</v>
      </c>
      <c r="V1017" s="25">
        <v>6.9839378933622654E-13</v>
      </c>
    </row>
    <row r="1018" spans="21:22" x14ac:dyDescent="0.3">
      <c r="U1018" s="39">
        <v>10110000</v>
      </c>
      <c r="V1018" s="25">
        <v>6.7429216684474394E-13</v>
      </c>
    </row>
    <row r="1019" spans="21:22" x14ac:dyDescent="0.3">
      <c r="U1019" s="39">
        <v>10120000</v>
      </c>
      <c r="V1019" s="25">
        <v>6.5101625196112905E-13</v>
      </c>
    </row>
    <row r="1020" spans="21:22" x14ac:dyDescent="0.3">
      <c r="U1020" s="39">
        <v>10130000</v>
      </c>
      <c r="V1020" s="25">
        <v>6.2853797080535874E-13</v>
      </c>
    </row>
    <row r="1021" spans="21:22" x14ac:dyDescent="0.3">
      <c r="U1021" s="1">
        <v>10140000</v>
      </c>
      <c r="V1021" s="25">
        <v>6.0683019644015499E-13</v>
      </c>
    </row>
    <row r="1022" spans="21:22" x14ac:dyDescent="0.3">
      <c r="U1022" s="39">
        <v>10150000</v>
      </c>
      <c r="V1022" s="25">
        <v>5.8586671719514443E-13</v>
      </c>
    </row>
    <row r="1023" spans="21:22" x14ac:dyDescent="0.3">
      <c r="U1023" s="39">
        <v>10160000</v>
      </c>
      <c r="V1023" s="25">
        <v>5.656222060418498E-13</v>
      </c>
    </row>
    <row r="1024" spans="21:22" x14ac:dyDescent="0.3">
      <c r="U1024" s="39">
        <v>10170000</v>
      </c>
      <c r="V1024" s="25">
        <v>5.4607219098462744E-13</v>
      </c>
    </row>
    <row r="1025" spans="21:22" x14ac:dyDescent="0.3">
      <c r="U1025" s="1">
        <v>10180000</v>
      </c>
      <c r="V1025" s="25">
        <v>5.2719302643293272E-13</v>
      </c>
    </row>
    <row r="1026" spans="21:22" x14ac:dyDescent="0.3">
      <c r="U1026" s="39">
        <v>10190000</v>
      </c>
      <c r="V1026" s="25">
        <v>5.0896186552519726E-13</v>
      </c>
    </row>
    <row r="1027" spans="21:22" x14ac:dyDescent="0.3">
      <c r="U1027" s="39">
        <v>10200000</v>
      </c>
      <c r="V1027" s="25">
        <v>4.9135663337029697E-13</v>
      </c>
    </row>
    <row r="1028" spans="21:22" x14ac:dyDescent="0.3">
      <c r="U1028" s="39">
        <v>10210000</v>
      </c>
      <c r="V1028" s="25">
        <v>4.7435600117864687E-13</v>
      </c>
    </row>
    <row r="1029" spans="21:22" x14ac:dyDescent="0.3">
      <c r="U1029" s="1">
        <v>10220000</v>
      </c>
      <c r="V1029" s="25">
        <v>4.5793936125205779E-13</v>
      </c>
    </row>
    <row r="1030" spans="21:22" x14ac:dyDescent="0.3">
      <c r="U1030" s="39">
        <v>10230000</v>
      </c>
      <c r="V1030" s="25">
        <v>4.42086802805025E-13</v>
      </c>
    </row>
    <row r="1031" spans="21:22" x14ac:dyDescent="0.3">
      <c r="U1031" s="39">
        <v>10240000</v>
      </c>
      <c r="V1031" s="25">
        <v>4.2677908858947502E-13</v>
      </c>
    </row>
    <row r="1032" spans="21:22" x14ac:dyDescent="0.3">
      <c r="U1032" s="39">
        <v>10250000</v>
      </c>
      <c r="V1032" s="25">
        <v>4.1199763229742145E-13</v>
      </c>
    </row>
    <row r="1033" spans="21:22" x14ac:dyDescent="0.3">
      <c r="U1033" s="1">
        <v>10260000</v>
      </c>
      <c r="V1033" s="25">
        <v>3.9772447671433919E-13</v>
      </c>
    </row>
    <row r="1034" spans="21:22" x14ac:dyDescent="0.3">
      <c r="U1034" s="39">
        <v>10270000</v>
      </c>
      <c r="V1034" s="25">
        <v>3.8394227260022927E-13</v>
      </c>
    </row>
    <row r="1035" spans="21:22" x14ac:dyDescent="0.3">
      <c r="U1035" s="39">
        <v>10280000</v>
      </c>
      <c r="V1035" s="25">
        <v>3.7063425827333971E-13</v>
      </c>
    </row>
    <row r="1036" spans="21:22" x14ac:dyDescent="0.3">
      <c r="U1036" s="39">
        <v>10290000</v>
      </c>
      <c r="V1036" s="25">
        <v>3.5778423987333066E-13</v>
      </c>
    </row>
    <row r="1037" spans="21:22" x14ac:dyDescent="0.3">
      <c r="U1037" s="1">
        <v>10300000</v>
      </c>
      <c r="V1037" s="25">
        <v>3.4537657228221624E-13</v>
      </c>
    </row>
    <row r="1038" spans="21:22" x14ac:dyDescent="0.3">
      <c r="U1038" s="39">
        <v>10310000</v>
      </c>
      <c r="V1038" s="25">
        <v>3.3339614068058353E-13</v>
      </c>
    </row>
    <row r="1039" spans="21:22" x14ac:dyDescent="0.3">
      <c r="U1039" s="39">
        <v>10320000</v>
      </c>
      <c r="V1039" s="25">
        <v>3.2182834271855435E-13</v>
      </c>
    </row>
    <row r="1040" spans="21:22" x14ac:dyDescent="0.3">
      <c r="U1040" s="39">
        <v>10330000</v>
      </c>
      <c r="V1040" s="25">
        <v>3.106590712812401E-13</v>
      </c>
    </row>
    <row r="1041" spans="21:22" x14ac:dyDescent="0.3">
      <c r="U1041" s="1">
        <v>10340000</v>
      </c>
      <c r="V1041" s="25">
        <v>2.9987469782846919E-13</v>
      </c>
    </row>
    <row r="1042" spans="21:22" x14ac:dyDescent="0.3">
      <c r="U1042" s="39">
        <v>10350000</v>
      </c>
      <c r="V1042" s="25">
        <v>2.8946205629061363E-13</v>
      </c>
    </row>
    <row r="1043" spans="21:22" x14ac:dyDescent="0.3">
      <c r="U1043" s="39">
        <v>10360000</v>
      </c>
      <c r="V1043" s="25">
        <v>2.7940842750158079E-13</v>
      </c>
    </row>
    <row r="1044" spans="21:22" x14ac:dyDescent="0.3">
      <c r="U1044" s="39">
        <v>10370000</v>
      </c>
      <c r="V1044" s="25">
        <v>2.6970152415151012E-13</v>
      </c>
    </row>
    <row r="1045" spans="21:22" x14ac:dyDescent="0.3">
      <c r="U1045" s="1">
        <v>10380000</v>
      </c>
      <c r="V1045" s="25">
        <v>2.603294762413585E-13</v>
      </c>
    </row>
    <row r="1046" spans="21:22" x14ac:dyDescent="0.3">
      <c r="U1046" s="39">
        <v>10390000</v>
      </c>
      <c r="V1046" s="25">
        <v>2.5128081702408976E-13</v>
      </c>
    </row>
    <row r="1047" spans="21:22" x14ac:dyDescent="0.3">
      <c r="U1047" s="39">
        <v>10400000</v>
      </c>
      <c r="V1047" s="25">
        <v>2.4254446941470036E-13</v>
      </c>
    </row>
    <row r="1048" spans="21:22" x14ac:dyDescent="0.3">
      <c r="U1048" s="39">
        <v>10410000</v>
      </c>
      <c r="V1048" s="25">
        <v>2.3410973285484958E-13</v>
      </c>
    </row>
    <row r="1049" spans="21:22" x14ac:dyDescent="0.3">
      <c r="U1049" s="1">
        <v>10420000</v>
      </c>
      <c r="V1049" s="25">
        <v>2.2596627061645264E-13</v>
      </c>
    </row>
    <row r="1050" spans="21:22" x14ac:dyDescent="0.3">
      <c r="U1050" s="39">
        <v>10430000</v>
      </c>
      <c r="V1050" s="25">
        <v>2.1810409752972069E-13</v>
      </c>
    </row>
    <row r="1051" spans="21:22" x14ac:dyDescent="0.3">
      <c r="U1051" s="39">
        <v>10440000</v>
      </c>
      <c r="V1051" s="25">
        <v>2.1051356812185426E-13</v>
      </c>
    </row>
    <row r="1052" spans="21:22" x14ac:dyDescent="0.3">
      <c r="U1052" s="39">
        <v>10450000</v>
      </c>
      <c r="V1052" s="25">
        <v>2.0318536515238792E-13</v>
      </c>
    </row>
    <row r="1053" spans="21:22" x14ac:dyDescent="0.3">
      <c r="U1053" s="1">
        <v>10460000</v>
      </c>
      <c r="V1053" s="25">
        <v>1.9611048853235762E-13</v>
      </c>
    </row>
    <row r="1054" spans="21:22" x14ac:dyDescent="0.3">
      <c r="U1054" s="39">
        <v>10470000</v>
      </c>
      <c r="V1054" s="25">
        <v>1.8928024461437124E-13</v>
      </c>
    </row>
    <row r="1055" spans="21:22" x14ac:dyDescent="0.3">
      <c r="U1055" s="39">
        <v>10480000</v>
      </c>
      <c r="V1055" s="25">
        <v>1.8268623584131738E-13</v>
      </c>
    </row>
    <row r="1056" spans="21:22" x14ac:dyDescent="0.3">
      <c r="U1056" s="39">
        <v>10490000</v>
      </c>
      <c r="V1056" s="25">
        <v>1.7632035074203455E-13</v>
      </c>
    </row>
    <row r="1057" spans="21:22" x14ac:dyDescent="0.3">
      <c r="U1057" s="1">
        <v>10500000</v>
      </c>
      <c r="V1057" s="25">
        <v>1.701747542618181E-13</v>
      </c>
    </row>
    <row r="1058" spans="21:22" x14ac:dyDescent="0.3">
      <c r="U1058" s="39">
        <v>10510000</v>
      </c>
      <c r="V1058" s="25">
        <v>1.6424187841739061E-13</v>
      </c>
    </row>
    <row r="1059" spans="21:22" x14ac:dyDescent="0.3">
      <c r="U1059" s="39">
        <v>10520000</v>
      </c>
      <c r="V1059" s="25">
        <v>1.5851441326501501E-13</v>
      </c>
    </row>
    <row r="1060" spans="21:22" x14ac:dyDescent="0.3">
      <c r="U1060" s="39">
        <v>10530000</v>
      </c>
      <c r="V1060" s="25">
        <v>1.5298529817157668E-13</v>
      </c>
    </row>
    <row r="1061" spans="21:22" x14ac:dyDescent="0.3">
      <c r="U1061" s="1">
        <v>10540000</v>
      </c>
      <c r="V1061" s="25">
        <v>1.4764771337855717E-13</v>
      </c>
    </row>
    <row r="1062" spans="21:22" x14ac:dyDescent="0.3">
      <c r="U1062" s="39">
        <v>10550000</v>
      </c>
      <c r="V1062" s="25">
        <v>1.4249507184900024E-13</v>
      </c>
    </row>
    <row r="1063" spans="21:22" x14ac:dyDescent="0.3">
      <c r="U1063" s="39">
        <v>10560000</v>
      </c>
      <c r="V1063" s="25">
        <v>1.3752101138822249E-13</v>
      </c>
    </row>
    <row r="1064" spans="21:22" x14ac:dyDescent="0.3">
      <c r="U1064" s="39">
        <v>10570000</v>
      </c>
      <c r="V1064" s="25">
        <v>1.3271938702917824E-13</v>
      </c>
    </row>
    <row r="1065" spans="21:22" x14ac:dyDescent="0.3">
      <c r="U1065" s="1">
        <v>10580000</v>
      </c>
      <c r="V1065" s="25">
        <v>1.2808426367349005E-13</v>
      </c>
    </row>
    <row r="1066" spans="21:22" x14ac:dyDescent="0.3">
      <c r="U1066" s="39">
        <v>10590000</v>
      </c>
      <c r="V1066" s="25">
        <v>1.2360990897974713E-13</v>
      </c>
    </row>
    <row r="1067" spans="21:22" x14ac:dyDescent="0.3">
      <c r="U1067" s="39">
        <v>10600000</v>
      </c>
      <c r="V1067" s="25">
        <v>1.192907864908587E-13</v>
      </c>
    </row>
    <row r="1068" spans="21:22" x14ac:dyDescent="0.3">
      <c r="U1068" s="39">
        <v>10610000</v>
      </c>
      <c r="V1068" s="25">
        <v>1.151215489924896E-13</v>
      </c>
    </row>
    <row r="1069" spans="21:22" x14ac:dyDescent="0.3">
      <c r="U1069" s="1">
        <v>10620000</v>
      </c>
      <c r="V1069" s="25">
        <v>1.1109703209474671E-13</v>
      </c>
    </row>
    <row r="1070" spans="21:22" x14ac:dyDescent="0.3">
      <c r="U1070" s="39">
        <v>10630000</v>
      </c>
      <c r="V1070" s="25">
        <v>1.0721224802988768E-13</v>
      </c>
    </row>
    <row r="1071" spans="21:22" x14ac:dyDescent="0.3">
      <c r="U1071" s="39">
        <v>10640000</v>
      </c>
      <c r="V1071" s="25">
        <v>1.0346237965862106E-13</v>
      </c>
    </row>
    <row r="1072" spans="21:22" x14ac:dyDescent="0.3">
      <c r="U1072" s="40">
        <v>10650000</v>
      </c>
      <c r="V1072" s="31">
        <v>9.9842774678235305E-14</v>
      </c>
    </row>
    <row r="1074" spans="21:22" x14ac:dyDescent="0.3">
      <c r="U1074" s="17" t="s">
        <v>23</v>
      </c>
      <c r="V1074" s="57">
        <f>SUM(V7:V1072)*10000</f>
        <v>681322.52070493577</v>
      </c>
    </row>
    <row r="1075" spans="21:22" x14ac:dyDescent="0.3">
      <c r="U1075" s="50" t="s">
        <v>24</v>
      </c>
      <c r="V1075" s="58">
        <f>V1074/(24*365)</f>
        <v>77.776543459467547</v>
      </c>
    </row>
  </sheetData>
  <mergeCells count="18">
    <mergeCell ref="Q5:Q6"/>
    <mergeCell ref="R5:R6"/>
    <mergeCell ref="C4:H4"/>
    <mergeCell ref="H5:H6"/>
    <mergeCell ref="U5:U6"/>
    <mergeCell ref="B5:B6"/>
    <mergeCell ref="D5:D6"/>
    <mergeCell ref="E5:E6"/>
    <mergeCell ref="F5:F6"/>
    <mergeCell ref="G5:G6"/>
    <mergeCell ref="I4:M4"/>
    <mergeCell ref="J5:J6"/>
    <mergeCell ref="K5:K6"/>
    <mergeCell ref="L5:L6"/>
    <mergeCell ref="M5:M6"/>
    <mergeCell ref="N4:R4"/>
    <mergeCell ref="O5:O6"/>
    <mergeCell ref="P5:P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FFAE-4F37-4373-9A75-2367303822B4}">
  <dimension ref="B4:AH47"/>
  <sheetViews>
    <sheetView zoomScaleNormal="100" workbookViewId="0"/>
  </sheetViews>
  <sheetFormatPr baseColWidth="10" defaultRowHeight="14.4" x14ac:dyDescent="0.3"/>
  <cols>
    <col min="1" max="1" width="5.77734375" customWidth="1"/>
    <col min="2" max="2" width="15.77734375" customWidth="1"/>
    <col min="3" max="4" width="20.77734375" customWidth="1"/>
    <col min="5" max="5" width="5.77734375" customWidth="1"/>
    <col min="6" max="11" width="15.77734375" customWidth="1"/>
    <col min="12" max="12" width="5.77734375" customWidth="1"/>
    <col min="13" max="18" width="15.77734375" customWidth="1"/>
    <col min="19" max="19" width="5.77734375" customWidth="1"/>
    <col min="20" max="25" width="15.77734375" customWidth="1"/>
    <col min="26" max="26" width="5.77734375" customWidth="1"/>
    <col min="27" max="30" width="15.77734375" customWidth="1"/>
    <col min="31" max="31" width="5.77734375" customWidth="1"/>
    <col min="32" max="34" width="15.77734375" customWidth="1"/>
  </cols>
  <sheetData>
    <row r="4" spans="2:34" x14ac:dyDescent="0.3">
      <c r="C4" s="91" t="s">
        <v>27</v>
      </c>
      <c r="D4" s="66"/>
      <c r="G4" s="98" t="s">
        <v>32</v>
      </c>
      <c r="H4" s="99"/>
      <c r="I4" s="99"/>
      <c r="J4" s="99"/>
      <c r="K4" s="100"/>
      <c r="N4" s="98" t="s">
        <v>33</v>
      </c>
      <c r="O4" s="99"/>
      <c r="P4" s="99"/>
      <c r="Q4" s="99"/>
      <c r="R4" s="100"/>
      <c r="U4" s="98" t="s">
        <v>34</v>
      </c>
      <c r="V4" s="99"/>
      <c r="W4" s="99"/>
      <c r="X4" s="99"/>
      <c r="Y4" s="100"/>
      <c r="AB4" s="98" t="s">
        <v>35</v>
      </c>
      <c r="AC4" s="99"/>
      <c r="AD4" s="100"/>
      <c r="AE4" s="115"/>
      <c r="AG4" s="114" t="s">
        <v>36</v>
      </c>
      <c r="AH4" s="87"/>
    </row>
    <row r="5" spans="2:34" x14ac:dyDescent="0.3">
      <c r="B5" s="92" t="s">
        <v>1</v>
      </c>
      <c r="C5" s="93" t="s">
        <v>28</v>
      </c>
      <c r="D5" s="90" t="s">
        <v>29</v>
      </c>
      <c r="F5" s="92" t="s">
        <v>1</v>
      </c>
      <c r="G5" s="92" t="s">
        <v>28</v>
      </c>
      <c r="H5" s="92" t="s">
        <v>31</v>
      </c>
      <c r="I5" s="97"/>
      <c r="J5" s="105"/>
      <c r="K5" s="101" t="s">
        <v>30</v>
      </c>
      <c r="M5" s="92" t="s">
        <v>1</v>
      </c>
      <c r="N5" s="92" t="s">
        <v>28</v>
      </c>
      <c r="O5" s="92" t="s">
        <v>31</v>
      </c>
      <c r="P5" s="97"/>
      <c r="Q5" s="105"/>
      <c r="R5" s="101" t="s">
        <v>30</v>
      </c>
      <c r="T5" s="92" t="s">
        <v>1</v>
      </c>
      <c r="U5" s="92" t="s">
        <v>28</v>
      </c>
      <c r="V5" s="92" t="s">
        <v>31</v>
      </c>
      <c r="W5" s="97"/>
      <c r="X5" s="105"/>
      <c r="Y5" s="101" t="s">
        <v>30</v>
      </c>
      <c r="AA5" s="92" t="s">
        <v>1</v>
      </c>
      <c r="AB5" s="92" t="s">
        <v>28</v>
      </c>
      <c r="AC5" s="92" t="s">
        <v>31</v>
      </c>
      <c r="AD5" s="109" t="s">
        <v>30</v>
      </c>
      <c r="AE5" s="115"/>
      <c r="AF5" s="111" t="s">
        <v>1</v>
      </c>
      <c r="AG5" s="116" t="s">
        <v>28</v>
      </c>
      <c r="AH5" s="112" t="s">
        <v>30</v>
      </c>
    </row>
    <row r="6" spans="2:34" x14ac:dyDescent="0.3">
      <c r="B6" s="77"/>
      <c r="C6" s="71"/>
      <c r="D6" s="90"/>
      <c r="F6" s="77"/>
      <c r="G6" s="77"/>
      <c r="H6" s="77"/>
      <c r="I6" s="75"/>
      <c r="J6" s="73"/>
      <c r="K6" s="102"/>
      <c r="M6" s="77"/>
      <c r="N6" s="77"/>
      <c r="O6" s="77"/>
      <c r="P6" s="75"/>
      <c r="Q6" s="73"/>
      <c r="R6" s="102"/>
      <c r="T6" s="77"/>
      <c r="U6" s="77"/>
      <c r="V6" s="77"/>
      <c r="W6" s="75"/>
      <c r="X6" s="73"/>
      <c r="Y6" s="102"/>
      <c r="AA6" s="77"/>
      <c r="AB6" s="77"/>
      <c r="AC6" s="77"/>
      <c r="AD6" s="110"/>
      <c r="AE6" s="115"/>
      <c r="AF6" s="113"/>
      <c r="AG6" s="89"/>
      <c r="AH6" s="112"/>
    </row>
    <row r="7" spans="2:34" x14ac:dyDescent="0.3">
      <c r="B7" s="94">
        <v>0</v>
      </c>
      <c r="C7" s="25">
        <f>EXP(-($B7^Ajuste_Weibull_Fiabilidad!$K$41)/(Ajuste_Weibull_Fiabilidad!$M$41^Ajuste_Weibull_Fiabilidad!$K$41))</f>
        <v>1</v>
      </c>
      <c r="D7" s="18">
        <f>C7</f>
        <v>1</v>
      </c>
      <c r="F7" s="94">
        <v>0</v>
      </c>
      <c r="G7" s="106">
        <f>'R(t)_f(t)_Z(t)_Weibull'!D7</f>
        <v>1</v>
      </c>
      <c r="H7" s="35">
        <f>G7</f>
        <v>1</v>
      </c>
      <c r="I7" s="36">
        <f t="shared" ref="I7:K7" si="0">H7</f>
        <v>1</v>
      </c>
      <c r="J7" s="18">
        <f t="shared" si="0"/>
        <v>1</v>
      </c>
      <c r="K7" s="56">
        <f t="shared" si="0"/>
        <v>1</v>
      </c>
      <c r="M7" s="94">
        <v>0</v>
      </c>
      <c r="N7" s="106">
        <f>'R(t)_f(t)_Z(t)_Weibull'!E7</f>
        <v>1</v>
      </c>
      <c r="O7" s="35">
        <f>N7</f>
        <v>1</v>
      </c>
      <c r="P7" s="36">
        <f t="shared" ref="P7:R7" si="1">O7</f>
        <v>1</v>
      </c>
      <c r="Q7" s="18">
        <f t="shared" si="1"/>
        <v>1</v>
      </c>
      <c r="R7" s="56">
        <f t="shared" si="1"/>
        <v>1</v>
      </c>
      <c r="T7" s="94">
        <v>0</v>
      </c>
      <c r="U7" s="106">
        <f>'R(t)_f(t)_Z(t)_Weibull'!F7</f>
        <v>1</v>
      </c>
      <c r="V7" s="35">
        <f>U7</f>
        <v>1</v>
      </c>
      <c r="W7" s="36">
        <f t="shared" ref="W7:Y7" si="2">V7</f>
        <v>1</v>
      </c>
      <c r="X7" s="18">
        <f t="shared" si="2"/>
        <v>1</v>
      </c>
      <c r="Y7" s="56">
        <f t="shared" si="2"/>
        <v>1</v>
      </c>
      <c r="AA7" s="94">
        <v>0</v>
      </c>
      <c r="AB7" s="106">
        <f>'R(t)_f(t)_Z(t)_Weibull'!G7</f>
        <v>1</v>
      </c>
      <c r="AC7" s="25">
        <f>AB7</f>
        <v>1</v>
      </c>
      <c r="AD7" s="25">
        <f>AC7</f>
        <v>1</v>
      </c>
      <c r="AE7" s="115"/>
      <c r="AF7" s="94">
        <v>0</v>
      </c>
      <c r="AG7" s="25">
        <f>'R(t)_f(t)_Z(t)_Weibull'!H7</f>
        <v>1</v>
      </c>
      <c r="AH7" s="18">
        <f>D7*(K7^3)*(R7^3)*(1-(1-Y7^3)*(1-AD7))</f>
        <v>1</v>
      </c>
    </row>
    <row r="8" spans="2:34" x14ac:dyDescent="0.3">
      <c r="B8" s="1">
        <v>10000</v>
      </c>
      <c r="C8" s="25">
        <f>EXP(-($B8^Ajuste_Weibull_Fiabilidad!$K$41)/(Ajuste_Weibull_Fiabilidad!$M$41^Ajuste_Weibull_Fiabilidad!$K$41))</f>
        <v>0.99564208105200547</v>
      </c>
      <c r="D8" s="5">
        <f t="shared" ref="D8:D37" si="3">C8</f>
        <v>0.99564208105200547</v>
      </c>
      <c r="F8" s="1">
        <v>10000</v>
      </c>
      <c r="G8" s="107">
        <f>'R(t)_f(t)_Z(t)_Weibull'!D8</f>
        <v>0.99848765741060208</v>
      </c>
      <c r="H8" s="32">
        <f t="shared" ref="H8:K8" si="4">G8</f>
        <v>0.99848765741060208</v>
      </c>
      <c r="I8" s="4">
        <f t="shared" si="4"/>
        <v>0.99848765741060208</v>
      </c>
      <c r="J8" s="5">
        <f t="shared" si="4"/>
        <v>0.99848765741060208</v>
      </c>
      <c r="K8" s="25">
        <f t="shared" si="4"/>
        <v>0.99848765741060208</v>
      </c>
      <c r="M8" s="1">
        <v>10000</v>
      </c>
      <c r="N8" s="107">
        <f>'R(t)_f(t)_Z(t)_Weibull'!E8</f>
        <v>0.99948945802884681</v>
      </c>
      <c r="O8" s="32">
        <f t="shared" ref="O8:R8" si="5">N8</f>
        <v>0.99948945802884681</v>
      </c>
      <c r="P8" s="4">
        <f t="shared" si="5"/>
        <v>0.99948945802884681</v>
      </c>
      <c r="Q8" s="5">
        <f t="shared" si="5"/>
        <v>0.99948945802884681</v>
      </c>
      <c r="R8" s="25">
        <f t="shared" si="5"/>
        <v>0.99948945802884681</v>
      </c>
      <c r="T8" s="1">
        <v>10000</v>
      </c>
      <c r="U8" s="107">
        <f>'R(t)_f(t)_Z(t)_Weibull'!F8</f>
        <v>0.99740232589984268</v>
      </c>
      <c r="V8" s="32">
        <f t="shared" ref="V8:Y8" si="6">U8</f>
        <v>0.99740232589984268</v>
      </c>
      <c r="W8" s="4">
        <f t="shared" si="6"/>
        <v>0.99740232589984268</v>
      </c>
      <c r="X8" s="5">
        <f t="shared" si="6"/>
        <v>0.99740232589984268</v>
      </c>
      <c r="Y8" s="25">
        <f t="shared" si="6"/>
        <v>0.99740232589984268</v>
      </c>
      <c r="AA8" s="1">
        <v>10000</v>
      </c>
      <c r="AB8" s="107">
        <f>'R(t)_f(t)_Z(t)_Weibull'!G8</f>
        <v>0.9999969402014327</v>
      </c>
      <c r="AC8" s="25">
        <f t="shared" ref="AC8:AD8" si="7">AB8</f>
        <v>0.9999969402014327</v>
      </c>
      <c r="AD8" s="25">
        <f t="shared" si="7"/>
        <v>0.9999969402014327</v>
      </c>
      <c r="AE8" s="115"/>
      <c r="AF8" s="1">
        <v>10000</v>
      </c>
      <c r="AG8" s="25">
        <f>'R(t)_f(t)_Z(t)_Weibull'!H8</f>
        <v>0.98961436190988028</v>
      </c>
      <c r="AH8" s="5">
        <f t="shared" ref="AH8:AH37" si="8">D8*(K8^3)*(R8^3)*(1-(1-Y8^3)*(1-AD8))</f>
        <v>0.98961436190988028</v>
      </c>
    </row>
    <row r="9" spans="2:34" x14ac:dyDescent="0.3">
      <c r="B9" s="1">
        <v>20000</v>
      </c>
      <c r="C9" s="25">
        <f>EXP(-($B9^Ajuste_Weibull_Fiabilidad!$K$41)/(Ajuste_Weibull_Fiabilidad!$M$41^Ajuste_Weibull_Fiabilidad!$K$41))</f>
        <v>0.98954361036711447</v>
      </c>
      <c r="D9" s="5">
        <f t="shared" si="3"/>
        <v>0.98954361036711447</v>
      </c>
      <c r="F9" s="1">
        <v>20000</v>
      </c>
      <c r="G9" s="107">
        <f>'R(t)_f(t)_Z(t)_Weibull'!D9</f>
        <v>0.9904060282701207</v>
      </c>
      <c r="H9" s="32">
        <f t="shared" ref="H9:K9" si="9">G9</f>
        <v>0.9904060282701207</v>
      </c>
      <c r="I9" s="4">
        <f t="shared" si="9"/>
        <v>0.9904060282701207</v>
      </c>
      <c r="J9" s="5">
        <f t="shared" si="9"/>
        <v>0.9904060282701207</v>
      </c>
      <c r="K9" s="25">
        <f t="shared" si="9"/>
        <v>0.9904060282701207</v>
      </c>
      <c r="M9" s="1">
        <v>20000</v>
      </c>
      <c r="N9" s="107">
        <f>'R(t)_f(t)_Z(t)_Weibull'!E9</f>
        <v>0.99610518246269963</v>
      </c>
      <c r="O9" s="32">
        <f t="shared" ref="O9:R9" si="10">N9</f>
        <v>0.99610518246269963</v>
      </c>
      <c r="P9" s="4">
        <f t="shared" si="10"/>
        <v>0.99610518246269963</v>
      </c>
      <c r="Q9" s="5">
        <f t="shared" si="10"/>
        <v>0.99610518246269963</v>
      </c>
      <c r="R9" s="25">
        <f t="shared" si="10"/>
        <v>0.99610518246269963</v>
      </c>
      <c r="T9" s="1">
        <v>20000</v>
      </c>
      <c r="U9" s="107">
        <f>'R(t)_f(t)_Z(t)_Weibull'!F9</f>
        <v>0.98648776928911719</v>
      </c>
      <c r="V9" s="32">
        <f t="shared" ref="V9:Y9" si="11">U9</f>
        <v>0.98648776928911719</v>
      </c>
      <c r="W9" s="4">
        <f t="shared" si="11"/>
        <v>0.98648776928911719</v>
      </c>
      <c r="X9" s="5">
        <f t="shared" si="11"/>
        <v>0.98648776928911719</v>
      </c>
      <c r="Y9" s="25">
        <f t="shared" si="11"/>
        <v>0.98648776928911719</v>
      </c>
      <c r="AA9" s="1">
        <v>20000</v>
      </c>
      <c r="AB9" s="107">
        <f>'R(t)_f(t)_Z(t)_Weibull'!G9</f>
        <v>0.99993547920344661</v>
      </c>
      <c r="AC9" s="25">
        <f t="shared" ref="AC9:AD9" si="12">AB9</f>
        <v>0.99993547920344661</v>
      </c>
      <c r="AD9" s="25">
        <f t="shared" si="12"/>
        <v>0.99993547920344661</v>
      </c>
      <c r="AE9" s="115"/>
      <c r="AF9" s="1">
        <v>20000</v>
      </c>
      <c r="AG9" s="25">
        <f>'R(t)_f(t)_Z(t)_Weibull'!H9</f>
        <v>0.95014358905617802</v>
      </c>
      <c r="AH9" s="5">
        <f t="shared" si="8"/>
        <v>0.95014358905617802</v>
      </c>
    </row>
    <row r="10" spans="2:34" x14ac:dyDescent="0.3">
      <c r="B10" s="1">
        <v>30000</v>
      </c>
      <c r="C10" s="25">
        <f>EXP(-($B10^Ajuste_Weibull_Fiabilidad!$K$41)/(Ajuste_Weibull_Fiabilidad!$M$41^Ajuste_Weibull_Fiabilidad!$K$41))</f>
        <v>0.98258282584133705</v>
      </c>
      <c r="D10" s="5">
        <f t="shared" si="3"/>
        <v>0.98258282584133705</v>
      </c>
      <c r="F10" s="1">
        <v>30000</v>
      </c>
      <c r="G10" s="107">
        <f>'R(t)_f(t)_Z(t)_Weibull'!D10</f>
        <v>0.97192650574879502</v>
      </c>
      <c r="H10" s="32">
        <f t="shared" ref="H10:K10" si="13">G10</f>
        <v>0.97192650574879502</v>
      </c>
      <c r="I10" s="4">
        <f t="shared" si="13"/>
        <v>0.97192650574879502</v>
      </c>
      <c r="J10" s="5">
        <f t="shared" si="13"/>
        <v>0.97192650574879502</v>
      </c>
      <c r="K10" s="25">
        <f t="shared" si="13"/>
        <v>0.97192650574879502</v>
      </c>
      <c r="M10" s="1">
        <v>30000</v>
      </c>
      <c r="N10" s="107">
        <f>'R(t)_f(t)_Z(t)_Weibull'!E10</f>
        <v>0.98725948396556251</v>
      </c>
      <c r="O10" s="32">
        <f t="shared" ref="O10:R10" si="14">N10</f>
        <v>0.98725948396556251</v>
      </c>
      <c r="P10" s="4">
        <f t="shared" si="14"/>
        <v>0.98725948396556251</v>
      </c>
      <c r="Q10" s="5">
        <f t="shared" si="14"/>
        <v>0.98725948396556251</v>
      </c>
      <c r="R10" s="25">
        <f t="shared" si="14"/>
        <v>0.98725948396556251</v>
      </c>
      <c r="T10" s="1">
        <v>30000</v>
      </c>
      <c r="U10" s="107">
        <f>'R(t)_f(t)_Z(t)_Weibull'!F10</f>
        <v>0.96482472576181399</v>
      </c>
      <c r="V10" s="32">
        <f t="shared" ref="V10:Y10" si="15">U10</f>
        <v>0.96482472576181399</v>
      </c>
      <c r="W10" s="4">
        <f t="shared" si="15"/>
        <v>0.96482472576181399</v>
      </c>
      <c r="X10" s="5">
        <f t="shared" si="15"/>
        <v>0.96482472576181399</v>
      </c>
      <c r="Y10" s="25">
        <f t="shared" si="15"/>
        <v>0.96482472576181399</v>
      </c>
      <c r="AA10" s="1">
        <v>30000</v>
      </c>
      <c r="AB10" s="107">
        <f>'R(t)_f(t)_Z(t)_Weibull'!G10</f>
        <v>0.99961617562070504</v>
      </c>
      <c r="AC10" s="25">
        <f t="shared" ref="AC10:AD10" si="16">AB10</f>
        <v>0.99961617562070504</v>
      </c>
      <c r="AD10" s="25">
        <f t="shared" si="16"/>
        <v>0.99961617562070504</v>
      </c>
      <c r="AE10" s="115"/>
      <c r="AF10" s="1">
        <v>30000</v>
      </c>
      <c r="AG10" s="25">
        <f>'R(t)_f(t)_Z(t)_Weibull'!H10</f>
        <v>0.86805333764744774</v>
      </c>
      <c r="AH10" s="5">
        <f t="shared" si="8"/>
        <v>0.86805333764744774</v>
      </c>
    </row>
    <row r="11" spans="2:34" x14ac:dyDescent="0.3">
      <c r="B11" s="1">
        <v>40000</v>
      </c>
      <c r="C11" s="25">
        <f>EXP(-($B11^Ajuste_Weibull_Fiabilidad!$K$41)/(Ajuste_Weibull_Fiabilidad!$M$41^Ajuste_Weibull_Fiabilidad!$K$41))</f>
        <v>0.97501867638527762</v>
      </c>
      <c r="D11" s="5">
        <f t="shared" si="3"/>
        <v>0.97501867638527762</v>
      </c>
      <c r="F11" s="1">
        <v>40000</v>
      </c>
      <c r="G11" s="107">
        <f>'R(t)_f(t)_Z(t)_Weibull'!D11</f>
        <v>0.94044258882688336</v>
      </c>
      <c r="H11" s="32">
        <f t="shared" ref="H11:K11" si="17">G11</f>
        <v>0.94044258882688336</v>
      </c>
      <c r="I11" s="4">
        <f t="shared" si="17"/>
        <v>0.94044258882688336</v>
      </c>
      <c r="J11" s="5">
        <f t="shared" si="17"/>
        <v>0.94044258882688336</v>
      </c>
      <c r="K11" s="25">
        <f t="shared" si="17"/>
        <v>0.94044258882688336</v>
      </c>
      <c r="M11" s="1">
        <v>40000</v>
      </c>
      <c r="N11" s="107">
        <f>'R(t)_f(t)_Z(t)_Weibull'!E11</f>
        <v>0.97061899605280089</v>
      </c>
      <c r="O11" s="32">
        <f t="shared" ref="O11:R11" si="18">N11</f>
        <v>0.97061899605280089</v>
      </c>
      <c r="P11" s="4">
        <f t="shared" si="18"/>
        <v>0.97061899605280089</v>
      </c>
      <c r="Q11" s="5">
        <f t="shared" si="18"/>
        <v>0.97061899605280089</v>
      </c>
      <c r="R11" s="25">
        <f t="shared" si="18"/>
        <v>0.97061899605280089</v>
      </c>
      <c r="T11" s="1">
        <v>40000</v>
      </c>
      <c r="U11" s="107">
        <f>'R(t)_f(t)_Z(t)_Weibull'!F11</f>
        <v>0.9313173857528344</v>
      </c>
      <c r="V11" s="32">
        <f t="shared" ref="V11:Y11" si="19">U11</f>
        <v>0.9313173857528344</v>
      </c>
      <c r="W11" s="4">
        <f t="shared" si="19"/>
        <v>0.9313173857528344</v>
      </c>
      <c r="X11" s="5">
        <f t="shared" si="19"/>
        <v>0.9313173857528344</v>
      </c>
      <c r="Y11" s="25">
        <f t="shared" si="19"/>
        <v>0.9313173857528344</v>
      </c>
      <c r="AA11" s="1">
        <v>40000</v>
      </c>
      <c r="AB11" s="107">
        <f>'R(t)_f(t)_Z(t)_Weibull'!G11</f>
        <v>0.99864031426312261</v>
      </c>
      <c r="AC11" s="25">
        <f t="shared" ref="AC11:AD11" si="20">AB11</f>
        <v>0.99864031426312261</v>
      </c>
      <c r="AD11" s="25">
        <f t="shared" si="20"/>
        <v>0.99864031426312261</v>
      </c>
      <c r="AE11" s="115"/>
      <c r="AF11" s="1">
        <v>40000</v>
      </c>
      <c r="AG11" s="25">
        <f>'R(t)_f(t)_Z(t)_Weibull'!H11</f>
        <v>0.74138302524983557</v>
      </c>
      <c r="AH11" s="5">
        <f t="shared" si="8"/>
        <v>0.74138302524983557</v>
      </c>
    </row>
    <row r="12" spans="2:34" x14ac:dyDescent="0.3">
      <c r="B12" s="1">
        <v>50000</v>
      </c>
      <c r="C12" s="25">
        <f>EXP(-($B12^Ajuste_Weibull_Fiabilidad!$K$41)/(Ajuste_Weibull_Fiabilidad!$M$41^Ajuste_Weibull_Fiabilidad!$K$41))</f>
        <v>0.96699164945092242</v>
      </c>
      <c r="D12" s="5">
        <f t="shared" si="3"/>
        <v>0.96699164945092242</v>
      </c>
      <c r="F12" s="1">
        <v>50000</v>
      </c>
      <c r="G12" s="107">
        <f>'R(t)_f(t)_Z(t)_Weibull'!D12</f>
        <v>0.89453901098403843</v>
      </c>
      <c r="H12" s="32">
        <f t="shared" ref="H12:K12" si="21">G12</f>
        <v>0.89453901098403843</v>
      </c>
      <c r="I12" s="4">
        <f t="shared" si="21"/>
        <v>0.89453901098403843</v>
      </c>
      <c r="J12" s="5">
        <f t="shared" si="21"/>
        <v>0.89453901098403843</v>
      </c>
      <c r="K12" s="25">
        <f t="shared" si="21"/>
        <v>0.89453901098403843</v>
      </c>
      <c r="M12" s="1">
        <v>50000</v>
      </c>
      <c r="N12" s="107">
        <f>'R(t)_f(t)_Z(t)_Weibull'!E12</f>
        <v>0.94422397665552793</v>
      </c>
      <c r="O12" s="32">
        <f t="shared" ref="O12:R12" si="22">N12</f>
        <v>0.94422397665552793</v>
      </c>
      <c r="P12" s="4">
        <f t="shared" si="22"/>
        <v>0.94422397665552793</v>
      </c>
      <c r="Q12" s="5">
        <f t="shared" si="22"/>
        <v>0.94422397665552793</v>
      </c>
      <c r="R12" s="25">
        <f t="shared" si="22"/>
        <v>0.94422397665552793</v>
      </c>
      <c r="T12" s="1">
        <v>50000</v>
      </c>
      <c r="U12" s="107">
        <f>'R(t)_f(t)_Z(t)_Weibull'!F12</f>
        <v>0.88585226188731492</v>
      </c>
      <c r="V12" s="32">
        <f t="shared" ref="V12:Y12" si="23">U12</f>
        <v>0.88585226188731492</v>
      </c>
      <c r="W12" s="4">
        <f t="shared" si="23"/>
        <v>0.88585226188731492</v>
      </c>
      <c r="X12" s="5">
        <f t="shared" si="23"/>
        <v>0.88585226188731492</v>
      </c>
      <c r="Y12" s="25">
        <f t="shared" si="23"/>
        <v>0.88585226188731492</v>
      </c>
      <c r="AA12" s="1">
        <v>50000</v>
      </c>
      <c r="AB12" s="107">
        <f>'R(t)_f(t)_Z(t)_Weibull'!G12</f>
        <v>0.99637602540494963</v>
      </c>
      <c r="AC12" s="25">
        <f t="shared" ref="AC12:AD12" si="24">AB12</f>
        <v>0.99637602540494963</v>
      </c>
      <c r="AD12" s="25">
        <f t="shared" si="24"/>
        <v>0.99637602540494963</v>
      </c>
      <c r="AE12" s="115"/>
      <c r="AF12" s="1">
        <v>50000</v>
      </c>
      <c r="AG12" s="25">
        <f>'R(t)_f(t)_Z(t)_Weibull'!H12</f>
        <v>0.58205711822876982</v>
      </c>
      <c r="AH12" s="5">
        <f t="shared" si="8"/>
        <v>0.58205711822876982</v>
      </c>
    </row>
    <row r="13" spans="2:34" x14ac:dyDescent="0.3">
      <c r="B13" s="1">
        <v>60000</v>
      </c>
      <c r="C13" s="25">
        <f>EXP(-($B13^Ajuste_Weibull_Fiabilidad!$K$41)/(Ajuste_Weibull_Fiabilidad!$M$41^Ajuste_Weibull_Fiabilidad!$K$41))</f>
        <v>0.95859315385623522</v>
      </c>
      <c r="D13" s="5">
        <f t="shared" si="3"/>
        <v>0.95859315385623522</v>
      </c>
      <c r="F13" s="1">
        <v>60000</v>
      </c>
      <c r="G13" s="107">
        <f>'R(t)_f(t)_Z(t)_Weibull'!D13</f>
        <v>0.83412285757100635</v>
      </c>
      <c r="H13" s="103">
        <f>G7</f>
        <v>1</v>
      </c>
      <c r="I13" s="4">
        <f t="shared" ref="I13:K13" si="25">H13</f>
        <v>1</v>
      </c>
      <c r="J13" s="5">
        <f t="shared" si="25"/>
        <v>1</v>
      </c>
      <c r="K13" s="25">
        <f t="shared" si="25"/>
        <v>1</v>
      </c>
      <c r="M13" s="1">
        <v>60000</v>
      </c>
      <c r="N13" s="107">
        <f>'R(t)_f(t)_Z(t)_Weibull'!E13</f>
        <v>0.90666236168096748</v>
      </c>
      <c r="O13" s="103">
        <f>N7</f>
        <v>1</v>
      </c>
      <c r="P13" s="4">
        <f t="shared" ref="P13:R13" si="26">O13</f>
        <v>1</v>
      </c>
      <c r="Q13" s="5">
        <f t="shared" si="26"/>
        <v>1</v>
      </c>
      <c r="R13" s="25">
        <f t="shared" si="26"/>
        <v>1</v>
      </c>
      <c r="T13" s="1">
        <v>60000</v>
      </c>
      <c r="U13" s="107">
        <f>'R(t)_f(t)_Z(t)_Weibull'!F13</f>
        <v>0.82920180811343358</v>
      </c>
      <c r="V13" s="103">
        <f>U7</f>
        <v>1</v>
      </c>
      <c r="W13" s="4">
        <f t="shared" ref="W13:Y13" si="27">V13</f>
        <v>1</v>
      </c>
      <c r="X13" s="5">
        <f t="shared" si="27"/>
        <v>1</v>
      </c>
      <c r="Y13" s="25">
        <f t="shared" si="27"/>
        <v>1</v>
      </c>
      <c r="AA13" s="1">
        <v>60000</v>
      </c>
      <c r="AB13" s="107">
        <f>'R(t)_f(t)_Z(t)_Weibull'!G13</f>
        <v>0.99193731956537301</v>
      </c>
      <c r="AC13" s="25">
        <f t="shared" ref="AC13:AD13" si="28">AB13</f>
        <v>0.99193731956537301</v>
      </c>
      <c r="AD13" s="25">
        <f t="shared" si="28"/>
        <v>0.99193731956537301</v>
      </c>
      <c r="AE13" s="115"/>
      <c r="AF13" s="1">
        <v>60000</v>
      </c>
      <c r="AG13" s="25">
        <f>'R(t)_f(t)_Z(t)_Weibull'!H13</f>
        <v>0.41319337120683763</v>
      </c>
      <c r="AH13" s="5">
        <f t="shared" si="8"/>
        <v>0.95859315385623522</v>
      </c>
    </row>
    <row r="14" spans="2:34" x14ac:dyDescent="0.3">
      <c r="B14" s="1">
        <v>70000</v>
      </c>
      <c r="C14" s="25">
        <f>EXP(-($B14^Ajuste_Weibull_Fiabilidad!$K$41)/(Ajuste_Weibull_Fiabilidad!$M$41^Ajuste_Weibull_Fiabilidad!$K$41))</f>
        <v>0.94988876460306759</v>
      </c>
      <c r="D14" s="5">
        <f t="shared" si="3"/>
        <v>0.94988876460306759</v>
      </c>
      <c r="F14" s="1">
        <v>70000</v>
      </c>
      <c r="G14" s="25">
        <f>'R(t)_f(t)_Z(t)_Weibull'!D14</f>
        <v>0.76049794951765559</v>
      </c>
      <c r="H14" s="103">
        <f t="shared" ref="H14:K37" si="29">G8</f>
        <v>0.99848765741060208</v>
      </c>
      <c r="I14" s="4">
        <f t="shared" ref="I14:K14" si="30">H14</f>
        <v>0.99848765741060208</v>
      </c>
      <c r="J14" s="5">
        <f t="shared" si="30"/>
        <v>0.99848765741060208</v>
      </c>
      <c r="K14" s="25">
        <f t="shared" si="30"/>
        <v>0.99848765741060208</v>
      </c>
      <c r="M14" s="1">
        <v>70000</v>
      </c>
      <c r="N14" s="25">
        <f>'R(t)_f(t)_Z(t)_Weibull'!E14</f>
        <v>0.8572553750264148</v>
      </c>
      <c r="O14" s="103">
        <f t="shared" ref="O14:R14" si="31">N8</f>
        <v>0.99948945802884681</v>
      </c>
      <c r="P14" s="4">
        <f t="shared" ref="P14:R14" si="32">O14</f>
        <v>0.99948945802884681</v>
      </c>
      <c r="Q14" s="5">
        <f t="shared" si="32"/>
        <v>0.99948945802884681</v>
      </c>
      <c r="R14" s="25">
        <f t="shared" si="32"/>
        <v>0.99948945802884681</v>
      </c>
      <c r="T14" s="1">
        <v>70000</v>
      </c>
      <c r="U14" s="25">
        <f>'R(t)_f(t)_Z(t)_Weibull'!F14</f>
        <v>0.76292822429434637</v>
      </c>
      <c r="V14" s="103">
        <f t="shared" ref="V14:Y14" si="33">U8</f>
        <v>0.99740232589984268</v>
      </c>
      <c r="W14" s="4">
        <f t="shared" ref="W14:Y14" si="34">V14</f>
        <v>0.99740232589984268</v>
      </c>
      <c r="X14" s="5">
        <f t="shared" si="34"/>
        <v>0.99740232589984268</v>
      </c>
      <c r="Y14" s="25">
        <f t="shared" si="34"/>
        <v>0.99740232589984268</v>
      </c>
      <c r="AA14" s="1">
        <v>70000</v>
      </c>
      <c r="AB14" s="107">
        <f>'R(t)_f(t)_Z(t)_Weibull'!G14</f>
        <v>0.98417914711091625</v>
      </c>
      <c r="AC14" s="25">
        <f t="shared" ref="AC14:AD14" si="35">AB14</f>
        <v>0.98417914711091625</v>
      </c>
      <c r="AD14" s="25">
        <f t="shared" si="35"/>
        <v>0.98417914711091625</v>
      </c>
      <c r="AE14" s="115"/>
      <c r="AF14" s="1">
        <v>70000</v>
      </c>
      <c r="AG14" s="25">
        <f>'R(t)_f(t)_Z(t)_Weibull'!H14</f>
        <v>0.26089208245482332</v>
      </c>
      <c r="AH14" s="5">
        <f t="shared" si="8"/>
        <v>0.9440219603850728</v>
      </c>
    </row>
    <row r="15" spans="2:34" x14ac:dyDescent="0.3">
      <c r="B15" s="1">
        <v>80000</v>
      </c>
      <c r="C15" s="25">
        <f>EXP(-($B15^Ajuste_Weibull_Fiabilidad!$K$41)/(Ajuste_Weibull_Fiabilidad!$M$41^Ajuste_Weibull_Fiabilidad!$K$41))</f>
        <v>0.94092851299038971</v>
      </c>
      <c r="D15" s="5">
        <f t="shared" si="3"/>
        <v>0.94092851299038971</v>
      </c>
      <c r="F15" s="1">
        <v>80000</v>
      </c>
      <c r="G15" s="25">
        <f>'R(t)_f(t)_Z(t)_Weibull'!D15</f>
        <v>0.6762973266081499</v>
      </c>
      <c r="H15" s="103">
        <f t="shared" si="29"/>
        <v>0.9904060282701207</v>
      </c>
      <c r="I15" s="4">
        <f t="shared" ref="I15:K15" si="36">H15</f>
        <v>0.9904060282701207</v>
      </c>
      <c r="J15" s="5">
        <f t="shared" si="36"/>
        <v>0.9904060282701207</v>
      </c>
      <c r="K15" s="25">
        <f t="shared" si="36"/>
        <v>0.9904060282701207</v>
      </c>
      <c r="M15" s="1">
        <v>80000</v>
      </c>
      <c r="N15" s="25">
        <f>'R(t)_f(t)_Z(t)_Weibull'!E15</f>
        <v>0.79621485414911441</v>
      </c>
      <c r="O15" s="103">
        <f t="shared" ref="O15:R15" si="37">N9</f>
        <v>0.99610518246269963</v>
      </c>
      <c r="P15" s="4">
        <f t="shared" ref="P15:R15" si="38">O15</f>
        <v>0.99610518246269963</v>
      </c>
      <c r="Q15" s="5">
        <f t="shared" si="38"/>
        <v>0.99610518246269963</v>
      </c>
      <c r="R15" s="25">
        <f t="shared" si="38"/>
        <v>0.99610518246269963</v>
      </c>
      <c r="T15" s="1">
        <v>80000</v>
      </c>
      <c r="U15" s="25">
        <f>'R(t)_f(t)_Z(t)_Weibull'!F15</f>
        <v>0.68924091262509579</v>
      </c>
      <c r="V15" s="103">
        <f t="shared" ref="V15:Y15" si="39">U9</f>
        <v>0.98648776928911719</v>
      </c>
      <c r="W15" s="4">
        <f t="shared" ref="W15:Y15" si="40">V15</f>
        <v>0.98648776928911719</v>
      </c>
      <c r="X15" s="5">
        <f t="shared" si="40"/>
        <v>0.98648776928911719</v>
      </c>
      <c r="Y15" s="25">
        <f t="shared" si="40"/>
        <v>0.98648776928911719</v>
      </c>
      <c r="AA15" s="1">
        <v>80000</v>
      </c>
      <c r="AB15" s="107">
        <f>'R(t)_f(t)_Z(t)_Weibull'!G15</f>
        <v>0.97171613250694411</v>
      </c>
      <c r="AC15" s="25">
        <f t="shared" ref="AC15:AD15" si="41">AB15</f>
        <v>0.97171613250694411</v>
      </c>
      <c r="AD15" s="25">
        <f t="shared" si="41"/>
        <v>0.97171613250694411</v>
      </c>
      <c r="AE15" s="115"/>
      <c r="AF15" s="1">
        <v>80000</v>
      </c>
      <c r="AG15" s="25">
        <f>'R(t)_f(t)_Z(t)_Weibull'!H15</f>
        <v>0.14411835464276895</v>
      </c>
      <c r="AH15" s="5">
        <f t="shared" si="8"/>
        <v>0.90244457715914861</v>
      </c>
    </row>
    <row r="16" spans="2:34" x14ac:dyDescent="0.3">
      <c r="B16" s="1">
        <v>90000</v>
      </c>
      <c r="C16" s="25">
        <f>EXP(-($B16^Ajuste_Weibull_Fiabilidad!$K$41)/(Ajuste_Weibull_Fiabilidad!$M$41^Ajuste_Weibull_Fiabilidad!$K$41))</f>
        <v>0.93175222432404381</v>
      </c>
      <c r="D16" s="5">
        <f t="shared" si="3"/>
        <v>0.93175222432404381</v>
      </c>
      <c r="F16" s="1">
        <v>90000</v>
      </c>
      <c r="G16" s="25">
        <f>'R(t)_f(t)_Z(t)_Weibull'!D16</f>
        <v>0.58523799821030242</v>
      </c>
      <c r="H16" s="103">
        <f t="shared" si="29"/>
        <v>0.97192650574879502</v>
      </c>
      <c r="I16" s="4">
        <f t="shared" ref="I16:K16" si="42">H16</f>
        <v>0.97192650574879502</v>
      </c>
      <c r="J16" s="5">
        <f t="shared" si="42"/>
        <v>0.97192650574879502</v>
      </c>
      <c r="K16" s="25">
        <f t="shared" si="42"/>
        <v>0.97192650574879502</v>
      </c>
      <c r="M16" s="1">
        <v>90000</v>
      </c>
      <c r="N16" s="25">
        <f>'R(t)_f(t)_Z(t)_Weibull'!E16</f>
        <v>0.72473119925052587</v>
      </c>
      <c r="O16" s="103">
        <f t="shared" ref="O16:R16" si="43">N10</f>
        <v>0.98725948396556251</v>
      </c>
      <c r="P16" s="4">
        <f t="shared" ref="P16:R16" si="44">O16</f>
        <v>0.98725948396556251</v>
      </c>
      <c r="Q16" s="5">
        <f t="shared" si="44"/>
        <v>0.98725948396556251</v>
      </c>
      <c r="R16" s="25">
        <f t="shared" si="44"/>
        <v>0.98725948396556251</v>
      </c>
      <c r="T16" s="1">
        <v>90000</v>
      </c>
      <c r="U16" s="25">
        <f>'R(t)_f(t)_Z(t)_Weibull'!F16</f>
        <v>0.61080244579995469</v>
      </c>
      <c r="V16" s="103">
        <f t="shared" ref="V16:Y16" si="45">U10</f>
        <v>0.96482472576181399</v>
      </c>
      <c r="W16" s="4">
        <f t="shared" ref="W16:Y16" si="46">V16</f>
        <v>0.96482472576181399</v>
      </c>
      <c r="X16" s="5">
        <f t="shared" si="46"/>
        <v>0.96482472576181399</v>
      </c>
      <c r="Y16" s="25">
        <f t="shared" si="46"/>
        <v>0.96482472576181399</v>
      </c>
      <c r="AA16" s="1">
        <v>90000</v>
      </c>
      <c r="AB16" s="107">
        <f>'R(t)_f(t)_Z(t)_Weibull'!G16</f>
        <v>0.95297581787796992</v>
      </c>
      <c r="AC16" s="25">
        <f t="shared" ref="AC16:AD16" si="47">AB16</f>
        <v>0.95297581787796992</v>
      </c>
      <c r="AD16" s="25">
        <f t="shared" si="47"/>
        <v>0.95297581787796992</v>
      </c>
      <c r="AE16" s="115"/>
      <c r="AF16" s="1">
        <v>90000</v>
      </c>
      <c r="AG16" s="25">
        <f>'R(t)_f(t)_Z(t)_Weibull'!H16</f>
        <v>6.8512044874844927E-2</v>
      </c>
      <c r="AH16" s="5">
        <f t="shared" si="8"/>
        <v>0.81923687883765839</v>
      </c>
    </row>
    <row r="17" spans="2:34" x14ac:dyDescent="0.3">
      <c r="B17" s="1">
        <v>100000</v>
      </c>
      <c r="C17" s="25">
        <f>EXP(-($B17^Ajuste_Weibull_Fiabilidad!$K$41)/(Ajuste_Weibull_Fiabilidad!$M$41^Ajuste_Weibull_Fiabilidad!$K$41))</f>
        <v>0.92239259312448885</v>
      </c>
      <c r="D17" s="5">
        <f t="shared" si="3"/>
        <v>0.92239259312448885</v>
      </c>
      <c r="F17" s="1">
        <v>100000</v>
      </c>
      <c r="G17" s="25">
        <f>'R(t)_f(t)_Z(t)_Weibull'!D17</f>
        <v>0.49170814107515104</v>
      </c>
      <c r="H17" s="103">
        <f t="shared" si="29"/>
        <v>0.94044258882688336</v>
      </c>
      <c r="I17" s="4">
        <f t="shared" ref="I17:K17" si="48">H17</f>
        <v>0.94044258882688336</v>
      </c>
      <c r="J17" s="5">
        <f t="shared" si="48"/>
        <v>0.94044258882688336</v>
      </c>
      <c r="K17" s="25">
        <f t="shared" si="48"/>
        <v>0.94044258882688336</v>
      </c>
      <c r="M17" s="1">
        <v>100000</v>
      </c>
      <c r="N17" s="25">
        <f>'R(t)_f(t)_Z(t)_Weibull'!E17</f>
        <v>0.64495582686652753</v>
      </c>
      <c r="O17" s="103">
        <f t="shared" ref="O17:R17" si="49">N11</f>
        <v>0.97061899605280089</v>
      </c>
      <c r="P17" s="4">
        <f t="shared" ref="P17:R17" si="50">O17</f>
        <v>0.97061899605280089</v>
      </c>
      <c r="Q17" s="5">
        <f t="shared" si="50"/>
        <v>0.97061899605280089</v>
      </c>
      <c r="R17" s="25">
        <f t="shared" si="50"/>
        <v>0.97061899605280089</v>
      </c>
      <c r="T17" s="1">
        <v>100000</v>
      </c>
      <c r="U17" s="25">
        <f>'R(t)_f(t)_Z(t)_Weibull'!F17</f>
        <v>0.53049659003573779</v>
      </c>
      <c r="V17" s="103">
        <f t="shared" ref="V17:Y17" si="51">U11</f>
        <v>0.9313173857528344</v>
      </c>
      <c r="W17" s="4">
        <f t="shared" ref="W17:Y17" si="52">V17</f>
        <v>0.9313173857528344</v>
      </c>
      <c r="X17" s="5">
        <f t="shared" si="52"/>
        <v>0.9313173857528344</v>
      </c>
      <c r="Y17" s="25">
        <f t="shared" si="52"/>
        <v>0.9313173857528344</v>
      </c>
      <c r="AA17" s="1">
        <v>100000</v>
      </c>
      <c r="AB17" s="107">
        <f>'R(t)_f(t)_Z(t)_Weibull'!G17</f>
        <v>0.9262987102519632</v>
      </c>
      <c r="AC17" s="25">
        <f t="shared" ref="AC17:AD17" si="53">AB17</f>
        <v>0.9262987102519632</v>
      </c>
      <c r="AD17" s="25">
        <f t="shared" si="53"/>
        <v>0.9262987102519632</v>
      </c>
      <c r="AE17" s="115"/>
      <c r="AF17" s="1">
        <v>100000</v>
      </c>
      <c r="AG17" s="25">
        <f>'R(t)_f(t)_Z(t)_Weibull'!H17</f>
        <v>2.7574488380222098E-2</v>
      </c>
      <c r="AH17" s="5">
        <f t="shared" si="8"/>
        <v>0.69161188305581278</v>
      </c>
    </row>
    <row r="18" spans="2:34" x14ac:dyDescent="0.3">
      <c r="B18" s="1">
        <v>110000</v>
      </c>
      <c r="C18" s="25">
        <f>EXP(-($B18^Ajuste_Weibull_Fiabilidad!$K$41)/(Ajuste_Weibull_Fiabilidad!$M$41^Ajuste_Weibull_Fiabilidad!$K$41))</f>
        <v>0.9128770936478946</v>
      </c>
      <c r="D18" s="5">
        <f t="shared" si="3"/>
        <v>0.9128770936478946</v>
      </c>
      <c r="F18" s="1">
        <v>110000</v>
      </c>
      <c r="G18" s="25">
        <f>'R(t)_f(t)_Z(t)_Weibull'!D18</f>
        <v>0.40024166458724053</v>
      </c>
      <c r="H18" s="103">
        <f t="shared" si="29"/>
        <v>0.89453901098403843</v>
      </c>
      <c r="I18" s="4">
        <f t="shared" ref="I18:K18" si="54">H18</f>
        <v>0.89453901098403843</v>
      </c>
      <c r="J18" s="5">
        <f t="shared" si="54"/>
        <v>0.89453901098403843</v>
      </c>
      <c r="K18" s="25">
        <f t="shared" si="54"/>
        <v>0.89453901098403843</v>
      </c>
      <c r="M18" s="1">
        <v>110000</v>
      </c>
      <c r="N18" s="25">
        <f>'R(t)_f(t)_Z(t)_Weibull'!E18</f>
        <v>0.55985623557698672</v>
      </c>
      <c r="O18" s="103">
        <f t="shared" ref="O18:R18" si="55">N12</f>
        <v>0.94422397665552793</v>
      </c>
      <c r="P18" s="4">
        <f t="shared" ref="P18:R18" si="56">O18</f>
        <v>0.94422397665552793</v>
      </c>
      <c r="Q18" s="5">
        <f t="shared" si="56"/>
        <v>0.94422397665552793</v>
      </c>
      <c r="R18" s="25">
        <f t="shared" si="56"/>
        <v>0.94422397665552793</v>
      </c>
      <c r="T18" s="1">
        <v>110000</v>
      </c>
      <c r="U18" s="25">
        <f>'R(t)_f(t)_Z(t)_Weibull'!F18</f>
        <v>0.4511823955936497</v>
      </c>
      <c r="V18" s="103">
        <f t="shared" ref="V18:Y18" si="57">U12</f>
        <v>0.88585226188731492</v>
      </c>
      <c r="W18" s="4">
        <f t="shared" ref="W18:Y18" si="58">V18</f>
        <v>0.88585226188731492</v>
      </c>
      <c r="X18" s="5">
        <f t="shared" si="58"/>
        <v>0.88585226188731492</v>
      </c>
      <c r="Y18" s="25">
        <f t="shared" si="58"/>
        <v>0.88585226188731492</v>
      </c>
      <c r="AA18" s="1">
        <v>110000</v>
      </c>
      <c r="AB18" s="107">
        <f>'R(t)_f(t)_Z(t)_Weibull'!G18</f>
        <v>0.89009572978413976</v>
      </c>
      <c r="AC18" s="25">
        <f t="shared" ref="AC18:AD18" si="59">AB18</f>
        <v>0.89009572978413976</v>
      </c>
      <c r="AD18" s="25">
        <f t="shared" si="59"/>
        <v>0.89009572978413976</v>
      </c>
      <c r="AE18" s="115"/>
      <c r="AF18" s="1">
        <v>110000</v>
      </c>
      <c r="AG18" s="25">
        <f>'R(t)_f(t)_Z(t)_Weibull'!H18</f>
        <v>9.245765987111217E-3</v>
      </c>
      <c r="AH18" s="5">
        <f t="shared" si="8"/>
        <v>0.53166195064353017</v>
      </c>
    </row>
    <row r="19" spans="2:34" x14ac:dyDescent="0.3">
      <c r="B19" s="1">
        <v>120000</v>
      </c>
      <c r="C19" s="25">
        <f>EXP(-($B19^Ajuste_Weibull_Fiabilidad!$K$41)/(Ajuste_Weibull_Fiabilidad!$M$41^Ajuste_Weibull_Fiabilidad!$K$41))</f>
        <v>0.90322923663053478</v>
      </c>
      <c r="D19" s="5">
        <f t="shared" si="3"/>
        <v>0.90322923663053478</v>
      </c>
      <c r="F19" s="1">
        <v>120000</v>
      </c>
      <c r="G19" s="25">
        <f>'R(t)_f(t)_Z(t)_Weibull'!D19</f>
        <v>0.31496893080245209</v>
      </c>
      <c r="H19" s="103">
        <f t="shared" si="29"/>
        <v>0.83412285757100635</v>
      </c>
      <c r="I19" s="95">
        <f>H13</f>
        <v>1</v>
      </c>
      <c r="J19" s="5">
        <f t="shared" ref="J19:K19" si="60">I19</f>
        <v>1</v>
      </c>
      <c r="K19" s="25">
        <f t="shared" si="60"/>
        <v>1</v>
      </c>
      <c r="M19" s="1">
        <v>120000</v>
      </c>
      <c r="N19" s="25">
        <f>'R(t)_f(t)_Z(t)_Weibull'!E19</f>
        <v>0.47294485576655365</v>
      </c>
      <c r="O19" s="103">
        <f t="shared" ref="O19:R19" si="61">N13</f>
        <v>0.90666236168096748</v>
      </c>
      <c r="P19" s="95">
        <f>O13</f>
        <v>1</v>
      </c>
      <c r="Q19" s="5">
        <f t="shared" ref="Q19:R19" si="62">P19</f>
        <v>1</v>
      </c>
      <c r="R19" s="25">
        <f t="shared" si="62"/>
        <v>1</v>
      </c>
      <c r="T19" s="1">
        <v>120000</v>
      </c>
      <c r="U19" s="25">
        <f>'R(t)_f(t)_Z(t)_Weibull'!F19</f>
        <v>0.37546269872472698</v>
      </c>
      <c r="V19" s="103">
        <f t="shared" ref="V19:Y19" si="63">U13</f>
        <v>0.82920180811343358</v>
      </c>
      <c r="W19" s="95">
        <f>V13</f>
        <v>1</v>
      </c>
      <c r="X19" s="5">
        <f t="shared" ref="X19:Y19" si="64">W19</f>
        <v>1</v>
      </c>
      <c r="Y19" s="25">
        <f t="shared" si="64"/>
        <v>1</v>
      </c>
      <c r="AA19" s="1">
        <v>120000</v>
      </c>
      <c r="AB19" s="107">
        <f>'R(t)_f(t)_Z(t)_Weibull'!G19</f>
        <v>0.84306688429651178</v>
      </c>
      <c r="AC19" s="95">
        <f>AB7</f>
        <v>1</v>
      </c>
      <c r="AD19" s="25">
        <f t="shared" ref="AD19" si="65">AC19</f>
        <v>1</v>
      </c>
      <c r="AE19" s="115"/>
      <c r="AF19" s="1">
        <v>120000</v>
      </c>
      <c r="AG19" s="25">
        <f>'R(t)_f(t)_Z(t)_Weibull'!H19</f>
        <v>2.5418662362899657E-3</v>
      </c>
      <c r="AH19" s="5">
        <f t="shared" si="8"/>
        <v>0.90322923663053478</v>
      </c>
    </row>
    <row r="20" spans="2:34" x14ac:dyDescent="0.3">
      <c r="B20" s="1">
        <v>130000</v>
      </c>
      <c r="C20" s="25">
        <f>EXP(-($B20^Ajuste_Weibull_Fiabilidad!$K$41)/(Ajuste_Weibull_Fiabilidad!$M$41^Ajuste_Weibull_Fiabilidad!$K$41))</f>
        <v>0.89346943398569423</v>
      </c>
      <c r="D20" s="5">
        <f t="shared" si="3"/>
        <v>0.89346943398569423</v>
      </c>
      <c r="F20" s="1">
        <v>130000</v>
      </c>
      <c r="G20" s="25">
        <f>'R(t)_f(t)_Z(t)_Weibull'!D20</f>
        <v>0.23914485512966124</v>
      </c>
      <c r="H20" s="32">
        <f t="shared" si="29"/>
        <v>0.76049794951765559</v>
      </c>
      <c r="I20" s="95">
        <f t="shared" si="29"/>
        <v>0.99848765741060208</v>
      </c>
      <c r="J20" s="5">
        <f t="shared" ref="J20:K20" si="66">I20</f>
        <v>0.99848765741060208</v>
      </c>
      <c r="K20" s="25">
        <f t="shared" si="66"/>
        <v>0.99848765741060208</v>
      </c>
      <c r="M20" s="1">
        <v>130000</v>
      </c>
      <c r="N20" s="25">
        <f>'R(t)_f(t)_Z(t)_Weibull'!E20</f>
        <v>0.38791080458019139</v>
      </c>
      <c r="O20" s="32">
        <f t="shared" ref="O20:R20" si="67">N14</f>
        <v>0.8572553750264148</v>
      </c>
      <c r="P20" s="95">
        <f t="shared" si="67"/>
        <v>0.99948945802884681</v>
      </c>
      <c r="Q20" s="5">
        <f t="shared" ref="Q20:R20" si="68">P20</f>
        <v>0.99948945802884681</v>
      </c>
      <c r="R20" s="25">
        <f t="shared" si="68"/>
        <v>0.99948945802884681</v>
      </c>
      <c r="T20" s="1">
        <v>130000</v>
      </c>
      <c r="U20" s="25">
        <f>'R(t)_f(t)_Z(t)_Weibull'!F20</f>
        <v>0.30549392688399357</v>
      </c>
      <c r="V20" s="32">
        <f t="shared" ref="V20:Y20" si="69">U14</f>
        <v>0.76292822429434637</v>
      </c>
      <c r="W20" s="95">
        <f t="shared" si="69"/>
        <v>0.99740232589984268</v>
      </c>
      <c r="X20" s="5">
        <f t="shared" ref="X20:Y20" si="70">W20</f>
        <v>0.99740232589984268</v>
      </c>
      <c r="Y20" s="25">
        <f t="shared" si="70"/>
        <v>0.99740232589984268</v>
      </c>
      <c r="AA20" s="1">
        <v>130000</v>
      </c>
      <c r="AB20" s="25">
        <f>'R(t)_f(t)_Z(t)_Weibull'!G20</f>
        <v>0.78447141685533539</v>
      </c>
      <c r="AC20" s="95">
        <f t="shared" ref="AC20:AD37" si="71">AB8</f>
        <v>0.9999969402014327</v>
      </c>
      <c r="AD20" s="25">
        <f t="shared" ref="AD20" si="72">AC20</f>
        <v>0.9999969402014327</v>
      </c>
      <c r="AE20" s="115"/>
      <c r="AF20" s="1">
        <v>130000</v>
      </c>
      <c r="AG20" s="25">
        <f>'R(t)_f(t)_Z(t)_Weibull'!H20</f>
        <v>5.6392871695107956E-4</v>
      </c>
      <c r="AH20" s="5">
        <f t="shared" si="8"/>
        <v>0.88806027851443403</v>
      </c>
    </row>
    <row r="21" spans="2:34" x14ac:dyDescent="0.3">
      <c r="B21" s="1">
        <v>140000</v>
      </c>
      <c r="C21" s="25">
        <f>EXP(-($B21^Ajuste_Weibull_Fiabilidad!$K$41)/(Ajuste_Weibull_Fiabilidad!$M$41^Ajuste_Weibull_Fiabilidad!$K$41))</f>
        <v>0.88361561579390413</v>
      </c>
      <c r="D21" s="5">
        <f t="shared" si="3"/>
        <v>0.88361561579390413</v>
      </c>
      <c r="F21" s="1">
        <v>140000</v>
      </c>
      <c r="G21" s="25">
        <f>'R(t)_f(t)_Z(t)_Weibull'!D21</f>
        <v>0.17484112026016399</v>
      </c>
      <c r="H21" s="32">
        <f t="shared" si="29"/>
        <v>0.6762973266081499</v>
      </c>
      <c r="I21" s="95">
        <f t="shared" si="29"/>
        <v>0.9904060282701207</v>
      </c>
      <c r="J21" s="5">
        <f t="shared" ref="J21:K21" si="73">I21</f>
        <v>0.9904060282701207</v>
      </c>
      <c r="K21" s="25">
        <f t="shared" si="73"/>
        <v>0.9904060282701207</v>
      </c>
      <c r="M21" s="1">
        <v>140000</v>
      </c>
      <c r="N21" s="25">
        <f>'R(t)_f(t)_Z(t)_Weibull'!E21</f>
        <v>0.30820954472186546</v>
      </c>
      <c r="O21" s="32">
        <f t="shared" ref="O21:R21" si="74">N15</f>
        <v>0.79621485414911441</v>
      </c>
      <c r="P21" s="95">
        <f t="shared" si="74"/>
        <v>0.99610518246269963</v>
      </c>
      <c r="Q21" s="5">
        <f t="shared" ref="Q21:R21" si="75">P21</f>
        <v>0.99610518246269963</v>
      </c>
      <c r="R21" s="25">
        <f t="shared" si="75"/>
        <v>0.99610518246269963</v>
      </c>
      <c r="T21" s="1">
        <v>140000</v>
      </c>
      <c r="U21" s="25">
        <f>'R(t)_f(t)_Z(t)_Weibull'!F21</f>
        <v>0.24285760979640544</v>
      </c>
      <c r="V21" s="32">
        <f t="shared" ref="V21:Y21" si="76">U15</f>
        <v>0.68924091262509579</v>
      </c>
      <c r="W21" s="95">
        <f t="shared" si="76"/>
        <v>0.98648776928911719</v>
      </c>
      <c r="X21" s="5">
        <f t="shared" ref="X21:Y21" si="77">W21</f>
        <v>0.98648776928911719</v>
      </c>
      <c r="Y21" s="25">
        <f t="shared" si="77"/>
        <v>0.98648776928911719</v>
      </c>
      <c r="AA21" s="1">
        <v>140000</v>
      </c>
      <c r="AB21" s="25">
        <f>'R(t)_f(t)_Z(t)_Weibull'!G21</f>
        <v>0.71441894466816491</v>
      </c>
      <c r="AC21" s="95">
        <f t="shared" si="71"/>
        <v>0.99993547920344661</v>
      </c>
      <c r="AD21" s="25">
        <f t="shared" ref="AD21" si="78">AC21</f>
        <v>0.99993547920344661</v>
      </c>
      <c r="AE21" s="115"/>
      <c r="AF21" s="1">
        <v>140000</v>
      </c>
      <c r="AG21" s="25">
        <f>'R(t)_f(t)_Z(t)_Weibull'!H21</f>
        <v>9.9349320998727464E-5</v>
      </c>
      <c r="AH21" s="5">
        <f t="shared" si="8"/>
        <v>0.84843326129409569</v>
      </c>
    </row>
    <row r="22" spans="2:34" x14ac:dyDescent="0.3">
      <c r="B22" s="1">
        <v>150000</v>
      </c>
      <c r="C22" s="25">
        <f>EXP(-($B22^Ajuste_Weibull_Fiabilidad!$K$41)/(Ajuste_Weibull_Fiabilidad!$M$41^Ajuste_Weibull_Fiabilidad!$K$41))</f>
        <v>0.8736836839982659</v>
      </c>
      <c r="D22" s="5">
        <f t="shared" si="3"/>
        <v>0.8736836839982659</v>
      </c>
      <c r="F22" s="1">
        <v>150000</v>
      </c>
      <c r="G22" s="25">
        <f>'R(t)_f(t)_Z(t)_Weibull'!D22</f>
        <v>0.1228508417589219</v>
      </c>
      <c r="H22" s="32">
        <f t="shared" si="29"/>
        <v>0.58523799821030242</v>
      </c>
      <c r="I22" s="95">
        <f t="shared" si="29"/>
        <v>0.97192650574879502</v>
      </c>
      <c r="J22" s="5">
        <f t="shared" ref="J22:K22" si="79">I22</f>
        <v>0.97192650574879502</v>
      </c>
      <c r="K22" s="25">
        <f t="shared" si="79"/>
        <v>0.97192650574879502</v>
      </c>
      <c r="M22" s="1">
        <v>150000</v>
      </c>
      <c r="N22" s="25">
        <f>'R(t)_f(t)_Z(t)_Weibull'!E22</f>
        <v>0.2366811315474342</v>
      </c>
      <c r="O22" s="32">
        <f t="shared" ref="O22:R22" si="80">N16</f>
        <v>0.72473119925052587</v>
      </c>
      <c r="P22" s="95">
        <f t="shared" si="80"/>
        <v>0.98725948396556251</v>
      </c>
      <c r="Q22" s="5">
        <f t="shared" ref="Q22:R22" si="81">P22</f>
        <v>0.98725948396556251</v>
      </c>
      <c r="R22" s="25">
        <f t="shared" si="81"/>
        <v>0.98725948396556251</v>
      </c>
      <c r="T22" s="1">
        <v>150000</v>
      </c>
      <c r="U22" s="25">
        <f>'R(t)_f(t)_Z(t)_Weibull'!F22</f>
        <v>0.18850403101548679</v>
      </c>
      <c r="V22" s="32">
        <f t="shared" ref="V22:Y22" si="82">U16</f>
        <v>0.61080244579995469</v>
      </c>
      <c r="W22" s="95">
        <f t="shared" si="82"/>
        <v>0.96482472576181399</v>
      </c>
      <c r="X22" s="5">
        <f t="shared" ref="X22:Y22" si="83">W22</f>
        <v>0.96482472576181399</v>
      </c>
      <c r="Y22" s="25">
        <f t="shared" si="83"/>
        <v>0.96482472576181399</v>
      </c>
      <c r="AA22" s="1">
        <v>150000</v>
      </c>
      <c r="AB22" s="25">
        <f>'R(t)_f(t)_Z(t)_Weibull'!G22</f>
        <v>0.63412596487765782</v>
      </c>
      <c r="AC22" s="95">
        <f t="shared" si="71"/>
        <v>0.99961617562070504</v>
      </c>
      <c r="AD22" s="25">
        <f t="shared" ref="AD22" si="84">AC22</f>
        <v>0.99961617562070504</v>
      </c>
      <c r="AE22" s="115"/>
      <c r="AF22" s="1">
        <v>150000</v>
      </c>
      <c r="AG22" s="25">
        <f>'R(t)_f(t)_Z(t)_Weibull'!H22</f>
        <v>1.3671944077581669E-5</v>
      </c>
      <c r="AH22" s="5">
        <f t="shared" si="8"/>
        <v>0.77184743921554799</v>
      </c>
    </row>
    <row r="23" spans="2:34" x14ac:dyDescent="0.3">
      <c r="B23" s="1">
        <v>160000</v>
      </c>
      <c r="C23" s="25">
        <f>EXP(-($B23^Ajuste_Weibull_Fiabilidad!$K$41)/(Ajuste_Weibull_Fiabilidad!$M$41^Ajuste_Weibull_Fiabilidad!$K$41))</f>
        <v>0.86368785459143727</v>
      </c>
      <c r="D23" s="5">
        <f t="shared" si="3"/>
        <v>0.86368785459143727</v>
      </c>
      <c r="F23" s="1">
        <v>160000</v>
      </c>
      <c r="G23" s="25">
        <f>'R(t)_f(t)_Z(t)_Weibull'!D23</f>
        <v>8.2803174944893365E-2</v>
      </c>
      <c r="H23" s="32">
        <f t="shared" si="29"/>
        <v>0.49170814107515104</v>
      </c>
      <c r="I23" s="95">
        <f t="shared" si="29"/>
        <v>0.94044258882688336</v>
      </c>
      <c r="J23" s="5">
        <f t="shared" ref="J23:K23" si="85">I23</f>
        <v>0.94044258882688336</v>
      </c>
      <c r="K23" s="25">
        <f t="shared" si="85"/>
        <v>0.94044258882688336</v>
      </c>
      <c r="M23" s="1">
        <v>160000</v>
      </c>
      <c r="N23" s="25">
        <f>'R(t)_f(t)_Z(t)_Weibull'!E23</f>
        <v>0.1752668221441181</v>
      </c>
      <c r="O23" s="32">
        <f t="shared" ref="O23:R23" si="86">N17</f>
        <v>0.64495582686652753</v>
      </c>
      <c r="P23" s="95">
        <f t="shared" si="86"/>
        <v>0.97061899605280089</v>
      </c>
      <c r="Q23" s="5">
        <f t="shared" ref="Q23:R23" si="87">P23</f>
        <v>0.97061899605280089</v>
      </c>
      <c r="R23" s="25">
        <f t="shared" si="87"/>
        <v>0.97061899605280089</v>
      </c>
      <c r="T23" s="1">
        <v>160000</v>
      </c>
      <c r="U23" s="25">
        <f>'R(t)_f(t)_Z(t)_Weibull'!F23</f>
        <v>0.14276718763971796</v>
      </c>
      <c r="V23" s="32">
        <f t="shared" ref="V23:Y23" si="88">U17</f>
        <v>0.53049659003573779</v>
      </c>
      <c r="W23" s="95">
        <f t="shared" si="88"/>
        <v>0.9313173857528344</v>
      </c>
      <c r="X23" s="5">
        <f t="shared" ref="X23:Y23" si="89">W23</f>
        <v>0.9313173857528344</v>
      </c>
      <c r="Y23" s="25">
        <f t="shared" si="89"/>
        <v>0.9313173857528344</v>
      </c>
      <c r="AA23" s="1">
        <v>160000</v>
      </c>
      <c r="AB23" s="25">
        <f>'R(t)_f(t)_Z(t)_Weibull'!G23</f>
        <v>0.54605993757331539</v>
      </c>
      <c r="AC23" s="95">
        <f t="shared" si="71"/>
        <v>0.99864031426312261</v>
      </c>
      <c r="AD23" s="25">
        <f t="shared" ref="AD23" si="90">AC23</f>
        <v>0.99864031426312261</v>
      </c>
      <c r="AE23" s="115"/>
      <c r="AF23" s="1">
        <v>160000</v>
      </c>
      <c r="AG23" s="25">
        <f>'R(t)_f(t)_Z(t)_Weibull'!H23</f>
        <v>1.4450621989895202E-6</v>
      </c>
      <c r="AH23" s="5">
        <f t="shared" si="8"/>
        <v>0.65672948633397932</v>
      </c>
    </row>
    <row r="24" spans="2:34" x14ac:dyDescent="0.3">
      <c r="B24" s="1">
        <v>170000</v>
      </c>
      <c r="C24" s="25">
        <f>EXP(-($B24^Ajuste_Weibull_Fiabilidad!$K$41)/(Ajuste_Weibull_Fiabilidad!$M$41^Ajuste_Weibull_Fiabilidad!$K$41))</f>
        <v>0.85364092135890868</v>
      </c>
      <c r="D24" s="5">
        <f t="shared" si="3"/>
        <v>0.85364092135890868</v>
      </c>
      <c r="F24" s="1">
        <v>170000</v>
      </c>
      <c r="G24" s="25">
        <f>'R(t)_f(t)_Z(t)_Weibull'!D24</f>
        <v>5.3437998074486966E-2</v>
      </c>
      <c r="H24" s="32">
        <f t="shared" si="29"/>
        <v>0.40024166458724053</v>
      </c>
      <c r="I24" s="95">
        <f t="shared" si="29"/>
        <v>0.89453901098403843</v>
      </c>
      <c r="J24" s="5">
        <f t="shared" ref="J24:K24" si="91">I24</f>
        <v>0.89453901098403843</v>
      </c>
      <c r="K24" s="25">
        <f t="shared" si="91"/>
        <v>0.89453901098403843</v>
      </c>
      <c r="M24" s="1">
        <v>170000</v>
      </c>
      <c r="N24" s="25">
        <f>'R(t)_f(t)_Z(t)_Weibull'!E24</f>
        <v>0.12487451778560109</v>
      </c>
      <c r="O24" s="32">
        <f t="shared" ref="O24:R24" si="92">N18</f>
        <v>0.55985623557698672</v>
      </c>
      <c r="P24" s="95">
        <f t="shared" si="92"/>
        <v>0.94422397665552793</v>
      </c>
      <c r="Q24" s="5">
        <f t="shared" ref="Q24:R30" si="93">P24</f>
        <v>0.94422397665552793</v>
      </c>
      <c r="R24" s="25">
        <f t="shared" si="93"/>
        <v>0.94422397665552793</v>
      </c>
      <c r="T24" s="1">
        <v>170000</v>
      </c>
      <c r="U24" s="25">
        <f>'R(t)_f(t)_Z(t)_Weibull'!F24</f>
        <v>0.10543998320311025</v>
      </c>
      <c r="V24" s="32">
        <f t="shared" ref="V24:Y24" si="94">U18</f>
        <v>0.4511823955936497</v>
      </c>
      <c r="W24" s="95">
        <f t="shared" si="94"/>
        <v>0.88585226188731492</v>
      </c>
      <c r="X24" s="5">
        <f t="shared" ref="X24:Y24" si="95">W24</f>
        <v>0.88585226188731492</v>
      </c>
      <c r="Y24" s="25">
        <f t="shared" si="95"/>
        <v>0.88585226188731492</v>
      </c>
      <c r="AA24" s="1">
        <v>170000</v>
      </c>
      <c r="AB24" s="25">
        <f>'R(t)_f(t)_Z(t)_Weibull'!G24</f>
        <v>0.45388615466975074</v>
      </c>
      <c r="AC24" s="95">
        <f t="shared" si="71"/>
        <v>0.99637602540494963</v>
      </c>
      <c r="AD24" s="25">
        <f t="shared" ref="AD24" si="96">AC24</f>
        <v>0.99637602540494963</v>
      </c>
      <c r="AE24" s="115"/>
      <c r="AF24" s="1">
        <v>170000</v>
      </c>
      <c r="AG24" s="25">
        <f>'R(t)_f(t)_Z(t)_Weibull'!H24</f>
        <v>1.152938880030834E-7</v>
      </c>
      <c r="AH24" s="5">
        <f t="shared" si="8"/>
        <v>0.51382840272762442</v>
      </c>
    </row>
    <row r="25" spans="2:34" x14ac:dyDescent="0.3">
      <c r="B25" s="1">
        <v>180000</v>
      </c>
      <c r="C25" s="25">
        <f>EXP(-($B25^Ajuste_Weibull_Fiabilidad!$K$41)/(Ajuste_Weibull_Fiabilidad!$M$41^Ajuste_Weibull_Fiabilidad!$K$41))</f>
        <v>0.84355446301552062</v>
      </c>
      <c r="D25" s="5">
        <f t="shared" si="3"/>
        <v>0.84355446301552062</v>
      </c>
      <c r="F25" s="1">
        <v>180000</v>
      </c>
      <c r="G25" s="25">
        <f>'R(t)_f(t)_Z(t)_Weibull'!D25</f>
        <v>3.2961278371836884E-2</v>
      </c>
      <c r="H25" s="32">
        <f t="shared" si="29"/>
        <v>0.31496893080245209</v>
      </c>
      <c r="I25" s="95">
        <f t="shared" si="29"/>
        <v>0.83412285757100635</v>
      </c>
      <c r="J25" s="104">
        <f>I19</f>
        <v>1</v>
      </c>
      <c r="K25" s="25">
        <f t="shared" ref="K25" si="97">J25</f>
        <v>1</v>
      </c>
      <c r="M25" s="1">
        <v>180000</v>
      </c>
      <c r="N25" s="25">
        <f>'R(t)_f(t)_Z(t)_Weibull'!E25</f>
        <v>8.5410159793821203E-2</v>
      </c>
      <c r="O25" s="32">
        <f t="shared" ref="O25:R25" si="98">N19</f>
        <v>0.47294485576655365</v>
      </c>
      <c r="P25" s="95">
        <f t="shared" si="98"/>
        <v>0.90666236168096748</v>
      </c>
      <c r="Q25" s="104">
        <f>P19</f>
        <v>1</v>
      </c>
      <c r="R25" s="25">
        <f t="shared" si="93"/>
        <v>1</v>
      </c>
      <c r="T25" s="1">
        <v>180000</v>
      </c>
      <c r="U25" s="25">
        <f>'R(t)_f(t)_Z(t)_Weibull'!F25</f>
        <v>7.5891282665475665E-2</v>
      </c>
      <c r="V25" s="32">
        <f t="shared" ref="V25:Y25" si="99">U19</f>
        <v>0.37546269872472698</v>
      </c>
      <c r="W25" s="95">
        <f t="shared" si="99"/>
        <v>0.82920180811343358</v>
      </c>
      <c r="X25" s="104">
        <f>W19</f>
        <v>1</v>
      </c>
      <c r="Y25" s="25">
        <f t="shared" ref="Y25" si="100">X25</f>
        <v>1</v>
      </c>
      <c r="AA25" s="1">
        <v>180000</v>
      </c>
      <c r="AB25" s="25">
        <f>'R(t)_f(t)_Z(t)_Weibull'!G25</f>
        <v>0.36215467412068569</v>
      </c>
      <c r="AC25" s="95">
        <f t="shared" si="71"/>
        <v>0.99193731956537301</v>
      </c>
      <c r="AD25" s="25">
        <f t="shared" ref="AD25" si="101">AC25</f>
        <v>0.99193731956537301</v>
      </c>
      <c r="AE25" s="115"/>
      <c r="AF25" s="1">
        <v>180000</v>
      </c>
      <c r="AG25" s="25">
        <f>'R(t)_f(t)_Z(t)_Weibull'!H25</f>
        <v>6.8215359542939847E-9</v>
      </c>
      <c r="AH25" s="5">
        <f t="shared" si="8"/>
        <v>0.84355446301552062</v>
      </c>
    </row>
    <row r="26" spans="2:34" x14ac:dyDescent="0.3">
      <c r="B26" s="1">
        <v>190000</v>
      </c>
      <c r="C26" s="25">
        <f>EXP(-($B26^Ajuste_Weibull_Fiabilidad!$K$41)/(Ajuste_Weibull_Fiabilidad!$M$41^Ajuste_Weibull_Fiabilidad!$K$41))</f>
        <v>0.8334390085818153</v>
      </c>
      <c r="D26" s="5">
        <f t="shared" si="3"/>
        <v>0.8334390085818153</v>
      </c>
      <c r="F26" s="1">
        <v>190000</v>
      </c>
      <c r="G26" s="25">
        <f>'R(t)_f(t)_Z(t)_Weibull'!D26</f>
        <v>1.9397241014681058E-2</v>
      </c>
      <c r="H26" s="32">
        <f t="shared" si="29"/>
        <v>0.23914485512966124</v>
      </c>
      <c r="I26" s="4">
        <f t="shared" si="29"/>
        <v>0.76049794951765559</v>
      </c>
      <c r="J26" s="104">
        <f t="shared" si="29"/>
        <v>0.99848765741060208</v>
      </c>
      <c r="K26" s="25">
        <f t="shared" ref="K26" si="102">J26</f>
        <v>0.99848765741060208</v>
      </c>
      <c r="M26" s="1">
        <v>190000</v>
      </c>
      <c r="N26" s="25">
        <f>'R(t)_f(t)_Z(t)_Weibull'!E26</f>
        <v>5.5954394271616879E-2</v>
      </c>
      <c r="O26" s="32">
        <f t="shared" ref="O26:R26" si="103">N20</f>
        <v>0.38791080458019139</v>
      </c>
      <c r="P26" s="4">
        <f t="shared" si="103"/>
        <v>0.8572553750264148</v>
      </c>
      <c r="Q26" s="104">
        <f t="shared" si="103"/>
        <v>0.99948945802884681</v>
      </c>
      <c r="R26" s="25">
        <f t="shared" si="93"/>
        <v>0.99948945802884681</v>
      </c>
      <c r="T26" s="1">
        <v>190000</v>
      </c>
      <c r="U26" s="25">
        <f>'R(t)_f(t)_Z(t)_Weibull'!F26</f>
        <v>5.3203204103857225E-2</v>
      </c>
      <c r="V26" s="32">
        <f t="shared" ref="V26:Y26" si="104">U20</f>
        <v>0.30549392688399357</v>
      </c>
      <c r="W26" s="4">
        <f t="shared" si="104"/>
        <v>0.76292822429434637</v>
      </c>
      <c r="X26" s="104">
        <f t="shared" si="104"/>
        <v>0.99740232589984268</v>
      </c>
      <c r="Y26" s="25">
        <f t="shared" ref="Y26" si="105">X26</f>
        <v>0.99740232589984268</v>
      </c>
      <c r="AA26" s="1">
        <v>190000</v>
      </c>
      <c r="AB26" s="25">
        <f>'R(t)_f(t)_Z(t)_Weibull'!G26</f>
        <v>0.2757240439170176</v>
      </c>
      <c r="AC26" s="95">
        <f t="shared" si="71"/>
        <v>0.98417914711091625</v>
      </c>
      <c r="AD26" s="25">
        <f t="shared" ref="AD26" si="106">AC26</f>
        <v>0.98417914711091625</v>
      </c>
      <c r="AE26" s="115"/>
      <c r="AF26" s="1">
        <v>190000</v>
      </c>
      <c r="AG26" s="25">
        <f>'R(t)_f(t)_Z(t)_Weibull'!H26</f>
        <v>2.9392918651228052E-10</v>
      </c>
      <c r="AH26" s="5">
        <f t="shared" si="8"/>
        <v>0.82829143375705938</v>
      </c>
    </row>
    <row r="27" spans="2:34" x14ac:dyDescent="0.3">
      <c r="B27" s="1">
        <v>200000</v>
      </c>
      <c r="C27" s="25">
        <f>EXP(-($B27^Ajuste_Weibull_Fiabilidad!$K$41)/(Ajuste_Weibull_Fiabilidad!$M$41^Ajuste_Weibull_Fiabilidad!$K$41))</f>
        <v>0.82330417135193901</v>
      </c>
      <c r="D27" s="5">
        <f t="shared" si="3"/>
        <v>0.82330417135193901</v>
      </c>
      <c r="F27" s="1">
        <v>200000</v>
      </c>
      <c r="G27" s="25">
        <f>'R(t)_f(t)_Z(t)_Weibull'!D27</f>
        <v>1.0871844371210056E-2</v>
      </c>
      <c r="H27" s="32">
        <f t="shared" si="29"/>
        <v>0.17484112026016399</v>
      </c>
      <c r="I27" s="4">
        <f t="shared" si="29"/>
        <v>0.6762973266081499</v>
      </c>
      <c r="J27" s="104">
        <f t="shared" si="29"/>
        <v>0.9904060282701207</v>
      </c>
      <c r="K27" s="25">
        <f t="shared" ref="K27" si="107">J27</f>
        <v>0.9904060282701207</v>
      </c>
      <c r="M27" s="1">
        <v>200000</v>
      </c>
      <c r="N27" s="25">
        <f>'R(t)_f(t)_Z(t)_Weibull'!E27</f>
        <v>3.5033113964845278E-2</v>
      </c>
      <c r="O27" s="32">
        <f t="shared" ref="O27:R27" si="108">N21</f>
        <v>0.30820954472186546</v>
      </c>
      <c r="P27" s="4">
        <f t="shared" si="108"/>
        <v>0.79621485414911441</v>
      </c>
      <c r="Q27" s="104">
        <f t="shared" si="108"/>
        <v>0.99610518246269963</v>
      </c>
      <c r="R27" s="25">
        <f t="shared" si="93"/>
        <v>0.99610518246269963</v>
      </c>
      <c r="T27" s="1">
        <v>200000</v>
      </c>
      <c r="U27" s="25">
        <f>'R(t)_f(t)_Z(t)_Weibull'!F27</f>
        <v>3.6307897117772797E-2</v>
      </c>
      <c r="V27" s="32">
        <f t="shared" ref="V27:Y27" si="109">U21</f>
        <v>0.24285760979640544</v>
      </c>
      <c r="W27" s="4">
        <f t="shared" si="109"/>
        <v>0.68924091262509579</v>
      </c>
      <c r="X27" s="104">
        <f t="shared" si="109"/>
        <v>0.98648776928911719</v>
      </c>
      <c r="Y27" s="25">
        <f t="shared" ref="Y27" si="110">X27</f>
        <v>0.98648776928911719</v>
      </c>
      <c r="AA27" s="1">
        <v>200000</v>
      </c>
      <c r="AB27" s="25">
        <f>'R(t)_f(t)_Z(t)_Weibull'!G27</f>
        <v>0.19900813024232694</v>
      </c>
      <c r="AC27" s="95">
        <f t="shared" si="71"/>
        <v>0.97171613250694411</v>
      </c>
      <c r="AD27" s="25">
        <f t="shared" ref="AD27" si="111">AC27</f>
        <v>0.97171613250694411</v>
      </c>
      <c r="AE27" s="115"/>
      <c r="AF27" s="1">
        <v>200000</v>
      </c>
      <c r="AG27" s="25">
        <f>'R(t)_f(t)_Z(t)_Weibull'!H27</f>
        <v>9.0544213090093847E-12</v>
      </c>
      <c r="AH27" s="5">
        <f t="shared" si="8"/>
        <v>0.78963106604959743</v>
      </c>
    </row>
    <row r="28" spans="2:34" x14ac:dyDescent="0.3">
      <c r="B28" s="1">
        <v>210000</v>
      </c>
      <c r="C28" s="25">
        <f>EXP(-($B28^Ajuste_Weibull_Fiabilidad!$K$41)/(Ajuste_Weibull_Fiabilidad!$M$41^Ajuste_Weibull_Fiabilidad!$K$41))</f>
        <v>0.81315875883213384</v>
      </c>
      <c r="D28" s="5">
        <f t="shared" si="3"/>
        <v>0.81315875883213384</v>
      </c>
      <c r="F28" s="1">
        <v>210000</v>
      </c>
      <c r="G28" s="25">
        <f>'R(t)_f(t)_Z(t)_Weibull'!D28</f>
        <v>5.7936480108817124E-3</v>
      </c>
      <c r="H28" s="32">
        <f t="shared" si="29"/>
        <v>0.1228508417589219</v>
      </c>
      <c r="I28" s="4">
        <f t="shared" si="29"/>
        <v>0.58523799821030242</v>
      </c>
      <c r="J28" s="104">
        <f t="shared" si="29"/>
        <v>0.97192650574879502</v>
      </c>
      <c r="K28" s="25">
        <f t="shared" ref="K28" si="112">J28</f>
        <v>0.97192650574879502</v>
      </c>
      <c r="M28" s="1">
        <v>210000</v>
      </c>
      <c r="N28" s="25">
        <f>'R(t)_f(t)_Z(t)_Weibull'!E28</f>
        <v>2.0915943379371953E-2</v>
      </c>
      <c r="O28" s="32">
        <f t="shared" ref="O28:R28" si="113">N22</f>
        <v>0.2366811315474342</v>
      </c>
      <c r="P28" s="4">
        <f t="shared" si="113"/>
        <v>0.72473119925052587</v>
      </c>
      <c r="Q28" s="104">
        <f t="shared" si="113"/>
        <v>0.98725948396556251</v>
      </c>
      <c r="R28" s="25">
        <f t="shared" si="93"/>
        <v>0.98725948396556251</v>
      </c>
      <c r="T28" s="1">
        <v>210000</v>
      </c>
      <c r="U28" s="25">
        <f>'R(t)_f(t)_Z(t)_Weibull'!F28</f>
        <v>2.4107245618496604E-2</v>
      </c>
      <c r="V28" s="32">
        <f t="shared" ref="V28:Y28" si="114">U22</f>
        <v>0.18850403101548679</v>
      </c>
      <c r="W28" s="4">
        <f t="shared" si="114"/>
        <v>0.61080244579995469</v>
      </c>
      <c r="X28" s="104">
        <f t="shared" si="114"/>
        <v>0.96482472576181399</v>
      </c>
      <c r="Y28" s="25">
        <f t="shared" ref="Y28" si="115">X28</f>
        <v>0.96482472576181399</v>
      </c>
      <c r="AA28" s="1">
        <v>210000</v>
      </c>
      <c r="AB28" s="25">
        <f>'R(t)_f(t)_Z(t)_Weibull'!G28</f>
        <v>0.13522273060973133</v>
      </c>
      <c r="AC28" s="95">
        <f t="shared" si="71"/>
        <v>0.95297581787796992</v>
      </c>
      <c r="AD28" s="25">
        <f t="shared" ref="AD28" si="116">AC28</f>
        <v>0.95297581787796992</v>
      </c>
      <c r="AE28" s="115"/>
      <c r="AF28" s="1">
        <v>210000</v>
      </c>
      <c r="AG28" s="25">
        <f>'R(t)_f(t)_Z(t)_Weibull'!H28</f>
        <v>1.9568279715647075E-13</v>
      </c>
      <c r="AH28" s="5">
        <f t="shared" si="8"/>
        <v>0.71496437163691895</v>
      </c>
    </row>
    <row r="29" spans="2:34" x14ac:dyDescent="0.3">
      <c r="B29" s="1">
        <v>220000</v>
      </c>
      <c r="C29" s="25">
        <f>EXP(-($B29^Ajuste_Weibull_Fiabilidad!$K$41)/(Ajuste_Weibull_Fiabilidad!$M$41^Ajuste_Weibull_Fiabilidad!$K$41))</f>
        <v>0.80301086401378052</v>
      </c>
      <c r="D29" s="5">
        <f t="shared" si="3"/>
        <v>0.80301086401378052</v>
      </c>
      <c r="F29" s="1">
        <v>220000</v>
      </c>
      <c r="G29" s="25">
        <f>'R(t)_f(t)_Z(t)_Weibull'!D29</f>
        <v>2.9306028805900944E-3</v>
      </c>
      <c r="H29" s="32">
        <f t="shared" si="29"/>
        <v>8.2803174944893365E-2</v>
      </c>
      <c r="I29" s="4">
        <f t="shared" si="29"/>
        <v>0.49170814107515104</v>
      </c>
      <c r="J29" s="104">
        <f t="shared" si="29"/>
        <v>0.94044258882688336</v>
      </c>
      <c r="K29" s="25">
        <f t="shared" ref="K29" si="117">J29</f>
        <v>0.94044258882688336</v>
      </c>
      <c r="M29" s="1">
        <v>220000</v>
      </c>
      <c r="N29" s="25">
        <f>'R(t)_f(t)_Z(t)_Weibull'!E29</f>
        <v>1.188140577788103E-2</v>
      </c>
      <c r="O29" s="32">
        <f t="shared" ref="O29:R29" si="118">N23</f>
        <v>0.1752668221441181</v>
      </c>
      <c r="P29" s="4">
        <f t="shared" si="118"/>
        <v>0.64495582686652753</v>
      </c>
      <c r="Q29" s="104">
        <f t="shared" si="118"/>
        <v>0.97061899605280089</v>
      </c>
      <c r="R29" s="25">
        <f t="shared" si="93"/>
        <v>0.97061899605280089</v>
      </c>
      <c r="T29" s="1">
        <v>220000</v>
      </c>
      <c r="U29" s="25">
        <f>'R(t)_f(t)_Z(t)_Weibull'!F29</f>
        <v>1.5565036113875309E-2</v>
      </c>
      <c r="V29" s="32">
        <f t="shared" ref="V29:Y29" si="119">U23</f>
        <v>0.14276718763971796</v>
      </c>
      <c r="W29" s="4">
        <f t="shared" si="119"/>
        <v>0.53049659003573779</v>
      </c>
      <c r="X29" s="104">
        <f t="shared" si="119"/>
        <v>0.9313173857528344</v>
      </c>
      <c r="Y29" s="25">
        <f t="shared" ref="Y29" si="120">X29</f>
        <v>0.9313173857528344</v>
      </c>
      <c r="AA29" s="1">
        <v>220000</v>
      </c>
      <c r="AB29" s="25">
        <f>'R(t)_f(t)_Z(t)_Weibull'!G29</f>
        <v>8.5853642687277576E-2</v>
      </c>
      <c r="AC29" s="95">
        <f t="shared" si="71"/>
        <v>0.9262987102519632</v>
      </c>
      <c r="AD29" s="25">
        <f t="shared" ref="AD29" si="121">AC29</f>
        <v>0.9262987102519632</v>
      </c>
      <c r="AE29" s="115"/>
      <c r="AF29" s="1">
        <v>220000</v>
      </c>
      <c r="AG29" s="25">
        <f>'R(t)_f(t)_Z(t)_Weibull'!H29</f>
        <v>2.9105293718699022E-15</v>
      </c>
      <c r="AH29" s="5">
        <f t="shared" si="8"/>
        <v>0.60209921449346604</v>
      </c>
    </row>
    <row r="30" spans="2:34" x14ac:dyDescent="0.3">
      <c r="B30" s="1">
        <v>230000</v>
      </c>
      <c r="C30" s="25">
        <f>EXP(-($B30^Ajuste_Weibull_Fiabilidad!$K$41)/(Ajuste_Weibull_Fiabilidad!$M$41^Ajuste_Weibull_Fiabilidad!$K$41))</f>
        <v>0.79286794194868415</v>
      </c>
      <c r="D30" s="5">
        <f t="shared" si="3"/>
        <v>0.79286794194868415</v>
      </c>
      <c r="F30" s="1">
        <v>230000</v>
      </c>
      <c r="G30" s="25">
        <f>'R(t)_f(t)_Z(t)_Weibull'!D30</f>
        <v>1.4047516191803039E-3</v>
      </c>
      <c r="H30" s="32">
        <f t="shared" si="29"/>
        <v>5.3437998074486966E-2</v>
      </c>
      <c r="I30" s="4">
        <f t="shared" si="29"/>
        <v>0.40024166458724053</v>
      </c>
      <c r="J30" s="104">
        <f t="shared" si="29"/>
        <v>0.89453901098403843</v>
      </c>
      <c r="K30" s="25">
        <f t="shared" ref="K30" si="122">J30</f>
        <v>0.89453901098403843</v>
      </c>
      <c r="M30" s="1">
        <v>230000</v>
      </c>
      <c r="N30" s="25">
        <f>'R(t)_f(t)_Z(t)_Weibull'!E30</f>
        <v>6.4075258113799952E-3</v>
      </c>
      <c r="O30" s="32">
        <f t="shared" ref="O30:R30" si="123">N24</f>
        <v>0.12487451778560109</v>
      </c>
      <c r="P30" s="4">
        <f t="shared" si="123"/>
        <v>0.55985623557698672</v>
      </c>
      <c r="Q30" s="104">
        <f t="shared" si="123"/>
        <v>0.94422397665552793</v>
      </c>
      <c r="R30" s="25">
        <f t="shared" si="93"/>
        <v>0.94422397665552793</v>
      </c>
      <c r="T30" s="1">
        <v>230000</v>
      </c>
      <c r="U30" s="25">
        <f>'R(t)_f(t)_Z(t)_Weibull'!F30</f>
        <v>9.7676055648084816E-3</v>
      </c>
      <c r="V30" s="32">
        <f t="shared" ref="V30:Y30" si="124">U24</f>
        <v>0.10543998320311025</v>
      </c>
      <c r="W30" s="4">
        <f t="shared" si="124"/>
        <v>0.4511823955936497</v>
      </c>
      <c r="X30" s="104">
        <f t="shared" si="124"/>
        <v>0.88585226188731492</v>
      </c>
      <c r="Y30" s="25">
        <f t="shared" ref="Y30" si="125">X30</f>
        <v>0.88585226188731492</v>
      </c>
      <c r="AA30" s="1">
        <v>230000</v>
      </c>
      <c r="AB30" s="25">
        <f>'R(t)_f(t)_Z(t)_Weibull'!G30</f>
        <v>5.0526753724320889E-2</v>
      </c>
      <c r="AC30" s="95">
        <f t="shared" si="71"/>
        <v>0.89009572978413976</v>
      </c>
      <c r="AD30" s="25">
        <f t="shared" ref="AD30" si="126">AC30</f>
        <v>0.89009572978413976</v>
      </c>
      <c r="AE30" s="115"/>
      <c r="AF30" s="1">
        <v>230000</v>
      </c>
      <c r="AG30" s="25">
        <f>'R(t)_f(t)_Z(t)_Weibull'!H30</f>
        <v>2.9214575272235239E-17</v>
      </c>
      <c r="AH30" s="5">
        <f t="shared" si="8"/>
        <v>0.46176831421487036</v>
      </c>
    </row>
    <row r="31" spans="2:34" x14ac:dyDescent="0.3">
      <c r="B31" s="1">
        <v>240000</v>
      </c>
      <c r="C31" s="25">
        <f>EXP(-($B31^Ajuste_Weibull_Fiabilidad!$K$41)/(Ajuste_Weibull_Fiabilidad!$M$41^Ajuste_Weibull_Fiabilidad!$K$41))</f>
        <v>0.78273687460777341</v>
      </c>
      <c r="D31" s="5">
        <f t="shared" si="3"/>
        <v>0.78273687460777341</v>
      </c>
      <c r="F31" s="1">
        <v>240000</v>
      </c>
      <c r="G31" s="25">
        <f>'R(t)_f(t)_Z(t)_Weibull'!D31</f>
        <v>6.3704805712556738E-4</v>
      </c>
      <c r="H31" s="32">
        <f t="shared" si="29"/>
        <v>3.2961278371836884E-2</v>
      </c>
      <c r="I31" s="4">
        <f t="shared" si="29"/>
        <v>0.31496893080245209</v>
      </c>
      <c r="J31" s="104">
        <f t="shared" si="29"/>
        <v>0.83412285757100635</v>
      </c>
      <c r="K31" s="107">
        <f>J25</f>
        <v>1</v>
      </c>
      <c r="M31" s="1">
        <v>240000</v>
      </c>
      <c r="N31" s="25">
        <f>'R(t)_f(t)_Z(t)_Weibull'!E31</f>
        <v>3.2733199404967393E-3</v>
      </c>
      <c r="O31" s="32">
        <f t="shared" ref="O31:R31" si="127">N25</f>
        <v>8.5410159793821203E-2</v>
      </c>
      <c r="P31" s="4">
        <f t="shared" si="127"/>
        <v>0.47294485576655365</v>
      </c>
      <c r="Q31" s="104">
        <f t="shared" si="127"/>
        <v>0.90666236168096748</v>
      </c>
      <c r="R31" s="107">
        <f>Q25</f>
        <v>1</v>
      </c>
      <c r="T31" s="1">
        <v>240000</v>
      </c>
      <c r="U31" s="25">
        <f>'R(t)_f(t)_Z(t)_Weibull'!F31</f>
        <v>5.9545233449534839E-3</v>
      </c>
      <c r="V31" s="32">
        <f t="shared" ref="V31:Y31" si="128">U25</f>
        <v>7.5891282665475665E-2</v>
      </c>
      <c r="W31" s="4">
        <f t="shared" si="128"/>
        <v>0.37546269872472698</v>
      </c>
      <c r="X31" s="104">
        <f t="shared" si="128"/>
        <v>0.82920180811343358</v>
      </c>
      <c r="Y31" s="107">
        <f>X25</f>
        <v>1</v>
      </c>
      <c r="AA31" s="1">
        <v>240000</v>
      </c>
      <c r="AB31" s="25">
        <f>'R(t)_f(t)_Z(t)_Weibull'!G31</f>
        <v>2.7329587976310771E-2</v>
      </c>
      <c r="AC31" s="95">
        <f t="shared" si="71"/>
        <v>0.84306688429651178</v>
      </c>
      <c r="AD31" s="107">
        <f>AC19</f>
        <v>1</v>
      </c>
      <c r="AE31" s="115"/>
      <c r="AF31" s="1">
        <v>240000</v>
      </c>
      <c r="AG31" s="25">
        <f>'R(t)_f(t)_Z(t)_Weibull'!H31</f>
        <v>1.9396979037902037E-19</v>
      </c>
      <c r="AH31" s="5">
        <f t="shared" si="8"/>
        <v>0.78273687460777341</v>
      </c>
    </row>
    <row r="32" spans="2:34" x14ac:dyDescent="0.3">
      <c r="B32" s="1">
        <v>250000</v>
      </c>
      <c r="C32" s="25">
        <f>EXP(-($B32^Ajuste_Weibull_Fiabilidad!$K$41)/(Ajuste_Weibull_Fiabilidad!$M$41^Ajuste_Weibull_Fiabilidad!$K$41))</f>
        <v>0.77262402629493043</v>
      </c>
      <c r="D32" s="5">
        <f t="shared" si="3"/>
        <v>0.77262402629493043</v>
      </c>
      <c r="F32" s="1">
        <v>250000</v>
      </c>
      <c r="G32" s="25">
        <f>'R(t)_f(t)_Z(t)_Weibull'!D32</f>
        <v>2.7288355735999461E-4</v>
      </c>
      <c r="H32" s="32">
        <f t="shared" si="29"/>
        <v>1.9397241014681058E-2</v>
      </c>
      <c r="I32" s="4">
        <f t="shared" si="29"/>
        <v>0.23914485512966124</v>
      </c>
      <c r="J32" s="5">
        <f t="shared" si="29"/>
        <v>0.76049794951765559</v>
      </c>
      <c r="K32" s="107">
        <f t="shared" si="29"/>
        <v>0.99848765741060208</v>
      </c>
      <c r="M32" s="1">
        <v>250000</v>
      </c>
      <c r="N32" s="25">
        <f>'R(t)_f(t)_Z(t)_Weibull'!E32</f>
        <v>1.5805500085996078E-3</v>
      </c>
      <c r="O32" s="32">
        <f t="shared" ref="O32:R32" si="129">N26</f>
        <v>5.5954394271616879E-2</v>
      </c>
      <c r="P32" s="4">
        <f t="shared" si="129"/>
        <v>0.38791080458019139</v>
      </c>
      <c r="Q32" s="5">
        <f t="shared" si="129"/>
        <v>0.8572553750264148</v>
      </c>
      <c r="R32" s="107">
        <f t="shared" si="129"/>
        <v>0.99948945802884681</v>
      </c>
      <c r="T32" s="1">
        <v>250000</v>
      </c>
      <c r="U32" s="25">
        <f>'R(t)_f(t)_Z(t)_Weibull'!F32</f>
        <v>3.5246655483408616E-3</v>
      </c>
      <c r="V32" s="32">
        <f t="shared" ref="V32:Y32" si="130">U26</f>
        <v>5.3203204103857225E-2</v>
      </c>
      <c r="W32" s="4">
        <f t="shared" si="130"/>
        <v>0.30549392688399357</v>
      </c>
      <c r="X32" s="5">
        <f t="shared" si="130"/>
        <v>0.76292822429434637</v>
      </c>
      <c r="Y32" s="107">
        <f t="shared" si="130"/>
        <v>0.99740232589984268</v>
      </c>
      <c r="AA32" s="1">
        <v>250000</v>
      </c>
      <c r="AB32" s="25">
        <f>'R(t)_f(t)_Z(t)_Weibull'!G32</f>
        <v>1.3463468513529857E-2</v>
      </c>
      <c r="AC32" s="4">
        <f t="shared" si="71"/>
        <v>0.78447141685533539</v>
      </c>
      <c r="AD32" s="107">
        <f t="shared" si="71"/>
        <v>0.9999969402014327</v>
      </c>
      <c r="AE32" s="115"/>
      <c r="AF32" s="1">
        <v>250000</v>
      </c>
      <c r="AG32" s="25">
        <f>'R(t)_f(t)_Z(t)_Weibull'!H32</f>
        <v>8.3460962741707831E-22</v>
      </c>
      <c r="AH32" s="5">
        <f t="shared" si="8"/>
        <v>0.76794648130000309</v>
      </c>
    </row>
    <row r="33" spans="2:34" x14ac:dyDescent="0.3">
      <c r="B33" s="1">
        <v>260000</v>
      </c>
      <c r="C33" s="25">
        <f>EXP(-($B33^Ajuste_Weibull_Fiabilidad!$K$41)/(Ajuste_Weibull_Fiabilidad!$M$41^Ajuste_Weibull_Fiabilidad!$K$41))</f>
        <v>0.76253529136940257</v>
      </c>
      <c r="D33" s="5">
        <f t="shared" si="3"/>
        <v>0.76253529136940257</v>
      </c>
      <c r="F33" s="1">
        <v>260000</v>
      </c>
      <c r="G33" s="25">
        <f>'R(t)_f(t)_Z(t)_Weibull'!D33</f>
        <v>1.1023689960871588E-4</v>
      </c>
      <c r="H33" s="32">
        <f t="shared" si="29"/>
        <v>1.0871844371210056E-2</v>
      </c>
      <c r="I33" s="4">
        <f t="shared" si="29"/>
        <v>0.17484112026016399</v>
      </c>
      <c r="J33" s="5">
        <f t="shared" si="29"/>
        <v>0.6762973266081499</v>
      </c>
      <c r="K33" s="107">
        <f t="shared" si="29"/>
        <v>0.9904060282701207</v>
      </c>
      <c r="M33" s="1">
        <v>260000</v>
      </c>
      <c r="N33" s="25">
        <f>'R(t)_f(t)_Z(t)_Weibull'!E33</f>
        <v>7.1977785868105292E-4</v>
      </c>
      <c r="O33" s="32">
        <f t="shared" ref="O33:R33" si="131">N27</f>
        <v>3.5033113964845278E-2</v>
      </c>
      <c r="P33" s="4">
        <f t="shared" si="131"/>
        <v>0.30820954472186546</v>
      </c>
      <c r="Q33" s="5">
        <f t="shared" si="131"/>
        <v>0.79621485414911441</v>
      </c>
      <c r="R33" s="107">
        <f t="shared" si="131"/>
        <v>0.99610518246269963</v>
      </c>
      <c r="T33" s="1">
        <v>260000</v>
      </c>
      <c r="U33" s="25">
        <f>'R(t)_f(t)_Z(t)_Weibull'!F33</f>
        <v>2.0248704166864451E-3</v>
      </c>
      <c r="V33" s="32">
        <f t="shared" ref="V33:Y33" si="132">U27</f>
        <v>3.6307897117772797E-2</v>
      </c>
      <c r="W33" s="4">
        <f t="shared" si="132"/>
        <v>0.24285760979640544</v>
      </c>
      <c r="X33" s="5">
        <f t="shared" si="132"/>
        <v>0.68924091262509579</v>
      </c>
      <c r="Y33" s="107">
        <f t="shared" si="132"/>
        <v>0.98648776928911719</v>
      </c>
      <c r="AA33" s="1">
        <v>260000</v>
      </c>
      <c r="AB33" s="25">
        <f>'R(t)_f(t)_Z(t)_Weibull'!G33</f>
        <v>5.9830139131503163E-3</v>
      </c>
      <c r="AC33" s="4">
        <f t="shared" si="71"/>
        <v>0.71441894466816491</v>
      </c>
      <c r="AD33" s="107">
        <f t="shared" si="71"/>
        <v>0.99993547920344661</v>
      </c>
      <c r="AE33" s="115"/>
      <c r="AF33" s="1">
        <v>260000</v>
      </c>
      <c r="AG33" s="25">
        <f>'R(t)_f(t)_Z(t)_Weibull'!H33</f>
        <v>2.2790664090777972E-24</v>
      </c>
      <c r="AH33" s="5">
        <f t="shared" si="8"/>
        <v>0.73217391425015721</v>
      </c>
    </row>
    <row r="34" spans="2:34" x14ac:dyDescent="0.3">
      <c r="B34" s="1">
        <v>270000</v>
      </c>
      <c r="C34" s="25">
        <f>EXP(-($B34^Ajuste_Weibull_Fiabilidad!$K$41)/(Ajuste_Weibull_Fiabilidad!$M$41^Ajuste_Weibull_Fiabilidad!$K$41))</f>
        <v>0.75247613564604177</v>
      </c>
      <c r="D34" s="5">
        <f t="shared" si="3"/>
        <v>0.75247613564604177</v>
      </c>
      <c r="F34" s="1">
        <v>270000</v>
      </c>
      <c r="G34" s="25">
        <f>'R(t)_f(t)_Z(t)_Weibull'!D34</f>
        <v>4.1931653679905597E-5</v>
      </c>
      <c r="H34" s="32">
        <f t="shared" si="29"/>
        <v>5.7936480108817124E-3</v>
      </c>
      <c r="I34" s="4">
        <f t="shared" si="29"/>
        <v>0.1228508417589219</v>
      </c>
      <c r="J34" s="5">
        <f t="shared" si="29"/>
        <v>0.58523799821030242</v>
      </c>
      <c r="K34" s="107">
        <f t="shared" si="29"/>
        <v>0.97192650574879502</v>
      </c>
      <c r="M34" s="1">
        <v>270000</v>
      </c>
      <c r="N34" s="25">
        <f>'R(t)_f(t)_Z(t)_Weibull'!E34</f>
        <v>3.0846824088804064E-4</v>
      </c>
      <c r="O34" s="32">
        <f t="shared" ref="O34:R34" si="133">N28</f>
        <v>2.0915943379371953E-2</v>
      </c>
      <c r="P34" s="4">
        <f t="shared" si="133"/>
        <v>0.2366811315474342</v>
      </c>
      <c r="Q34" s="5">
        <f t="shared" si="133"/>
        <v>0.72473119925052587</v>
      </c>
      <c r="R34" s="107">
        <f t="shared" si="133"/>
        <v>0.98725948396556251</v>
      </c>
      <c r="T34" s="1">
        <v>270000</v>
      </c>
      <c r="U34" s="25">
        <f>'R(t)_f(t)_Z(t)_Weibull'!F34</f>
        <v>1.1284603188254153E-3</v>
      </c>
      <c r="V34" s="32">
        <f t="shared" ref="V34:Y34" si="134">U28</f>
        <v>2.4107245618496604E-2</v>
      </c>
      <c r="W34" s="4">
        <f t="shared" si="134"/>
        <v>0.18850403101548679</v>
      </c>
      <c r="X34" s="5">
        <f t="shared" si="134"/>
        <v>0.61080244579995469</v>
      </c>
      <c r="Y34" s="107">
        <f t="shared" si="134"/>
        <v>0.96482472576181399</v>
      </c>
      <c r="AA34" s="1">
        <v>270000</v>
      </c>
      <c r="AB34" s="25">
        <f>'R(t)_f(t)_Z(t)_Weibull'!G34</f>
        <v>2.374155654290899E-3</v>
      </c>
      <c r="AC34" s="4">
        <f t="shared" si="71"/>
        <v>0.63412596487765782</v>
      </c>
      <c r="AD34" s="107">
        <f t="shared" si="71"/>
        <v>0.99961617562070504</v>
      </c>
      <c r="AE34" s="115"/>
      <c r="AF34" s="1">
        <v>270000</v>
      </c>
      <c r="AG34" s="25">
        <f>'R(t)_f(t)_Z(t)_Weibull'!H34</f>
        <v>3.8659792900098985E-27</v>
      </c>
      <c r="AH34" s="5">
        <f t="shared" si="8"/>
        <v>0.66476779755264537</v>
      </c>
    </row>
    <row r="35" spans="2:34" x14ac:dyDescent="0.3">
      <c r="B35" s="1">
        <v>280000</v>
      </c>
      <c r="C35" s="25">
        <f>EXP(-($B35^Ajuste_Weibull_Fiabilidad!$K$41)/(Ajuste_Weibull_Fiabilidad!$M$41^Ajuste_Weibull_Fiabilidad!$K$41))</f>
        <v>0.74245163255410496</v>
      </c>
      <c r="D35" s="5">
        <f t="shared" si="3"/>
        <v>0.74245163255410496</v>
      </c>
      <c r="F35" s="1">
        <v>280000</v>
      </c>
      <c r="G35" s="25">
        <f>'R(t)_f(t)_Z(t)_Weibull'!D35</f>
        <v>1.4995185215452289E-5</v>
      </c>
      <c r="H35" s="32">
        <f t="shared" si="29"/>
        <v>2.9306028805900944E-3</v>
      </c>
      <c r="I35" s="4">
        <f t="shared" si="29"/>
        <v>8.2803174944893365E-2</v>
      </c>
      <c r="J35" s="5">
        <f t="shared" si="29"/>
        <v>0.49170814107515104</v>
      </c>
      <c r="K35" s="107">
        <f t="shared" si="29"/>
        <v>0.94044258882688336</v>
      </c>
      <c r="M35" s="1">
        <v>280000</v>
      </c>
      <c r="N35" s="25">
        <f>'R(t)_f(t)_Z(t)_Weibull'!E35</f>
        <v>1.241360290596566E-4</v>
      </c>
      <c r="O35" s="32">
        <f t="shared" ref="O35:R35" si="135">N29</f>
        <v>1.188140577788103E-2</v>
      </c>
      <c r="P35" s="4">
        <f t="shared" si="135"/>
        <v>0.1752668221441181</v>
      </c>
      <c r="Q35" s="5">
        <f t="shared" si="135"/>
        <v>0.64495582686652753</v>
      </c>
      <c r="R35" s="107">
        <f t="shared" si="135"/>
        <v>0.97061899605280089</v>
      </c>
      <c r="T35" s="1">
        <v>280000</v>
      </c>
      <c r="U35" s="25">
        <f>'R(t)_f(t)_Z(t)_Weibull'!F35</f>
        <v>6.0980508515172448E-4</v>
      </c>
      <c r="V35" s="32">
        <f t="shared" ref="V35:Y35" si="136">U29</f>
        <v>1.5565036113875309E-2</v>
      </c>
      <c r="W35" s="4">
        <f t="shared" si="136"/>
        <v>0.14276718763971796</v>
      </c>
      <c r="X35" s="5">
        <f t="shared" si="136"/>
        <v>0.53049659003573779</v>
      </c>
      <c r="Y35" s="107">
        <f t="shared" si="136"/>
        <v>0.9313173857528344</v>
      </c>
      <c r="AA35" s="1">
        <v>280000</v>
      </c>
      <c r="AB35" s="25">
        <f>'R(t)_f(t)_Z(t)_Weibull'!G35</f>
        <v>8.3227643942395465E-4</v>
      </c>
      <c r="AC35" s="4">
        <f t="shared" si="71"/>
        <v>0.54605993757331539</v>
      </c>
      <c r="AD35" s="107">
        <f t="shared" si="71"/>
        <v>0.99864031426312261</v>
      </c>
      <c r="AE35" s="115"/>
      <c r="AF35" s="1">
        <v>280000</v>
      </c>
      <c r="AG35" s="25">
        <f>'R(t)_f(t)_Z(t)_Weibull'!H35</f>
        <v>3.9855194678457943E-30</v>
      </c>
      <c r="AH35" s="5">
        <f t="shared" si="8"/>
        <v>0.56454409620676371</v>
      </c>
    </row>
    <row r="36" spans="2:34" x14ac:dyDescent="0.3">
      <c r="B36" s="1">
        <v>290000</v>
      </c>
      <c r="C36" s="25">
        <f>EXP(-($B36^Ajuste_Weibull_Fiabilidad!$K$41)/(Ajuste_Weibull_Fiabilidad!$M$41^Ajuste_Weibull_Fiabilidad!$K$41))</f>
        <v>0.7324664949160371</v>
      </c>
      <c r="D36" s="5">
        <f t="shared" si="3"/>
        <v>0.7324664949160371</v>
      </c>
      <c r="F36" s="1">
        <v>290000</v>
      </c>
      <c r="G36" s="25">
        <f>'R(t)_f(t)_Z(t)_Weibull'!D36</f>
        <v>5.0337785988208508E-6</v>
      </c>
      <c r="H36" s="32">
        <f t="shared" si="29"/>
        <v>1.4047516191803039E-3</v>
      </c>
      <c r="I36" s="4">
        <f t="shared" si="29"/>
        <v>5.3437998074486966E-2</v>
      </c>
      <c r="J36" s="5">
        <f t="shared" si="29"/>
        <v>0.40024166458724053</v>
      </c>
      <c r="K36" s="107">
        <f t="shared" si="29"/>
        <v>0.89453901098403843</v>
      </c>
      <c r="M36" s="1">
        <v>290000</v>
      </c>
      <c r="N36" s="25">
        <f>'R(t)_f(t)_Z(t)_Weibull'!E36</f>
        <v>4.6807630850667197E-5</v>
      </c>
      <c r="O36" s="32">
        <f t="shared" ref="O36:R36" si="137">N30</f>
        <v>6.4075258113799952E-3</v>
      </c>
      <c r="P36" s="4">
        <f t="shared" si="137"/>
        <v>0.12487451778560109</v>
      </c>
      <c r="Q36" s="5">
        <f t="shared" si="137"/>
        <v>0.55985623557698672</v>
      </c>
      <c r="R36" s="107">
        <f t="shared" si="137"/>
        <v>0.94422397665552793</v>
      </c>
      <c r="T36" s="1">
        <v>290000</v>
      </c>
      <c r="U36" s="25">
        <f>'R(t)_f(t)_Z(t)_Weibull'!F36</f>
        <v>3.1939035785973183E-4</v>
      </c>
      <c r="V36" s="32">
        <f t="shared" ref="V36:Y36" si="138">U30</f>
        <v>9.7676055648084816E-3</v>
      </c>
      <c r="W36" s="4">
        <f t="shared" si="138"/>
        <v>0.10543998320311025</v>
      </c>
      <c r="X36" s="5">
        <f t="shared" si="138"/>
        <v>0.4511823955936497</v>
      </c>
      <c r="Y36" s="107">
        <f t="shared" si="138"/>
        <v>0.88585226188731492</v>
      </c>
      <c r="AA36" s="1">
        <v>290000</v>
      </c>
      <c r="AB36" s="25">
        <f>'R(t)_f(t)_Z(t)_Weibull'!G36</f>
        <v>2.5485363839416314E-4</v>
      </c>
      <c r="AC36" s="4">
        <f t="shared" si="71"/>
        <v>0.45388615466975074</v>
      </c>
      <c r="AD36" s="107">
        <f t="shared" si="71"/>
        <v>0.99637602540494963</v>
      </c>
      <c r="AE36" s="115"/>
      <c r="AF36" s="1">
        <v>290000</v>
      </c>
      <c r="AG36" s="25">
        <f>'R(t)_f(t)_Z(t)_Weibull'!H36</f>
        <v>2.4418049367755724E-33</v>
      </c>
      <c r="AH36" s="5">
        <f t="shared" si="8"/>
        <v>0.44089040217879799</v>
      </c>
    </row>
    <row r="37" spans="2:34" x14ac:dyDescent="0.3">
      <c r="B37" s="6">
        <v>300000</v>
      </c>
      <c r="C37" s="31">
        <f>EXP(-($B37^Ajuste_Weibull_Fiabilidad!$K$41)/(Ajuste_Weibull_Fiabilidad!$M$41^Ajuste_Weibull_Fiabilidad!$K$41))</f>
        <v>0.72252510303907147</v>
      </c>
      <c r="D37" s="8">
        <f t="shared" si="3"/>
        <v>0.72252510303907147</v>
      </c>
      <c r="F37" s="6">
        <v>300000</v>
      </c>
      <c r="G37" s="31">
        <f>'R(t)_f(t)_Z(t)_Weibull'!D37</f>
        <v>1.5838503379061289E-6</v>
      </c>
      <c r="H37" s="37">
        <f t="shared" si="29"/>
        <v>6.3704805712556738E-4</v>
      </c>
      <c r="I37" s="7">
        <f t="shared" si="29"/>
        <v>3.2961278371836884E-2</v>
      </c>
      <c r="J37" s="8">
        <f t="shared" si="29"/>
        <v>0.31496893080245209</v>
      </c>
      <c r="K37" s="108">
        <f t="shared" si="29"/>
        <v>0.83412285757100635</v>
      </c>
      <c r="M37" s="6">
        <v>300000</v>
      </c>
      <c r="N37" s="31">
        <f>'R(t)_f(t)_Z(t)_Weibull'!E37</f>
        <v>1.6501564394117789E-5</v>
      </c>
      <c r="O37" s="37">
        <f t="shared" ref="O37:R37" si="139">N31</f>
        <v>3.2733199404967393E-3</v>
      </c>
      <c r="P37" s="7">
        <f t="shared" si="139"/>
        <v>8.5410159793821203E-2</v>
      </c>
      <c r="Q37" s="8">
        <f t="shared" si="139"/>
        <v>0.47294485576655365</v>
      </c>
      <c r="R37" s="108">
        <f t="shared" si="139"/>
        <v>0.90666236168096748</v>
      </c>
      <c r="T37" s="6">
        <v>300000</v>
      </c>
      <c r="U37" s="31">
        <f>'R(t)_f(t)_Z(t)_Weibull'!F37</f>
        <v>1.6206640487619314E-4</v>
      </c>
      <c r="V37" s="37">
        <f t="shared" ref="V37:Y37" si="140">U31</f>
        <v>5.9545233449534839E-3</v>
      </c>
      <c r="W37" s="7">
        <f t="shared" si="140"/>
        <v>7.5891282665475665E-2</v>
      </c>
      <c r="X37" s="8">
        <f t="shared" si="140"/>
        <v>0.37546269872472698</v>
      </c>
      <c r="Y37" s="108">
        <f t="shared" si="140"/>
        <v>0.82920180811343358</v>
      </c>
      <c r="AA37" s="6">
        <v>300000</v>
      </c>
      <c r="AB37" s="31">
        <f>'R(t)_f(t)_Z(t)_Weibull'!G37</f>
        <v>6.7363300176326706E-5</v>
      </c>
      <c r="AC37" s="7">
        <f t="shared" si="71"/>
        <v>0.36215467412068569</v>
      </c>
      <c r="AD37" s="108">
        <f t="shared" si="71"/>
        <v>0.99193731956537301</v>
      </c>
      <c r="AE37" s="115"/>
      <c r="AF37" s="6">
        <v>300000</v>
      </c>
      <c r="AG37" s="31">
        <f>'R(t)_f(t)_Z(t)_Weibull'!H37</f>
        <v>8.6894863167837321E-37</v>
      </c>
      <c r="AH37" s="8">
        <f t="shared" si="8"/>
        <v>0.31143825918775081</v>
      </c>
    </row>
    <row r="47" spans="2:34" x14ac:dyDescent="0.3">
      <c r="L47" s="4"/>
    </row>
  </sheetData>
  <mergeCells count="28">
    <mergeCell ref="AG4:AH4"/>
    <mergeCell ref="AG5:AG6"/>
    <mergeCell ref="AH5:AH6"/>
    <mergeCell ref="AA5:AA6"/>
    <mergeCell ref="AB5:AB6"/>
    <mergeCell ref="AF5:AF6"/>
    <mergeCell ref="AD5:AD6"/>
    <mergeCell ref="AB4:AD4"/>
    <mergeCell ref="AC5:AC6"/>
    <mergeCell ref="N4:R4"/>
    <mergeCell ref="M5:M6"/>
    <mergeCell ref="N5:N6"/>
    <mergeCell ref="O5:Q6"/>
    <mergeCell ref="R5:R6"/>
    <mergeCell ref="U4:Y4"/>
    <mergeCell ref="T5:T6"/>
    <mergeCell ref="U5:U6"/>
    <mergeCell ref="V5:X6"/>
    <mergeCell ref="Y5:Y6"/>
    <mergeCell ref="F5:F6"/>
    <mergeCell ref="G5:G6"/>
    <mergeCell ref="H5:J6"/>
    <mergeCell ref="G4:K4"/>
    <mergeCell ref="K5:K6"/>
    <mergeCell ref="C4:D4"/>
    <mergeCell ref="B5:B6"/>
    <mergeCell ref="D5:D6"/>
    <mergeCell ref="C5:C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4329-B336-4779-8D8D-E649DF22E7BD}">
  <dimension ref="B3:L20"/>
  <sheetViews>
    <sheetView workbookViewId="0"/>
  </sheetViews>
  <sheetFormatPr baseColWidth="10" defaultRowHeight="14.4" x14ac:dyDescent="0.3"/>
  <cols>
    <col min="2" max="12" width="15.77734375" customWidth="1"/>
  </cols>
  <sheetData>
    <row r="3" spans="2:12" x14ac:dyDescent="0.3">
      <c r="B3" s="67" t="s">
        <v>10</v>
      </c>
      <c r="C3" s="68"/>
      <c r="D3" s="68"/>
      <c r="E3" s="68"/>
      <c r="F3" s="68"/>
      <c r="G3" s="68"/>
      <c r="H3" s="68"/>
      <c r="I3" s="68"/>
      <c r="J3" s="68"/>
      <c r="K3" s="68"/>
      <c r="L3" s="69"/>
    </row>
    <row r="4" spans="2:12" x14ac:dyDescent="0.3">
      <c r="B4" s="9" t="s">
        <v>0</v>
      </c>
      <c r="C4" s="64" t="s">
        <v>38</v>
      </c>
      <c r="D4" s="65"/>
      <c r="E4" s="65"/>
      <c r="F4" s="65"/>
      <c r="G4" s="66"/>
      <c r="H4" s="64" t="s">
        <v>37</v>
      </c>
      <c r="I4" s="65"/>
      <c r="J4" s="65"/>
      <c r="K4" s="65"/>
      <c r="L4" s="66"/>
    </row>
    <row r="5" spans="2:12" x14ac:dyDescent="0.3">
      <c r="B5" s="70" t="s">
        <v>1</v>
      </c>
      <c r="C5" s="10" t="s">
        <v>8</v>
      </c>
      <c r="D5" s="74" t="s">
        <v>2</v>
      </c>
      <c r="E5" s="74" t="s">
        <v>3</v>
      </c>
      <c r="F5" s="74" t="s">
        <v>4</v>
      </c>
      <c r="G5" s="72" t="s">
        <v>5</v>
      </c>
      <c r="H5" s="10" t="s">
        <v>8</v>
      </c>
      <c r="I5" s="74" t="s">
        <v>2</v>
      </c>
      <c r="J5" s="74" t="s">
        <v>3</v>
      </c>
      <c r="K5" s="74" t="s">
        <v>4</v>
      </c>
      <c r="L5" s="72" t="s">
        <v>5</v>
      </c>
    </row>
    <row r="6" spans="2:12" x14ac:dyDescent="0.3">
      <c r="B6" s="71"/>
      <c r="C6" s="11" t="s">
        <v>7</v>
      </c>
      <c r="D6" s="75"/>
      <c r="E6" s="75"/>
      <c r="F6" s="75"/>
      <c r="G6" s="73"/>
      <c r="H6" s="11" t="s">
        <v>7</v>
      </c>
      <c r="I6" s="75"/>
      <c r="J6" s="75"/>
      <c r="K6" s="75"/>
      <c r="L6" s="73"/>
    </row>
    <row r="7" spans="2:12" x14ac:dyDescent="0.3">
      <c r="B7" s="1">
        <v>0</v>
      </c>
      <c r="C7" s="2">
        <v>0</v>
      </c>
      <c r="D7" s="2">
        <v>0</v>
      </c>
      <c r="E7" s="2">
        <v>0</v>
      </c>
      <c r="F7" s="2">
        <v>0</v>
      </c>
      <c r="G7" s="3">
        <v>0</v>
      </c>
      <c r="H7" s="4">
        <f>C7/Datos!$E$17</f>
        <v>0</v>
      </c>
      <c r="I7" s="4">
        <f>D7/Datos!$E$17</f>
        <v>0</v>
      </c>
      <c r="J7" s="4">
        <f>E7/Datos!$E$17</f>
        <v>0</v>
      </c>
      <c r="K7" s="4">
        <f>F7/Datos!$E$17</f>
        <v>0</v>
      </c>
      <c r="L7" s="5">
        <f>G7/Datos!$E$17</f>
        <v>0</v>
      </c>
    </row>
    <row r="8" spans="2:12" x14ac:dyDescent="0.3">
      <c r="B8" s="1">
        <v>1</v>
      </c>
      <c r="C8" s="2">
        <v>0</v>
      </c>
      <c r="D8" s="2">
        <v>0</v>
      </c>
      <c r="E8" s="2">
        <v>0</v>
      </c>
      <c r="F8" s="2">
        <v>0</v>
      </c>
      <c r="G8" s="3">
        <v>0</v>
      </c>
      <c r="H8" s="4">
        <f>C8/Datos!$E$17</f>
        <v>0</v>
      </c>
      <c r="I8" s="4">
        <f>D8/Datos!$E$17</f>
        <v>0</v>
      </c>
      <c r="J8" s="4">
        <f>E8/Datos!$E$17</f>
        <v>0</v>
      </c>
      <c r="K8" s="4">
        <f>F8/Datos!$E$17</f>
        <v>0</v>
      </c>
      <c r="L8" s="5">
        <f>G8/Datos!$E$17</f>
        <v>0</v>
      </c>
    </row>
    <row r="9" spans="2:12" x14ac:dyDescent="0.3">
      <c r="B9" s="1">
        <v>2</v>
      </c>
      <c r="C9" s="2">
        <v>0</v>
      </c>
      <c r="D9" s="2">
        <v>9</v>
      </c>
      <c r="E9" s="2">
        <v>15</v>
      </c>
      <c r="F9" s="2">
        <v>4</v>
      </c>
      <c r="G9" s="3">
        <v>0</v>
      </c>
      <c r="H9" s="4">
        <f>C9/Datos!$E$17</f>
        <v>0</v>
      </c>
      <c r="I9" s="4">
        <f>D9/Datos!$E$17</f>
        <v>0.09</v>
      </c>
      <c r="J9" s="4">
        <f>E9/Datos!$E$17</f>
        <v>0.15</v>
      </c>
      <c r="K9" s="4">
        <f>F9/Datos!$E$17</f>
        <v>0.04</v>
      </c>
      <c r="L9" s="5">
        <f>G9/Datos!$E$17</f>
        <v>0</v>
      </c>
    </row>
    <row r="10" spans="2:12" x14ac:dyDescent="0.3">
      <c r="B10" s="1">
        <v>3</v>
      </c>
      <c r="C10" s="2">
        <v>0</v>
      </c>
      <c r="D10" s="2">
        <v>24</v>
      </c>
      <c r="E10" s="2">
        <v>33</v>
      </c>
      <c r="F10" s="2">
        <v>16</v>
      </c>
      <c r="G10" s="3">
        <v>4</v>
      </c>
      <c r="H10" s="4">
        <f>C10/Datos!$E$17</f>
        <v>0</v>
      </c>
      <c r="I10" s="4">
        <f>D10/Datos!$E$17</f>
        <v>0.24</v>
      </c>
      <c r="J10" s="4">
        <f>E10/Datos!$E$17</f>
        <v>0.33</v>
      </c>
      <c r="K10" s="4">
        <f>F10/Datos!$E$17</f>
        <v>0.16</v>
      </c>
      <c r="L10" s="5">
        <f>G10/Datos!$E$17</f>
        <v>0.04</v>
      </c>
    </row>
    <row r="11" spans="2:12" x14ac:dyDescent="0.3">
      <c r="B11" s="1">
        <v>4</v>
      </c>
      <c r="C11" s="2">
        <v>0</v>
      </c>
      <c r="D11" s="2">
        <v>27</v>
      </c>
      <c r="E11" s="2">
        <v>29</v>
      </c>
      <c r="F11" s="2">
        <v>34</v>
      </c>
      <c r="G11" s="3">
        <v>13</v>
      </c>
      <c r="H11" s="4">
        <f>C11/Datos!$E$17</f>
        <v>0</v>
      </c>
      <c r="I11" s="4">
        <f>D11/Datos!$E$17</f>
        <v>0.27</v>
      </c>
      <c r="J11" s="4">
        <f>E11/Datos!$E$17</f>
        <v>0.28999999999999998</v>
      </c>
      <c r="K11" s="4">
        <f>F11/Datos!$E$17</f>
        <v>0.34</v>
      </c>
      <c r="L11" s="5">
        <f>G11/Datos!$E$17</f>
        <v>0.13</v>
      </c>
    </row>
    <row r="12" spans="2:12" x14ac:dyDescent="0.3">
      <c r="B12" s="1">
        <v>5</v>
      </c>
      <c r="C12" s="2">
        <v>2</v>
      </c>
      <c r="D12" s="2">
        <v>19</v>
      </c>
      <c r="E12" s="2">
        <v>16</v>
      </c>
      <c r="F12" s="2">
        <v>24</v>
      </c>
      <c r="G12" s="3">
        <v>23</v>
      </c>
      <c r="H12" s="4">
        <f>C12/Datos!$E$17</f>
        <v>0.02</v>
      </c>
      <c r="I12" s="4">
        <f>D12/Datos!$E$17</f>
        <v>0.19</v>
      </c>
      <c r="J12" s="4">
        <f>E12/Datos!$E$17</f>
        <v>0.16</v>
      </c>
      <c r="K12" s="4">
        <f>F12/Datos!$E$17</f>
        <v>0.24</v>
      </c>
      <c r="L12" s="5">
        <f>G12/Datos!$E$17</f>
        <v>0.23</v>
      </c>
    </row>
    <row r="13" spans="2:12" x14ac:dyDescent="0.3">
      <c r="B13" s="1">
        <v>6</v>
      </c>
      <c r="C13" s="2">
        <v>5</v>
      </c>
      <c r="D13" s="2">
        <v>11</v>
      </c>
      <c r="E13" s="2">
        <v>5</v>
      </c>
      <c r="F13" s="2">
        <v>11</v>
      </c>
      <c r="G13" s="3">
        <v>28</v>
      </c>
      <c r="H13" s="4">
        <f>C13/Datos!$E$17</f>
        <v>0.05</v>
      </c>
      <c r="I13" s="4">
        <f>D13/Datos!$E$17</f>
        <v>0.11</v>
      </c>
      <c r="J13" s="4">
        <f>E13/Datos!$E$17</f>
        <v>0.05</v>
      </c>
      <c r="K13" s="4">
        <f>F13/Datos!$E$17</f>
        <v>0.11</v>
      </c>
      <c r="L13" s="5">
        <f>G13/Datos!$E$17</f>
        <v>0.28000000000000003</v>
      </c>
    </row>
    <row r="14" spans="2:12" x14ac:dyDescent="0.3">
      <c r="B14" s="1">
        <v>7</v>
      </c>
      <c r="C14" s="2">
        <v>16</v>
      </c>
      <c r="D14" s="2">
        <v>6</v>
      </c>
      <c r="E14" s="2">
        <v>2</v>
      </c>
      <c r="F14" s="2">
        <v>6</v>
      </c>
      <c r="G14" s="3">
        <v>16</v>
      </c>
      <c r="H14" s="4">
        <f>C14/Datos!$E$17</f>
        <v>0.16</v>
      </c>
      <c r="I14" s="4">
        <f>D14/Datos!$E$17</f>
        <v>0.06</v>
      </c>
      <c r="J14" s="4">
        <f>E14/Datos!$E$17</f>
        <v>0.02</v>
      </c>
      <c r="K14" s="4">
        <f>F14/Datos!$E$17</f>
        <v>0.06</v>
      </c>
      <c r="L14" s="5">
        <f>G14/Datos!$E$17</f>
        <v>0.16</v>
      </c>
    </row>
    <row r="15" spans="2:12" x14ac:dyDescent="0.3">
      <c r="B15" s="1">
        <v>8</v>
      </c>
      <c r="C15" s="2">
        <v>29</v>
      </c>
      <c r="D15" s="2">
        <v>2</v>
      </c>
      <c r="E15" s="2">
        <v>0</v>
      </c>
      <c r="F15" s="2">
        <v>3</v>
      </c>
      <c r="G15" s="3">
        <v>9</v>
      </c>
      <c r="H15" s="4">
        <f>C15/Datos!$E$17</f>
        <v>0.28999999999999998</v>
      </c>
      <c r="I15" s="4">
        <f>D15/Datos!$E$17</f>
        <v>0.02</v>
      </c>
      <c r="J15" s="4">
        <f>E15/Datos!$E$17</f>
        <v>0</v>
      </c>
      <c r="K15" s="4">
        <f>F15/Datos!$E$17</f>
        <v>0.03</v>
      </c>
      <c r="L15" s="5">
        <f>G15/Datos!$E$17</f>
        <v>0.09</v>
      </c>
    </row>
    <row r="16" spans="2:12" x14ac:dyDescent="0.3">
      <c r="B16" s="1">
        <v>9</v>
      </c>
      <c r="C16" s="2">
        <v>33</v>
      </c>
      <c r="D16" s="2">
        <v>1</v>
      </c>
      <c r="E16" s="2">
        <v>0</v>
      </c>
      <c r="F16" s="2">
        <v>1</v>
      </c>
      <c r="G16" s="3">
        <v>5</v>
      </c>
      <c r="H16" s="4">
        <f>C16/Datos!$E$17</f>
        <v>0.33</v>
      </c>
      <c r="I16" s="4">
        <f>D16/Datos!$E$17</f>
        <v>0.01</v>
      </c>
      <c r="J16" s="4">
        <f>E16/Datos!$E$17</f>
        <v>0</v>
      </c>
      <c r="K16" s="4">
        <f>F16/Datos!$E$17</f>
        <v>0.01</v>
      </c>
      <c r="L16" s="5">
        <f>G16/Datos!$E$17</f>
        <v>0.05</v>
      </c>
    </row>
    <row r="17" spans="2:12" x14ac:dyDescent="0.3">
      <c r="B17" s="1">
        <v>10</v>
      </c>
      <c r="C17" s="2">
        <v>15</v>
      </c>
      <c r="D17" s="2">
        <v>1</v>
      </c>
      <c r="E17" s="2">
        <v>0</v>
      </c>
      <c r="F17" s="2">
        <v>1</v>
      </c>
      <c r="G17" s="3">
        <v>1</v>
      </c>
      <c r="H17" s="4">
        <f>C17/Datos!$E$17</f>
        <v>0.15</v>
      </c>
      <c r="I17" s="4">
        <f>D17/Datos!$E$17</f>
        <v>0.01</v>
      </c>
      <c r="J17" s="4">
        <f>E17/Datos!$E$17</f>
        <v>0</v>
      </c>
      <c r="K17" s="4">
        <f>F17/Datos!$E$17</f>
        <v>0.01</v>
      </c>
      <c r="L17" s="5">
        <f>G17/Datos!$E$17</f>
        <v>0.01</v>
      </c>
    </row>
    <row r="18" spans="2:12" x14ac:dyDescent="0.3">
      <c r="B18" s="1">
        <v>11</v>
      </c>
      <c r="C18" s="2">
        <v>0</v>
      </c>
      <c r="D18" s="2">
        <v>0</v>
      </c>
      <c r="E18" s="2">
        <v>0</v>
      </c>
      <c r="F18" s="2">
        <v>0</v>
      </c>
      <c r="G18" s="3">
        <v>1</v>
      </c>
      <c r="H18" s="4">
        <f>C18/Datos!$E$17</f>
        <v>0</v>
      </c>
      <c r="I18" s="4">
        <f>D18/Datos!$E$17</f>
        <v>0</v>
      </c>
      <c r="J18" s="4">
        <f>E18/Datos!$E$17</f>
        <v>0</v>
      </c>
      <c r="K18" s="4">
        <f>F18/Datos!$E$17</f>
        <v>0</v>
      </c>
      <c r="L18" s="5">
        <f>G18/Datos!$E$17</f>
        <v>0.01</v>
      </c>
    </row>
    <row r="19" spans="2:12" x14ac:dyDescent="0.3">
      <c r="B19" s="1">
        <v>12</v>
      </c>
      <c r="C19" s="2">
        <v>0</v>
      </c>
      <c r="D19" s="2">
        <v>0</v>
      </c>
      <c r="E19" s="2">
        <v>0</v>
      </c>
      <c r="F19" s="2">
        <v>0</v>
      </c>
      <c r="G19" s="3">
        <v>0</v>
      </c>
      <c r="H19" s="4">
        <f>C19/Datos!$E$17</f>
        <v>0</v>
      </c>
      <c r="I19" s="4">
        <f>D19/Datos!$E$17</f>
        <v>0</v>
      </c>
      <c r="J19" s="4">
        <f>E19/Datos!$E$17</f>
        <v>0</v>
      </c>
      <c r="K19" s="4">
        <f>F19/Datos!$E$17</f>
        <v>0</v>
      </c>
      <c r="L19" s="5">
        <f>G19/Datos!$E$17</f>
        <v>0</v>
      </c>
    </row>
    <row r="20" spans="2:12" x14ac:dyDescent="0.3">
      <c r="B20" s="12" t="s">
        <v>12</v>
      </c>
      <c r="C20" s="13">
        <f>SUM(C7:C19)</f>
        <v>100</v>
      </c>
      <c r="D20" s="13">
        <f>SUM(D7:D19)</f>
        <v>100</v>
      </c>
      <c r="E20" s="13">
        <f>SUM(E7:E19)</f>
        <v>100</v>
      </c>
      <c r="F20" s="13">
        <f>SUM(F7:F19)</f>
        <v>100</v>
      </c>
      <c r="G20" s="14">
        <f>SUM(G7:G19)</f>
        <v>100</v>
      </c>
      <c r="H20" s="15">
        <f>SUM(H7:H19)</f>
        <v>1</v>
      </c>
      <c r="I20" s="15">
        <f>SUM(I7:I19)</f>
        <v>1</v>
      </c>
      <c r="J20" s="15">
        <f>SUM(J7:J19)</f>
        <v>1</v>
      </c>
      <c r="K20" s="15">
        <f>SUM(K7:K19)</f>
        <v>1</v>
      </c>
      <c r="L20" s="16">
        <f>G20/Datos!$E$17</f>
        <v>1</v>
      </c>
    </row>
  </sheetData>
  <mergeCells count="12">
    <mergeCell ref="K5:K6"/>
    <mergeCell ref="L5:L6"/>
    <mergeCell ref="B3:L3"/>
    <mergeCell ref="C4:G4"/>
    <mergeCell ref="H4:L4"/>
    <mergeCell ref="B5:B6"/>
    <mergeCell ref="D5:D6"/>
    <mergeCell ref="E5:E6"/>
    <mergeCell ref="F5:F6"/>
    <mergeCell ref="G5:G6"/>
    <mergeCell ref="I5:I6"/>
    <mergeCell ref="J5:J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F6F8-797C-40C4-90A8-E41E3068C108}">
  <dimension ref="C4:H19"/>
  <sheetViews>
    <sheetView workbookViewId="0"/>
  </sheetViews>
  <sheetFormatPr baseColWidth="10" defaultRowHeight="14.4" x14ac:dyDescent="0.3"/>
  <cols>
    <col min="3" max="18" width="15.77734375" customWidth="1"/>
  </cols>
  <sheetData>
    <row r="4" spans="3:8" x14ac:dyDescent="0.3">
      <c r="C4" s="17" t="s">
        <v>0</v>
      </c>
      <c r="D4" s="64" t="s">
        <v>39</v>
      </c>
      <c r="E4" s="65"/>
      <c r="F4" s="65"/>
      <c r="G4" s="65"/>
      <c r="H4" s="66"/>
    </row>
    <row r="5" spans="3:8" x14ac:dyDescent="0.3">
      <c r="C5" s="70" t="s">
        <v>1</v>
      </c>
      <c r="D5" s="10" t="s">
        <v>8</v>
      </c>
      <c r="E5" s="74" t="s">
        <v>2</v>
      </c>
      <c r="F5" s="74" t="s">
        <v>3</v>
      </c>
      <c r="G5" s="74" t="s">
        <v>4</v>
      </c>
      <c r="H5" s="72" t="s">
        <v>5</v>
      </c>
    </row>
    <row r="6" spans="3:8" x14ac:dyDescent="0.3">
      <c r="C6" s="71"/>
      <c r="D6" s="11" t="s">
        <v>7</v>
      </c>
      <c r="E6" s="75"/>
      <c r="F6" s="75"/>
      <c r="G6" s="75"/>
      <c r="H6" s="73"/>
    </row>
    <row r="7" spans="3:8" x14ac:dyDescent="0.3">
      <c r="C7" s="1">
        <v>0</v>
      </c>
      <c r="D7" s="35">
        <f>+SUM(Tiempos_de_reparacion!H$7:H7)</f>
        <v>0</v>
      </c>
      <c r="E7" s="36">
        <f>+SUM(Tiempos_de_reparacion!I$7:I7)</f>
        <v>0</v>
      </c>
      <c r="F7" s="36">
        <f>+SUM(Tiempos_de_reparacion!J$7:J7)</f>
        <v>0</v>
      </c>
      <c r="G7" s="36">
        <f>+SUM(Tiempos_de_reparacion!K$7:K7)</f>
        <v>0</v>
      </c>
      <c r="H7" s="18">
        <f>+SUM(Tiempos_de_reparacion!L$7:L7)</f>
        <v>0</v>
      </c>
    </row>
    <row r="8" spans="3:8" x14ac:dyDescent="0.3">
      <c r="C8" s="1">
        <v>1</v>
      </c>
      <c r="D8" s="32">
        <f>+SUM(Tiempos_de_reparacion!H$7:H8)</f>
        <v>0</v>
      </c>
      <c r="E8" s="4">
        <f>+SUM(Tiempos_de_reparacion!I$7:I8)</f>
        <v>0</v>
      </c>
      <c r="F8" s="4">
        <f>+SUM(Tiempos_de_reparacion!J$7:J8)</f>
        <v>0</v>
      </c>
      <c r="G8" s="4">
        <f>+SUM(Tiempos_de_reparacion!K$7:K8)</f>
        <v>0</v>
      </c>
      <c r="H8" s="5">
        <f>+SUM(Tiempos_de_reparacion!L$7:L8)</f>
        <v>0</v>
      </c>
    </row>
    <row r="9" spans="3:8" x14ac:dyDescent="0.3">
      <c r="C9" s="1">
        <v>2</v>
      </c>
      <c r="D9" s="32">
        <f>+SUM(Tiempos_de_reparacion!H$7:H9)</f>
        <v>0</v>
      </c>
      <c r="E9" s="4">
        <f>+SUM(Tiempos_de_reparacion!I$7:I9)</f>
        <v>0.09</v>
      </c>
      <c r="F9" s="4">
        <f>+SUM(Tiempos_de_reparacion!J$7:J9)</f>
        <v>0.15</v>
      </c>
      <c r="G9" s="4">
        <f>+SUM(Tiempos_de_reparacion!K$7:K9)</f>
        <v>0.04</v>
      </c>
      <c r="H9" s="5">
        <f>+SUM(Tiempos_de_reparacion!L$7:L9)</f>
        <v>0</v>
      </c>
    </row>
    <row r="10" spans="3:8" x14ac:dyDescent="0.3">
      <c r="C10" s="1">
        <v>3</v>
      </c>
      <c r="D10" s="32">
        <f>+SUM(Tiempos_de_reparacion!H$7:H10)</f>
        <v>0</v>
      </c>
      <c r="E10" s="4">
        <f>+SUM(Tiempos_de_reparacion!I$7:I10)</f>
        <v>0.32999999999999996</v>
      </c>
      <c r="F10" s="4">
        <f>+SUM(Tiempos_de_reparacion!J$7:J10)</f>
        <v>0.48</v>
      </c>
      <c r="G10" s="4">
        <f>+SUM(Tiempos_de_reparacion!K$7:K10)</f>
        <v>0.2</v>
      </c>
      <c r="H10" s="5">
        <f>+SUM(Tiempos_de_reparacion!L$7:L10)</f>
        <v>0.04</v>
      </c>
    </row>
    <row r="11" spans="3:8" x14ac:dyDescent="0.3">
      <c r="C11" s="1">
        <v>4</v>
      </c>
      <c r="D11" s="32">
        <f>+SUM(Tiempos_de_reparacion!H$7:H11)</f>
        <v>0</v>
      </c>
      <c r="E11" s="4">
        <f>+SUM(Tiempos_de_reparacion!I$7:I11)</f>
        <v>0.6</v>
      </c>
      <c r="F11" s="4">
        <f>+SUM(Tiempos_de_reparacion!J$7:J11)</f>
        <v>0.77</v>
      </c>
      <c r="G11" s="4">
        <f>+SUM(Tiempos_de_reparacion!K$7:K11)</f>
        <v>0.54</v>
      </c>
      <c r="H11" s="5">
        <f>+SUM(Tiempos_de_reparacion!L$7:L11)</f>
        <v>0.17</v>
      </c>
    </row>
    <row r="12" spans="3:8" x14ac:dyDescent="0.3">
      <c r="C12" s="1">
        <v>5</v>
      </c>
      <c r="D12" s="32">
        <f>+SUM(Tiempos_de_reparacion!H$7:H12)</f>
        <v>0.02</v>
      </c>
      <c r="E12" s="4">
        <f>+SUM(Tiempos_de_reparacion!I$7:I12)</f>
        <v>0.79</v>
      </c>
      <c r="F12" s="4">
        <f>+SUM(Tiempos_de_reparacion!J$7:J12)</f>
        <v>0.93</v>
      </c>
      <c r="G12" s="4">
        <f>+SUM(Tiempos_de_reparacion!K$7:K12)</f>
        <v>0.78</v>
      </c>
      <c r="H12" s="5">
        <f>+SUM(Tiempos_de_reparacion!L$7:L12)</f>
        <v>0.4</v>
      </c>
    </row>
    <row r="13" spans="3:8" x14ac:dyDescent="0.3">
      <c r="C13" s="1">
        <v>6</v>
      </c>
      <c r="D13" s="32">
        <f>+SUM(Tiempos_de_reparacion!H$7:H13)</f>
        <v>7.0000000000000007E-2</v>
      </c>
      <c r="E13" s="4">
        <f>+SUM(Tiempos_de_reparacion!I$7:I13)</f>
        <v>0.9</v>
      </c>
      <c r="F13" s="4">
        <f>+SUM(Tiempos_de_reparacion!J$7:J13)</f>
        <v>0.98000000000000009</v>
      </c>
      <c r="G13" s="4">
        <f>+SUM(Tiempos_de_reparacion!K$7:K13)</f>
        <v>0.89</v>
      </c>
      <c r="H13" s="5">
        <f>+SUM(Tiempos_de_reparacion!L$7:L13)</f>
        <v>0.68</v>
      </c>
    </row>
    <row r="14" spans="3:8" x14ac:dyDescent="0.3">
      <c r="C14" s="1">
        <v>7</v>
      </c>
      <c r="D14" s="32">
        <f>+SUM(Tiempos_de_reparacion!H$7:H14)</f>
        <v>0.23</v>
      </c>
      <c r="E14" s="4">
        <f>+SUM(Tiempos_de_reparacion!I$7:I14)</f>
        <v>0.96</v>
      </c>
      <c r="F14" s="4">
        <f>+SUM(Tiempos_de_reparacion!J$7:J14)</f>
        <v>1</v>
      </c>
      <c r="G14" s="4">
        <f>+SUM(Tiempos_de_reparacion!K$7:K14)</f>
        <v>0.95</v>
      </c>
      <c r="H14" s="5">
        <f>+SUM(Tiempos_de_reparacion!L$7:L14)</f>
        <v>0.84000000000000008</v>
      </c>
    </row>
    <row r="15" spans="3:8" x14ac:dyDescent="0.3">
      <c r="C15" s="1">
        <v>8</v>
      </c>
      <c r="D15" s="32">
        <f>+SUM(Tiempos_de_reparacion!H$7:H15)</f>
        <v>0.52</v>
      </c>
      <c r="E15" s="4">
        <f>+SUM(Tiempos_de_reparacion!I$7:I15)</f>
        <v>0.98</v>
      </c>
      <c r="F15" s="4">
        <f>+SUM(Tiempos_de_reparacion!J$7:J15)</f>
        <v>1</v>
      </c>
      <c r="G15" s="4">
        <f>+SUM(Tiempos_de_reparacion!K$7:K15)</f>
        <v>0.98</v>
      </c>
      <c r="H15" s="5">
        <f>+SUM(Tiempos_de_reparacion!L$7:L15)</f>
        <v>0.93</v>
      </c>
    </row>
    <row r="16" spans="3:8" x14ac:dyDescent="0.3">
      <c r="C16" s="1">
        <v>9</v>
      </c>
      <c r="D16" s="32">
        <f>+SUM(Tiempos_de_reparacion!H$7:H16)</f>
        <v>0.85000000000000009</v>
      </c>
      <c r="E16" s="4">
        <f>+SUM(Tiempos_de_reparacion!I$7:I16)</f>
        <v>0.99</v>
      </c>
      <c r="F16" s="4">
        <f>+SUM(Tiempos_de_reparacion!J$7:J16)</f>
        <v>1</v>
      </c>
      <c r="G16" s="4">
        <f>+SUM(Tiempos_de_reparacion!K$7:K16)</f>
        <v>0.99</v>
      </c>
      <c r="H16" s="5">
        <f>+SUM(Tiempos_de_reparacion!L$7:L16)</f>
        <v>0.98000000000000009</v>
      </c>
    </row>
    <row r="17" spans="3:8" x14ac:dyDescent="0.3">
      <c r="C17" s="1">
        <v>10</v>
      </c>
      <c r="D17" s="32">
        <f>+SUM(Tiempos_de_reparacion!H$7:H17)</f>
        <v>1</v>
      </c>
      <c r="E17" s="4">
        <f>+SUM(Tiempos_de_reparacion!I$7:I17)</f>
        <v>1</v>
      </c>
      <c r="F17" s="4">
        <f>+SUM(Tiempos_de_reparacion!J$7:J17)</f>
        <v>1</v>
      </c>
      <c r="G17" s="4">
        <f>+SUM(Tiempos_de_reparacion!K$7:K17)</f>
        <v>1</v>
      </c>
      <c r="H17" s="5">
        <f>+SUM(Tiempos_de_reparacion!L$7:L17)</f>
        <v>0.9900000000000001</v>
      </c>
    </row>
    <row r="18" spans="3:8" x14ac:dyDescent="0.3">
      <c r="C18" s="1">
        <v>11</v>
      </c>
      <c r="D18" s="32">
        <f>+SUM(Tiempos_de_reparacion!H$7:H18)</f>
        <v>1</v>
      </c>
      <c r="E18" s="4">
        <f>+SUM(Tiempos_de_reparacion!I$7:I18)</f>
        <v>1</v>
      </c>
      <c r="F18" s="4">
        <f>+SUM(Tiempos_de_reparacion!J$7:J18)</f>
        <v>1</v>
      </c>
      <c r="G18" s="4">
        <f>+SUM(Tiempos_de_reparacion!K$7:K18)</f>
        <v>1</v>
      </c>
      <c r="H18" s="5">
        <f>+SUM(Tiempos_de_reparacion!L$7:L18)</f>
        <v>1</v>
      </c>
    </row>
    <row r="19" spans="3:8" x14ac:dyDescent="0.3">
      <c r="C19" s="6">
        <v>12</v>
      </c>
      <c r="D19" s="37">
        <f>+SUM(Tiempos_de_reparacion!H$7:H19)</f>
        <v>1</v>
      </c>
      <c r="E19" s="7">
        <f>+SUM(Tiempos_de_reparacion!I$7:I19)</f>
        <v>1</v>
      </c>
      <c r="F19" s="7">
        <f>+SUM(Tiempos_de_reparacion!J$7:J19)</f>
        <v>1</v>
      </c>
      <c r="G19" s="7">
        <f>+SUM(Tiempos_de_reparacion!K$7:K19)</f>
        <v>1</v>
      </c>
      <c r="H19" s="8">
        <f>+SUM(Tiempos_de_reparacion!L$7:L19)</f>
        <v>1</v>
      </c>
    </row>
  </sheetData>
  <mergeCells count="6">
    <mergeCell ref="D4:H4"/>
    <mergeCell ref="C5:C6"/>
    <mergeCell ref="E5:E6"/>
    <mergeCell ref="F5:F6"/>
    <mergeCell ref="G5:G6"/>
    <mergeCell ref="H5:H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B0BB-6A25-4F20-80FE-FE49419918C3}">
  <dimension ref="B3:N35"/>
  <sheetViews>
    <sheetView workbookViewId="0"/>
  </sheetViews>
  <sheetFormatPr baseColWidth="10" defaultRowHeight="14.4" x14ac:dyDescent="0.3"/>
  <cols>
    <col min="1" max="1" width="4" customWidth="1"/>
    <col min="2" max="14" width="15.77734375" customWidth="1"/>
  </cols>
  <sheetData>
    <row r="3" spans="2:14" x14ac:dyDescent="0.3">
      <c r="H3" s="82" t="s">
        <v>19</v>
      </c>
      <c r="I3" s="83"/>
      <c r="J3" s="83"/>
      <c r="K3" s="83"/>
      <c r="L3" s="83"/>
      <c r="M3" s="83"/>
      <c r="N3" s="84"/>
    </row>
    <row r="4" spans="2:14" x14ac:dyDescent="0.3">
      <c r="B4" s="17" t="s">
        <v>0</v>
      </c>
      <c r="C4" s="64" t="s">
        <v>56</v>
      </c>
      <c r="D4" s="65"/>
      <c r="E4" s="65"/>
      <c r="F4" s="65"/>
      <c r="G4" s="66"/>
      <c r="H4" s="19"/>
      <c r="I4" s="85" t="s">
        <v>57</v>
      </c>
      <c r="J4" s="86"/>
      <c r="K4" s="86"/>
      <c r="L4" s="86"/>
      <c r="M4" s="86"/>
      <c r="N4" s="87"/>
    </row>
    <row r="5" spans="2:14" x14ac:dyDescent="0.3">
      <c r="B5" s="70" t="s">
        <v>1</v>
      </c>
      <c r="C5" s="10" t="s">
        <v>8</v>
      </c>
      <c r="D5" s="74" t="s">
        <v>2</v>
      </c>
      <c r="E5" s="74" t="s">
        <v>3</v>
      </c>
      <c r="F5" s="74" t="s">
        <v>4</v>
      </c>
      <c r="G5" s="72" t="s">
        <v>5</v>
      </c>
      <c r="H5" s="88" t="s">
        <v>17</v>
      </c>
      <c r="I5" s="20" t="s">
        <v>8</v>
      </c>
      <c r="J5" s="78" t="s">
        <v>2</v>
      </c>
      <c r="K5" s="78" t="s">
        <v>3</v>
      </c>
      <c r="L5" s="78" t="s">
        <v>4</v>
      </c>
      <c r="M5" s="80" t="s">
        <v>5</v>
      </c>
      <c r="N5" s="159" t="s">
        <v>26</v>
      </c>
    </row>
    <row r="6" spans="2:14" x14ac:dyDescent="0.3">
      <c r="B6" s="71"/>
      <c r="C6" s="11" t="s">
        <v>7</v>
      </c>
      <c r="D6" s="75"/>
      <c r="E6" s="75"/>
      <c r="F6" s="75"/>
      <c r="G6" s="73"/>
      <c r="H6" s="89"/>
      <c r="I6" s="21" t="s">
        <v>7</v>
      </c>
      <c r="J6" s="79"/>
      <c r="K6" s="79"/>
      <c r="L6" s="79"/>
      <c r="M6" s="81"/>
      <c r="N6" s="160"/>
    </row>
    <row r="7" spans="2:14" x14ac:dyDescent="0.3">
      <c r="B7" s="94">
        <f>Mantenibilidad!C7</f>
        <v>0</v>
      </c>
      <c r="C7" s="36">
        <f>Mantenibilidad!D7</f>
        <v>0</v>
      </c>
      <c r="D7" s="36">
        <f>Mantenibilidad!E7</f>
        <v>0</v>
      </c>
      <c r="E7" s="36">
        <f>Mantenibilidad!F7</f>
        <v>0</v>
      </c>
      <c r="F7" s="36">
        <f>Mantenibilidad!G7</f>
        <v>0</v>
      </c>
      <c r="G7" s="36">
        <f>Mantenibilidad!H7</f>
        <v>0</v>
      </c>
      <c r="H7" s="94" t="s">
        <v>18</v>
      </c>
      <c r="I7" s="35" t="s">
        <v>18</v>
      </c>
      <c r="J7" s="36" t="s">
        <v>18</v>
      </c>
      <c r="K7" s="36" t="s">
        <v>18</v>
      </c>
      <c r="L7" s="36" t="s">
        <v>18</v>
      </c>
      <c r="M7" s="18" t="s">
        <v>18</v>
      </c>
      <c r="N7" s="94" t="s">
        <v>18</v>
      </c>
    </row>
    <row r="8" spans="2:14" x14ac:dyDescent="0.3">
      <c r="B8" s="1">
        <f>Mantenibilidad!C8</f>
        <v>1</v>
      </c>
      <c r="C8" s="4">
        <f>Mantenibilidad!D8</f>
        <v>0</v>
      </c>
      <c r="D8" s="4">
        <f>Mantenibilidad!E8</f>
        <v>0</v>
      </c>
      <c r="E8" s="4">
        <f>Mantenibilidad!F8</f>
        <v>0</v>
      </c>
      <c r="F8" s="4">
        <f>Mantenibilidad!G8</f>
        <v>0</v>
      </c>
      <c r="G8" s="4">
        <f>Mantenibilidad!H8</f>
        <v>0</v>
      </c>
      <c r="H8" s="25">
        <f>LN(B8)</f>
        <v>0</v>
      </c>
      <c r="I8" s="32" t="s">
        <v>18</v>
      </c>
      <c r="J8" s="4" t="s">
        <v>18</v>
      </c>
      <c r="K8" s="4" t="s">
        <v>18</v>
      </c>
      <c r="L8" s="4" t="s">
        <v>18</v>
      </c>
      <c r="M8" s="5" t="s">
        <v>18</v>
      </c>
      <c r="N8" s="25">
        <f>LN(-LN(1-'M(t)_Weibull'!H8))</f>
        <v>-1.9883702580142166</v>
      </c>
    </row>
    <row r="9" spans="2:14" x14ac:dyDescent="0.3">
      <c r="B9" s="1">
        <f>Mantenibilidad!C9</f>
        <v>2</v>
      </c>
      <c r="C9" s="4">
        <f>Mantenibilidad!D9</f>
        <v>0</v>
      </c>
      <c r="D9" s="4">
        <f>Mantenibilidad!E9</f>
        <v>0.09</v>
      </c>
      <c r="E9" s="4">
        <f>Mantenibilidad!F9</f>
        <v>0.15</v>
      </c>
      <c r="F9" s="4">
        <f>Mantenibilidad!G9</f>
        <v>0.04</v>
      </c>
      <c r="G9" s="4">
        <f>Mantenibilidad!H9</f>
        <v>0</v>
      </c>
      <c r="H9" s="25">
        <f t="shared" ref="H9:H19" si="0">LN(B9)</f>
        <v>0.69314718055994529</v>
      </c>
      <c r="I9" s="32" t="s">
        <v>18</v>
      </c>
      <c r="J9" s="4">
        <f t="shared" ref="J9:J19" si="1">LN(-LN(1-D9))</f>
        <v>-2.3611608457948767</v>
      </c>
      <c r="K9" s="4">
        <f t="shared" ref="K9:K19" si="2">LN(-LN(1-E9))</f>
        <v>-1.8169607947796103</v>
      </c>
      <c r="L9" s="4">
        <f t="shared" ref="L9:L19" si="3">LN(-LN(1-F9))</f>
        <v>-3.1985342614453849</v>
      </c>
      <c r="M9" s="5" t="s">
        <v>18</v>
      </c>
      <c r="N9" s="25">
        <f>LN(-LN(1-'M(t)_Weibull'!H9))</f>
        <v>-8.0600687729891846E-2</v>
      </c>
    </row>
    <row r="10" spans="2:14" x14ac:dyDescent="0.3">
      <c r="B10" s="1">
        <f>Mantenibilidad!C10</f>
        <v>3</v>
      </c>
      <c r="C10" s="4">
        <f>Mantenibilidad!D10</f>
        <v>0</v>
      </c>
      <c r="D10" s="4">
        <f>Mantenibilidad!E10</f>
        <v>0.32999999999999996</v>
      </c>
      <c r="E10" s="4">
        <f>Mantenibilidad!F10</f>
        <v>0.48</v>
      </c>
      <c r="F10" s="4">
        <f>Mantenibilidad!G10</f>
        <v>0.2</v>
      </c>
      <c r="G10" s="4">
        <f>Mantenibilidad!H10</f>
        <v>0.04</v>
      </c>
      <c r="H10" s="25">
        <f t="shared" si="0"/>
        <v>1.0986122886681098</v>
      </c>
      <c r="I10" s="32" t="s">
        <v>18</v>
      </c>
      <c r="J10" s="4">
        <f t="shared" si="1"/>
        <v>-0.91509752753286122</v>
      </c>
      <c r="K10" s="4">
        <f t="shared" si="2"/>
        <v>-0.42476036900425079</v>
      </c>
      <c r="L10" s="4">
        <f t="shared" si="3"/>
        <v>-1.4999399867595158</v>
      </c>
      <c r="M10" s="5">
        <f t="shared" ref="M9:M19" si="4">LN(-LN(1-G10))</f>
        <v>-3.1985342614453849</v>
      </c>
      <c r="N10" s="25">
        <f>LN(-LN(1-'M(t)_Weibull'!H10))</f>
        <v>1.0483922076961092</v>
      </c>
    </row>
    <row r="11" spans="2:14" x14ac:dyDescent="0.3">
      <c r="B11" s="1">
        <f>Mantenibilidad!C11</f>
        <v>4</v>
      </c>
      <c r="C11" s="4">
        <f>Mantenibilidad!D11</f>
        <v>0</v>
      </c>
      <c r="D11" s="4">
        <f>Mantenibilidad!E11</f>
        <v>0.6</v>
      </c>
      <c r="E11" s="4">
        <f>Mantenibilidad!F11</f>
        <v>0.77</v>
      </c>
      <c r="F11" s="4">
        <f>Mantenibilidad!G11</f>
        <v>0.54</v>
      </c>
      <c r="G11" s="4">
        <f>Mantenibilidad!H11</f>
        <v>0.17</v>
      </c>
      <c r="H11" s="25">
        <f t="shared" si="0"/>
        <v>1.3862943611198906</v>
      </c>
      <c r="I11" s="32" t="s">
        <v>18</v>
      </c>
      <c r="J11" s="4">
        <f t="shared" si="1"/>
        <v>-8.7421571790755173E-2</v>
      </c>
      <c r="K11" s="4">
        <f t="shared" si="2"/>
        <v>0.38504194796137331</v>
      </c>
      <c r="L11" s="4">
        <f t="shared" si="3"/>
        <v>-0.25292156110001457</v>
      </c>
      <c r="M11" s="5">
        <f t="shared" si="4"/>
        <v>-1.6802382475166791</v>
      </c>
      <c r="N11" s="25">
        <f>LN(-LN(1-'M(t)_Weibull'!H11))</f>
        <v>1.8596618134388689</v>
      </c>
    </row>
    <row r="12" spans="2:14" x14ac:dyDescent="0.3">
      <c r="B12" s="1">
        <f>Mantenibilidad!C12</f>
        <v>5</v>
      </c>
      <c r="C12" s="4">
        <f>Mantenibilidad!D12</f>
        <v>0.02</v>
      </c>
      <c r="D12" s="4">
        <f>Mantenibilidad!E12</f>
        <v>0.79</v>
      </c>
      <c r="E12" s="4">
        <f>Mantenibilidad!F12</f>
        <v>0.93</v>
      </c>
      <c r="F12" s="4">
        <f>Mantenibilidad!G12</f>
        <v>0.78</v>
      </c>
      <c r="G12" s="4">
        <f>Mantenibilidad!H12</f>
        <v>0.4</v>
      </c>
      <c r="H12" s="25">
        <f t="shared" si="0"/>
        <v>1.6094379124341003</v>
      </c>
      <c r="I12" s="32">
        <f t="shared" ref="I9:I19" si="5">LN(-LN(1-C12))</f>
        <v>-3.9019386579358333</v>
      </c>
      <c r="J12" s="4">
        <f t="shared" si="1"/>
        <v>0.44510095832671132</v>
      </c>
      <c r="K12" s="4">
        <f t="shared" si="2"/>
        <v>0.97804790248970952</v>
      </c>
      <c r="L12" s="4">
        <f t="shared" si="3"/>
        <v>0.4148395191115764</v>
      </c>
      <c r="M12" s="5">
        <f t="shared" si="4"/>
        <v>-0.67172699209212194</v>
      </c>
      <c r="N12" s="25">
        <f>LN(-LN(1-'M(t)_Weibull'!H12))</f>
        <v>2.4938574367267252</v>
      </c>
    </row>
    <row r="13" spans="2:14" x14ac:dyDescent="0.3">
      <c r="B13" s="1">
        <f>Mantenibilidad!C13</f>
        <v>6</v>
      </c>
      <c r="C13" s="4">
        <f>Mantenibilidad!D13</f>
        <v>7.0000000000000007E-2</v>
      </c>
      <c r="D13" s="4">
        <f>Mantenibilidad!E13</f>
        <v>0.9</v>
      </c>
      <c r="E13" s="4">
        <f>Mantenibilidad!F13</f>
        <v>0.98000000000000009</v>
      </c>
      <c r="F13" s="4">
        <f>Mantenibilidad!G13</f>
        <v>0.89</v>
      </c>
      <c r="G13" s="4">
        <f>Mantenibilidad!H13</f>
        <v>0.68</v>
      </c>
      <c r="H13" s="25">
        <f t="shared" si="0"/>
        <v>1.791759469228055</v>
      </c>
      <c r="I13" s="32">
        <f t="shared" si="5"/>
        <v>-2.6231941186130197</v>
      </c>
      <c r="J13" s="4">
        <f t="shared" si="1"/>
        <v>0.83403244524795594</v>
      </c>
      <c r="K13" s="4">
        <f t="shared" si="2"/>
        <v>1.3640546328884469</v>
      </c>
      <c r="L13" s="4">
        <f t="shared" si="3"/>
        <v>0.7917586837172691</v>
      </c>
      <c r="M13" s="5">
        <f t="shared" si="4"/>
        <v>0.13053189641996404</v>
      </c>
      <c r="N13" s="25">
        <f>LN(-LN(1-'M(t)_Weibull'!H13))</f>
        <v>3.014134920523615</v>
      </c>
    </row>
    <row r="14" spans="2:14" x14ac:dyDescent="0.3">
      <c r="B14" s="1">
        <f>Mantenibilidad!C14</f>
        <v>7</v>
      </c>
      <c r="C14" s="4">
        <f>Mantenibilidad!D14</f>
        <v>0.23</v>
      </c>
      <c r="D14" s="4">
        <f>Mantenibilidad!E14</f>
        <v>0.96</v>
      </c>
      <c r="E14" s="4">
        <f>Mantenibilidad!F14</f>
        <v>1</v>
      </c>
      <c r="F14" s="4">
        <f>Mantenibilidad!G14</f>
        <v>0.95</v>
      </c>
      <c r="G14" s="4">
        <f>Mantenibilidad!H14</f>
        <v>0.84000000000000008</v>
      </c>
      <c r="H14" s="25">
        <f t="shared" si="0"/>
        <v>1.9459101490553132</v>
      </c>
      <c r="I14" s="32">
        <f t="shared" si="5"/>
        <v>-1.3418382836093288</v>
      </c>
      <c r="J14" s="4">
        <f t="shared" si="1"/>
        <v>1.1690321758870557</v>
      </c>
      <c r="K14" s="4" t="s">
        <v>18</v>
      </c>
      <c r="L14" s="4">
        <f t="shared" si="3"/>
        <v>1.0971887003649483</v>
      </c>
      <c r="M14" s="5">
        <f t="shared" si="4"/>
        <v>0.60572560876919046</v>
      </c>
      <c r="N14" s="25">
        <f>LN(-LN(1-'M(t)_Weibull'!H14))</f>
        <v>3.4573525562841074</v>
      </c>
    </row>
    <row r="15" spans="2:14" x14ac:dyDescent="0.3">
      <c r="B15" s="1">
        <f>Mantenibilidad!C15</f>
        <v>8</v>
      </c>
      <c r="C15" s="4">
        <f>Mantenibilidad!D15</f>
        <v>0.52</v>
      </c>
      <c r="D15" s="4">
        <f>Mantenibilidad!E15</f>
        <v>0.98</v>
      </c>
      <c r="E15" s="4">
        <f>Mantenibilidad!F15</f>
        <v>1</v>
      </c>
      <c r="F15" s="4">
        <f>Mantenibilidad!G15</f>
        <v>0.98</v>
      </c>
      <c r="G15" s="4">
        <f>Mantenibilidad!H15</f>
        <v>0.93</v>
      </c>
      <c r="H15" s="25">
        <f t="shared" si="0"/>
        <v>2.0794415416798357</v>
      </c>
      <c r="I15" s="32">
        <f t="shared" si="5"/>
        <v>-0.30928824705301156</v>
      </c>
      <c r="J15" s="4">
        <f t="shared" si="1"/>
        <v>1.3640546328884453</v>
      </c>
      <c r="K15" s="4" t="s">
        <v>18</v>
      </c>
      <c r="L15" s="4">
        <f t="shared" si="3"/>
        <v>1.3640546328884453</v>
      </c>
      <c r="M15" s="5">
        <f t="shared" si="4"/>
        <v>0.97804790248970952</v>
      </c>
      <c r="N15" s="25" t="s">
        <v>18</v>
      </c>
    </row>
    <row r="16" spans="2:14" x14ac:dyDescent="0.3">
      <c r="B16" s="1">
        <f>Mantenibilidad!C16</f>
        <v>9</v>
      </c>
      <c r="C16" s="4">
        <f>Mantenibilidad!D16</f>
        <v>0.85000000000000009</v>
      </c>
      <c r="D16" s="4">
        <f>Mantenibilidad!E16</f>
        <v>0.99</v>
      </c>
      <c r="E16" s="4">
        <f>Mantenibilidad!F16</f>
        <v>1</v>
      </c>
      <c r="F16" s="4">
        <f>Mantenibilidad!G16</f>
        <v>0.99</v>
      </c>
      <c r="G16" s="4">
        <f>Mantenibilidad!H16</f>
        <v>0.98000000000000009</v>
      </c>
      <c r="H16" s="25">
        <f t="shared" si="0"/>
        <v>2.1972245773362196</v>
      </c>
      <c r="I16" s="32">
        <f t="shared" si="5"/>
        <v>0.64033693876074826</v>
      </c>
      <c r="J16" s="4">
        <f t="shared" si="1"/>
        <v>1.5271796258079011</v>
      </c>
      <c r="K16" s="4" t="s">
        <v>18</v>
      </c>
      <c r="L16" s="4">
        <f t="shared" si="3"/>
        <v>1.5271796258079011</v>
      </c>
      <c r="M16" s="5">
        <f t="shared" si="4"/>
        <v>1.3640546328884469</v>
      </c>
      <c r="N16" s="25" t="s">
        <v>18</v>
      </c>
    </row>
    <row r="17" spans="2:14" x14ac:dyDescent="0.3">
      <c r="B17" s="1">
        <f>Mantenibilidad!C17</f>
        <v>10</v>
      </c>
      <c r="C17" s="4">
        <f>Mantenibilidad!D17</f>
        <v>1</v>
      </c>
      <c r="D17" s="4">
        <f>Mantenibilidad!E17</f>
        <v>1</v>
      </c>
      <c r="E17" s="4">
        <f>Mantenibilidad!F17</f>
        <v>1</v>
      </c>
      <c r="F17" s="4">
        <f>Mantenibilidad!G17</f>
        <v>1</v>
      </c>
      <c r="G17" s="4">
        <f>Mantenibilidad!H17</f>
        <v>0.9900000000000001</v>
      </c>
      <c r="H17" s="25">
        <f t="shared" si="0"/>
        <v>2.3025850929940459</v>
      </c>
      <c r="I17" s="32" t="s">
        <v>18</v>
      </c>
      <c r="J17" s="4" t="s">
        <v>18</v>
      </c>
      <c r="K17" s="4" t="s">
        <v>18</v>
      </c>
      <c r="L17" s="4" t="s">
        <v>18</v>
      </c>
      <c r="M17" s="5">
        <f t="shared" si="4"/>
        <v>1.5271796258079033</v>
      </c>
      <c r="N17" s="25" t="s">
        <v>18</v>
      </c>
    </row>
    <row r="18" spans="2:14" x14ac:dyDescent="0.3">
      <c r="B18" s="1">
        <f>Mantenibilidad!C18</f>
        <v>11</v>
      </c>
      <c r="C18" s="4">
        <f>Mantenibilidad!D18</f>
        <v>1</v>
      </c>
      <c r="D18" s="4">
        <f>Mantenibilidad!E18</f>
        <v>1</v>
      </c>
      <c r="E18" s="4">
        <f>Mantenibilidad!F18</f>
        <v>1</v>
      </c>
      <c r="F18" s="4">
        <f>Mantenibilidad!G18</f>
        <v>1</v>
      </c>
      <c r="G18" s="4">
        <f>Mantenibilidad!H18</f>
        <v>1</v>
      </c>
      <c r="H18" s="25">
        <f t="shared" si="0"/>
        <v>2.3978952727983707</v>
      </c>
      <c r="I18" s="32" t="s">
        <v>18</v>
      </c>
      <c r="J18" s="4" t="s">
        <v>18</v>
      </c>
      <c r="K18" s="4" t="s">
        <v>18</v>
      </c>
      <c r="L18" s="4" t="s">
        <v>18</v>
      </c>
      <c r="M18" s="5" t="s">
        <v>18</v>
      </c>
      <c r="N18" s="25" t="s">
        <v>18</v>
      </c>
    </row>
    <row r="19" spans="2:14" x14ac:dyDescent="0.3">
      <c r="B19" s="6">
        <f>Mantenibilidad!C19</f>
        <v>12</v>
      </c>
      <c r="C19" s="7">
        <f>Mantenibilidad!D19</f>
        <v>1</v>
      </c>
      <c r="D19" s="7">
        <f>Mantenibilidad!E19</f>
        <v>1</v>
      </c>
      <c r="E19" s="7">
        <f>Mantenibilidad!F19</f>
        <v>1</v>
      </c>
      <c r="F19" s="7">
        <f>Mantenibilidad!G19</f>
        <v>1</v>
      </c>
      <c r="G19" s="7">
        <f>Mantenibilidad!H19</f>
        <v>1</v>
      </c>
      <c r="H19" s="31">
        <f>LN(B19)</f>
        <v>2.4849066497880004</v>
      </c>
      <c r="I19" s="37" t="s">
        <v>18</v>
      </c>
      <c r="J19" s="7" t="s">
        <v>18</v>
      </c>
      <c r="K19" s="7" t="s">
        <v>18</v>
      </c>
      <c r="L19" s="7" t="s">
        <v>18</v>
      </c>
      <c r="M19" s="8" t="s">
        <v>18</v>
      </c>
      <c r="N19" s="31" t="s">
        <v>18</v>
      </c>
    </row>
    <row r="22" spans="2:14" x14ac:dyDescent="0.3">
      <c r="K22" s="22"/>
      <c r="L22" s="22"/>
    </row>
    <row r="23" spans="2:14" ht="25.2" customHeight="1" x14ac:dyDescent="0.3">
      <c r="K23" s="17"/>
      <c r="L23" s="94"/>
      <c r="M23" s="17"/>
    </row>
    <row r="24" spans="2:14" x14ac:dyDescent="0.3">
      <c r="J24" s="23" t="s">
        <v>8</v>
      </c>
      <c r="K24" s="152">
        <v>7.7758000000000003</v>
      </c>
      <c r="L24" s="155">
        <v>-16.474</v>
      </c>
      <c r="M24" s="152">
        <f>EXP(-L24/K24)</f>
        <v>8.3196854715420923</v>
      </c>
    </row>
    <row r="25" spans="2:14" x14ac:dyDescent="0.3">
      <c r="J25" s="24" t="s">
        <v>7</v>
      </c>
      <c r="K25" s="151"/>
      <c r="L25" s="156"/>
      <c r="M25" s="151"/>
    </row>
    <row r="26" spans="2:14" x14ac:dyDescent="0.3">
      <c r="J26" s="76" t="s">
        <v>2</v>
      </c>
      <c r="K26" s="152">
        <v>2.5518999999999998</v>
      </c>
      <c r="L26" s="155">
        <v>-3.8365999999999998</v>
      </c>
      <c r="M26" s="152">
        <f>EXP(-L26/K26)</f>
        <v>4.4970823406217812</v>
      </c>
    </row>
    <row r="27" spans="2:14" x14ac:dyDescent="0.3">
      <c r="J27" s="77"/>
      <c r="K27" s="151"/>
      <c r="L27" s="156"/>
      <c r="M27" s="151"/>
    </row>
    <row r="28" spans="2:14" x14ac:dyDescent="0.3">
      <c r="J28" s="76" t="s">
        <v>3</v>
      </c>
      <c r="K28" s="152">
        <v>2.9060999999999999</v>
      </c>
      <c r="L28" s="155">
        <v>-3.7269000000000001</v>
      </c>
      <c r="M28" s="152">
        <f>EXP(-L28/K28)</f>
        <v>3.6054276262454583</v>
      </c>
    </row>
    <row r="29" spans="2:14" x14ac:dyDescent="0.3">
      <c r="J29" s="77"/>
      <c r="K29" s="151"/>
      <c r="L29" s="156"/>
      <c r="M29" s="151"/>
    </row>
    <row r="30" spans="2:14" x14ac:dyDescent="0.3">
      <c r="J30" s="76" t="s">
        <v>4</v>
      </c>
      <c r="K30" s="152">
        <v>3.1183999999999998</v>
      </c>
      <c r="L30" s="155">
        <v>-4.9596999999999998</v>
      </c>
      <c r="M30" s="152">
        <f>EXP(-L30/K30)</f>
        <v>4.906020174210882</v>
      </c>
    </row>
    <row r="31" spans="2:14" x14ac:dyDescent="0.3">
      <c r="J31" s="77"/>
      <c r="K31" s="151"/>
      <c r="L31" s="156"/>
      <c r="M31" s="151"/>
    </row>
    <row r="32" spans="2:14" x14ac:dyDescent="0.3">
      <c r="J32" s="76" t="s">
        <v>5</v>
      </c>
      <c r="K32" s="153">
        <v>3.9180999999999999</v>
      </c>
      <c r="L32" s="157">
        <v>-7.1761999999999997</v>
      </c>
      <c r="M32" s="153">
        <f>EXP(-L32/K32)</f>
        <v>6.2435629615977453</v>
      </c>
    </row>
    <row r="33" spans="10:13" x14ac:dyDescent="0.3">
      <c r="J33" s="77"/>
      <c r="K33" s="151"/>
      <c r="L33" s="156"/>
      <c r="M33" s="151"/>
    </row>
    <row r="34" spans="10:13" x14ac:dyDescent="0.3">
      <c r="J34" s="161" t="s">
        <v>26</v>
      </c>
      <c r="K34" s="153">
        <v>2.8245</v>
      </c>
      <c r="L34" s="157">
        <v>-2.0476999999999999</v>
      </c>
      <c r="M34" s="153">
        <f>EXP(-L34/K34)</f>
        <v>2.0646854124940104</v>
      </c>
    </row>
    <row r="35" spans="10:13" x14ac:dyDescent="0.3">
      <c r="J35" s="162"/>
      <c r="K35" s="151"/>
      <c r="L35" s="156"/>
      <c r="M35" s="151"/>
    </row>
  </sheetData>
  <mergeCells count="19">
    <mergeCell ref="J32:J33"/>
    <mergeCell ref="N5:N6"/>
    <mergeCell ref="H3:N3"/>
    <mergeCell ref="I4:N4"/>
    <mergeCell ref="J34:J35"/>
    <mergeCell ref="K5:K6"/>
    <mergeCell ref="L5:L6"/>
    <mergeCell ref="M5:M6"/>
    <mergeCell ref="J26:J27"/>
    <mergeCell ref="J28:J29"/>
    <mergeCell ref="J30:J31"/>
    <mergeCell ref="C4:G4"/>
    <mergeCell ref="B5:B6"/>
    <mergeCell ref="D5:D6"/>
    <mergeCell ref="E5:E6"/>
    <mergeCell ref="F5:F6"/>
    <mergeCell ref="G5:G6"/>
    <mergeCell ref="H5:H6"/>
    <mergeCell ref="J5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</vt:lpstr>
      <vt:lpstr>Historial_Fallos</vt:lpstr>
      <vt:lpstr>Fiabilidad</vt:lpstr>
      <vt:lpstr>Ajuste_Weibull_Fiabilidad</vt:lpstr>
      <vt:lpstr>R(t)_f(t)_Z(t)_Weibull</vt:lpstr>
      <vt:lpstr>Plan_de_MTo</vt:lpstr>
      <vt:lpstr>Tiempos_de_reparacion</vt:lpstr>
      <vt:lpstr>Mantenibilidad</vt:lpstr>
      <vt:lpstr>Ajuste_Weibull_Mantenibilidad</vt:lpstr>
      <vt:lpstr>M(t)_Weibull</vt:lpstr>
      <vt:lpstr>Disponibilidad</vt:lpstr>
      <vt:lpstr>Costes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 Coronado González</dc:creator>
  <cp:lastModifiedBy>Tomi Coronado González</cp:lastModifiedBy>
  <dcterms:created xsi:type="dcterms:W3CDTF">2021-01-13T12:48:38Z</dcterms:created>
  <dcterms:modified xsi:type="dcterms:W3CDTF">2021-01-15T02:42:32Z</dcterms:modified>
</cp:coreProperties>
</file>