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C:\Users\USRVI-TP\Downloads\DOCUMENTOS FASE1 (1)\DOCUMENTOS FASE1\"/>
    </mc:Choice>
  </mc:AlternateContent>
  <xr:revisionPtr revIDLastSave="0" documentId="8_{4B768AD1-2C81-4F59-87D4-4AF3B51F505B}" xr6:coauthVersionLast="36" xr6:coauthVersionMax="36" xr10:uidLastSave="{00000000-0000-0000-0000-000000000000}"/>
  <bookViews>
    <workbookView xWindow="-105" yWindow="-105" windowWidth="23250" windowHeight="1245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E43" i="1" l="1"/>
  <c r="C61" i="1" l="1"/>
  <c r="D68" i="1"/>
  <c r="J67" i="1"/>
  <c r="K67" i="1" s="1"/>
  <c r="H67" i="1"/>
  <c r="H68" i="1" s="1"/>
  <c r="F67" i="1"/>
  <c r="G67" i="1" s="1"/>
  <c r="D67" i="1"/>
  <c r="E67" i="1" s="1"/>
  <c r="J66" i="1"/>
  <c r="K66" i="1" s="1"/>
  <c r="I66" i="1"/>
  <c r="H66" i="1"/>
  <c r="F66" i="1"/>
  <c r="G66" i="1" s="1"/>
  <c r="E66" i="1"/>
  <c r="D66" i="1"/>
  <c r="J65" i="1"/>
  <c r="J68" i="1" s="1"/>
  <c r="H65" i="1"/>
  <c r="I65" i="1" s="1"/>
  <c r="G65" i="1"/>
  <c r="G68" i="1" s="1"/>
  <c r="E65" i="1"/>
  <c r="E68" i="1" s="1"/>
  <c r="F68" i="1" l="1"/>
  <c r="K65" i="1"/>
  <c r="K68" i="1" s="1"/>
  <c r="I67" i="1"/>
  <c r="I68" i="1" s="1"/>
  <c r="C68" i="1" s="1"/>
  <c r="C69" i="1" s="1"/>
  <c r="D7" i="1" s="1"/>
  <c r="J56" i="1"/>
  <c r="K56" i="1" s="1"/>
  <c r="H56" i="1"/>
  <c r="I56" i="1" s="1"/>
  <c r="F56" i="1"/>
  <c r="G56" i="1" s="1"/>
  <c r="D56" i="1"/>
  <c r="E56" i="1" s="1"/>
  <c r="J55" i="1"/>
  <c r="K55" i="1" s="1"/>
  <c r="H55" i="1"/>
  <c r="I55" i="1" s="1"/>
  <c r="F55" i="1"/>
  <c r="G55" i="1" s="1"/>
  <c r="D55" i="1"/>
  <c r="E55" i="1" s="1"/>
  <c r="J54" i="1"/>
  <c r="K54" i="1" s="1"/>
  <c r="H54" i="1"/>
  <c r="I54" i="1" s="1"/>
  <c r="G54" i="1"/>
  <c r="E54" i="1"/>
  <c r="J45" i="1"/>
  <c r="K45" i="1" s="1"/>
  <c r="H45" i="1"/>
  <c r="I45" i="1" s="1"/>
  <c r="F45" i="1"/>
  <c r="G45" i="1" s="1"/>
  <c r="D45" i="1"/>
  <c r="E45" i="1" s="1"/>
  <c r="J44" i="1"/>
  <c r="K44" i="1" s="1"/>
  <c r="H44" i="1"/>
  <c r="I44" i="1" s="1"/>
  <c r="F44" i="1"/>
  <c r="G44" i="1" s="1"/>
  <c r="D44" i="1"/>
  <c r="E44" i="1" s="1"/>
  <c r="J43" i="1"/>
  <c r="K43" i="1" s="1"/>
  <c r="H43" i="1"/>
  <c r="I43" i="1" s="1"/>
  <c r="G43" i="1"/>
  <c r="E19" i="1"/>
  <c r="G19" i="1"/>
  <c r="I19" i="1"/>
  <c r="J19" i="1"/>
  <c r="K19" i="1" s="1"/>
  <c r="E17" i="1"/>
  <c r="G17" i="1"/>
  <c r="H17" i="1"/>
  <c r="I17" i="1" s="1"/>
  <c r="J17" i="1"/>
  <c r="K17" i="1" s="1"/>
  <c r="G31" i="1"/>
  <c r="H31" i="1"/>
  <c r="I31" i="1" s="1"/>
  <c r="J31" i="1"/>
  <c r="K31" i="1" s="1"/>
  <c r="G14" i="1"/>
  <c r="H14" i="1"/>
  <c r="I14" i="1" s="1"/>
  <c r="J14" i="1"/>
  <c r="K14" i="1" s="1"/>
  <c r="J33" i="1"/>
  <c r="K33" i="1" s="1"/>
  <c r="H33" i="1"/>
  <c r="I33" i="1" s="1"/>
  <c r="F33" i="1"/>
  <c r="G33" i="1" s="1"/>
  <c r="D33" i="1"/>
  <c r="E33" i="1" s="1"/>
  <c r="C50" i="1"/>
  <c r="C39" i="1"/>
  <c r="B56" i="1"/>
  <c r="B55" i="1"/>
  <c r="B54" i="1"/>
  <c r="B45" i="1"/>
  <c r="B44" i="1"/>
  <c r="B43" i="1"/>
  <c r="D57" i="1"/>
  <c r="B32" i="1"/>
  <c r="B31" i="1"/>
  <c r="E31" i="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E14" i="1"/>
  <c r="E18" i="1"/>
  <c r="E22" i="1"/>
  <c r="G20" i="1"/>
  <c r="G21" i="1"/>
  <c r="C57" i="1" l="1"/>
  <c r="C46" i="1"/>
  <c r="E21" i="1"/>
  <c r="H21" i="1"/>
  <c r="I21" i="1" s="1"/>
  <c r="J21" i="1"/>
  <c r="K21" i="1" s="1"/>
  <c r="G22" i="1"/>
  <c r="H22" i="1"/>
  <c r="I22" i="1" s="1"/>
  <c r="J22" i="1"/>
  <c r="K22" i="1" s="1"/>
  <c r="C27" i="1"/>
  <c r="J20" i="1"/>
  <c r="K20" i="1" s="1"/>
  <c r="H20" i="1"/>
  <c r="I20" i="1" s="1"/>
  <c r="E20" i="1"/>
  <c r="J18" i="1"/>
  <c r="K18" i="1" s="1"/>
  <c r="I18" i="1"/>
  <c r="F18" i="1"/>
  <c r="G18" i="1" s="1"/>
  <c r="J16" i="1"/>
  <c r="K16" i="1" s="1"/>
  <c r="H16" i="1"/>
  <c r="I16" i="1" s="1"/>
  <c r="J15" i="1"/>
  <c r="K15" i="1" s="1"/>
  <c r="H15" i="1"/>
  <c r="I15" i="1" s="1"/>
  <c r="G15" i="1"/>
  <c r="J13" i="1"/>
  <c r="K13" i="1" s="1"/>
  <c r="H13" i="1"/>
  <c r="I13" i="1" s="1"/>
  <c r="F13" i="1"/>
  <c r="G13" i="1" s="1"/>
  <c r="C58" i="1" l="1"/>
  <c r="D6" i="1" s="1"/>
  <c r="C47" i="1"/>
  <c r="D5" i="1" s="1"/>
  <c r="E23" i="1"/>
  <c r="G23" i="1"/>
  <c r="I23" i="1"/>
  <c r="C34" i="1" l="1"/>
  <c r="K23" i="1"/>
  <c r="C23" i="1" s="1"/>
  <c r="C24" i="1" s="1"/>
  <c r="C7" i="1" s="1"/>
  <c r="E7" i="1" s="1"/>
  <c r="C35" i="1" l="1"/>
  <c r="D4" i="1" s="1"/>
  <c r="C6" i="1"/>
  <c r="E6" i="1" s="1"/>
  <c r="C5" i="1"/>
  <c r="E5" i="1" s="1"/>
  <c r="C4" i="1"/>
  <c r="E4" i="1" l="1"/>
</calcChain>
</file>

<file path=xl/sharedStrings.xml><?xml version="1.0" encoding="utf-8"?>
<sst xmlns="http://schemas.openxmlformats.org/spreadsheetml/2006/main" count="188" uniqueCount="100">
  <si>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</si>
  <si>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</si>
  <si>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</si>
  <si>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</si>
  <si>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</si>
  <si>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</si>
  <si>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</si>
  <si>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</si>
  <si>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</si>
  <si>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</si>
  <si>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</si>
  <si>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</si>
  <si>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</si>
  <si>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</si>
  <si>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</si>
  <si>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</si>
  <si>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</si>
  <si>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</si>
  <si>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</si>
  <si>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</si>
  <si>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</si>
  <si>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</si>
  <si>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</si>
  <si>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</si>
  <si>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</si>
  <si>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</si>
  <si>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</si>
  <si>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</si>
  <si>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</si>
  <si>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</si>
  <si>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</si>
  <si>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</si>
  <si>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</si>
  <si>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</si>
  <si>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</si>
  <si>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</si>
  <si>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</si>
  <si>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</si>
  <si>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</si>
  <si>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</si>
  <si>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</si>
  <si>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</si>
  <si>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</si>
  <si>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</si>
  <si>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</si>
  <si>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</si>
  <si>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</si>
  <si>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</si>
  <si>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</si>
  <si>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</si>
  <si>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</si>
  <si>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</si>
  <si>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</si>
  <si>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</si>
  <si>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</si>
  <si>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</si>
  <si>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</si>
  <si>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</si>
  <si>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</si>
  <si>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</si>
  <si>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</si>
  <si>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</si>
  <si>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</si>
  <si>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</si>
  <si>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</si>
  <si>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</si>
  <si>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</si>
  <si>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</si>
  <si>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</si>
  <si>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</si>
  <si>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</si>
  <si>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</si>
  <si>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</si>
  <si>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</si>
  <si>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</si>
  <si>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</si>
  <si>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</si>
  <si>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</si>
  <si>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</si>
  <si>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</si>
  <si>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</si>
  <si>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</si>
  <si>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</si>
  <si>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</si>
  <si>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</si>
  <si>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</si>
  <si>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</si>
  <si>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</si>
  <si>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</si>
  <si>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</si>
  <si>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</si>
  <si>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</si>
  <si>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</si>
  <si>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</si>
  <si>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</si>
  <si>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</si>
  <si>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Cristian Jimenez</t>
  </si>
  <si>
    <t>Alexis Gomez</t>
  </si>
  <si>
    <t>Ricardo Vargas</t>
  </si>
  <si>
    <t>Juan Retamozo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</si>
</sst>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thin">
        <color rgb="FF000000"/>
      </right>
      <top style="thin">
        <color rgb="FF000000"/>
      </top>
      <bottom style="thin">
        <color indexed="64"/>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5" fillId="0" borderId="34" xfId="0" applyFont="1" applyFill="1" applyBorder="1" applyAlignment="1">
      <alignment horizontal="lef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E7" sqref="E7"/>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8">
        <v>1</v>
      </c>
    </row>
    <row r="3" spans="1:11" x14ac:dyDescent="0.25">
      <c r="B3" s="3" t="s">
        <v>2</v>
      </c>
      <c r="C3" s="4" t="s">
        <v>3</v>
      </c>
      <c r="D3" s="2" t="s">
        <v>4</v>
      </c>
      <c r="E3" s="55"/>
    </row>
    <row r="4" spans="1:11" x14ac:dyDescent="0.25">
      <c r="A4" s="5">
        <v>1</v>
      </c>
      <c r="B4" s="38" t="s">
        <v>96</v>
      </c>
      <c r="C4" s="6">
        <f>EVALUACION1!$C$24</f>
        <v>5.9</v>
      </c>
      <c r="D4" s="6">
        <f>$C$35</f>
        <v>7</v>
      </c>
      <c r="E4" s="51">
        <f>C4*C$2+D4*D$2</f>
        <v>6.1750000000000007</v>
      </c>
      <c r="G4" s="1"/>
    </row>
    <row r="5" spans="1:11" x14ac:dyDescent="0.25">
      <c r="A5" s="5">
        <v>2</v>
      </c>
      <c r="B5" s="38" t="s">
        <v>97</v>
      </c>
      <c r="C5" s="6">
        <f>EVALUACION1!$C$24</f>
        <v>5.9</v>
      </c>
      <c r="D5" s="6">
        <f>C47</f>
        <v>7</v>
      </c>
      <c r="E5" s="51">
        <f t="shared" ref="E5:E6" si="0">C5*C$2+D5*D$2</f>
        <v>6.1750000000000007</v>
      </c>
      <c r="G5" s="1"/>
    </row>
    <row r="6" spans="1:11" x14ac:dyDescent="0.25">
      <c r="A6" s="5">
        <v>3</v>
      </c>
      <c r="B6" s="38" t="s">
        <v>98</v>
      </c>
      <c r="C6" s="6">
        <f>EVALUACION1!$C$24</f>
        <v>5.9</v>
      </c>
      <c r="D6" s="6">
        <f>C58</f>
        <v>7</v>
      </c>
      <c r="E6" s="51">
        <f t="shared" si="0"/>
        <v>6.1750000000000007</v>
      </c>
      <c r="G6" s="1"/>
    </row>
    <row r="7" spans="1:11" ht="15" customHeight="1" x14ac:dyDescent="0.25">
      <c r="A7" s="5">
        <v>4</v>
      </c>
      <c r="B7" s="53" t="s">
        <v>99</v>
      </c>
      <c r="C7" s="6">
        <f>EVALUACION1!$C$24</f>
        <v>5.9</v>
      </c>
      <c r="D7" s="6">
        <f>C69</f>
        <v>7</v>
      </c>
      <c r="E7" s="51">
        <f t="shared" ref="E7" si="1">C7*C$2+D7*D$2</f>
        <v>6.1750000000000007</v>
      </c>
    </row>
    <row r="11" spans="1:11" ht="18.75" outlineLevel="1" x14ac:dyDescent="0.25">
      <c r="A11" s="70" t="s">
        <v>12</v>
      </c>
      <c r="B11" s="15"/>
      <c r="C11" s="62" t="s">
        <v>13</v>
      </c>
      <c r="D11" s="63" t="s">
        <v>14</v>
      </c>
      <c r="E11" s="64"/>
      <c r="F11" s="64"/>
      <c r="G11" s="64"/>
      <c r="H11" s="64"/>
      <c r="I11" s="64"/>
      <c r="J11" s="64"/>
      <c r="K11" s="65"/>
    </row>
    <row r="12" spans="1:11" outlineLevel="1" x14ac:dyDescent="0.25">
      <c r="A12" s="67"/>
      <c r="B12" s="25" t="s">
        <v>15</v>
      </c>
      <c r="C12" s="55"/>
      <c r="D12" s="63" t="s">
        <v>7</v>
      </c>
      <c r="E12" s="65"/>
      <c r="F12" s="63" t="s">
        <v>8</v>
      </c>
      <c r="G12" s="65"/>
      <c r="H12" s="69" t="s">
        <v>77</v>
      </c>
      <c r="I12" s="65"/>
      <c r="J12" s="63" t="s">
        <v>10</v>
      </c>
      <c r="K12" s="65"/>
    </row>
    <row r="13" spans="1:11" ht="24" outlineLevel="1" x14ac:dyDescent="0.25">
      <c r="A13" s="71"/>
      <c r="B13" s="41" t="str">
        <f>RUBRICA!A5</f>
        <v>1. Describe brevemente en qué consiste el Proyecto APT, justificando su relevancia para el campo laboral de su carrera.</v>
      </c>
      <c r="C13" s="39" t="s">
        <v>7</v>
      </c>
      <c r="D13" s="17" t="str">
        <f t="shared" ref="D13:D14" si="2">IF($C13=CL,"X","")</f>
        <v>X</v>
      </c>
      <c r="E13" s="17">
        <f>IF(D13="X",100*0.1,"")</f>
        <v>10</v>
      </c>
      <c r="F13" s="17" t="str">
        <f t="shared" ref="F13:F14" si="3">IF($C13=L,"X","")</f>
        <v/>
      </c>
      <c r="G13" s="17" t="str">
        <f>IF(F13="X",60*0.1,"")</f>
        <v/>
      </c>
      <c r="H13" s="17" t="str">
        <f t="shared" ref="H13:H16" si="4">IF($C13=ML,"X","")</f>
        <v/>
      </c>
      <c r="I13" s="17" t="str">
        <f>IF(H13="X",30*0.1,"")</f>
        <v/>
      </c>
      <c r="J13" s="17" t="str">
        <f t="shared" ref="J13:J16" si="5">IF($C13=NL,"X","")</f>
        <v/>
      </c>
      <c r="K13" s="17" t="str">
        <f t="shared" ref="K13:K16" si="6">IF($J13="X",0,"")</f>
        <v/>
      </c>
    </row>
    <row r="14" spans="1:11" ht="26.45" customHeight="1" outlineLevel="1" x14ac:dyDescent="0.25">
      <c r="A14" s="71"/>
      <c r="B14" s="41" t="str">
        <f>RUBRICA!A6</f>
        <v>2. Relaciona el Proyecto APT con las competencias del perfil de egreso de su Plan de Estudio.</v>
      </c>
      <c r="C14" s="39" t="s">
        <v>7</v>
      </c>
      <c r="D14" s="17"/>
      <c r="E14" s="17" t="str">
        <f t="shared" ref="E14" si="7">IF(D14="X",100*0.05,"")</f>
        <v/>
      </c>
      <c r="F14" s="17" t="s">
        <v>95</v>
      </c>
      <c r="G14" s="17">
        <f t="shared" ref="G14" si="8">IF(F14="X",60*0.05,"")</f>
        <v>3</v>
      </c>
      <c r="H14" s="17" t="str">
        <f t="shared" si="4"/>
        <v/>
      </c>
      <c r="I14" s="17" t="str">
        <f t="shared" ref="I14" si="9">IF(H14="X",30*0.05,"")</f>
        <v/>
      </c>
      <c r="J14" s="17" t="str">
        <f t="shared" si="5"/>
        <v/>
      </c>
      <c r="K14" s="17" t="str">
        <f t="shared" si="6"/>
        <v/>
      </c>
    </row>
    <row r="15" spans="1:11" ht="24" outlineLevel="1" x14ac:dyDescent="0.25">
      <c r="A15" s="71"/>
      <c r="B15" s="41" t="str">
        <f>RUBRICA!A8</f>
        <v xml:space="preserve">4.  Argumenta por qué el proyecto es factible de realizarse en el marco de la asignatura. </v>
      </c>
      <c r="C15" s="39" t="s">
        <v>7</v>
      </c>
      <c r="D15" s="17" t="s">
        <v>95</v>
      </c>
      <c r="E15" s="17">
        <v>5</v>
      </c>
      <c r="F15" s="17"/>
      <c r="G15" s="17" t="str">
        <f t="shared" ref="G15:G21" si="10">IF(F15="X",60*0.05,"")</f>
        <v/>
      </c>
      <c r="H15" s="17" t="str">
        <f t="shared" si="4"/>
        <v/>
      </c>
      <c r="I15" s="17" t="str">
        <f t="shared" ref="I15:I21" si="11">IF(H15="X",30*0.05,"")</f>
        <v/>
      </c>
      <c r="J15" s="17" t="str">
        <f t="shared" si="5"/>
        <v/>
      </c>
      <c r="K15" s="17" t="str">
        <f t="shared" si="6"/>
        <v/>
      </c>
    </row>
    <row r="16" spans="1:11" ht="24" outlineLevel="1" x14ac:dyDescent="0.25">
      <c r="A16" s="71"/>
      <c r="B16" s="41" t="str">
        <f>RUBRICA!A9</f>
        <v xml:space="preserve">5. Formula objetivos claros, concisos y coherentes con la disciplina y la situación a abordar. </v>
      </c>
      <c r="C16" s="39" t="s">
        <v>7</v>
      </c>
      <c r="D16" s="17"/>
      <c r="E16" s="17"/>
      <c r="F16" s="17" t="s">
        <v>95</v>
      </c>
      <c r="G16" s="17">
        <v>3</v>
      </c>
      <c r="H16" s="17" t="str">
        <f t="shared" si="4"/>
        <v/>
      </c>
      <c r="I16" s="17" t="str">
        <f>IF(H16="X",30*0.05,"")</f>
        <v/>
      </c>
      <c r="J16" s="17" t="str">
        <f t="shared" si="5"/>
        <v/>
      </c>
      <c r="K16" s="17" t="str">
        <f t="shared" si="6"/>
        <v/>
      </c>
    </row>
    <row r="17" spans="1:11" ht="24" outlineLevel="1" x14ac:dyDescent="0.25">
      <c r="A17" s="71"/>
      <c r="B17" s="41" t="str">
        <f>RUBRICA!A10</f>
        <v>6. Propone una metodología de trabajo que permite alcanzar los objetivos propuestos y es pertinente con los requerimientos disciplinares.</v>
      </c>
      <c r="C17" s="39" t="s">
        <v>7</v>
      </c>
      <c r="D17" s="17" t="s">
        <v>95</v>
      </c>
      <c r="E17" s="17">
        <f t="shared" ref="E17" si="12">IF(D17="X",100*0.1,"")</f>
        <v>10</v>
      </c>
      <c r="F17" s="17"/>
      <c r="G17" s="17" t="str">
        <f t="shared" ref="G17" si="13">IF(F17="X",60*0.1,"")</f>
        <v/>
      </c>
      <c r="H17" s="17" t="str">
        <f t="shared" ref="H17:H22" si="14">IF($C17=ML,"X","")</f>
        <v/>
      </c>
      <c r="I17" s="17" t="str">
        <f t="shared" ref="I17" si="15">IF(H17="X",30*0.1,"")</f>
        <v/>
      </c>
      <c r="J17" s="17" t="str">
        <f t="shared" ref="J17:J22" si="16">IF($C17=NL,"X","")</f>
        <v/>
      </c>
      <c r="K17" s="17" t="str">
        <f t="shared" ref="K17:K22" si="17">IF($J17="X",0,"")</f>
        <v/>
      </c>
    </row>
    <row r="18" spans="1:11" ht="24" outlineLevel="1" x14ac:dyDescent="0.25">
      <c r="A18" s="71"/>
      <c r="B18" s="41" t="str">
        <f>RUBRICA!A11</f>
        <v xml:space="preserve">7. Establece un plan de trabajo para su proyecto APT considerando los recursos, duración, facilitadores y obstaculizadores en el desarrollo de las actividades. </v>
      </c>
      <c r="C18" s="39" t="s">
        <v>7</v>
      </c>
      <c r="D18" s="17" t="s">
        <v>95</v>
      </c>
      <c r="E18" s="17">
        <f t="shared" ref="E18" si="18">IF(D18="X",100*0.1,"")</f>
        <v>10</v>
      </c>
      <c r="F18" s="17" t="str">
        <f t="shared" ref="F18:F19" si="19">IF($C18=L,"X","")</f>
        <v/>
      </c>
      <c r="G18" s="17" t="str">
        <f t="shared" ref="G18" si="20">IF(F18="X",60*0.1,"")</f>
        <v/>
      </c>
      <c r="H18" s="17"/>
      <c r="I18" s="17" t="str">
        <f t="shared" ref="I18" si="21">IF(H18="X",30*0.1,"")</f>
        <v/>
      </c>
      <c r="J18" s="17" t="str">
        <f t="shared" si="16"/>
        <v/>
      </c>
      <c r="K18" s="17" t="str">
        <f t="shared" si="17"/>
        <v/>
      </c>
    </row>
    <row r="19" spans="1:11" ht="24" outlineLevel="1" x14ac:dyDescent="0.25">
      <c r="A19" s="71"/>
      <c r="B19" s="41" t="str">
        <f>RUBRICA!A12</f>
        <v>8. Determina evidencias, justificando cómo estas dan cuenta del logro de las actividades del Proyecto APT.</v>
      </c>
      <c r="C19" s="39" t="s">
        <v>7</v>
      </c>
      <c r="D19" s="17"/>
      <c r="E19" s="17" t="str">
        <f>IF(D19="X",100*0.05,"")</f>
        <v/>
      </c>
      <c r="F19" s="17" t="s">
        <v>95</v>
      </c>
      <c r="G19" s="17">
        <f t="shared" ref="G19" si="22">IF(F19="X",60*0.05,"")</f>
        <v>3</v>
      </c>
      <c r="H19" s="17"/>
      <c r="I19" s="17" t="str">
        <f t="shared" ref="I19" si="23">IF(H19="X",30*0.05,"")</f>
        <v/>
      </c>
      <c r="J19" s="17" t="str">
        <f t="shared" si="16"/>
        <v/>
      </c>
      <c r="K19" s="17" t="str">
        <f t="shared" si="17"/>
        <v/>
      </c>
    </row>
    <row r="20" spans="1:11" ht="24" outlineLevel="1" x14ac:dyDescent="0.25">
      <c r="A20" s="71"/>
      <c r="B20" s="41" t="str">
        <f>RUBRICA!A13</f>
        <v xml:space="preserve">9. Utiliza reglas de redacción, ortografía (literal, puntual, acentual) y las normas para citas y referencias. </v>
      </c>
      <c r="C20" s="39" t="s">
        <v>7</v>
      </c>
      <c r="D20" s="17"/>
      <c r="E20" s="17" t="str">
        <f>IF(D20="X",100*0.05,"")</f>
        <v/>
      </c>
      <c r="F20" s="17" t="s">
        <v>95</v>
      </c>
      <c r="G20" s="17">
        <f t="shared" si="10"/>
        <v>3</v>
      </c>
      <c r="H20" s="17" t="str">
        <f t="shared" si="14"/>
        <v/>
      </c>
      <c r="I20" s="17" t="str">
        <f t="shared" si="11"/>
        <v/>
      </c>
      <c r="J20" s="17" t="str">
        <f t="shared" si="16"/>
        <v/>
      </c>
      <c r="K20" s="17" t="str">
        <f t="shared" si="17"/>
        <v/>
      </c>
    </row>
    <row r="21" spans="1:11" ht="22.9" customHeight="1" outlineLevel="1" x14ac:dyDescent="0.25">
      <c r="A21" s="71"/>
      <c r="B21" s="41" t="str">
        <f>RUBRICA!A14</f>
        <v>10. Cumple completando el contenido del informe de presentación del proyecto de acuerdo con la plantilla entregada.</v>
      </c>
      <c r="C21" s="39" t="s">
        <v>7</v>
      </c>
      <c r="D21" s="17"/>
      <c r="E21" s="17" t="str">
        <f t="shared" ref="E21" si="24">IF(D21="X",100*0.05,"")</f>
        <v/>
      </c>
      <c r="F21" s="17" t="s">
        <v>95</v>
      </c>
      <c r="G21" s="17">
        <f t="shared" si="10"/>
        <v>3</v>
      </c>
      <c r="H21" s="17" t="str">
        <f t="shared" si="14"/>
        <v/>
      </c>
      <c r="I21" s="17" t="str">
        <f t="shared" si="11"/>
        <v/>
      </c>
      <c r="J21" s="17" t="str">
        <f t="shared" si="16"/>
        <v/>
      </c>
      <c r="K21" s="17" t="str">
        <f t="shared" si="17"/>
        <v/>
      </c>
    </row>
    <row r="22" spans="1:11" ht="36" outlineLevel="1" x14ac:dyDescent="0.25">
      <c r="A22" s="71"/>
      <c r="B22" s="41" t="str">
        <f>RUBRICA!A16</f>
        <v>12. Desarrolla un plan de trabajo que permita del logro de los objetivos propuestos del proyecto de 
acuerdo a los tiempos para su desarrollo</v>
      </c>
      <c r="C22" s="39" t="s">
        <v>7</v>
      </c>
      <c r="D22" s="17" t="s">
        <v>95</v>
      </c>
      <c r="E22" s="17">
        <f>IF(D22="X",100*0.1,"")</f>
        <v>10</v>
      </c>
      <c r="F22" s="17"/>
      <c r="G22" s="17" t="str">
        <f>IF(F22="X",60*0.1,"")</f>
        <v/>
      </c>
      <c r="H22" s="17" t="str">
        <f t="shared" si="14"/>
        <v/>
      </c>
      <c r="I22" s="17" t="str">
        <f>IF(H22="X",30*0.1,"")</f>
        <v/>
      </c>
      <c r="J22" s="17" t="str">
        <f t="shared" si="16"/>
        <v/>
      </c>
      <c r="K22" s="17" t="str">
        <f t="shared" si="17"/>
        <v/>
      </c>
    </row>
    <row r="23" spans="1:11" ht="15.75" customHeight="1" outlineLevel="1" x14ac:dyDescent="0.3">
      <c r="A23" s="67"/>
      <c r="B23" s="40"/>
      <c r="C23" s="44">
        <f>E23+G23+I23+K23</f>
        <v>60</v>
      </c>
      <c r="D23" s="20"/>
      <c r="E23" s="20">
        <f>SUM(E13:E22)</f>
        <v>45</v>
      </c>
      <c r="F23" s="20"/>
      <c r="G23" s="20">
        <f>SUM(G13:G22)</f>
        <v>15</v>
      </c>
      <c r="H23" s="20"/>
      <c r="I23" s="20">
        <f>SUM(I13:I22)</f>
        <v>0</v>
      </c>
      <c r="J23" s="20"/>
      <c r="K23" s="20">
        <f>SUM(K13:K22)</f>
        <v>0</v>
      </c>
    </row>
    <row r="24" spans="1:11" ht="15.75" customHeight="1" outlineLevel="1" x14ac:dyDescent="0.3">
      <c r="A24" s="55"/>
      <c r="B24" s="43" t="s">
        <v>16</v>
      </c>
      <c r="C24" s="21">
        <f>VLOOKUP(C23,ESCALA_IEP!A2:B142,2,FALSE)</f>
        <v>5.9</v>
      </c>
    </row>
    <row r="25" spans="1:11" ht="15.75" customHeight="1" x14ac:dyDescent="0.25"/>
    <row r="26" spans="1:11" ht="15.75" customHeight="1" x14ac:dyDescent="0.25"/>
    <row r="27" spans="1:11" ht="15.75" customHeight="1" x14ac:dyDescent="0.25">
      <c r="A27" s="66" t="s">
        <v>18</v>
      </c>
      <c r="B27" s="54" t="s">
        <v>19</v>
      </c>
      <c r="C27" s="56" t="str">
        <f>$B$4</f>
        <v>Cristian Jimenez</v>
      </c>
      <c r="D27" s="57"/>
      <c r="E27" s="57"/>
      <c r="F27" s="57"/>
      <c r="G27" s="57"/>
      <c r="H27" s="57"/>
      <c r="I27" s="57"/>
      <c r="J27" s="57"/>
      <c r="K27" s="58"/>
    </row>
    <row r="28" spans="1:11" ht="15.75" customHeight="1" x14ac:dyDescent="0.25">
      <c r="A28" s="67"/>
      <c r="B28" s="55"/>
      <c r="C28" s="59"/>
      <c r="D28" s="60"/>
      <c r="E28" s="60"/>
      <c r="F28" s="60"/>
      <c r="G28" s="60"/>
      <c r="H28" s="60"/>
      <c r="I28" s="60"/>
      <c r="J28" s="60"/>
      <c r="K28" s="61"/>
    </row>
    <row r="29" spans="1:11" ht="15.75" customHeight="1" x14ac:dyDescent="0.25">
      <c r="A29" s="67"/>
      <c r="B29" s="15" t="s">
        <v>20</v>
      </c>
      <c r="C29" s="62" t="s">
        <v>13</v>
      </c>
      <c r="D29" s="63" t="s">
        <v>14</v>
      </c>
      <c r="E29" s="64"/>
      <c r="F29" s="64"/>
      <c r="G29" s="64"/>
      <c r="H29" s="64"/>
      <c r="I29" s="64"/>
      <c r="J29" s="64"/>
      <c r="K29" s="65"/>
    </row>
    <row r="30" spans="1:11" ht="15.75" customHeight="1" x14ac:dyDescent="0.25">
      <c r="A30" s="67"/>
      <c r="B30" s="16" t="s">
        <v>15</v>
      </c>
      <c r="C30" s="55"/>
      <c r="D30" s="63" t="s">
        <v>7</v>
      </c>
      <c r="E30" s="65"/>
      <c r="F30" s="63" t="s">
        <v>8</v>
      </c>
      <c r="G30" s="65"/>
      <c r="H30" s="63" t="s">
        <v>9</v>
      </c>
      <c r="I30" s="65"/>
      <c r="J30" s="63" t="s">
        <v>10</v>
      </c>
      <c r="K30" s="65"/>
    </row>
    <row r="31" spans="1:11" ht="24.6" customHeight="1" x14ac:dyDescent="0.25">
      <c r="A31" s="67"/>
      <c r="B31" s="41" t="str">
        <f>RUBRICA!A7</f>
        <v>3. Relaciona el Proyecto APT con sus intereses profesionales. *</v>
      </c>
      <c r="C31" s="39" t="s">
        <v>7</v>
      </c>
      <c r="D31" s="17" t="s">
        <v>95</v>
      </c>
      <c r="E31" s="17">
        <f>IF(D31="X",100*0.1,"")</f>
        <v>10</v>
      </c>
      <c r="F31" s="17"/>
      <c r="G31" s="17" t="str">
        <f>IF(F31="X",60*0.1,"")</f>
        <v/>
      </c>
      <c r="H31" s="17" t="str">
        <f t="shared" ref="H31:H32" si="25">IF($C31=ML,"X","")</f>
        <v/>
      </c>
      <c r="I31" s="17" t="str">
        <f>IF(H31="X",30*0.1,"")</f>
        <v/>
      </c>
      <c r="J31" s="17" t="str">
        <f t="shared" ref="J31:J32" si="26">IF($C31=NL,"X","")</f>
        <v/>
      </c>
      <c r="K31" s="17" t="str">
        <f t="shared" ref="K31:K32" si="27">IF($J31="X",0,"")</f>
        <v/>
      </c>
    </row>
    <row r="32" spans="1:11" ht="25.9" customHeight="1" x14ac:dyDescent="0.25">
      <c r="A32" s="67"/>
      <c r="B32" s="41" t="str">
        <f>RUBRICA!A15</f>
        <v>11. Expone el tema utilizando un lenguaje técnico disciplinar al presentar la propuesta y responde evidenciando un manejo de la información. *</v>
      </c>
      <c r="C32" s="39" t="s">
        <v>7</v>
      </c>
      <c r="D32" s="17" t="str">
        <f t="shared" ref="D32" si="28">IF($C32=CL,"X","")</f>
        <v>X</v>
      </c>
      <c r="E32" s="17">
        <f>IF(D32="X",100*0.1,"")</f>
        <v>10</v>
      </c>
      <c r="F32" s="17" t="str">
        <f t="shared" ref="F32" si="29">IF($C32=L,"X","")</f>
        <v/>
      </c>
      <c r="G32" s="17" t="str">
        <f>IF(F32="X",60*0.1,"")</f>
        <v/>
      </c>
      <c r="H32" s="17" t="str">
        <f t="shared" si="25"/>
        <v/>
      </c>
      <c r="I32" s="17" t="str">
        <f>IF(H32="X",30*0.1,"")</f>
        <v/>
      </c>
      <c r="J32" s="17" t="str">
        <f t="shared" si="26"/>
        <v/>
      </c>
      <c r="K32" s="17" t="str">
        <f t="shared" si="27"/>
        <v/>
      </c>
    </row>
    <row r="33" spans="1:11" x14ac:dyDescent="0.25">
      <c r="A33" s="67"/>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7"/>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5"/>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6" t="s">
        <v>18</v>
      </c>
      <c r="B39" s="54" t="s">
        <v>19</v>
      </c>
      <c r="C39" s="56" t="str">
        <f>B5</f>
        <v>Alexis Gomez</v>
      </c>
      <c r="D39" s="57"/>
      <c r="E39" s="57"/>
      <c r="F39" s="57"/>
      <c r="G39" s="57"/>
      <c r="H39" s="57"/>
      <c r="I39" s="57"/>
      <c r="J39" s="57"/>
      <c r="K39" s="58"/>
    </row>
    <row r="40" spans="1:11" ht="15.75" customHeight="1" x14ac:dyDescent="0.25">
      <c r="A40" s="67"/>
      <c r="B40" s="55"/>
      <c r="C40" s="59"/>
      <c r="D40" s="60"/>
      <c r="E40" s="60"/>
      <c r="F40" s="60"/>
      <c r="G40" s="60"/>
      <c r="H40" s="60"/>
      <c r="I40" s="60"/>
      <c r="J40" s="60"/>
      <c r="K40" s="61"/>
    </row>
    <row r="41" spans="1:11" ht="15.75" customHeight="1" x14ac:dyDescent="0.25">
      <c r="A41" s="67"/>
      <c r="B41" s="15" t="s">
        <v>20</v>
      </c>
      <c r="C41" s="62" t="s">
        <v>13</v>
      </c>
      <c r="D41" s="63" t="s">
        <v>14</v>
      </c>
      <c r="E41" s="64"/>
      <c r="F41" s="64"/>
      <c r="G41" s="64"/>
      <c r="H41" s="64"/>
      <c r="I41" s="64"/>
      <c r="J41" s="64"/>
      <c r="K41" s="65"/>
    </row>
    <row r="42" spans="1:11" ht="15.75" customHeight="1" x14ac:dyDescent="0.25">
      <c r="A42" s="67"/>
      <c r="B42" s="16" t="s">
        <v>15</v>
      </c>
      <c r="C42" s="55"/>
      <c r="D42" s="63" t="s">
        <v>7</v>
      </c>
      <c r="E42" s="65"/>
      <c r="F42" s="63" t="s">
        <v>8</v>
      </c>
      <c r="G42" s="65"/>
      <c r="H42" s="63" t="s">
        <v>9</v>
      </c>
      <c r="I42" s="65"/>
      <c r="J42" s="63" t="s">
        <v>10</v>
      </c>
      <c r="K42" s="65"/>
    </row>
    <row r="43" spans="1:11" ht="25.9" customHeight="1" x14ac:dyDescent="0.25">
      <c r="A43" s="67"/>
      <c r="B43" s="41" t="str">
        <f>RUBRICA!A7</f>
        <v>3. Relaciona el Proyecto APT con sus intereses profesionales. *</v>
      </c>
      <c r="C43" s="39" t="s">
        <v>7</v>
      </c>
      <c r="D43" s="17" t="s">
        <v>95</v>
      </c>
      <c r="E43" s="17">
        <f>IF(D43="X",100*0.1,"")</f>
        <v>10</v>
      </c>
      <c r="F43" s="17"/>
      <c r="G43" s="17" t="str">
        <f>IF(F43="X",60*0.1,"")</f>
        <v/>
      </c>
      <c r="H43" s="17" t="str">
        <f t="shared" ref="H43:H44" si="31">IF($C43=ML,"X","")</f>
        <v/>
      </c>
      <c r="I43" s="17" t="str">
        <f>IF(H43="X",30*0.1,"")</f>
        <v/>
      </c>
      <c r="J43" s="17" t="str">
        <f t="shared" ref="J43:J44" si="32">IF($C43=NL,"X","")</f>
        <v/>
      </c>
      <c r="K43" s="17" t="str">
        <f t="shared" ref="K43:K44" si="33">IF($J43="X",0,"")</f>
        <v/>
      </c>
    </row>
    <row r="44" spans="1:11" ht="24" x14ac:dyDescent="0.25">
      <c r="A44" s="67"/>
      <c r="B44" s="41" t="str">
        <f>RUBRICA!A15</f>
        <v>11. Expone el tema utilizando un lenguaje técnico disciplinar al presentar la propuesta y responde evidenciando un manejo de la información. *</v>
      </c>
      <c r="C44" s="39" t="s">
        <v>7</v>
      </c>
      <c r="D44" s="17" t="str">
        <f t="shared" ref="D44" si="34">IF($C44=CL,"X","")</f>
        <v>X</v>
      </c>
      <c r="E44" s="17">
        <f>IF(D44="X",100*0.1,"")</f>
        <v>10</v>
      </c>
      <c r="F44" s="17" t="str">
        <f t="shared" ref="F44" si="35">IF($C44=L,"X","")</f>
        <v/>
      </c>
      <c r="G44" s="17" t="str">
        <f>IF(F44="X",60*0.1,"")</f>
        <v/>
      </c>
      <c r="H44" s="17" t="str">
        <f t="shared" si="31"/>
        <v/>
      </c>
      <c r="I44" s="17" t="str">
        <f>IF(H44="X",30*0.1,"")</f>
        <v/>
      </c>
      <c r="J44" s="17" t="str">
        <f t="shared" si="32"/>
        <v/>
      </c>
      <c r="K44" s="17" t="str">
        <f t="shared" si="33"/>
        <v/>
      </c>
    </row>
    <row r="45" spans="1:11" ht="15.75" customHeight="1" x14ac:dyDescent="0.25">
      <c r="A45" s="67"/>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7"/>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5"/>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6" t="s">
        <v>18</v>
      </c>
      <c r="B50" s="54" t="s">
        <v>19</v>
      </c>
      <c r="C50" s="56" t="str">
        <f>B6</f>
        <v>Ricardo Vargas</v>
      </c>
      <c r="D50" s="57"/>
      <c r="E50" s="57"/>
      <c r="F50" s="57"/>
      <c r="G50" s="57"/>
      <c r="H50" s="57"/>
      <c r="I50" s="57"/>
      <c r="J50" s="57"/>
      <c r="K50" s="58"/>
    </row>
    <row r="51" spans="1:11" ht="15.75" customHeight="1" x14ac:dyDescent="0.25">
      <c r="A51" s="67"/>
      <c r="B51" s="55"/>
      <c r="C51" s="59"/>
      <c r="D51" s="60"/>
      <c r="E51" s="60"/>
      <c r="F51" s="60"/>
      <c r="G51" s="60"/>
      <c r="H51" s="60"/>
      <c r="I51" s="60"/>
      <c r="J51" s="60"/>
      <c r="K51" s="61"/>
    </row>
    <row r="52" spans="1:11" ht="15.75" customHeight="1" x14ac:dyDescent="0.25">
      <c r="A52" s="67"/>
      <c r="B52" s="15" t="s">
        <v>20</v>
      </c>
      <c r="C52" s="62" t="s">
        <v>13</v>
      </c>
      <c r="D52" s="63" t="s">
        <v>14</v>
      </c>
      <c r="E52" s="64"/>
      <c r="F52" s="64"/>
      <c r="G52" s="64"/>
      <c r="H52" s="64"/>
      <c r="I52" s="64"/>
      <c r="J52" s="64"/>
      <c r="K52" s="65"/>
    </row>
    <row r="53" spans="1:11" ht="15.75" customHeight="1" x14ac:dyDescent="0.25">
      <c r="A53" s="67"/>
      <c r="B53" s="16" t="s">
        <v>15</v>
      </c>
      <c r="C53" s="55"/>
      <c r="D53" s="63" t="s">
        <v>7</v>
      </c>
      <c r="E53" s="65"/>
      <c r="F53" s="63" t="s">
        <v>8</v>
      </c>
      <c r="G53" s="65"/>
      <c r="H53" s="63" t="s">
        <v>9</v>
      </c>
      <c r="I53" s="65"/>
      <c r="J53" s="63" t="s">
        <v>10</v>
      </c>
      <c r="K53" s="65"/>
    </row>
    <row r="54" spans="1:11" ht="25.9" customHeight="1" x14ac:dyDescent="0.25">
      <c r="A54" s="67"/>
      <c r="B54" s="41" t="str">
        <f>RUBRICA!A7</f>
        <v>3. Relaciona el Proyecto APT con sus intereses profesionales. *</v>
      </c>
      <c r="C54" s="39" t="s">
        <v>7</v>
      </c>
      <c r="D54" s="17" t="s">
        <v>95</v>
      </c>
      <c r="E54" s="17">
        <f>IF(D54="X",100*0.1,"")</f>
        <v>10</v>
      </c>
      <c r="F54" s="17"/>
      <c r="G54" s="17" t="str">
        <f>IF(F54="X",60*0.1,"")</f>
        <v/>
      </c>
      <c r="H54" s="17" t="str">
        <f t="shared" ref="H54:H55" si="39">IF($C54=ML,"X","")</f>
        <v/>
      </c>
      <c r="I54" s="17" t="str">
        <f>IF(H54="X",30*0.1,"")</f>
        <v/>
      </c>
      <c r="J54" s="17" t="str">
        <f t="shared" ref="J54:J55" si="40">IF($C54=NL,"X","")</f>
        <v/>
      </c>
      <c r="K54" s="17" t="str">
        <f t="shared" ref="K54:K55" si="41">IF($J54="X",0,"")</f>
        <v/>
      </c>
    </row>
    <row r="55" spans="1:11" ht="24" x14ac:dyDescent="0.25">
      <c r="A55" s="67"/>
      <c r="B55" s="41" t="str">
        <f>RUBRICA!A15</f>
        <v>11. Expone el tema utilizando un lenguaje técnico disciplinar al presentar la propuesta y responde evidenciando un manejo de la información. *</v>
      </c>
      <c r="C55" s="39" t="s">
        <v>7</v>
      </c>
      <c r="D55" s="17" t="str">
        <f t="shared" ref="D55" si="42">IF($C55=CL,"X","")</f>
        <v>X</v>
      </c>
      <c r="E55" s="17">
        <f>IF(D55="X",100*0.1,"")</f>
        <v>10</v>
      </c>
      <c r="F55" s="17" t="str">
        <f t="shared" ref="F55" si="43">IF($C55=L,"X","")</f>
        <v/>
      </c>
      <c r="G55" s="17" t="str">
        <f>IF(F55="X",60*0.1,"")</f>
        <v/>
      </c>
      <c r="H55" s="17" t="str">
        <f t="shared" si="39"/>
        <v/>
      </c>
      <c r="I55" s="17" t="str">
        <f>IF(H55="X",30*0.1,"")</f>
        <v/>
      </c>
      <c r="J55" s="17" t="str">
        <f t="shared" si="40"/>
        <v/>
      </c>
      <c r="K55" s="17" t="str">
        <f t="shared" si="41"/>
        <v/>
      </c>
    </row>
    <row r="56" spans="1:11" ht="15.75" customHeight="1" x14ac:dyDescent="0.25">
      <c r="A56" s="67"/>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7"/>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5"/>
      <c r="B58" s="18" t="s">
        <v>16</v>
      </c>
      <c r="C58" s="21">
        <f>VLOOKUP(C57,ESCALA_TRAB_EQUIP!A2:B62,2,FALSE)</f>
        <v>7</v>
      </c>
    </row>
    <row r="59" spans="1:11" ht="15.75" customHeight="1" x14ac:dyDescent="0.3">
      <c r="B59" s="23"/>
      <c r="C59" s="24"/>
    </row>
    <row r="60" spans="1:11" ht="15.75" customHeight="1" x14ac:dyDescent="0.25"/>
    <row r="61" spans="1:11" ht="15.75" customHeight="1" x14ac:dyDescent="0.25">
      <c r="A61" s="66" t="s">
        <v>18</v>
      </c>
      <c r="B61" s="54" t="s">
        <v>19</v>
      </c>
      <c r="C61" s="56" t="str">
        <f>B7</f>
        <v>Juan Retamozo</v>
      </c>
      <c r="D61" s="57"/>
      <c r="E61" s="57"/>
      <c r="F61" s="57"/>
      <c r="G61" s="57"/>
      <c r="H61" s="57"/>
      <c r="I61" s="57"/>
      <c r="J61" s="57"/>
      <c r="K61" s="58"/>
    </row>
    <row r="62" spans="1:11" ht="15.75" customHeight="1" x14ac:dyDescent="0.25">
      <c r="A62" s="67"/>
      <c r="B62" s="55"/>
      <c r="C62" s="59"/>
      <c r="D62" s="60"/>
      <c r="E62" s="60"/>
      <c r="F62" s="60"/>
      <c r="G62" s="60"/>
      <c r="H62" s="60"/>
      <c r="I62" s="60"/>
      <c r="J62" s="60"/>
      <c r="K62" s="61"/>
    </row>
    <row r="63" spans="1:11" ht="15.75" customHeight="1" x14ac:dyDescent="0.25">
      <c r="A63" s="67"/>
      <c r="B63" s="15" t="s">
        <v>20</v>
      </c>
      <c r="C63" s="62" t="s">
        <v>13</v>
      </c>
      <c r="D63" s="63" t="s">
        <v>14</v>
      </c>
      <c r="E63" s="64"/>
      <c r="F63" s="64"/>
      <c r="G63" s="64"/>
      <c r="H63" s="64"/>
      <c r="I63" s="64"/>
      <c r="J63" s="64"/>
      <c r="K63" s="65"/>
    </row>
    <row r="64" spans="1:11" ht="15.75" customHeight="1" x14ac:dyDescent="0.25">
      <c r="A64" s="67"/>
      <c r="B64" s="16" t="s">
        <v>15</v>
      </c>
      <c r="C64" s="55"/>
      <c r="D64" s="63" t="s">
        <v>7</v>
      </c>
      <c r="E64" s="65"/>
      <c r="F64" s="63" t="s">
        <v>8</v>
      </c>
      <c r="G64" s="65"/>
      <c r="H64" s="63" t="s">
        <v>9</v>
      </c>
      <c r="I64" s="65"/>
      <c r="J64" s="63" t="s">
        <v>10</v>
      </c>
      <c r="K64" s="65"/>
    </row>
    <row r="65" spans="1:11" ht="25.9" customHeight="1" x14ac:dyDescent="0.25">
      <c r="A65" s="67"/>
      <c r="B65" s="41" t="s">
        <v>36</v>
      </c>
      <c r="C65" s="39" t="s">
        <v>7</v>
      </c>
      <c r="D65" s="17" t="s">
        <v>95</v>
      </c>
      <c r="E65" s="17">
        <f>IF(D65="X",100*0.1,"")</f>
        <v>10</v>
      </c>
      <c r="F65" s="17"/>
      <c r="G65" s="17" t="str">
        <f>IF(F65="X",60*0.1,"")</f>
        <v/>
      </c>
      <c r="H65" s="17" t="str">
        <f t="shared" ref="H65:H66" si="50">IF($C65=ML,"X","")</f>
        <v/>
      </c>
      <c r="I65" s="17" t="str">
        <f>IF(H65="X",30*0.1,"")</f>
        <v/>
      </c>
      <c r="J65" s="17" t="str">
        <f t="shared" ref="J65:J66" si="51">IF($C65=NL,"X","")</f>
        <v/>
      </c>
      <c r="K65" s="17" t="str">
        <f t="shared" ref="K65:K66" si="52">IF($J65="X",0,"")</f>
        <v/>
      </c>
    </row>
    <row r="66" spans="1:11" ht="24" x14ac:dyDescent="0.25">
      <c r="A66" s="67"/>
      <c r="B66" s="41" t="s">
        <v>84</v>
      </c>
      <c r="C66" s="39" t="s">
        <v>7</v>
      </c>
      <c r="D66" s="17" t="str">
        <f t="shared" ref="D66" si="53">IF($C66=CL,"X","")</f>
        <v>X</v>
      </c>
      <c r="E66" s="17">
        <f>IF(D66="X",100*0.1,"")</f>
        <v>10</v>
      </c>
      <c r="F66" s="17" t="str">
        <f t="shared" ref="F66" si="54">IF($C66=L,"X","")</f>
        <v/>
      </c>
      <c r="G66" s="17" t="str">
        <f>IF(F66="X",60*0.1,"")</f>
        <v/>
      </c>
      <c r="H66" s="17" t="str">
        <f t="shared" si="50"/>
        <v/>
      </c>
      <c r="I66" s="17" t="str">
        <f>IF(H66="X",30*0.1,"")</f>
        <v/>
      </c>
      <c r="J66" s="17" t="str">
        <f t="shared" si="51"/>
        <v/>
      </c>
      <c r="K66" s="17" t="str">
        <f t="shared" si="52"/>
        <v/>
      </c>
    </row>
    <row r="67" spans="1:11" ht="15.75" customHeight="1" x14ac:dyDescent="0.25">
      <c r="A67" s="67"/>
      <c r="B67" s="41" t="s">
        <v>83</v>
      </c>
      <c r="C67" s="39" t="s">
        <v>7</v>
      </c>
      <c r="D67" s="17" t="str">
        <f>IF($C67=CL,"X","")</f>
        <v>X</v>
      </c>
      <c r="E67" s="17">
        <f>IF(D67="X",100*0.1,"")</f>
        <v>10</v>
      </c>
      <c r="F67" s="17" t="str">
        <f>IF($C67=L,"X","")</f>
        <v/>
      </c>
      <c r="G67" s="17" t="str">
        <f>IF(F67="X",60*0.1,"")</f>
        <v/>
      </c>
      <c r="H67" s="17" t="str">
        <f>IF($C67=ML,"X","")</f>
        <v/>
      </c>
      <c r="I67" s="17" t="str">
        <f>IF(H67="X",30*0.1,"")</f>
        <v/>
      </c>
      <c r="J67" s="17" t="str">
        <f>IF($C67=NL,"X","")</f>
        <v/>
      </c>
      <c r="K67" s="17" t="str">
        <f>IF($J67="X",0,"")</f>
        <v/>
      </c>
    </row>
    <row r="68" spans="1:11" ht="15.75" customHeight="1" x14ac:dyDescent="0.3">
      <c r="A68" s="67"/>
      <c r="B68" s="22" t="s">
        <v>17</v>
      </c>
      <c r="C68" s="19">
        <f>E68+G68+I68+K68</f>
        <v>30</v>
      </c>
      <c r="D68" s="20">
        <f>COUNTIF(D66:D67,"X")</f>
        <v>2</v>
      </c>
      <c r="E68" s="20">
        <f>SUM(E65:E67)</f>
        <v>30</v>
      </c>
      <c r="F68" s="20">
        <f t="shared" ref="F68:K68" si="55">SUM(F65:F67)</f>
        <v>0</v>
      </c>
      <c r="G68" s="20">
        <f t="shared" si="55"/>
        <v>0</v>
      </c>
      <c r="H68" s="20">
        <f t="shared" si="55"/>
        <v>0</v>
      </c>
      <c r="I68" s="20">
        <f t="shared" si="55"/>
        <v>0</v>
      </c>
      <c r="J68" s="20">
        <f t="shared" si="55"/>
        <v>0</v>
      </c>
      <c r="K68" s="20">
        <f t="shared" si="55"/>
        <v>0</v>
      </c>
    </row>
    <row r="69" spans="1:11" ht="15.75" customHeight="1" x14ac:dyDescent="0.3">
      <c r="A69" s="55"/>
      <c r="B69" s="18" t="s">
        <v>16</v>
      </c>
      <c r="C69" s="21">
        <f>VLOOKUP(C68,ESCALA_TRAB_EQUIP!A13:B73,2,FALSE)</f>
        <v>7</v>
      </c>
    </row>
    <row r="70" spans="1:11" ht="15.75" customHeight="1" x14ac:dyDescent="0.25"/>
    <row r="71" spans="1:11" ht="15.75" customHeight="1" x14ac:dyDescent="0.25"/>
    <row r="72" spans="1:11" ht="15.75" customHeight="1" x14ac:dyDescent="0.25"/>
    <row r="73" spans="1:11" ht="15.75" customHeight="1" x14ac:dyDescent="0.25"/>
    <row r="74" spans="1:11" ht="15.75" customHeight="1" x14ac:dyDescent="0.25"/>
    <row r="75" spans="1:11" ht="15.75" customHeight="1" x14ac:dyDescent="0.25"/>
    <row r="76" spans="1:11" ht="15.75" customHeight="1" x14ac:dyDescent="0.25"/>
    <row r="77" spans="1:11" ht="15.75" customHeight="1" x14ac:dyDescent="0.25"/>
    <row r="78" spans="1:11" ht="15.75" customHeight="1" x14ac:dyDescent="0.25"/>
    <row r="79" spans="1:11" ht="15.75" customHeight="1" x14ac:dyDescent="0.25"/>
    <row r="80" spans="1:11"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44">
    <mergeCell ref="A61:A69"/>
    <mergeCell ref="B61:B62"/>
    <mergeCell ref="C61:K62"/>
    <mergeCell ref="C63:C64"/>
    <mergeCell ref="D63:K63"/>
    <mergeCell ref="D64:E64"/>
    <mergeCell ref="F64:G64"/>
    <mergeCell ref="H64:I64"/>
    <mergeCell ref="J64:K64"/>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 C65:C67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5" t="s">
        <v>21</v>
      </c>
      <c r="B2" s="78" t="s">
        <v>22</v>
      </c>
      <c r="C2" s="79"/>
      <c r="D2" s="79"/>
      <c r="E2" s="80"/>
      <c r="F2" s="75" t="s">
        <v>23</v>
      </c>
    </row>
    <row r="3" spans="1:6" x14ac:dyDescent="0.25">
      <c r="A3" s="76"/>
      <c r="B3" s="81" t="s">
        <v>24</v>
      </c>
      <c r="C3" s="81" t="s">
        <v>25</v>
      </c>
      <c r="D3" s="26" t="s">
        <v>26</v>
      </c>
      <c r="E3" s="28" t="s">
        <v>10</v>
      </c>
      <c r="F3" s="76"/>
    </row>
    <row r="4" spans="1:6" ht="57.6" customHeight="1" thickBot="1" x14ac:dyDescent="0.3">
      <c r="A4" s="77"/>
      <c r="B4" s="82"/>
      <c r="C4" s="82"/>
      <c r="D4" s="27">
        <v>-0.3</v>
      </c>
      <c r="E4" s="27">
        <v>0</v>
      </c>
      <c r="F4" s="77"/>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2" t="s">
        <v>71</v>
      </c>
      <c r="B18" s="73"/>
      <c r="C18" s="73"/>
      <c r="D18" s="73"/>
      <c r="E18" s="74"/>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3" t="s">
        <v>5</v>
      </c>
      <c r="B1" s="7" t="s">
        <v>6</v>
      </c>
      <c r="C1" s="8"/>
      <c r="D1" s="8"/>
      <c r="E1" s="9"/>
    </row>
    <row r="2" spans="1:5" ht="45.75" thickBot="1" x14ac:dyDescent="0.3">
      <c r="A2" s="84"/>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USRVI-TP</cp:lastModifiedBy>
  <dcterms:created xsi:type="dcterms:W3CDTF">2023-08-07T04:08:01Z</dcterms:created>
  <dcterms:modified xsi:type="dcterms:W3CDTF">2024-09-11T01:09:33Z</dcterms:modified>
</cp:coreProperties>
</file>