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et" sheetId="1" r:id="rId1"/>
    <sheet name="model strucutre" sheetId="2" r:id="rId2"/>
    <sheet name="Component" sheetId="3" r:id="rId3"/>
    <sheet name="說明" sheetId="4" r:id="rId4"/>
  </sheets>
  <definedNames>
    <definedName name="Component">Component!$A$2</definedName>
    <definedName name="components">Component!$A$2:$A$15</definedName>
  </definedNames>
  <calcPr calcId="152511"/>
</workbook>
</file>

<file path=xl/calcChain.xml><?xml version="1.0" encoding="utf-8"?>
<calcChain xmlns="http://schemas.openxmlformats.org/spreadsheetml/2006/main">
  <c r="AH109" i="2" l="1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E108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E107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E106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E105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E104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E103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E102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J101" i="2"/>
  <c r="I101" i="2"/>
  <c r="H101" i="2"/>
  <c r="G101" i="2"/>
  <c r="F101" i="2"/>
  <c r="E101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E99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J98" i="2"/>
  <c r="I98" i="2"/>
  <c r="H98" i="2"/>
  <c r="G98" i="2"/>
  <c r="F98" i="2"/>
  <c r="E98" i="2"/>
  <c r="G48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R97" i="2"/>
  <c r="Q97" i="2"/>
  <c r="O97" i="2"/>
  <c r="N97" i="2"/>
  <c r="M97" i="2"/>
  <c r="L97" i="2"/>
  <c r="K97" i="2"/>
  <c r="J97" i="2"/>
  <c r="I97" i="2"/>
  <c r="H97" i="2"/>
  <c r="G97" i="2"/>
  <c r="F97" i="2"/>
  <c r="E97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E96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E95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E94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E93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E92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E91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E90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J89" i="2"/>
  <c r="I89" i="2"/>
  <c r="H89" i="2"/>
  <c r="G89" i="2"/>
  <c r="F89" i="2"/>
  <c r="E89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E87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J86" i="2"/>
  <c r="I86" i="2"/>
  <c r="H86" i="2"/>
  <c r="G86" i="2"/>
  <c r="F86" i="2"/>
  <c r="E86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R85" i="2"/>
  <c r="Q85" i="2"/>
  <c r="O85" i="2"/>
  <c r="N85" i="2"/>
  <c r="M85" i="2"/>
  <c r="L85" i="2"/>
  <c r="K85" i="2"/>
  <c r="J85" i="2"/>
  <c r="I85" i="2"/>
  <c r="H85" i="2"/>
  <c r="G85" i="2"/>
  <c r="F85" i="2"/>
  <c r="E85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E84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E83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E82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E81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E80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E79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E78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K77" i="2"/>
  <c r="J77" i="2"/>
  <c r="I77" i="2"/>
  <c r="H77" i="2"/>
  <c r="G77" i="2"/>
  <c r="F77" i="2"/>
  <c r="E77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E76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E75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K74" i="2"/>
  <c r="J74" i="2"/>
  <c r="I74" i="2"/>
  <c r="H74" i="2"/>
  <c r="G74" i="2"/>
  <c r="F74" i="2"/>
  <c r="E74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E73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E72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K71" i="2"/>
  <c r="J71" i="2"/>
  <c r="I71" i="2"/>
  <c r="H71" i="2"/>
  <c r="G71" i="2"/>
  <c r="F71" i="2"/>
  <c r="E71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E70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E69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K68" i="2"/>
  <c r="J68" i="2"/>
  <c r="I68" i="2"/>
  <c r="H68" i="2"/>
  <c r="G68" i="2"/>
  <c r="F68" i="2"/>
  <c r="E68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E67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E66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G65" i="2"/>
  <c r="E65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K64" i="2"/>
  <c r="J64" i="2"/>
  <c r="I64" i="2"/>
  <c r="H64" i="2"/>
  <c r="G64" i="2"/>
  <c r="F64" i="2"/>
  <c r="E64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E63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E62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K61" i="2"/>
  <c r="J61" i="2"/>
  <c r="I61" i="2"/>
  <c r="H61" i="2"/>
  <c r="G61" i="2"/>
  <c r="F61" i="2"/>
  <c r="E61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E60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E59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K58" i="2"/>
  <c r="J58" i="2"/>
  <c r="I58" i="2"/>
  <c r="H58" i="2"/>
  <c r="G58" i="2"/>
  <c r="F58" i="2"/>
  <c r="E58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E57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E56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K55" i="2"/>
  <c r="J55" i="2"/>
  <c r="I55" i="2"/>
  <c r="H55" i="2"/>
  <c r="G55" i="2"/>
  <c r="F55" i="2"/>
  <c r="E55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E54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E53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K52" i="2"/>
  <c r="J52" i="2"/>
  <c r="I52" i="2"/>
  <c r="H52" i="2"/>
  <c r="G52" i="2"/>
  <c r="F52" i="2"/>
  <c r="E52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E51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E50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K49" i="2"/>
  <c r="J49" i="2"/>
  <c r="I49" i="2"/>
  <c r="H49" i="2"/>
  <c r="G49" i="2"/>
  <c r="F49" i="2"/>
  <c r="E49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E48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E47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K46" i="2"/>
  <c r="J46" i="2"/>
  <c r="I46" i="2"/>
  <c r="H46" i="2"/>
  <c r="G46" i="2"/>
  <c r="F46" i="2"/>
  <c r="E46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E45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E44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K43" i="2"/>
  <c r="J43" i="2"/>
  <c r="I43" i="2"/>
  <c r="H43" i="2"/>
  <c r="G43" i="2"/>
  <c r="F43" i="2"/>
  <c r="E43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E42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E41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G40" i="2"/>
  <c r="E40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K39" i="2"/>
  <c r="J39" i="2"/>
  <c r="I39" i="2"/>
  <c r="H39" i="2"/>
  <c r="G39" i="2"/>
  <c r="F39" i="2"/>
  <c r="E39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E38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E37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K36" i="2"/>
  <c r="J36" i="2"/>
  <c r="I36" i="2"/>
  <c r="H36" i="2"/>
  <c r="G36" i="2"/>
  <c r="F36" i="2"/>
  <c r="E36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E35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E34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K33" i="2"/>
  <c r="J33" i="2"/>
  <c r="I33" i="2"/>
  <c r="H33" i="2"/>
  <c r="G33" i="2"/>
  <c r="F33" i="2"/>
  <c r="E33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E32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E31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K30" i="2"/>
  <c r="J30" i="2"/>
  <c r="I30" i="2"/>
  <c r="H30" i="2"/>
  <c r="G30" i="2"/>
  <c r="F30" i="2"/>
  <c r="E30" i="2"/>
  <c r="F27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E28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E29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K27" i="2"/>
  <c r="J27" i="2"/>
  <c r="I27" i="2"/>
  <c r="H27" i="2"/>
  <c r="G27" i="2"/>
  <c r="E27" i="2"/>
  <c r="J24" i="2"/>
  <c r="I24" i="2"/>
  <c r="H24" i="2"/>
  <c r="G24" i="2"/>
  <c r="F24" i="2"/>
  <c r="E24" i="2"/>
  <c r="J25" i="2"/>
  <c r="I25" i="2"/>
  <c r="H25" i="2"/>
  <c r="E25" i="2"/>
  <c r="J23" i="2"/>
  <c r="I23" i="2"/>
  <c r="H23" i="2"/>
  <c r="G23" i="2"/>
  <c r="E23" i="2"/>
  <c r="L26" i="2"/>
  <c r="K26" i="2"/>
  <c r="J26" i="2"/>
  <c r="I26" i="2"/>
  <c r="H26" i="2"/>
  <c r="G26" i="2"/>
  <c r="E26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I18" i="2"/>
  <c r="H18" i="2"/>
  <c r="G18" i="2"/>
  <c r="F18" i="2"/>
  <c r="I14" i="2"/>
  <c r="H14" i="2"/>
  <c r="G14" i="2"/>
  <c r="F14" i="2"/>
  <c r="E14" i="2"/>
  <c r="F7" i="2"/>
  <c r="H3" i="2"/>
  <c r="F21" i="2" l="1"/>
  <c r="E4" i="2"/>
  <c r="E5" i="2"/>
  <c r="E6" i="2"/>
  <c r="E7" i="2"/>
  <c r="E8" i="2"/>
  <c r="E9" i="2"/>
  <c r="E10" i="2"/>
  <c r="E11" i="2"/>
  <c r="E12" i="2"/>
  <c r="E13" i="2"/>
  <c r="E15" i="2"/>
  <c r="E16" i="2"/>
  <c r="E17" i="2"/>
  <c r="E18" i="2"/>
  <c r="E19" i="2"/>
  <c r="E20" i="2"/>
  <c r="E21" i="2"/>
  <c r="E22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I3" i="2"/>
  <c r="I4" i="2"/>
  <c r="I5" i="2"/>
  <c r="I6" i="2"/>
  <c r="I7" i="2"/>
  <c r="I8" i="2"/>
  <c r="I9" i="2"/>
  <c r="I10" i="2"/>
  <c r="I11" i="2"/>
  <c r="I12" i="2"/>
  <c r="I13" i="2"/>
  <c r="I15" i="2"/>
  <c r="I16" i="2"/>
  <c r="I17" i="2"/>
  <c r="I19" i="2"/>
  <c r="I20" i="2"/>
  <c r="I21" i="2"/>
  <c r="I2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D3" i="2"/>
  <c r="G3" i="2"/>
  <c r="E3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G4" i="2"/>
  <c r="K4" i="2"/>
  <c r="L4" i="2"/>
  <c r="M4" i="2"/>
  <c r="N4" i="2"/>
  <c r="O4" i="2"/>
  <c r="H5" i="2"/>
  <c r="K5" i="2"/>
  <c r="L5" i="2"/>
  <c r="M5" i="2"/>
  <c r="N5" i="2"/>
  <c r="O5" i="2"/>
  <c r="G6" i="2"/>
  <c r="H6" i="2"/>
  <c r="K6" i="2"/>
  <c r="L6" i="2"/>
  <c r="M6" i="2"/>
  <c r="N6" i="2"/>
  <c r="O6" i="2"/>
  <c r="G7" i="2"/>
  <c r="H7" i="2"/>
  <c r="K7" i="2"/>
  <c r="M7" i="2"/>
  <c r="N7" i="2"/>
  <c r="O7" i="2"/>
  <c r="G8" i="2"/>
  <c r="K8" i="2"/>
  <c r="L8" i="2"/>
  <c r="M8" i="2"/>
  <c r="N8" i="2"/>
  <c r="O8" i="2"/>
  <c r="H9" i="2"/>
  <c r="K9" i="2"/>
  <c r="L9" i="2"/>
  <c r="M9" i="2"/>
  <c r="N9" i="2"/>
  <c r="O9" i="2"/>
  <c r="G10" i="2"/>
  <c r="H10" i="2"/>
  <c r="K10" i="2"/>
  <c r="L10" i="2"/>
  <c r="M10" i="2"/>
  <c r="N10" i="2"/>
  <c r="O10" i="2"/>
  <c r="G11" i="2"/>
  <c r="H11" i="2"/>
  <c r="K11" i="2"/>
  <c r="M11" i="2"/>
  <c r="N11" i="2"/>
  <c r="O11" i="2"/>
  <c r="H12" i="2"/>
  <c r="K12" i="2"/>
  <c r="L12" i="2"/>
  <c r="M12" i="2"/>
  <c r="N12" i="2"/>
  <c r="O12" i="2"/>
  <c r="G13" i="2"/>
  <c r="H13" i="2"/>
  <c r="K13" i="2"/>
  <c r="L13" i="2"/>
  <c r="M13" i="2"/>
  <c r="N13" i="2"/>
  <c r="O13" i="2"/>
  <c r="K14" i="2"/>
  <c r="M14" i="2"/>
  <c r="N14" i="2"/>
  <c r="O14" i="2"/>
  <c r="G15" i="2"/>
  <c r="K15" i="2"/>
  <c r="L15" i="2"/>
  <c r="M15" i="2"/>
  <c r="N15" i="2"/>
  <c r="O15" i="2"/>
  <c r="H16" i="2"/>
  <c r="K16" i="2"/>
  <c r="L16" i="2"/>
  <c r="M16" i="2"/>
  <c r="N16" i="2"/>
  <c r="O16" i="2"/>
  <c r="G17" i="2"/>
  <c r="H17" i="2"/>
  <c r="K17" i="2"/>
  <c r="L17" i="2"/>
  <c r="M17" i="2"/>
  <c r="N17" i="2"/>
  <c r="O17" i="2"/>
  <c r="K18" i="2"/>
  <c r="M18" i="2"/>
  <c r="N18" i="2"/>
  <c r="O18" i="2"/>
  <c r="H19" i="2"/>
  <c r="K19" i="2"/>
  <c r="L19" i="2"/>
  <c r="H20" i="2"/>
  <c r="K20" i="2"/>
  <c r="L20" i="2"/>
  <c r="G21" i="2"/>
  <c r="H21" i="2"/>
  <c r="K21" i="2"/>
  <c r="H22" i="2"/>
  <c r="K22" i="2"/>
  <c r="L22" i="2"/>
  <c r="K23" i="2"/>
  <c r="L23" i="2"/>
  <c r="K24" i="2"/>
  <c r="K25" i="2"/>
  <c r="L25" i="2"/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</calcChain>
</file>

<file path=xl/sharedStrings.xml><?xml version="1.0" encoding="utf-8"?>
<sst xmlns="http://schemas.openxmlformats.org/spreadsheetml/2006/main" count="790" uniqueCount="143">
  <si>
    <t>type</t>
    <phoneticPr fontId="1" type="noConversion"/>
  </si>
  <si>
    <t>Net</t>
    <phoneticPr fontId="1" type="noConversion"/>
  </si>
  <si>
    <t>batch</t>
  </si>
  <si>
    <t>subdivisions</t>
  </si>
  <si>
    <t>width</t>
  </si>
  <si>
    <t>height</t>
  </si>
  <si>
    <t>channels</t>
  </si>
  <si>
    <t>steps</t>
    <phoneticPr fontId="1" type="noConversion"/>
  </si>
  <si>
    <t>scales</t>
    <phoneticPr fontId="1" type="noConversion"/>
  </si>
  <si>
    <t>policy</t>
    <phoneticPr fontId="1" type="noConversion"/>
  </si>
  <si>
    <t>max_batche</t>
    <phoneticPr fontId="1" type="noConversion"/>
  </si>
  <si>
    <t>burn_in</t>
    <phoneticPr fontId="1" type="noConversion"/>
  </si>
  <si>
    <t>learning_rate</t>
    <phoneticPr fontId="1" type="noConversion"/>
  </si>
  <si>
    <t>hue</t>
    <phoneticPr fontId="1" type="noConversion"/>
  </si>
  <si>
    <t>exposure</t>
    <phoneticPr fontId="1" type="noConversion"/>
  </si>
  <si>
    <t>saturation</t>
    <phoneticPr fontId="1" type="noConversion"/>
  </si>
  <si>
    <t>angle</t>
    <phoneticPr fontId="1" type="noConversion"/>
  </si>
  <si>
    <t>decay</t>
    <phoneticPr fontId="1" type="noConversion"/>
  </si>
  <si>
    <t>momentum</t>
    <phoneticPr fontId="1" type="noConversion"/>
  </si>
  <si>
    <t>400000, 450000</t>
    <phoneticPr fontId="1" type="noConversion"/>
  </si>
  <si>
    <t>.1, .1</t>
    <phoneticPr fontId="1" type="noConversion"/>
  </si>
  <si>
    <t>convolutional</t>
  </si>
  <si>
    <t>upsample</t>
  </si>
  <si>
    <t>avgpool</t>
    <phoneticPr fontId="1" type="noConversion"/>
  </si>
  <si>
    <t>reorg</t>
    <phoneticPr fontId="1" type="noConversion"/>
  </si>
  <si>
    <t>softmax</t>
  </si>
  <si>
    <t>connected</t>
    <phoneticPr fontId="1" type="noConversion"/>
  </si>
  <si>
    <t>dropout</t>
    <phoneticPr fontId="1" type="noConversion"/>
  </si>
  <si>
    <t>local</t>
    <phoneticPr fontId="1" type="noConversion"/>
  </si>
  <si>
    <t>rnn</t>
  </si>
  <si>
    <t>crnn</t>
  </si>
  <si>
    <t>yolo</t>
  </si>
  <si>
    <t>yolo</t>
    <phoneticPr fontId="1" type="noConversion"/>
  </si>
  <si>
    <t>region</t>
    <phoneticPr fontId="1" type="noConversion"/>
  </si>
  <si>
    <t>detection</t>
  </si>
  <si>
    <t>batch_normalize</t>
  </si>
  <si>
    <t>filters</t>
  </si>
  <si>
    <t xml:space="preserve"> size</t>
  </si>
  <si>
    <t>stride</t>
  </si>
  <si>
    <t xml:space="preserve"> pad</t>
  </si>
  <si>
    <t>activation</t>
  </si>
  <si>
    <t>layers</t>
  </si>
  <si>
    <t>from</t>
  </si>
  <si>
    <t>output</t>
  </si>
  <si>
    <t>probability</t>
  </si>
  <si>
    <t>hidden</t>
  </si>
  <si>
    <t>mask</t>
  </si>
  <si>
    <t>anchors</t>
  </si>
  <si>
    <t>classes</t>
  </si>
  <si>
    <t>num</t>
  </si>
  <si>
    <t>jitter</t>
  </si>
  <si>
    <t>ignore_thresh</t>
  </si>
  <si>
    <t>truth_thresh</t>
  </si>
  <si>
    <t>random</t>
  </si>
  <si>
    <t>bias_match</t>
  </si>
  <si>
    <t>coords</t>
  </si>
  <si>
    <t>rescore</t>
  </si>
  <si>
    <t>side</t>
  </si>
  <si>
    <t>sqrt</t>
  </si>
  <si>
    <t>object_scale</t>
  </si>
  <si>
    <t>noobject_scale</t>
  </si>
  <si>
    <t>class_scale</t>
  </si>
  <si>
    <t>0,1,2</t>
  </si>
  <si>
    <t>10,14,  23,27,  37,58,  81,82,  135,169,  344,319</t>
  </si>
  <si>
    <t>80</t>
    <phoneticPr fontId="1" type="noConversion"/>
  </si>
  <si>
    <t>.3</t>
    <phoneticPr fontId="1" type="noConversion"/>
  </si>
  <si>
    <t>.7</t>
    <phoneticPr fontId="1" type="noConversion"/>
  </si>
  <si>
    <t>1</t>
    <phoneticPr fontId="1" type="noConversion"/>
  </si>
  <si>
    <t>-</t>
    <phoneticPr fontId="1" type="noConversion"/>
  </si>
  <si>
    <t>-</t>
    <phoneticPr fontId="1" type="noConversion"/>
  </si>
  <si>
    <t>20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</si>
  <si>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</si>
  <si>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</si>
  <si>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</si>
  <si>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3</t>
    <phoneticPr fontId="1" type="noConversion"/>
  </si>
  <si>
    <t>0</t>
    <phoneticPr fontId="1" type="noConversion"/>
  </si>
  <si>
    <t>.2</t>
    <phoneticPr fontId="1" type="noConversion"/>
  </si>
  <si>
    <t>5</t>
    <phoneticPr fontId="1" type="noConversion"/>
  </si>
  <si>
    <t>leaky</t>
  </si>
  <si>
    <t>leaky</t>
    <phoneticPr fontId="1" type="noConversion"/>
  </si>
  <si>
    <t>-</t>
    <phoneticPr fontId="1" type="noConversion"/>
  </si>
  <si>
    <t>leaky</t>
    <phoneticPr fontId="1" type="noConversion"/>
  </si>
  <si>
    <t>linear</t>
  </si>
  <si>
    <t>cost</t>
    <phoneticPr fontId="1" type="noConversion"/>
  </si>
  <si>
    <t>coord_scale</t>
    <phoneticPr fontId="1" type="noConversion"/>
  </si>
  <si>
    <t>sse</t>
    <phoneticPr fontId="1" type="noConversion"/>
  </si>
  <si>
    <t>input</t>
    <phoneticPr fontId="1" type="noConversion"/>
  </si>
  <si>
    <t>maxpool</t>
    <phoneticPr fontId="1" type="noConversion"/>
  </si>
  <si>
    <t>-</t>
    <phoneticPr fontId="1" type="noConversion"/>
  </si>
  <si>
    <t>scale</t>
    <phoneticPr fontId="1" type="noConversion"/>
  </si>
  <si>
    <t>1</t>
    <phoneticPr fontId="1" type="noConversion"/>
  </si>
  <si>
    <t>Input image resize</t>
    <phoneticPr fontId="1" type="noConversion"/>
  </si>
  <si>
    <t>Batch size</t>
    <phoneticPr fontId="1" type="noConversion"/>
  </si>
  <si>
    <t>參數說明</t>
    <phoneticPr fontId="1" type="noConversion"/>
  </si>
  <si>
    <r>
      <t>Learning rate</t>
    </r>
    <r>
      <rPr>
        <sz val="11"/>
        <color theme="1"/>
        <rFont val="細明體"/>
        <family val="3"/>
        <charset val="136"/>
      </rPr>
      <t>變化的比例，累計相乘</t>
    </r>
    <phoneticPr fontId="1" type="noConversion"/>
  </si>
  <si>
    <t xml:space="preserve">                                   </t>
    <phoneticPr fontId="1" type="noConversion"/>
  </si>
  <si>
    <r>
      <t>Optimizer</t>
    </r>
    <r>
      <rPr>
        <sz val="11"/>
        <color theme="1"/>
        <rFont val="細明體"/>
        <family val="3"/>
        <charset val="136"/>
      </rPr>
      <t>採用的動差參數</t>
    </r>
    <phoneticPr fontId="1" type="noConversion"/>
  </si>
  <si>
    <t>Learning rate</t>
    <phoneticPr fontId="1" type="noConversion"/>
  </si>
  <si>
    <r>
      <rPr>
        <sz val="11"/>
        <color theme="1"/>
        <rFont val="細明體"/>
        <family val="3"/>
        <charset val="136"/>
      </rPr>
      <t>每</t>
    </r>
    <r>
      <rPr>
        <sz val="11"/>
        <color theme="1"/>
        <rFont val="Times New Roman"/>
        <family val="1"/>
      </rPr>
      <t>batch</t>
    </r>
    <r>
      <rPr>
        <sz val="11"/>
        <color theme="1"/>
        <rFont val="細明體"/>
        <family val="3"/>
        <charset val="136"/>
      </rPr>
      <t>個樣本更新一次參數</t>
    </r>
    <phoneticPr fontId="1" type="noConversion"/>
  </si>
  <si>
    <r>
      <rPr>
        <sz val="12"/>
        <color theme="1"/>
        <rFont val="新細明體"/>
        <family val="2"/>
      </rPr>
      <t>如果</t>
    </r>
    <r>
      <rPr>
        <sz val="12"/>
        <color theme="1"/>
        <rFont val="Times New Roman"/>
        <family val="1"/>
      </rPr>
      <t>RAM</t>
    </r>
    <r>
      <rPr>
        <sz val="12"/>
        <color theme="1"/>
        <rFont val="新細明體"/>
        <family val="2"/>
      </rPr>
      <t>記憶體不够大，將</t>
    </r>
    <r>
      <rPr>
        <sz val="12"/>
        <color theme="1"/>
        <rFont val="Times New Roman"/>
        <family val="1"/>
      </rPr>
      <t>batch</t>
    </r>
    <r>
      <rPr>
        <sz val="12"/>
        <color theme="1"/>
        <rFont val="新細明體"/>
        <family val="2"/>
      </rPr>
      <t>分割為</t>
    </r>
    <r>
      <rPr>
        <sz val="12"/>
        <color theme="1"/>
        <rFont val="Times New Roman"/>
        <family val="1"/>
      </rPr>
      <t>subdivisions</t>
    </r>
    <r>
      <rPr>
        <sz val="12"/>
        <color theme="1"/>
        <rFont val="新細明體"/>
        <family val="2"/>
      </rPr>
      <t>個</t>
    </r>
    <r>
      <rPr>
        <sz val="12"/>
        <color theme="1"/>
        <rFont val="Times New Roman"/>
        <family val="1"/>
      </rPr>
      <t>sub-batch</t>
    </r>
    <r>
      <rPr>
        <sz val="12"/>
        <color theme="1"/>
        <rFont val="新細明體"/>
        <family val="2"/>
      </rPr>
      <t>，每個</t>
    </r>
    <r>
      <rPr>
        <sz val="12"/>
        <color theme="1"/>
        <rFont val="Times New Roman"/>
        <family val="1"/>
      </rPr>
      <t>sub-batch</t>
    </r>
    <r>
      <rPr>
        <sz val="12"/>
        <color theme="1"/>
        <rFont val="新細明體"/>
        <family val="2"/>
      </rPr>
      <t>的大小為</t>
    </r>
    <r>
      <rPr>
        <sz val="12"/>
        <color theme="1"/>
        <rFont val="Times New Roman"/>
        <family val="1"/>
      </rPr>
      <t>batch/subdivisions</t>
    </r>
    <r>
      <rPr>
        <sz val="12"/>
        <color theme="1"/>
        <rFont val="新細明體"/>
        <family val="2"/>
      </rPr>
      <t>。在</t>
    </r>
    <r>
      <rPr>
        <sz val="12"/>
        <color theme="1"/>
        <rFont val="Times New Roman"/>
        <family val="1"/>
      </rPr>
      <t>darknet</t>
    </r>
    <r>
      <rPr>
        <sz val="12"/>
        <color theme="1"/>
        <rFont val="新細明體"/>
        <family val="2"/>
      </rPr>
      <t>中，會將</t>
    </r>
    <r>
      <rPr>
        <sz val="12"/>
        <color theme="1"/>
        <rFont val="Times New Roman"/>
        <family val="1"/>
      </rPr>
      <t>batch/subdivisions</t>
    </r>
    <r>
      <rPr>
        <sz val="12"/>
        <color theme="1"/>
        <rFont val="新細明體"/>
        <family val="2"/>
      </rPr>
      <t>命名為</t>
    </r>
    <r>
      <rPr>
        <sz val="12"/>
        <color theme="1"/>
        <rFont val="Times New Roman"/>
        <family val="1"/>
      </rPr>
      <t>batch</t>
    </r>
    <r>
      <rPr>
        <sz val="12"/>
        <color theme="1"/>
        <rFont val="新細明體"/>
        <family val="2"/>
      </rPr>
      <t>。</t>
    </r>
    <phoneticPr fontId="1" type="noConversion"/>
  </si>
  <si>
    <r>
      <t>Input</t>
    </r>
    <r>
      <rPr>
        <sz val="11"/>
        <color theme="1"/>
        <rFont val="細明體"/>
        <family val="3"/>
        <charset val="136"/>
      </rPr>
      <t>影像的寬，但原圖跟此不同，將會用</t>
    </r>
    <r>
      <rPr>
        <sz val="11"/>
        <color theme="1"/>
        <rFont val="Times New Roman"/>
        <family val="1"/>
      </rPr>
      <t>resize</t>
    </r>
    <r>
      <rPr>
        <sz val="11"/>
        <color theme="1"/>
        <rFont val="細明體"/>
        <family val="3"/>
        <charset val="136"/>
      </rPr>
      <t>方式將原圖縮放至此大小</t>
    </r>
    <r>
      <rPr>
        <sz val="11"/>
        <color theme="1"/>
        <rFont val="Times New Roman"/>
        <family val="1"/>
      </rPr>
      <t>(Darknet</t>
    </r>
    <r>
      <rPr>
        <sz val="11"/>
        <color theme="1"/>
        <rFont val="細明體"/>
        <family val="3"/>
        <charset val="136"/>
      </rPr>
      <t>原作者和</t>
    </r>
    <r>
      <rPr>
        <sz val="11"/>
        <color theme="1"/>
        <rFont val="Times New Roman"/>
        <family val="1"/>
      </rPr>
      <t>AlexeyAB</t>
    </r>
    <r>
      <rPr>
        <sz val="11"/>
        <color theme="1"/>
        <rFont val="細明體"/>
        <family val="3"/>
        <charset val="136"/>
      </rPr>
      <t>版本的</t>
    </r>
    <r>
      <rPr>
        <sz val="11"/>
        <color theme="1"/>
        <rFont val="Times New Roman"/>
        <family val="1"/>
      </rPr>
      <t>resizr</t>
    </r>
    <r>
      <rPr>
        <sz val="11"/>
        <color theme="1"/>
        <rFont val="細明體"/>
        <family val="3"/>
        <charset val="136"/>
      </rPr>
      <t>作法不同</t>
    </r>
    <r>
      <rPr>
        <sz val="11"/>
        <color theme="1"/>
        <rFont val="Times New Roman"/>
        <family val="1"/>
      </rPr>
      <t>)</t>
    </r>
    <phoneticPr fontId="1" type="noConversion"/>
  </si>
  <si>
    <r>
      <t>Input</t>
    </r>
    <r>
      <rPr>
        <sz val="11"/>
        <color theme="1"/>
        <rFont val="細明體"/>
        <family val="3"/>
        <charset val="136"/>
      </rPr>
      <t>影像的高，但原圖跟此不同，將會用</t>
    </r>
    <r>
      <rPr>
        <sz val="11"/>
        <color theme="1"/>
        <rFont val="Times New Roman"/>
        <family val="1"/>
      </rPr>
      <t>resize</t>
    </r>
    <r>
      <rPr>
        <sz val="11"/>
        <color theme="1"/>
        <rFont val="細明體"/>
        <family val="3"/>
        <charset val="136"/>
      </rPr>
      <t>方式將原圖縮放至此大小</t>
    </r>
    <r>
      <rPr>
        <sz val="11"/>
        <color theme="1"/>
        <rFont val="Times New Roman"/>
        <family val="1"/>
      </rPr>
      <t>(Darknet</t>
    </r>
    <r>
      <rPr>
        <sz val="11"/>
        <color theme="1"/>
        <rFont val="細明體"/>
        <family val="3"/>
        <charset val="136"/>
      </rPr>
      <t>原作者和</t>
    </r>
    <r>
      <rPr>
        <sz val="11"/>
        <color theme="1"/>
        <rFont val="Times New Roman"/>
        <family val="1"/>
      </rPr>
      <t>AlexeyAB</t>
    </r>
    <r>
      <rPr>
        <sz val="11"/>
        <color theme="1"/>
        <rFont val="細明體"/>
        <family val="3"/>
        <charset val="136"/>
      </rPr>
      <t>版本的</t>
    </r>
    <r>
      <rPr>
        <sz val="11"/>
        <color theme="1"/>
        <rFont val="Times New Roman"/>
        <family val="1"/>
      </rPr>
      <t>resizr</t>
    </r>
    <r>
      <rPr>
        <sz val="11"/>
        <color theme="1"/>
        <rFont val="細明體"/>
        <family val="3"/>
        <charset val="136"/>
      </rPr>
      <t>作法不同</t>
    </r>
    <r>
      <rPr>
        <sz val="11"/>
        <color theme="1"/>
        <rFont val="Times New Roman"/>
        <family val="1"/>
      </rPr>
      <t>)</t>
    </r>
    <phoneticPr fontId="1" type="noConversion"/>
  </si>
  <si>
    <r>
      <t>Input</t>
    </r>
    <r>
      <rPr>
        <sz val="11"/>
        <color theme="1"/>
        <rFont val="細明體"/>
        <family val="3"/>
        <charset val="136"/>
      </rPr>
      <t>影像的</t>
    </r>
    <r>
      <rPr>
        <sz val="11"/>
        <color theme="1"/>
        <rFont val="Times New Roman"/>
        <family val="1"/>
      </rPr>
      <t>channel</t>
    </r>
    <r>
      <rPr>
        <sz val="11"/>
        <color theme="1"/>
        <rFont val="細明體"/>
        <family val="3"/>
        <charset val="136"/>
      </rPr>
      <t>數</t>
    </r>
    <phoneticPr fontId="1" type="noConversion"/>
  </si>
  <si>
    <r>
      <t>weight decay</t>
    </r>
    <r>
      <rPr>
        <sz val="11"/>
        <color theme="1"/>
        <rFont val="細明體"/>
        <family val="3"/>
        <charset val="136"/>
      </rPr>
      <t>參數，防止</t>
    </r>
    <r>
      <rPr>
        <sz val="11"/>
        <color theme="1"/>
        <rFont val="Times New Roman"/>
        <family val="1"/>
      </rPr>
      <t>overfitting</t>
    </r>
    <phoneticPr fontId="1" type="noConversion"/>
  </si>
  <si>
    <r>
      <rPr>
        <sz val="11"/>
        <color theme="1"/>
        <rFont val="細明體"/>
        <family val="3"/>
        <charset val="136"/>
      </rPr>
      <t>當迭代次數小於</t>
    </r>
    <r>
      <rPr>
        <sz val="11"/>
        <color theme="1"/>
        <rFont val="Times New Roman"/>
        <family val="1"/>
      </rPr>
      <t xml:space="preserve"> burn_in</t>
    </r>
    <r>
      <rPr>
        <sz val="11"/>
        <color theme="1"/>
        <rFont val="細明體"/>
        <family val="3"/>
        <charset val="136"/>
      </rPr>
      <t>時，</t>
    </r>
    <r>
      <rPr>
        <sz val="11"/>
        <color theme="1"/>
        <rFont val="Times New Roman"/>
        <family val="1"/>
      </rPr>
      <t>learning_rate = learning_rate * ((batch_num / burn_in) ^ power)</t>
    </r>
    <phoneticPr fontId="1" type="noConversion"/>
  </si>
  <si>
    <r>
      <rPr>
        <sz val="11"/>
        <color theme="1"/>
        <rFont val="細明體"/>
        <family val="3"/>
        <charset val="136"/>
      </rPr>
      <t>訓練達到到</t>
    </r>
    <r>
      <rPr>
        <sz val="11"/>
        <color theme="1"/>
        <rFont val="Times New Roman"/>
        <family val="1"/>
      </rPr>
      <t>max_batches</t>
    </r>
    <r>
      <rPr>
        <sz val="11"/>
        <color theme="1"/>
        <rFont val="細明體"/>
        <family val="3"/>
        <charset val="136"/>
      </rPr>
      <t>停止學習</t>
    </r>
    <phoneticPr fontId="1" type="noConversion"/>
  </si>
  <si>
    <r>
      <rPr>
        <sz val="11"/>
        <color theme="1"/>
        <rFont val="細明體"/>
        <family val="3"/>
        <charset val="136"/>
      </rPr>
      <t>調整學習率的</t>
    </r>
    <r>
      <rPr>
        <sz val="11"/>
        <color theme="1"/>
        <rFont val="Times New Roman"/>
        <family val="1"/>
      </rPr>
      <t>policy</t>
    </r>
    <r>
      <rPr>
        <sz val="11"/>
        <color theme="1"/>
        <rFont val="細明體"/>
        <family val="3"/>
        <charset val="136"/>
      </rPr>
      <t>，有如下</t>
    </r>
    <r>
      <rPr>
        <sz val="11"/>
        <color theme="1"/>
        <rFont val="Times New Roman"/>
        <family val="1"/>
      </rPr>
      <t>policy</t>
    </r>
    <r>
      <rPr>
        <sz val="11"/>
        <color theme="1"/>
        <rFont val="細明體"/>
        <family val="3"/>
        <charset val="136"/>
      </rPr>
      <t>：</t>
    </r>
    <r>
      <rPr>
        <sz val="11"/>
        <color theme="1"/>
        <rFont val="Times New Roman"/>
        <family val="1"/>
      </rPr>
      <t>CONSTANT, STEP, EXP, POLY, STEPS, SIG, RANDOM</t>
    </r>
    <phoneticPr fontId="1" type="noConversion"/>
  </si>
  <si>
    <r>
      <rPr>
        <sz val="11"/>
        <color theme="1"/>
        <rFont val="細明體"/>
        <family val="3"/>
        <charset val="136"/>
      </rPr>
      <t>根據</t>
    </r>
    <r>
      <rPr>
        <sz val="11"/>
        <color theme="1"/>
        <rFont val="Times New Roman"/>
        <family val="1"/>
      </rPr>
      <t>batch_num</t>
    </r>
    <r>
      <rPr>
        <sz val="11"/>
        <color theme="1"/>
        <rFont val="細明體"/>
        <family val="3"/>
        <charset val="136"/>
      </rPr>
      <t>調整學習率</t>
    </r>
    <phoneticPr fontId="1" type="noConversion"/>
  </si>
  <si>
    <r>
      <rPr>
        <sz val="11"/>
        <color theme="1"/>
        <rFont val="Times"/>
        <family val="1"/>
      </rPr>
      <t>通過旋轉角度來生成更多訓練樣本</t>
    </r>
    <phoneticPr fontId="1" type="noConversion"/>
  </si>
  <si>
    <r>
      <rPr>
        <sz val="11"/>
        <color theme="1"/>
        <rFont val="Times"/>
        <family val="1"/>
      </rPr>
      <t>通過調整飽和度來生成更多訓練樣本</t>
    </r>
    <phoneticPr fontId="1" type="noConversion"/>
  </si>
  <si>
    <r>
      <rPr>
        <sz val="11"/>
        <color theme="1"/>
        <rFont val="Times"/>
        <family val="1"/>
      </rPr>
      <t>通過調整曝光度來生成更多訓練樣本</t>
    </r>
    <phoneticPr fontId="1" type="noConversion"/>
  </si>
  <si>
    <r>
      <rPr>
        <sz val="11"/>
        <color theme="1"/>
        <rFont val="Times"/>
        <family val="1"/>
      </rPr>
      <t>通過調整色調來生成更多訓練樣本</t>
    </r>
    <phoneticPr fontId="1" type="noConversion"/>
  </si>
  <si>
    <t>訓練學習方面參數</t>
    <phoneticPr fontId="1" type="noConversion"/>
  </si>
  <si>
    <t>Data Augmentation</t>
    <phoneticPr fontId="1" type="noConversion"/>
  </si>
  <si>
    <t>6,7,8</t>
    <phoneticPr fontId="1" type="noConversion"/>
  </si>
  <si>
    <t>85, 61</t>
    <phoneticPr fontId="1" type="noConversion"/>
  </si>
  <si>
    <t>3,4,5</t>
    <phoneticPr fontId="1" type="noConversion"/>
  </si>
  <si>
    <t>-1, 61</t>
    <phoneticPr fontId="1" type="noConversion"/>
  </si>
  <si>
    <t>97, 36</t>
    <phoneticPr fontId="1" type="noConversion"/>
  </si>
  <si>
    <t>-1, 36</t>
    <phoneticPr fontId="1" type="noConversion"/>
  </si>
  <si>
    <t>9</t>
    <phoneticPr fontId="1" type="noConversion"/>
  </si>
  <si>
    <t>1.3221, 1.73145, 3.19275, 4.00944, 5.05587, 8.09892, 9.47112, 4.84053, 11.2364, 10.0071</t>
    <phoneticPr fontId="1" type="noConversion"/>
  </si>
  <si>
    <t>current_layer_code</t>
    <phoneticPr fontId="1" type="noConversion"/>
  </si>
  <si>
    <t>previous_layer_code</t>
    <phoneticPr fontId="1" type="noConversion"/>
  </si>
  <si>
    <t>layer_type</t>
    <phoneticPr fontId="1" type="noConversion"/>
  </si>
  <si>
    <t>route (Concate or Branch)</t>
  </si>
  <si>
    <t>route (Concate or Branch)</t>
    <phoneticPr fontId="1" type="noConversion"/>
  </si>
  <si>
    <t>ElewiseSUM (shortcut, residual)</t>
  </si>
  <si>
    <t>ElewiseSUM (shortcut, residual)</t>
    <phoneticPr fontId="1" type="noConversion"/>
  </si>
  <si>
    <t>[Sheet說明]</t>
    <phoneticPr fontId="1" type="noConversion"/>
  </si>
  <si>
    <t>scales</t>
    <phoneticPr fontId="1" type="noConversion"/>
  </si>
  <si>
    <t>.1, .1</t>
    <phoneticPr fontId="1" type="noConversion"/>
  </si>
  <si>
    <t>net</t>
    <phoneticPr fontId="1" type="noConversion"/>
  </si>
  <si>
    <t>model structure</t>
    <phoneticPr fontId="1" type="noConversion"/>
  </si>
  <si>
    <t>用來設定batch size、學習參數、模型影像大小和Data Augmentation等參數</t>
    <phoneticPr fontId="1" type="noConversion"/>
  </si>
  <si>
    <t>Component</t>
  </si>
  <si>
    <t>設定每個神經網路component的default參數</t>
    <phoneticPr fontId="1" type="noConversion"/>
  </si>
  <si>
    <t>用來設定NN模型結構
設定每個component時會自動帶入[Sheet]Component內設定的基本參數。</t>
    <phoneticPr fontId="1" type="noConversion"/>
  </si>
  <si>
    <t>Note:</t>
    <phoneticPr fontId="1" type="noConversion"/>
  </si>
  <si>
    <t>2. current layer code必須從0開始，每增加一個component就增加1 (input不算在內)</t>
    <phoneticPr fontId="1" type="noConversion"/>
  </si>
  <si>
    <t>1. Model structure第一個的input不能修改</t>
    <phoneticPr fontId="1" type="noConversion"/>
  </si>
  <si>
    <t>3. previous layer code必須寫你這個component前一個layer的code name
當用到route (Concate or Branch)或是ElewiseSUM (shortcut, residual)這兩個會改變模型路徑的component時，會有參數需填寫 (route: layers=?或ElewiseSUM : frome=?)
程式會依據current layer code和previous layer code去設定相對應的參數 (layers=?或from=?)，這兩個參數忘記修改沒有關係，但previous layer code必須設定正確。</t>
    <phoneticPr fontId="1" type="noConversion"/>
  </si>
  <si>
    <t>4. 欄位scale會根據你的NN component自動產生，當層輸出的feature map output的大小是原始輸入的幾分之幾。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</si>
</sst>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???/???"/>
  </numFmts>
  <fonts count="1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1"/>
      <color theme="1"/>
      <name val="細明體"/>
      <family val="3"/>
      <charset val="136"/>
    </font>
    <font>
      <sz val="11"/>
      <color rgb="FFABB2BF"/>
      <name val="Consolas"/>
      <family val="3"/>
    </font>
    <font>
      <sz val="11"/>
      <color theme="1"/>
      <name val="Times"/>
      <family val="1"/>
    </font>
    <font>
      <sz val="12"/>
      <color theme="1"/>
      <name val="新細明體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2" borderId="3" xfId="0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7" borderId="3" xfId="0" applyFont="1" applyFill="1" applyBorder="1" applyAlignment="1" applyProtection="1">
      <alignment horizontal="center" vertical="center"/>
    </xf>
    <xf numFmtId="0" fontId="2" fillId="7" borderId="4" xfId="0" applyFont="1" applyFill="1" applyBorder="1" applyAlignment="1" applyProtection="1">
      <alignment horizontal="center" vertical="center"/>
    </xf>
    <xf numFmtId="0" fontId="2" fillId="7" borderId="5" xfId="0" applyFont="1" applyFill="1" applyBorder="1" applyAlignment="1" applyProtection="1">
      <alignment horizontal="center" vertical="center"/>
    </xf>
    <xf numFmtId="0" fontId="2" fillId="8" borderId="6" xfId="0" applyFont="1" applyFill="1" applyBorder="1" applyAlignment="1" applyProtection="1">
      <alignment horizontal="center" vertical="center"/>
    </xf>
    <xf numFmtId="0" fontId="2" fillId="4" borderId="6" xfId="0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8" borderId="8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2" fillId="4" borderId="3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0" fillId="0" borderId="4" xfId="0" applyNumberFormat="1" applyBorder="1" applyAlignment="1" applyProtection="1">
      <alignment horizontal="center" vertical="center"/>
    </xf>
    <xf numFmtId="49" fontId="0" fillId="0" borderId="5" xfId="0" applyNumberFormat="1" applyBorder="1" applyAlignment="1" applyProtection="1">
      <alignment horizontal="center" vertical="center"/>
    </xf>
    <xf numFmtId="49" fontId="0" fillId="0" borderId="6" xfId="0" applyNumberFormat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center" vertical="center"/>
    </xf>
    <xf numFmtId="49" fontId="0" fillId="0" borderId="7" xfId="0" applyNumberFormat="1" applyBorder="1" applyAlignment="1" applyProtection="1">
      <alignment horizontal="center" vertical="center"/>
    </xf>
    <xf numFmtId="49" fontId="0" fillId="0" borderId="8" xfId="0" applyNumberFormat="1" applyBorder="1" applyAlignment="1" applyProtection="1">
      <alignment horizontal="center" vertical="center"/>
    </xf>
    <xf numFmtId="49" fontId="0" fillId="0" borderId="2" xfId="0" applyNumberFormat="1" applyBorder="1" applyAlignment="1" applyProtection="1">
      <alignment horizontal="center" vertical="center"/>
    </xf>
    <xf numFmtId="49" fontId="2" fillId="8" borderId="2" xfId="0" applyNumberFormat="1" applyFont="1" applyFill="1" applyBorder="1" applyAlignment="1" applyProtection="1">
      <alignment horizontal="center" vertical="center"/>
    </xf>
    <xf numFmtId="0" fontId="2" fillId="6" borderId="8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</xf>
    <xf numFmtId="0" fontId="2" fillId="6" borderId="10" xfId="0" applyFont="1" applyFill="1" applyBorder="1" applyAlignment="1" applyProtection="1">
      <alignment horizontal="center" vertical="center" wrapText="1"/>
    </xf>
    <xf numFmtId="0" fontId="2" fillId="5" borderId="10" xfId="0" applyFont="1" applyFill="1" applyBorder="1" applyAlignment="1" applyProtection="1">
      <alignment horizontal="center" vertical="center" wrapText="1"/>
    </xf>
    <xf numFmtId="0" fontId="2" fillId="9" borderId="10" xfId="0" applyFont="1" applyFill="1" applyBorder="1" applyAlignment="1" applyProtection="1">
      <alignment horizontal="center" vertical="center"/>
    </xf>
    <xf numFmtId="0" fontId="2" fillId="7" borderId="10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6" fillId="0" borderId="0" xfId="0" applyFont="1"/>
    <xf numFmtId="0" fontId="2" fillId="11" borderId="16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2" fillId="8" borderId="6" xfId="0" applyFont="1" applyFill="1" applyBorder="1" applyAlignment="1" applyProtection="1">
      <alignment horizontal="center" vertical="center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49" fontId="2" fillId="8" borderId="1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49" fontId="2" fillId="4" borderId="7" xfId="0" applyNumberFormat="1" applyFont="1" applyFill="1" applyBorder="1" applyAlignment="1" applyProtection="1">
      <alignment horizontal="center" vertical="center"/>
    </xf>
    <xf numFmtId="49" fontId="2" fillId="8" borderId="9" xfId="0" applyNumberFormat="1" applyFont="1" applyFill="1" applyBorder="1" applyAlignment="1" applyProtection="1">
      <alignment horizontal="center" vertical="center"/>
    </xf>
    <xf numFmtId="49" fontId="0" fillId="0" borderId="9" xfId="0" applyNumberFormat="1" applyBorder="1" applyAlignment="1" applyProtection="1">
      <alignment horizontal="center" vertical="center"/>
    </xf>
    <xf numFmtId="49" fontId="2" fillId="6" borderId="9" xfId="0" applyNumberFormat="1" applyFont="1" applyFill="1" applyBorder="1" applyAlignment="1" applyProtection="1">
      <alignment horizontal="center" vertical="center"/>
    </xf>
    <xf numFmtId="0" fontId="0" fillId="0" borderId="0" xfId="0" quotePrefix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</xf>
    <xf numFmtId="176" fontId="0" fillId="0" borderId="0" xfId="0" applyNumberFormat="1" applyAlignment="1" applyProtection="1">
      <alignment horizontal="center" vertical="center"/>
      <protection locked="0"/>
    </xf>
    <xf numFmtId="0" fontId="9" fillId="0" borderId="24" xfId="0" applyFont="1" applyBorder="1"/>
    <xf numFmtId="0" fontId="9" fillId="0" borderId="25" xfId="0" applyFont="1" applyBorder="1"/>
    <xf numFmtId="0" fontId="2" fillId="4" borderId="3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49" fontId="0" fillId="4" borderId="21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49" fontId="0" fillId="10" borderId="21" xfId="0" applyNumberFormat="1" applyFill="1" applyBorder="1" applyAlignment="1">
      <alignment horizontal="center" vertical="center"/>
    </xf>
    <xf numFmtId="0" fontId="9" fillId="0" borderId="29" xfId="0" applyFont="1" applyBorder="1"/>
    <xf numFmtId="49" fontId="0" fillId="0" borderId="5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/>
    </xf>
    <xf numFmtId="0" fontId="0" fillId="0" borderId="0" xfId="0" applyAlignment="1"/>
    <xf numFmtId="0" fontId="2" fillId="10" borderId="33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4" xfId="0" applyBorder="1" applyAlignment="1"/>
    <xf numFmtId="0" fontId="0" fillId="0" borderId="30" xfId="0" applyBorder="1" applyAlignment="1"/>
    <xf numFmtId="0" fontId="0" fillId="0" borderId="21" xfId="0" applyBorder="1" applyAlignment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/>
    <xf numFmtId="0" fontId="0" fillId="0" borderId="1" xfId="0" applyBorder="1" applyAlignment="1"/>
    <xf numFmtId="0" fontId="0" fillId="0" borderId="7" xfId="0" applyBorder="1" applyAlignment="1"/>
    <xf numFmtId="0" fontId="0" fillId="0" borderId="33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:C18"/>
    </sheetView>
  </sheetViews>
  <sheetFormatPr defaultRowHeight="16.5"/>
  <cols>
    <col min="1" max="1" width="19.25" bestFit="1" customWidth="1"/>
    <col min="2" max="2" width="14" bestFit="1" customWidth="1"/>
    <col min="3" max="3" width="18.125" bestFit="1" customWidth="1"/>
    <col min="4" max="4" width="11.375" bestFit="1" customWidth="1"/>
  </cols>
  <sheetData>
    <row r="1" spans="1:3" ht="17.25" thickBot="1">
      <c r="A1" s="96" t="s">
        <v>1</v>
      </c>
      <c r="B1" s="97"/>
      <c r="C1" s="97"/>
    </row>
    <row r="2" spans="1:3" ht="17.25" thickTop="1">
      <c r="A2" s="89" t="s">
        <v>92</v>
      </c>
      <c r="B2" s="57" t="s">
        <v>2</v>
      </c>
      <c r="C2" s="58">
        <v>1</v>
      </c>
    </row>
    <row r="3" spans="1:3" ht="17.25" thickBot="1">
      <c r="A3" s="90"/>
      <c r="B3" s="59" t="s">
        <v>3</v>
      </c>
      <c r="C3" s="60">
        <v>1</v>
      </c>
    </row>
    <row r="4" spans="1:3">
      <c r="A4" s="86" t="s">
        <v>91</v>
      </c>
      <c r="B4" s="83" t="s">
        <v>4</v>
      </c>
      <c r="C4" s="61">
        <v>416</v>
      </c>
    </row>
    <row r="5" spans="1:3">
      <c r="A5" s="87"/>
      <c r="B5" s="84" t="s">
        <v>5</v>
      </c>
      <c r="C5" s="62">
        <v>416</v>
      </c>
    </row>
    <row r="6" spans="1:3" ht="17.25" thickBot="1">
      <c r="A6" s="88"/>
      <c r="B6" s="85" t="s">
        <v>6</v>
      </c>
      <c r="C6" s="63">
        <v>3</v>
      </c>
    </row>
    <row r="7" spans="1:3">
      <c r="A7" s="91" t="s">
        <v>112</v>
      </c>
      <c r="B7" s="39" t="s">
        <v>18</v>
      </c>
      <c r="C7" s="40">
        <v>0.9</v>
      </c>
    </row>
    <row r="8" spans="1:3">
      <c r="A8" s="91"/>
      <c r="B8" s="38" t="s">
        <v>17</v>
      </c>
      <c r="C8" s="41">
        <v>5.0000000000000001E-4</v>
      </c>
    </row>
    <row r="9" spans="1:3">
      <c r="A9" s="91"/>
      <c r="B9" s="38" t="s">
        <v>12</v>
      </c>
      <c r="C9" s="41">
        <v>1E-3</v>
      </c>
    </row>
    <row r="10" spans="1:3">
      <c r="A10" s="91"/>
      <c r="B10" s="38" t="s">
        <v>11</v>
      </c>
      <c r="C10" s="41">
        <v>1000</v>
      </c>
    </row>
    <row r="11" spans="1:3">
      <c r="A11" s="91"/>
      <c r="B11" s="38" t="s">
        <v>10</v>
      </c>
      <c r="C11" s="41">
        <v>500200</v>
      </c>
    </row>
    <row r="12" spans="1:3">
      <c r="A12" s="91"/>
      <c r="B12" s="38" t="s">
        <v>9</v>
      </c>
      <c r="C12" s="41" t="s">
        <v>7</v>
      </c>
    </row>
    <row r="13" spans="1:3">
      <c r="A13" s="91"/>
      <c r="B13" s="38" t="s">
        <v>7</v>
      </c>
      <c r="C13" s="41" t="s">
        <v>19</v>
      </c>
    </row>
    <row r="14" spans="1:3" ht="17.25" thickBot="1">
      <c r="A14" s="92"/>
      <c r="B14" s="38" t="s">
        <v>8</v>
      </c>
      <c r="C14" s="41" t="s">
        <v>20</v>
      </c>
    </row>
    <row r="15" spans="1:3">
      <c r="A15" s="93" t="s">
        <v>113</v>
      </c>
      <c r="B15" s="37" t="s">
        <v>16</v>
      </c>
      <c r="C15" s="42">
        <v>0</v>
      </c>
    </row>
    <row r="16" spans="1:3">
      <c r="A16" s="94"/>
      <c r="B16" s="37" t="s">
        <v>15</v>
      </c>
      <c r="C16" s="42">
        <v>1.5</v>
      </c>
    </row>
    <row r="17" spans="1:3">
      <c r="A17" s="94"/>
      <c r="B17" s="37" t="s">
        <v>14</v>
      </c>
      <c r="C17" s="42">
        <v>1.5</v>
      </c>
    </row>
    <row r="18" spans="1:3" ht="17.25" thickBot="1">
      <c r="A18" s="95"/>
      <c r="B18" s="37" t="s">
        <v>13</v>
      </c>
      <c r="C18" s="42">
        <v>0.1</v>
      </c>
    </row>
  </sheetData>
  <mergeCells count="5">
    <mergeCell ref="A4:A6"/>
    <mergeCell ref="A2:A3"/>
    <mergeCell ref="A7:A14"/>
    <mergeCell ref="A15:A18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9"/>
  <sheetViews>
    <sheetView tabSelected="1" workbookViewId="0">
      <pane ySplit="1" topLeftCell="A86" activePane="bottomLeft" state="frozen"/>
      <selection pane="bottomLeft" activeCell="D105" sqref="D105"/>
    </sheetView>
  </sheetViews>
  <sheetFormatPr defaultRowHeight="16.5"/>
  <cols>
    <col min="1" max="1" width="28.375" style="26" bestFit="1" customWidth="1"/>
    <col min="2" max="2" width="11.625" style="26" customWidth="1"/>
    <col min="3" max="3" width="12.25" style="26" customWidth="1"/>
    <col min="4" max="4" width="9.625" style="26" customWidth="1"/>
    <col min="5" max="5" width="17.375" style="26" bestFit="1" customWidth="1"/>
    <col min="6" max="13" width="9" style="26"/>
    <col min="14" max="14" width="10" style="26" bestFit="1" customWidth="1"/>
    <col min="15" max="20" width="9" style="26"/>
    <col min="21" max="21" width="14.5" style="26" bestFit="1" customWidth="1"/>
    <col min="22" max="22" width="12.875" style="26" bestFit="1" customWidth="1"/>
    <col min="23" max="23" width="9" style="26"/>
    <col min="24" max="24" width="12" style="26" bestFit="1" customWidth="1"/>
    <col min="25" max="29" width="9" style="26"/>
    <col min="30" max="30" width="13.125" style="26" bestFit="1" customWidth="1"/>
    <col min="31" max="31" width="15.625" style="26" bestFit="1" customWidth="1"/>
    <col min="32" max="32" width="11.875" style="26" bestFit="1" customWidth="1"/>
    <col min="33" max="33" width="12.75" style="26" bestFit="1" customWidth="1"/>
    <col min="34" max="34" width="9" style="26"/>
    <col min="35" max="16384" width="9" style="25"/>
  </cols>
  <sheetData>
    <row r="1" spans="1:34" ht="34.5" thickTop="1" thickBot="1">
      <c r="A1" s="27" t="s">
        <v>124</v>
      </c>
      <c r="B1" s="28" t="s">
        <v>122</v>
      </c>
      <c r="C1" s="28" t="s">
        <v>123</v>
      </c>
      <c r="D1" s="29" t="s">
        <v>89</v>
      </c>
      <c r="E1" s="30" t="s">
        <v>35</v>
      </c>
      <c r="F1" s="30" t="s">
        <v>36</v>
      </c>
      <c r="G1" s="30" t="s">
        <v>37</v>
      </c>
      <c r="H1" s="30" t="s">
        <v>38</v>
      </c>
      <c r="I1" s="30" t="s">
        <v>39</v>
      </c>
      <c r="J1" s="30" t="s">
        <v>40</v>
      </c>
      <c r="K1" s="30" t="s">
        <v>41</v>
      </c>
      <c r="L1" s="30" t="s">
        <v>42</v>
      </c>
      <c r="M1" s="30" t="s">
        <v>43</v>
      </c>
      <c r="N1" s="30" t="s">
        <v>44</v>
      </c>
      <c r="O1" s="30" t="s">
        <v>45</v>
      </c>
      <c r="P1" s="31" t="s">
        <v>46</v>
      </c>
      <c r="Q1" s="31" t="s">
        <v>47</v>
      </c>
      <c r="R1" s="31" t="s">
        <v>48</v>
      </c>
      <c r="S1" s="31" t="s">
        <v>49</v>
      </c>
      <c r="T1" s="31" t="s">
        <v>50</v>
      </c>
      <c r="U1" s="31" t="s">
        <v>51</v>
      </c>
      <c r="V1" s="31" t="s">
        <v>52</v>
      </c>
      <c r="W1" s="31" t="s">
        <v>53</v>
      </c>
      <c r="X1" s="31" t="s">
        <v>54</v>
      </c>
      <c r="Y1" s="31" t="s">
        <v>55</v>
      </c>
      <c r="Z1" s="31" t="s">
        <v>25</v>
      </c>
      <c r="AA1" s="31" t="s">
        <v>56</v>
      </c>
      <c r="AB1" s="31" t="s">
        <v>57</v>
      </c>
      <c r="AC1" s="31" t="s">
        <v>58</v>
      </c>
      <c r="AD1" s="31" t="s">
        <v>59</v>
      </c>
      <c r="AE1" s="31" t="s">
        <v>60</v>
      </c>
      <c r="AF1" s="31" t="s">
        <v>61</v>
      </c>
      <c r="AG1" s="31" t="s">
        <v>84</v>
      </c>
      <c r="AH1" s="31" t="s">
        <v>0</v>
      </c>
    </row>
    <row r="2" spans="1:34" ht="17.25" thickTop="1">
      <c r="A2" s="32" t="s">
        <v>86</v>
      </c>
      <c r="B2" s="33">
        <v>-1</v>
      </c>
      <c r="C2" s="33"/>
      <c r="D2" s="53" t="s">
        <v>90</v>
      </c>
      <c r="E2" s="34" t="s">
        <v>69</v>
      </c>
      <c r="F2" s="34" t="s">
        <v>69</v>
      </c>
      <c r="G2" s="34" t="s">
        <v>69</v>
      </c>
      <c r="H2" s="34" t="s">
        <v>69</v>
      </c>
      <c r="I2" s="34" t="s">
        <v>69</v>
      </c>
      <c r="J2" s="34" t="s">
        <v>69</v>
      </c>
      <c r="K2" s="34" t="s">
        <v>69</v>
      </c>
      <c r="L2" s="34" t="s">
        <v>69</v>
      </c>
      <c r="M2" s="34" t="s">
        <v>69</v>
      </c>
      <c r="N2" s="34" t="s">
        <v>69</v>
      </c>
      <c r="O2" s="34" t="s">
        <v>69</v>
      </c>
      <c r="P2" s="34" t="s">
        <v>69</v>
      </c>
      <c r="Q2" s="34" t="s">
        <v>69</v>
      </c>
      <c r="R2" s="34" t="s">
        <v>69</v>
      </c>
      <c r="S2" s="34" t="s">
        <v>69</v>
      </c>
      <c r="T2" s="34" t="s">
        <v>69</v>
      </c>
      <c r="U2" s="34" t="s">
        <v>69</v>
      </c>
      <c r="V2" s="34" t="s">
        <v>69</v>
      </c>
      <c r="W2" s="34" t="s">
        <v>69</v>
      </c>
      <c r="X2" s="34" t="s">
        <v>69</v>
      </c>
      <c r="Y2" s="34" t="s">
        <v>69</v>
      </c>
      <c r="Z2" s="34" t="s">
        <v>69</v>
      </c>
      <c r="AA2" s="34" t="s">
        <v>69</v>
      </c>
      <c r="AB2" s="34" t="s">
        <v>69</v>
      </c>
      <c r="AC2" s="35" t="s">
        <v>88</v>
      </c>
      <c r="AD2" s="35" t="s">
        <v>69</v>
      </c>
      <c r="AE2" s="35" t="s">
        <v>69</v>
      </c>
      <c r="AF2" s="35" t="s">
        <v>69</v>
      </c>
      <c r="AG2" s="35" t="s">
        <v>69</v>
      </c>
      <c r="AH2" s="35" t="s">
        <v>69</v>
      </c>
    </row>
    <row r="3" spans="1:34">
      <c r="A3" s="26" t="s">
        <v>21</v>
      </c>
      <c r="B3" s="26">
        <v>0</v>
      </c>
      <c r="C3" s="26">
        <v>-1</v>
      </c>
      <c r="D3" s="54">
        <f>IF(COUNTIF(A3,"upsample*"), IF(ISTEXT(H3),D2,D2*H3), IF(ISTEXT(H3),D2,D2/H3)  )</f>
        <v>1</v>
      </c>
      <c r="E3" s="26">
        <f>VLOOKUP(A3,Component!A:AE,2,0)</f>
        <v>1</v>
      </c>
      <c r="F3" s="26">
        <v>32</v>
      </c>
      <c r="G3" s="26">
        <f>VLOOKUP(A3,Component!A:AE,4,0)</f>
        <v>3</v>
      </c>
      <c r="H3" s="26">
        <f>VLOOKUP(A3,Component!A:AE,5,0)</f>
        <v>1</v>
      </c>
      <c r="I3" s="26">
        <f>VLOOKUP(A3,Component!A:AE,6,0)</f>
        <v>1</v>
      </c>
      <c r="J3" s="26" t="str">
        <f>VLOOKUP(A3,Component!A:AE,7,0)</f>
        <v>leaky</v>
      </c>
      <c r="K3" s="26" t="str">
        <f>VLOOKUP(A3,Component!A:AE,8,0)</f>
        <v>-</v>
      </c>
      <c r="L3" s="26" t="str">
        <f>VLOOKUP(A3,Component!A:AE,9,0)</f>
        <v>-</v>
      </c>
      <c r="M3" s="26" t="str">
        <f>VLOOKUP(A3,Component!A:AE,10,0)</f>
        <v>-</v>
      </c>
      <c r="N3" s="26" t="str">
        <f>VLOOKUP(A3,Component!A:AE,11,0)</f>
        <v>-</v>
      </c>
      <c r="O3" s="26" t="str">
        <f>VLOOKUP(A3,Component!A:AE,12,0)</f>
        <v>-</v>
      </c>
      <c r="P3" s="26" t="str">
        <f>VLOOKUP(A3,Component!A:AE,13,0)</f>
        <v>-</v>
      </c>
      <c r="Q3" s="26" t="str">
        <f>VLOOKUP(A3,Component!A:AE,14,0)</f>
        <v>-</v>
      </c>
      <c r="R3" s="26" t="str">
        <f>VLOOKUP(A3,Component!A:AE,15,0)</f>
        <v>-</v>
      </c>
      <c r="S3" s="26" t="str">
        <f>VLOOKUP(A3,Component!A:AE,16,0)</f>
        <v>-</v>
      </c>
      <c r="T3" s="26" t="str">
        <f>VLOOKUP(A3,Component!A:AE,17,0)</f>
        <v>-</v>
      </c>
      <c r="U3" s="26" t="str">
        <f>VLOOKUP(A3,Component!A:AE,18,0)</f>
        <v>-</v>
      </c>
      <c r="V3" s="26" t="str">
        <f>VLOOKUP(A3,Component!A:AE,19,0)</f>
        <v>-</v>
      </c>
      <c r="W3" s="26" t="str">
        <f>VLOOKUP(A3,Component!A:AE,20,0)</f>
        <v>-</v>
      </c>
      <c r="X3" s="26" t="str">
        <f>VLOOKUP(A3,Component!A:AE,21,0)</f>
        <v>-</v>
      </c>
      <c r="Y3" s="26" t="str">
        <f>VLOOKUP(A3,Component!A:AE,22,0)</f>
        <v>-</v>
      </c>
      <c r="Z3" s="26" t="str">
        <f>VLOOKUP(A3,Component!A:AE,23,0)</f>
        <v>-</v>
      </c>
      <c r="AA3" s="26" t="str">
        <f>VLOOKUP(A3,Component!A:AE,24,0)</f>
        <v>-</v>
      </c>
      <c r="AB3" s="26" t="str">
        <f>VLOOKUP(A3,Component!A:AE,25,0)</f>
        <v>-</v>
      </c>
      <c r="AC3" s="26" t="str">
        <f>VLOOKUP(A3,Component!A:AE,26,0)</f>
        <v>-</v>
      </c>
      <c r="AD3" s="26" t="str">
        <f>VLOOKUP(A3,Component!A:AE,27,0)</f>
        <v>-</v>
      </c>
      <c r="AE3" s="26" t="str">
        <f>VLOOKUP(A3,Component!A:AE,28,0)</f>
        <v>-</v>
      </c>
      <c r="AF3" s="26" t="str">
        <f>VLOOKUP(A3,Component!A:AE,29,0)</f>
        <v>-</v>
      </c>
      <c r="AG3" s="26" t="str">
        <f>VLOOKUP(A3,Component!A:AE,30,0)</f>
        <v>-</v>
      </c>
      <c r="AH3" s="26" t="str">
        <f>VLOOKUP(A3,Component!A:AE,31,0)</f>
        <v>-</v>
      </c>
    </row>
    <row r="4" spans="1:34" ht="15.75" customHeight="1">
      <c r="A4" s="26" t="s">
        <v>21</v>
      </c>
      <c r="B4" s="26">
        <f t="shared" ref="B4:B10" si="0">COUNTA(A4)+B3</f>
        <v>1</v>
      </c>
      <c r="C4" s="26">
        <v>0</v>
      </c>
      <c r="D4" s="54">
        <f t="shared" ref="D4:D26" si="1">IF(COUNTIF(A4,"upsample*"), IF(ISTEXT(H4),D3,D3*H4), IF(ISTEXT(H4),D3,D3/H4)  )</f>
        <v>0.5</v>
      </c>
      <c r="E4" s="26">
        <f>VLOOKUP(A4,Component!A:AE,2,0)</f>
        <v>1</v>
      </c>
      <c r="F4" s="26">
        <v>64</v>
      </c>
      <c r="G4" s="26">
        <f>VLOOKUP(A4,Component!A:L,4,0)</f>
        <v>3</v>
      </c>
      <c r="H4" s="26">
        <v>2</v>
      </c>
      <c r="I4" s="26">
        <f>VLOOKUP(A4,Component!A:L,6,0)</f>
        <v>1</v>
      </c>
      <c r="J4" s="26" t="str">
        <f>VLOOKUP(A4,Component!A:AE,7,0)</f>
        <v>leaky</v>
      </c>
      <c r="K4" s="26" t="str">
        <f>VLOOKUP(A4,Component!A:L,8,0)</f>
        <v>-</v>
      </c>
      <c r="L4" s="26" t="str">
        <f>VLOOKUP(A4,Component!A:L,9,0)</f>
        <v>-</v>
      </c>
      <c r="M4" s="26" t="str">
        <f>VLOOKUP(A4,Component!A:L,10,0)</f>
        <v>-</v>
      </c>
      <c r="N4" s="26" t="str">
        <f>VLOOKUP(A4,Component!A:L,11,0)</f>
        <v>-</v>
      </c>
      <c r="O4" s="26" t="str">
        <f>VLOOKUP(A4,Component!A:L,12,0)</f>
        <v>-</v>
      </c>
      <c r="P4" s="26" t="str">
        <f>VLOOKUP(A4,Component!A:AE,13,0)</f>
        <v>-</v>
      </c>
      <c r="Q4" s="26" t="str">
        <f>VLOOKUP(A4,Component!A:AE,14,0)</f>
        <v>-</v>
      </c>
      <c r="R4" s="26" t="str">
        <f>VLOOKUP(A4,Component!A:AE,15,0)</f>
        <v>-</v>
      </c>
      <c r="S4" s="26" t="str">
        <f>VLOOKUP(A4,Component!A:AE,16,0)</f>
        <v>-</v>
      </c>
      <c r="T4" s="26" t="str">
        <f>VLOOKUP(A4,Component!A:AE,17,0)</f>
        <v>-</v>
      </c>
      <c r="U4" s="26" t="str">
        <f>VLOOKUP(A4,Component!A:AE,18,0)</f>
        <v>-</v>
      </c>
      <c r="V4" s="26" t="str">
        <f>VLOOKUP(A4,Component!A:AE,19,0)</f>
        <v>-</v>
      </c>
      <c r="W4" s="26" t="str">
        <f>VLOOKUP(A4,Component!A:AE,20,0)</f>
        <v>-</v>
      </c>
      <c r="X4" s="26" t="str">
        <f>VLOOKUP(A4,Component!A:AE,21,0)</f>
        <v>-</v>
      </c>
      <c r="Y4" s="26" t="str">
        <f>VLOOKUP(A4,Component!A:AE,22,0)</f>
        <v>-</v>
      </c>
      <c r="Z4" s="26" t="str">
        <f>VLOOKUP(A4,Component!A:AE,23,0)</f>
        <v>-</v>
      </c>
      <c r="AA4" s="26" t="str">
        <f>VLOOKUP(A4,Component!A:AE,24,0)</f>
        <v>-</v>
      </c>
      <c r="AB4" s="26" t="str">
        <f>VLOOKUP(A4,Component!A:AE,25,0)</f>
        <v>-</v>
      </c>
      <c r="AC4" s="26" t="str">
        <f>VLOOKUP(A4,Component!A:AE,26,0)</f>
        <v>-</v>
      </c>
      <c r="AD4" s="26" t="str">
        <f>VLOOKUP(A4,Component!A:AE,27,0)</f>
        <v>-</v>
      </c>
      <c r="AE4" s="26" t="str">
        <f>VLOOKUP(A4,Component!A:AE,28,0)</f>
        <v>-</v>
      </c>
      <c r="AF4" s="26" t="str">
        <f>VLOOKUP(A4,Component!A:AE,29,0)</f>
        <v>-</v>
      </c>
      <c r="AG4" s="26" t="str">
        <f>VLOOKUP(A4,Component!A:AE,30,0)</f>
        <v>-</v>
      </c>
      <c r="AH4" s="26" t="str">
        <f>VLOOKUP(A4,Component!A:AE,31,0)</f>
        <v>-</v>
      </c>
    </row>
    <row r="5" spans="1:34">
      <c r="A5" s="26" t="s">
        <v>21</v>
      </c>
      <c r="B5" s="26">
        <f t="shared" si="0"/>
        <v>2</v>
      </c>
      <c r="C5" s="26">
        <v>1</v>
      </c>
      <c r="D5" s="54">
        <f t="shared" si="1"/>
        <v>0.5</v>
      </c>
      <c r="E5" s="26">
        <f>VLOOKUP(A5,Component!A:AE,2,0)</f>
        <v>1</v>
      </c>
      <c r="F5" s="26">
        <v>32</v>
      </c>
      <c r="G5" s="26">
        <v>1</v>
      </c>
      <c r="H5" s="26">
        <f>VLOOKUP(A5,Component!A:L,5,0)</f>
        <v>1</v>
      </c>
      <c r="I5" s="26">
        <f>VLOOKUP(A5,Component!A:L,6,0)</f>
        <v>1</v>
      </c>
      <c r="J5" s="26" t="str">
        <f>VLOOKUP(A5,Component!A:AE,7,0)</f>
        <v>leaky</v>
      </c>
      <c r="K5" s="26" t="str">
        <f>VLOOKUP(A5,Component!A:L,8,0)</f>
        <v>-</v>
      </c>
      <c r="L5" s="26" t="str">
        <f>VLOOKUP(A5,Component!A:L,9,0)</f>
        <v>-</v>
      </c>
      <c r="M5" s="26" t="str">
        <f>VLOOKUP(A5,Component!A:L,10,0)</f>
        <v>-</v>
      </c>
      <c r="N5" s="26" t="str">
        <f>VLOOKUP(A5,Component!A:L,11,0)</f>
        <v>-</v>
      </c>
      <c r="O5" s="26" t="str">
        <f>VLOOKUP(A5,Component!A:L,12,0)</f>
        <v>-</v>
      </c>
      <c r="P5" s="26" t="str">
        <f>VLOOKUP(A5,Component!A:AE,13,0)</f>
        <v>-</v>
      </c>
      <c r="Q5" s="26" t="str">
        <f>VLOOKUP(A5,Component!A:AE,14,0)</f>
        <v>-</v>
      </c>
      <c r="R5" s="26" t="str">
        <f>VLOOKUP(A5,Component!A:AE,15,0)</f>
        <v>-</v>
      </c>
      <c r="S5" s="26" t="str">
        <f>VLOOKUP(A5,Component!A:AE,16,0)</f>
        <v>-</v>
      </c>
      <c r="T5" s="26" t="str">
        <f>VLOOKUP(A5,Component!A:AE,17,0)</f>
        <v>-</v>
      </c>
      <c r="U5" s="26" t="str">
        <f>VLOOKUP(A5,Component!A:AE,18,0)</f>
        <v>-</v>
      </c>
      <c r="V5" s="26" t="str">
        <f>VLOOKUP(A5,Component!A:AE,19,0)</f>
        <v>-</v>
      </c>
      <c r="W5" s="26" t="str">
        <f>VLOOKUP(A5,Component!A:AE,20,0)</f>
        <v>-</v>
      </c>
      <c r="X5" s="26" t="str">
        <f>VLOOKUP(A5,Component!A:AE,21,0)</f>
        <v>-</v>
      </c>
      <c r="Y5" s="26" t="str">
        <f>VLOOKUP(A5,Component!A:AE,22,0)</f>
        <v>-</v>
      </c>
      <c r="Z5" s="26" t="str">
        <f>VLOOKUP(A5,Component!A:AE,23,0)</f>
        <v>-</v>
      </c>
      <c r="AA5" s="26" t="str">
        <f>VLOOKUP(A5,Component!A:AE,24,0)</f>
        <v>-</v>
      </c>
      <c r="AB5" s="26" t="str">
        <f>VLOOKUP(A5,Component!A:AE,25,0)</f>
        <v>-</v>
      </c>
      <c r="AC5" s="26" t="str">
        <f>VLOOKUP(A5,Component!A:AE,26,0)</f>
        <v>-</v>
      </c>
      <c r="AD5" s="26" t="str">
        <f>VLOOKUP(A5,Component!A:AE,27,0)</f>
        <v>-</v>
      </c>
      <c r="AE5" s="26" t="str">
        <f>VLOOKUP(A5,Component!A:AE,28,0)</f>
        <v>-</v>
      </c>
      <c r="AF5" s="26" t="str">
        <f>VLOOKUP(A5,Component!A:AE,29,0)</f>
        <v>-</v>
      </c>
      <c r="AG5" s="26" t="str">
        <f>VLOOKUP(A5,Component!A:AE,30,0)</f>
        <v>-</v>
      </c>
      <c r="AH5" s="26" t="str">
        <f>VLOOKUP(A5,Component!A:AE,31,0)</f>
        <v>-</v>
      </c>
    </row>
    <row r="6" spans="1:34">
      <c r="A6" s="26" t="s">
        <v>21</v>
      </c>
      <c r="B6" s="26">
        <f t="shared" si="0"/>
        <v>3</v>
      </c>
      <c r="C6" s="26">
        <v>2</v>
      </c>
      <c r="D6" s="54">
        <f t="shared" si="1"/>
        <v>0.5</v>
      </c>
      <c r="E6" s="26">
        <f>VLOOKUP(A6,Component!A:AE,2,0)</f>
        <v>1</v>
      </c>
      <c r="F6" s="26">
        <v>64</v>
      </c>
      <c r="G6" s="26">
        <f>VLOOKUP(A6,Component!A:L,4,0)</f>
        <v>3</v>
      </c>
      <c r="H6" s="26">
        <f>VLOOKUP(A6,Component!A:L,5,0)</f>
        <v>1</v>
      </c>
      <c r="I6" s="26">
        <f>VLOOKUP(A6,Component!A:L,6,0)</f>
        <v>1</v>
      </c>
      <c r="J6" s="26" t="str">
        <f>VLOOKUP(A6,Component!A:AE,7,0)</f>
        <v>leaky</v>
      </c>
      <c r="K6" s="26" t="str">
        <f>VLOOKUP(A6,Component!A:L,8,0)</f>
        <v>-</v>
      </c>
      <c r="L6" s="26" t="str">
        <f>VLOOKUP(A6,Component!A:L,9,0)</f>
        <v>-</v>
      </c>
      <c r="M6" s="26" t="str">
        <f>VLOOKUP(A6,Component!A:L,10,0)</f>
        <v>-</v>
      </c>
      <c r="N6" s="26" t="str">
        <f>VLOOKUP(A6,Component!A:L,11,0)</f>
        <v>-</v>
      </c>
      <c r="O6" s="26" t="str">
        <f>VLOOKUP(A6,Component!A:L,12,0)</f>
        <v>-</v>
      </c>
      <c r="P6" s="26" t="str">
        <f>VLOOKUP(A6,Component!A:AE,13,0)</f>
        <v>-</v>
      </c>
      <c r="Q6" s="26" t="str">
        <f>VLOOKUP(A6,Component!A:AE,14,0)</f>
        <v>-</v>
      </c>
      <c r="R6" s="26" t="str">
        <f>VLOOKUP(A6,Component!A:AE,15,0)</f>
        <v>-</v>
      </c>
      <c r="S6" s="26" t="str">
        <f>VLOOKUP(A6,Component!A:AE,16,0)</f>
        <v>-</v>
      </c>
      <c r="T6" s="26" t="str">
        <f>VLOOKUP(A6,Component!A:AE,17,0)</f>
        <v>-</v>
      </c>
      <c r="U6" s="26" t="str">
        <f>VLOOKUP(A6,Component!A:AE,18,0)</f>
        <v>-</v>
      </c>
      <c r="V6" s="26" t="str">
        <f>VLOOKUP(A6,Component!A:AE,19,0)</f>
        <v>-</v>
      </c>
      <c r="W6" s="26" t="str">
        <f>VLOOKUP(A6,Component!A:AE,20,0)</f>
        <v>-</v>
      </c>
      <c r="X6" s="26" t="str">
        <f>VLOOKUP(A6,Component!A:AE,21,0)</f>
        <v>-</v>
      </c>
      <c r="Y6" s="26" t="str">
        <f>VLOOKUP(A6,Component!A:AE,22,0)</f>
        <v>-</v>
      </c>
      <c r="Z6" s="26" t="str">
        <f>VLOOKUP(A6,Component!A:AE,23,0)</f>
        <v>-</v>
      </c>
      <c r="AA6" s="26" t="str">
        <f>VLOOKUP(A6,Component!A:AE,24,0)</f>
        <v>-</v>
      </c>
      <c r="AB6" s="26" t="str">
        <f>VLOOKUP(A6,Component!A:AE,25,0)</f>
        <v>-</v>
      </c>
      <c r="AC6" s="26" t="str">
        <f>VLOOKUP(A6,Component!A:AE,26,0)</f>
        <v>-</v>
      </c>
      <c r="AD6" s="26" t="str">
        <f>VLOOKUP(A6,Component!A:AE,27,0)</f>
        <v>-</v>
      </c>
      <c r="AE6" s="26" t="str">
        <f>VLOOKUP(A6,Component!A:AE,28,0)</f>
        <v>-</v>
      </c>
      <c r="AF6" s="26" t="str">
        <f>VLOOKUP(A6,Component!A:AE,29,0)</f>
        <v>-</v>
      </c>
      <c r="AG6" s="26" t="str">
        <f>VLOOKUP(A6,Component!A:AE,30,0)</f>
        <v>-</v>
      </c>
      <c r="AH6" s="26" t="str">
        <f>VLOOKUP(A6,Component!A:AE,31,0)</f>
        <v>-</v>
      </c>
    </row>
    <row r="7" spans="1:34">
      <c r="A7" s="45" t="s">
        <v>127</v>
      </c>
      <c r="B7" s="26">
        <f t="shared" si="0"/>
        <v>4</v>
      </c>
      <c r="C7" s="26">
        <v>1</v>
      </c>
      <c r="D7" s="54">
        <f t="shared" si="1"/>
        <v>0.5</v>
      </c>
      <c r="E7" s="26" t="str">
        <f>VLOOKUP(A7,Component!A:AE,2,0)</f>
        <v>-</v>
      </c>
      <c r="F7" s="26" t="str">
        <f>VLOOKUP(A7,Component!A:L,3,0)</f>
        <v>-</v>
      </c>
      <c r="G7" s="26" t="str">
        <f>VLOOKUP(A7,Component!A:L,4,0)</f>
        <v>-</v>
      </c>
      <c r="H7" s="26" t="str">
        <f>VLOOKUP(A7,Component!A:L,5,0)</f>
        <v>-</v>
      </c>
      <c r="I7" s="26" t="str">
        <f>VLOOKUP(A7,Component!A:L,6,0)</f>
        <v>-</v>
      </c>
      <c r="J7" s="26" t="str">
        <f>VLOOKUP(A7,Component!A:AE,7,0)</f>
        <v>linear</v>
      </c>
      <c r="K7" s="26" t="str">
        <f>VLOOKUP(A7,Component!A:L,8,0)</f>
        <v>-</v>
      </c>
      <c r="L7" s="26">
        <v>-3</v>
      </c>
      <c r="M7" s="26" t="str">
        <f>VLOOKUP(A7,Component!A:L,10,0)</f>
        <v>-</v>
      </c>
      <c r="N7" s="26" t="str">
        <f>VLOOKUP(A7,Component!A:L,11,0)</f>
        <v>-</v>
      </c>
      <c r="O7" s="26" t="str">
        <f>VLOOKUP(A7,Component!A:L,12,0)</f>
        <v>-</v>
      </c>
      <c r="P7" s="26" t="str">
        <f>VLOOKUP(A7,Component!A:AE,13,0)</f>
        <v>-</v>
      </c>
      <c r="Q7" s="26" t="str">
        <f>VLOOKUP(A7,Component!A:AE,14,0)</f>
        <v>-</v>
      </c>
      <c r="R7" s="26" t="str">
        <f>VLOOKUP(A7,Component!A:AE,15,0)</f>
        <v>-</v>
      </c>
      <c r="S7" s="26" t="str">
        <f>VLOOKUP(A7,Component!A:AE,16,0)</f>
        <v>-</v>
      </c>
      <c r="T7" s="26" t="str">
        <f>VLOOKUP(A7,Component!A:AE,17,0)</f>
        <v>-</v>
      </c>
      <c r="U7" s="26" t="str">
        <f>VLOOKUP(A7,Component!A:AE,18,0)</f>
        <v>-</v>
      </c>
      <c r="V7" s="26" t="str">
        <f>VLOOKUP(A7,Component!A:AE,19,0)</f>
        <v>-</v>
      </c>
      <c r="W7" s="26" t="str">
        <f>VLOOKUP(A7,Component!A:AE,20,0)</f>
        <v>-</v>
      </c>
      <c r="X7" s="26" t="str">
        <f>VLOOKUP(A7,Component!A:AE,21,0)</f>
        <v>-</v>
      </c>
      <c r="Y7" s="26" t="str">
        <f>VLOOKUP(A7,Component!A:AE,22,0)</f>
        <v>-</v>
      </c>
      <c r="Z7" s="26" t="str">
        <f>VLOOKUP(A7,Component!A:AE,23,0)</f>
        <v>-</v>
      </c>
      <c r="AA7" s="26" t="str">
        <f>VLOOKUP(A7,Component!A:AE,24,0)</f>
        <v>-</v>
      </c>
      <c r="AB7" s="26" t="str">
        <f>VLOOKUP(A7,Component!A:AE,25,0)</f>
        <v>-</v>
      </c>
      <c r="AC7" s="26" t="str">
        <f>VLOOKUP(A7,Component!A:AE,26,0)</f>
        <v>-</v>
      </c>
      <c r="AD7" s="26" t="str">
        <f>VLOOKUP(A7,Component!A:AE,27,0)</f>
        <v>-</v>
      </c>
      <c r="AE7" s="26" t="str">
        <f>VLOOKUP(A7,Component!A:AE,28,0)</f>
        <v>-</v>
      </c>
      <c r="AF7" s="26" t="str">
        <f>VLOOKUP(A7,Component!A:AE,29,0)</f>
        <v>-</v>
      </c>
      <c r="AG7" s="26" t="str">
        <f>VLOOKUP(A7,Component!A:AE,30,0)</f>
        <v>-</v>
      </c>
      <c r="AH7" s="26" t="str">
        <f>VLOOKUP(A7,Component!A:AE,31,0)</f>
        <v>-</v>
      </c>
    </row>
    <row r="8" spans="1:34">
      <c r="A8" s="26" t="s">
        <v>21</v>
      </c>
      <c r="B8" s="26">
        <f t="shared" si="0"/>
        <v>5</v>
      </c>
      <c r="C8" s="26">
        <v>4</v>
      </c>
      <c r="D8" s="54">
        <f t="shared" si="1"/>
        <v>0.25</v>
      </c>
      <c r="E8" s="26">
        <f>VLOOKUP(A8,Component!A:AE,2,0)</f>
        <v>1</v>
      </c>
      <c r="F8" s="26">
        <v>128</v>
      </c>
      <c r="G8" s="26">
        <f>VLOOKUP(A8,Component!A:L,4,0)</f>
        <v>3</v>
      </c>
      <c r="H8" s="26">
        <v>2</v>
      </c>
      <c r="I8" s="26">
        <f>VLOOKUP(A8,Component!A:L,6,0)</f>
        <v>1</v>
      </c>
      <c r="J8" s="26" t="str">
        <f>VLOOKUP(A8,Component!A:AE,7,0)</f>
        <v>leaky</v>
      </c>
      <c r="K8" s="26" t="str">
        <f>VLOOKUP(A8,Component!A:L,8,0)</f>
        <v>-</v>
      </c>
      <c r="L8" s="26" t="str">
        <f>VLOOKUP(A8,Component!A:L,9,0)</f>
        <v>-</v>
      </c>
      <c r="M8" s="26" t="str">
        <f>VLOOKUP(A8,Component!A:L,10,0)</f>
        <v>-</v>
      </c>
      <c r="N8" s="26" t="str">
        <f>VLOOKUP(A8,Component!A:L,11,0)</f>
        <v>-</v>
      </c>
      <c r="O8" s="26" t="str">
        <f>VLOOKUP(A8,Component!A:L,12,0)</f>
        <v>-</v>
      </c>
      <c r="P8" s="26" t="str">
        <f>VLOOKUP(A8,Component!A:AE,13,0)</f>
        <v>-</v>
      </c>
      <c r="Q8" s="26" t="str">
        <f>VLOOKUP(A8,Component!A:AE,14,0)</f>
        <v>-</v>
      </c>
      <c r="R8" s="26" t="str">
        <f>VLOOKUP(A8,Component!A:AE,15,0)</f>
        <v>-</v>
      </c>
      <c r="S8" s="26" t="str">
        <f>VLOOKUP(A8,Component!A:AE,16,0)</f>
        <v>-</v>
      </c>
      <c r="T8" s="26" t="str">
        <f>VLOOKUP(A8,Component!A:AE,17,0)</f>
        <v>-</v>
      </c>
      <c r="U8" s="26" t="str">
        <f>VLOOKUP(A8,Component!A:AE,18,0)</f>
        <v>-</v>
      </c>
      <c r="V8" s="26" t="str">
        <f>VLOOKUP(A8,Component!A:AE,19,0)</f>
        <v>-</v>
      </c>
      <c r="W8" s="26" t="str">
        <f>VLOOKUP(A8,Component!A:AE,20,0)</f>
        <v>-</v>
      </c>
      <c r="X8" s="26" t="str">
        <f>VLOOKUP(A8,Component!A:AE,21,0)</f>
        <v>-</v>
      </c>
      <c r="Y8" s="26" t="str">
        <f>VLOOKUP(A8,Component!A:AE,22,0)</f>
        <v>-</v>
      </c>
      <c r="Z8" s="26" t="str">
        <f>VLOOKUP(A8,Component!A:AE,23,0)</f>
        <v>-</v>
      </c>
      <c r="AA8" s="26" t="str">
        <f>VLOOKUP(A8,Component!A:AE,24,0)</f>
        <v>-</v>
      </c>
      <c r="AB8" s="26" t="str">
        <f>VLOOKUP(A8,Component!A:AE,25,0)</f>
        <v>-</v>
      </c>
      <c r="AC8" s="26" t="str">
        <f>VLOOKUP(A8,Component!A:AE,26,0)</f>
        <v>-</v>
      </c>
      <c r="AD8" s="26" t="str">
        <f>VLOOKUP(A8,Component!A:AE,27,0)</f>
        <v>-</v>
      </c>
      <c r="AE8" s="26" t="str">
        <f>VLOOKUP(A8,Component!A:AE,28,0)</f>
        <v>-</v>
      </c>
      <c r="AF8" s="26" t="str">
        <f>VLOOKUP(A8,Component!A:AE,29,0)</f>
        <v>-</v>
      </c>
      <c r="AG8" s="26" t="str">
        <f>VLOOKUP(A8,Component!A:AE,30,0)</f>
        <v>-</v>
      </c>
      <c r="AH8" s="26" t="str">
        <f>VLOOKUP(A8,Component!A:AE,31,0)</f>
        <v>-</v>
      </c>
    </row>
    <row r="9" spans="1:34">
      <c r="A9" s="26" t="s">
        <v>21</v>
      </c>
      <c r="B9" s="26">
        <f t="shared" si="0"/>
        <v>6</v>
      </c>
      <c r="C9" s="26">
        <v>5</v>
      </c>
      <c r="D9" s="54">
        <f t="shared" si="1"/>
        <v>0.25</v>
      </c>
      <c r="E9" s="26">
        <f>VLOOKUP(A9,Component!A:AE,2,0)</f>
        <v>1</v>
      </c>
      <c r="F9" s="26">
        <v>64</v>
      </c>
      <c r="G9" s="26">
        <v>1</v>
      </c>
      <c r="H9" s="26">
        <f>VLOOKUP(A9,Component!A:L,5,0)</f>
        <v>1</v>
      </c>
      <c r="I9" s="26">
        <f>VLOOKUP(A9,Component!A:L,6,0)</f>
        <v>1</v>
      </c>
      <c r="J9" s="26" t="str">
        <f>VLOOKUP(A9,Component!A:AE,7,0)</f>
        <v>leaky</v>
      </c>
      <c r="K9" s="26" t="str">
        <f>VLOOKUP(A9,Component!A:L,8,0)</f>
        <v>-</v>
      </c>
      <c r="L9" s="26" t="str">
        <f>VLOOKUP(A9,Component!A:L,9,0)</f>
        <v>-</v>
      </c>
      <c r="M9" s="26" t="str">
        <f>VLOOKUP(A9,Component!A:L,10,0)</f>
        <v>-</v>
      </c>
      <c r="N9" s="26" t="str">
        <f>VLOOKUP(A9,Component!A:L,11,0)</f>
        <v>-</v>
      </c>
      <c r="O9" s="26" t="str">
        <f>VLOOKUP(A9,Component!A:L,12,0)</f>
        <v>-</v>
      </c>
      <c r="P9" s="26" t="str">
        <f>VLOOKUP(A9,Component!A:AE,13,0)</f>
        <v>-</v>
      </c>
      <c r="Q9" s="26" t="str">
        <f>VLOOKUP(A9,Component!A:AE,14,0)</f>
        <v>-</v>
      </c>
      <c r="R9" s="26" t="str">
        <f>VLOOKUP(A9,Component!A:AE,15,0)</f>
        <v>-</v>
      </c>
      <c r="S9" s="26" t="str">
        <f>VLOOKUP(A9,Component!A:AE,16,0)</f>
        <v>-</v>
      </c>
      <c r="T9" s="26" t="str">
        <f>VLOOKUP(A9,Component!A:AE,17,0)</f>
        <v>-</v>
      </c>
      <c r="U9" s="26" t="str">
        <f>VLOOKUP(A9,Component!A:AE,18,0)</f>
        <v>-</v>
      </c>
      <c r="V9" s="26" t="str">
        <f>VLOOKUP(A9,Component!A:AE,19,0)</f>
        <v>-</v>
      </c>
      <c r="W9" s="26" t="str">
        <f>VLOOKUP(A9,Component!A:AE,20,0)</f>
        <v>-</v>
      </c>
      <c r="X9" s="26" t="str">
        <f>VLOOKUP(A9,Component!A:AE,21,0)</f>
        <v>-</v>
      </c>
      <c r="Y9" s="26" t="str">
        <f>VLOOKUP(A9,Component!A:AE,22,0)</f>
        <v>-</v>
      </c>
      <c r="Z9" s="26" t="str">
        <f>VLOOKUP(A9,Component!A:AE,23,0)</f>
        <v>-</v>
      </c>
      <c r="AA9" s="26" t="str">
        <f>VLOOKUP(A9,Component!A:AE,24,0)</f>
        <v>-</v>
      </c>
      <c r="AB9" s="26" t="str">
        <f>VLOOKUP(A9,Component!A:AE,25,0)</f>
        <v>-</v>
      </c>
      <c r="AC9" s="26" t="str">
        <f>VLOOKUP(A9,Component!A:AE,26,0)</f>
        <v>-</v>
      </c>
      <c r="AD9" s="26" t="str">
        <f>VLOOKUP(A9,Component!A:AE,27,0)</f>
        <v>-</v>
      </c>
      <c r="AE9" s="26" t="str">
        <f>VLOOKUP(A9,Component!A:AE,28,0)</f>
        <v>-</v>
      </c>
      <c r="AF9" s="26" t="str">
        <f>VLOOKUP(A9,Component!A:AE,29,0)</f>
        <v>-</v>
      </c>
      <c r="AG9" s="26" t="str">
        <f>VLOOKUP(A9,Component!A:AE,30,0)</f>
        <v>-</v>
      </c>
      <c r="AH9" s="26" t="str">
        <f>VLOOKUP(A9,Component!A:AE,31,0)</f>
        <v>-</v>
      </c>
    </row>
    <row r="10" spans="1:34">
      <c r="A10" s="26" t="s">
        <v>21</v>
      </c>
      <c r="B10" s="26">
        <f t="shared" si="0"/>
        <v>7</v>
      </c>
      <c r="C10" s="26">
        <v>6</v>
      </c>
      <c r="D10" s="54">
        <f t="shared" si="1"/>
        <v>0.25</v>
      </c>
      <c r="E10" s="26">
        <f>VLOOKUP(A10,Component!A:AE,2,0)</f>
        <v>1</v>
      </c>
      <c r="F10" s="26">
        <v>128</v>
      </c>
      <c r="G10" s="26">
        <f>VLOOKUP(A10,Component!A:L,4,0)</f>
        <v>3</v>
      </c>
      <c r="H10" s="26">
        <f>VLOOKUP(A10,Component!A:L,5,0)</f>
        <v>1</v>
      </c>
      <c r="I10" s="26">
        <f>VLOOKUP(A10,Component!A:L,6,0)</f>
        <v>1</v>
      </c>
      <c r="J10" s="26" t="str">
        <f>VLOOKUP(A10,Component!A:AE,7,0)</f>
        <v>leaky</v>
      </c>
      <c r="K10" s="26" t="str">
        <f>VLOOKUP(A10,Component!A:L,8,0)</f>
        <v>-</v>
      </c>
      <c r="L10" s="26" t="str">
        <f>VLOOKUP(A10,Component!A:L,9,0)</f>
        <v>-</v>
      </c>
      <c r="M10" s="26" t="str">
        <f>VLOOKUP(A10,Component!A:L,10,0)</f>
        <v>-</v>
      </c>
      <c r="N10" s="26" t="str">
        <f>VLOOKUP(A10,Component!A:L,11,0)</f>
        <v>-</v>
      </c>
      <c r="O10" s="26" t="str">
        <f>VLOOKUP(A10,Component!A:L,12,0)</f>
        <v>-</v>
      </c>
      <c r="P10" s="26" t="str">
        <f>VLOOKUP(A10,Component!A:AE,13,0)</f>
        <v>-</v>
      </c>
      <c r="Q10" s="26" t="str">
        <f>VLOOKUP(A10,Component!A:AE,14,0)</f>
        <v>-</v>
      </c>
      <c r="R10" s="26" t="str">
        <f>VLOOKUP(A10,Component!A:AE,15,0)</f>
        <v>-</v>
      </c>
      <c r="S10" s="26" t="str">
        <f>VLOOKUP(A10,Component!A:AE,16,0)</f>
        <v>-</v>
      </c>
      <c r="T10" s="26" t="str">
        <f>VLOOKUP(A10,Component!A:AE,17,0)</f>
        <v>-</v>
      </c>
      <c r="U10" s="26" t="str">
        <f>VLOOKUP(A10,Component!A:AE,18,0)</f>
        <v>-</v>
      </c>
      <c r="V10" s="26" t="str">
        <f>VLOOKUP(A10,Component!A:AE,19,0)</f>
        <v>-</v>
      </c>
      <c r="W10" s="26" t="str">
        <f>VLOOKUP(A10,Component!A:AE,20,0)</f>
        <v>-</v>
      </c>
      <c r="X10" s="26" t="str">
        <f>VLOOKUP(A10,Component!A:AE,21,0)</f>
        <v>-</v>
      </c>
      <c r="Y10" s="26" t="str">
        <f>VLOOKUP(A10,Component!A:AE,22,0)</f>
        <v>-</v>
      </c>
      <c r="Z10" s="26" t="str">
        <f>VLOOKUP(A10,Component!A:AE,23,0)</f>
        <v>-</v>
      </c>
      <c r="AA10" s="26" t="str">
        <f>VLOOKUP(A10,Component!A:AE,24,0)</f>
        <v>-</v>
      </c>
      <c r="AB10" s="26" t="str">
        <f>VLOOKUP(A10,Component!A:AE,25,0)</f>
        <v>-</v>
      </c>
      <c r="AC10" s="26" t="str">
        <f>VLOOKUP(A10,Component!A:AE,26,0)</f>
        <v>-</v>
      </c>
      <c r="AD10" s="26" t="str">
        <f>VLOOKUP(A10,Component!A:AE,27,0)</f>
        <v>-</v>
      </c>
      <c r="AE10" s="26" t="str">
        <f>VLOOKUP(A10,Component!A:AE,28,0)</f>
        <v>-</v>
      </c>
      <c r="AF10" s="26" t="str">
        <f>VLOOKUP(A10,Component!A:AE,29,0)</f>
        <v>-</v>
      </c>
      <c r="AG10" s="26" t="str">
        <f>VLOOKUP(A10,Component!A:AE,30,0)</f>
        <v>-</v>
      </c>
      <c r="AH10" s="26" t="str">
        <f>VLOOKUP(A10,Component!A:AE,31,0)</f>
        <v>-</v>
      </c>
    </row>
    <row r="11" spans="1:34">
      <c r="A11" s="26" t="s">
        <v>127</v>
      </c>
      <c r="B11" s="26">
        <f t="shared" ref="B11:B74" si="2">COUNTA(A11)+B10</f>
        <v>8</v>
      </c>
      <c r="C11" s="26">
        <v>5</v>
      </c>
      <c r="D11" s="54">
        <f t="shared" si="1"/>
        <v>0.25</v>
      </c>
      <c r="E11" s="26" t="str">
        <f>VLOOKUP(A11,Component!A:AE,2,0)</f>
        <v>-</v>
      </c>
      <c r="F11" s="26">
        <v>256</v>
      </c>
      <c r="G11" s="26" t="str">
        <f>VLOOKUP(A11,Component!A:L,4,0)</f>
        <v>-</v>
      </c>
      <c r="H11" s="26" t="str">
        <f>VLOOKUP(A11,Component!A:L,5,0)</f>
        <v>-</v>
      </c>
      <c r="I11" s="26" t="str">
        <f>VLOOKUP(A11,Component!A:L,6,0)</f>
        <v>-</v>
      </c>
      <c r="J11" s="26" t="str">
        <f>VLOOKUP(A11,Component!A:AE,7,0)</f>
        <v>linear</v>
      </c>
      <c r="K11" s="26" t="str">
        <f>VLOOKUP(A11,Component!A:L,8,0)</f>
        <v>-</v>
      </c>
      <c r="L11" s="26">
        <v>-3</v>
      </c>
      <c r="M11" s="26" t="str">
        <f>VLOOKUP(A11,Component!A:L,10,0)</f>
        <v>-</v>
      </c>
      <c r="N11" s="26" t="str">
        <f>VLOOKUP(A11,Component!A:L,11,0)</f>
        <v>-</v>
      </c>
      <c r="O11" s="26" t="str">
        <f>VLOOKUP(A11,Component!A:L,12,0)</f>
        <v>-</v>
      </c>
      <c r="P11" s="26" t="str">
        <f>VLOOKUP(A11,Component!A:AE,13,0)</f>
        <v>-</v>
      </c>
      <c r="Q11" s="26" t="str">
        <f>VLOOKUP(A11,Component!A:AE,14,0)</f>
        <v>-</v>
      </c>
      <c r="R11" s="26" t="str">
        <f>VLOOKUP(A11,Component!A:AE,15,0)</f>
        <v>-</v>
      </c>
      <c r="S11" s="26" t="str">
        <f>VLOOKUP(A11,Component!A:AE,16,0)</f>
        <v>-</v>
      </c>
      <c r="T11" s="26" t="str">
        <f>VLOOKUP(A11,Component!A:AE,17,0)</f>
        <v>-</v>
      </c>
      <c r="U11" s="26" t="str">
        <f>VLOOKUP(A11,Component!A:AE,18,0)</f>
        <v>-</v>
      </c>
      <c r="V11" s="26" t="str">
        <f>VLOOKUP(A11,Component!A:AE,19,0)</f>
        <v>-</v>
      </c>
      <c r="W11" s="26" t="str">
        <f>VLOOKUP(A11,Component!A:AE,20,0)</f>
        <v>-</v>
      </c>
      <c r="X11" s="26" t="str">
        <f>VLOOKUP(A11,Component!A:AE,21,0)</f>
        <v>-</v>
      </c>
      <c r="Y11" s="26" t="str">
        <f>VLOOKUP(A11,Component!A:AE,22,0)</f>
        <v>-</v>
      </c>
      <c r="Z11" s="26" t="str">
        <f>VLOOKUP(A11,Component!A:AE,23,0)</f>
        <v>-</v>
      </c>
      <c r="AA11" s="26" t="str">
        <f>VLOOKUP(A11,Component!A:AE,24,0)</f>
        <v>-</v>
      </c>
      <c r="AB11" s="26" t="str">
        <f>VLOOKUP(A11,Component!A:AE,25,0)</f>
        <v>-</v>
      </c>
      <c r="AC11" s="26" t="str">
        <f>VLOOKUP(A11,Component!A:AE,26,0)</f>
        <v>-</v>
      </c>
      <c r="AD11" s="26" t="str">
        <f>VLOOKUP(A11,Component!A:AE,27,0)</f>
        <v>-</v>
      </c>
      <c r="AE11" s="26" t="str">
        <f>VLOOKUP(A11,Component!A:AE,28,0)</f>
        <v>-</v>
      </c>
      <c r="AF11" s="26" t="str">
        <f>VLOOKUP(A11,Component!A:AE,29,0)</f>
        <v>-</v>
      </c>
      <c r="AG11" s="26" t="str">
        <f>VLOOKUP(A11,Component!A:AE,30,0)</f>
        <v>-</v>
      </c>
      <c r="AH11" s="26" t="str">
        <f>VLOOKUP(A11,Component!A:AE,31,0)</f>
        <v>-</v>
      </c>
    </row>
    <row r="12" spans="1:34">
      <c r="A12" s="26" t="s">
        <v>21</v>
      </c>
      <c r="B12" s="26">
        <f t="shared" si="2"/>
        <v>9</v>
      </c>
      <c r="C12" s="26">
        <v>8</v>
      </c>
      <c r="D12" s="54">
        <f t="shared" si="1"/>
        <v>0.25</v>
      </c>
      <c r="E12" s="26">
        <f>VLOOKUP(A12,Component!A:AE,2,0)</f>
        <v>1</v>
      </c>
      <c r="F12" s="26">
        <v>64</v>
      </c>
      <c r="G12" s="26">
        <v>1</v>
      </c>
      <c r="H12" s="26">
        <f>VLOOKUP(A12,Component!A:L,5,0)</f>
        <v>1</v>
      </c>
      <c r="I12" s="26">
        <f>VLOOKUP(A12,Component!A:L,6,0)</f>
        <v>1</v>
      </c>
      <c r="J12" s="26" t="str">
        <f>VLOOKUP(A12,Component!A:AE,7,0)</f>
        <v>leaky</v>
      </c>
      <c r="K12" s="26" t="str">
        <f>VLOOKUP(A12,Component!A:L,8,0)</f>
        <v>-</v>
      </c>
      <c r="L12" s="26" t="str">
        <f>VLOOKUP(A12,Component!A:L,9,0)</f>
        <v>-</v>
      </c>
      <c r="M12" s="26" t="str">
        <f>VLOOKUP(A12,Component!A:L,10,0)</f>
        <v>-</v>
      </c>
      <c r="N12" s="26" t="str">
        <f>VLOOKUP(A12,Component!A:L,11,0)</f>
        <v>-</v>
      </c>
      <c r="O12" s="26" t="str">
        <f>VLOOKUP(A12,Component!A:L,12,0)</f>
        <v>-</v>
      </c>
      <c r="P12" s="26" t="str">
        <f>VLOOKUP(A12,Component!A:AE,13,0)</f>
        <v>-</v>
      </c>
      <c r="Q12" s="26" t="str">
        <f>VLOOKUP(A12,Component!A:AE,14,0)</f>
        <v>-</v>
      </c>
      <c r="R12" s="26" t="str">
        <f>VLOOKUP(A12,Component!A:AE,15,0)</f>
        <v>-</v>
      </c>
      <c r="S12" s="26" t="str">
        <f>VLOOKUP(A12,Component!A:AE,16,0)</f>
        <v>-</v>
      </c>
      <c r="T12" s="26" t="str">
        <f>VLOOKUP(A12,Component!A:AE,17,0)</f>
        <v>-</v>
      </c>
      <c r="U12" s="26" t="str">
        <f>VLOOKUP(A12,Component!A:AE,18,0)</f>
        <v>-</v>
      </c>
      <c r="V12" s="26" t="str">
        <f>VLOOKUP(A12,Component!A:AE,19,0)</f>
        <v>-</v>
      </c>
      <c r="W12" s="26" t="str">
        <f>VLOOKUP(A12,Component!A:AE,20,0)</f>
        <v>-</v>
      </c>
      <c r="X12" s="26" t="str">
        <f>VLOOKUP(A12,Component!A:AE,21,0)</f>
        <v>-</v>
      </c>
      <c r="Y12" s="26" t="str">
        <f>VLOOKUP(A12,Component!A:AE,22,0)</f>
        <v>-</v>
      </c>
      <c r="Z12" s="26" t="str">
        <f>VLOOKUP(A12,Component!A:AE,23,0)</f>
        <v>-</v>
      </c>
      <c r="AA12" s="26" t="str">
        <f>VLOOKUP(A12,Component!A:AE,24,0)</f>
        <v>-</v>
      </c>
      <c r="AB12" s="26" t="str">
        <f>VLOOKUP(A12,Component!A:AE,25,0)</f>
        <v>-</v>
      </c>
      <c r="AC12" s="26" t="str">
        <f>VLOOKUP(A12,Component!A:AE,26,0)</f>
        <v>-</v>
      </c>
      <c r="AD12" s="26" t="str">
        <f>VLOOKUP(A12,Component!A:AE,27,0)</f>
        <v>-</v>
      </c>
      <c r="AE12" s="26" t="str">
        <f>VLOOKUP(A12,Component!A:AE,28,0)</f>
        <v>-</v>
      </c>
      <c r="AF12" s="26" t="str">
        <f>VLOOKUP(A12,Component!A:AE,29,0)</f>
        <v>-</v>
      </c>
      <c r="AG12" s="26" t="str">
        <f>VLOOKUP(A12,Component!A:AE,30,0)</f>
        <v>-</v>
      </c>
      <c r="AH12" s="26" t="str">
        <f>VLOOKUP(A12,Component!A:AE,31,0)</f>
        <v>-</v>
      </c>
    </row>
    <row r="13" spans="1:34">
      <c r="A13" s="26" t="s">
        <v>21</v>
      </c>
      <c r="B13" s="26">
        <f t="shared" si="2"/>
        <v>10</v>
      </c>
      <c r="C13" s="26">
        <v>9</v>
      </c>
      <c r="D13" s="54">
        <f t="shared" si="1"/>
        <v>0.25</v>
      </c>
      <c r="E13" s="26">
        <f>VLOOKUP(A13,Component!A:AE,2,0)</f>
        <v>1</v>
      </c>
      <c r="F13" s="26">
        <v>128</v>
      </c>
      <c r="G13" s="26">
        <f>VLOOKUP(A13,Component!A:L,4,0)</f>
        <v>3</v>
      </c>
      <c r="H13" s="26">
        <f>VLOOKUP(A13,Component!A:L,5,0)</f>
        <v>1</v>
      </c>
      <c r="I13" s="26">
        <f>VLOOKUP(A13,Component!A:L,6,0)</f>
        <v>1</v>
      </c>
      <c r="J13" s="26" t="str">
        <f>VLOOKUP(A13,Component!A:AE,7,0)</f>
        <v>leaky</v>
      </c>
      <c r="K13" s="26" t="str">
        <f>VLOOKUP(A13,Component!A:L,8,0)</f>
        <v>-</v>
      </c>
      <c r="L13" s="26" t="str">
        <f>VLOOKUP(A13,Component!A:L,9,0)</f>
        <v>-</v>
      </c>
      <c r="M13" s="26" t="str">
        <f>VLOOKUP(A13,Component!A:L,10,0)</f>
        <v>-</v>
      </c>
      <c r="N13" s="26" t="str">
        <f>VLOOKUP(A13,Component!A:L,11,0)</f>
        <v>-</v>
      </c>
      <c r="O13" s="26" t="str">
        <f>VLOOKUP(A13,Component!A:L,12,0)</f>
        <v>-</v>
      </c>
      <c r="P13" s="26" t="str">
        <f>VLOOKUP(A13,Component!A:AE,13,0)</f>
        <v>-</v>
      </c>
      <c r="Q13" s="26" t="str">
        <f>VLOOKUP(A13,Component!A:AE,14,0)</f>
        <v>-</v>
      </c>
      <c r="R13" s="26" t="str">
        <f>VLOOKUP(A13,Component!A:AE,15,0)</f>
        <v>-</v>
      </c>
      <c r="S13" s="26" t="str">
        <f>VLOOKUP(A13,Component!A:AE,16,0)</f>
        <v>-</v>
      </c>
      <c r="T13" s="26" t="str">
        <f>VLOOKUP(A13,Component!A:AE,17,0)</f>
        <v>-</v>
      </c>
      <c r="U13" s="26" t="str">
        <f>VLOOKUP(A13,Component!A:AE,18,0)</f>
        <v>-</v>
      </c>
      <c r="V13" s="26" t="str">
        <f>VLOOKUP(A13,Component!A:AE,19,0)</f>
        <v>-</v>
      </c>
      <c r="W13" s="26" t="str">
        <f>VLOOKUP(A13,Component!A:AE,20,0)</f>
        <v>-</v>
      </c>
      <c r="X13" s="26" t="str">
        <f>VLOOKUP(A13,Component!A:AE,21,0)</f>
        <v>-</v>
      </c>
      <c r="Y13" s="26" t="str">
        <f>VLOOKUP(A13,Component!A:AE,22,0)</f>
        <v>-</v>
      </c>
      <c r="Z13" s="26" t="str">
        <f>VLOOKUP(A13,Component!A:AE,23,0)</f>
        <v>-</v>
      </c>
      <c r="AA13" s="26" t="str">
        <f>VLOOKUP(A13,Component!A:AE,24,0)</f>
        <v>-</v>
      </c>
      <c r="AB13" s="26" t="str">
        <f>VLOOKUP(A13,Component!A:AE,25,0)</f>
        <v>-</v>
      </c>
      <c r="AC13" s="26" t="str">
        <f>VLOOKUP(A13,Component!A:AE,26,0)</f>
        <v>-</v>
      </c>
      <c r="AD13" s="26" t="str">
        <f>VLOOKUP(A13,Component!A:AE,27,0)</f>
        <v>-</v>
      </c>
      <c r="AE13" s="26" t="str">
        <f>VLOOKUP(A13,Component!A:AE,28,0)</f>
        <v>-</v>
      </c>
      <c r="AF13" s="26" t="str">
        <f>VLOOKUP(A13,Component!A:AE,29,0)</f>
        <v>-</v>
      </c>
      <c r="AG13" s="26" t="str">
        <f>VLOOKUP(A13,Component!A:AE,30,0)</f>
        <v>-</v>
      </c>
      <c r="AH13" s="26" t="str">
        <f>VLOOKUP(A13,Component!A:AE,31,0)</f>
        <v>-</v>
      </c>
    </row>
    <row r="14" spans="1:34">
      <c r="A14" s="26" t="s">
        <v>127</v>
      </c>
      <c r="B14" s="26">
        <f t="shared" si="2"/>
        <v>11</v>
      </c>
      <c r="C14" s="26">
        <v>8</v>
      </c>
      <c r="D14" s="54">
        <f t="shared" si="1"/>
        <v>0.25</v>
      </c>
      <c r="E14" s="26" t="str">
        <f>VLOOKUP(A14,Component!A:AE,2,0)</f>
        <v>-</v>
      </c>
      <c r="F14" s="26" t="str">
        <f>VLOOKUP(A14,Component!A:L,3,0)</f>
        <v>-</v>
      </c>
      <c r="G14" s="26" t="str">
        <f>VLOOKUP(A14,Component!A:L,4,0)</f>
        <v>-</v>
      </c>
      <c r="H14" s="26" t="str">
        <f>VLOOKUP(A14,Component!A:L,5,0)</f>
        <v>-</v>
      </c>
      <c r="I14" s="26" t="str">
        <f>VLOOKUP(A14,Component!A:L,6,0)</f>
        <v>-</v>
      </c>
      <c r="J14" s="26" t="str">
        <f>VLOOKUP(A14,Component!A:AE,7,0)</f>
        <v>linear</v>
      </c>
      <c r="K14" s="26" t="str">
        <f>VLOOKUP(A14,Component!A:L,8,0)</f>
        <v>-</v>
      </c>
      <c r="L14" s="26">
        <v>-3</v>
      </c>
      <c r="M14" s="26" t="str">
        <f>VLOOKUP(A14,Component!A:L,10,0)</f>
        <v>-</v>
      </c>
      <c r="N14" s="26" t="str">
        <f>VLOOKUP(A14,Component!A:L,11,0)</f>
        <v>-</v>
      </c>
      <c r="O14" s="26" t="str">
        <f>VLOOKUP(A14,Component!A:L,12,0)</f>
        <v>-</v>
      </c>
      <c r="P14" s="26" t="str">
        <f>VLOOKUP(A14,Component!A:AE,13,0)</f>
        <v>-</v>
      </c>
      <c r="Q14" s="26" t="str">
        <f>VLOOKUP(A14,Component!A:AE,14,0)</f>
        <v>-</v>
      </c>
      <c r="R14" s="26" t="str">
        <f>VLOOKUP(A14,Component!A:AE,15,0)</f>
        <v>-</v>
      </c>
      <c r="S14" s="26" t="str">
        <f>VLOOKUP(A14,Component!A:AE,16,0)</f>
        <v>-</v>
      </c>
      <c r="T14" s="26" t="str">
        <f>VLOOKUP(A14,Component!A:AE,17,0)</f>
        <v>-</v>
      </c>
      <c r="U14" s="26" t="str">
        <f>VLOOKUP(A14,Component!A:AE,18,0)</f>
        <v>-</v>
      </c>
      <c r="V14" s="26" t="str">
        <f>VLOOKUP(A14,Component!A:AE,19,0)</f>
        <v>-</v>
      </c>
      <c r="W14" s="26" t="str">
        <f>VLOOKUP(A14,Component!A:AE,20,0)</f>
        <v>-</v>
      </c>
      <c r="X14" s="26" t="str">
        <f>VLOOKUP(A14,Component!A:AE,21,0)</f>
        <v>-</v>
      </c>
      <c r="Y14" s="26" t="str">
        <f>VLOOKUP(A14,Component!A:AE,22,0)</f>
        <v>-</v>
      </c>
      <c r="Z14" s="26" t="str">
        <f>VLOOKUP(A14,Component!A:AE,23,0)</f>
        <v>-</v>
      </c>
      <c r="AA14" s="26" t="str">
        <f>VLOOKUP(A14,Component!A:AE,24,0)</f>
        <v>-</v>
      </c>
      <c r="AB14" s="26" t="str">
        <f>VLOOKUP(A14,Component!A:AE,25,0)</f>
        <v>-</v>
      </c>
      <c r="AC14" s="26" t="str">
        <f>VLOOKUP(A14,Component!A:AE,26,0)</f>
        <v>-</v>
      </c>
      <c r="AD14" s="26" t="str">
        <f>VLOOKUP(A14,Component!A:AE,27,0)</f>
        <v>-</v>
      </c>
      <c r="AE14" s="26" t="str">
        <f>VLOOKUP(A14,Component!A:AE,28,0)</f>
        <v>-</v>
      </c>
      <c r="AF14" s="26" t="str">
        <f>VLOOKUP(A14,Component!A:AE,29,0)</f>
        <v>-</v>
      </c>
      <c r="AG14" s="26" t="str">
        <f>VLOOKUP(A14,Component!A:AE,30,0)</f>
        <v>-</v>
      </c>
      <c r="AH14" s="26" t="str">
        <f>VLOOKUP(A14,Component!A:AE,31,0)</f>
        <v>-</v>
      </c>
    </row>
    <row r="15" spans="1:34">
      <c r="A15" s="26" t="s">
        <v>21</v>
      </c>
      <c r="B15" s="26">
        <f t="shared" si="2"/>
        <v>12</v>
      </c>
      <c r="C15" s="26">
        <v>11</v>
      </c>
      <c r="D15" s="54">
        <f t="shared" si="1"/>
        <v>0.125</v>
      </c>
      <c r="E15" s="26">
        <f>VLOOKUP(A15,Component!A:AE,2,0)</f>
        <v>1</v>
      </c>
      <c r="F15" s="26">
        <v>256</v>
      </c>
      <c r="G15" s="26">
        <f>VLOOKUP(A15,Component!A:L,4,0)</f>
        <v>3</v>
      </c>
      <c r="H15" s="26">
        <v>2</v>
      </c>
      <c r="I15" s="26">
        <f>VLOOKUP(A15,Component!A:L,6,0)</f>
        <v>1</v>
      </c>
      <c r="J15" s="26" t="str">
        <f>VLOOKUP(A15,Component!A:AE,7,0)</f>
        <v>leaky</v>
      </c>
      <c r="K15" s="26" t="str">
        <f>VLOOKUP(A15,Component!A:L,8,0)</f>
        <v>-</v>
      </c>
      <c r="L15" s="26" t="str">
        <f>VLOOKUP(A15,Component!A:L,9,0)</f>
        <v>-</v>
      </c>
      <c r="M15" s="26" t="str">
        <f>VLOOKUP(A15,Component!A:L,10,0)</f>
        <v>-</v>
      </c>
      <c r="N15" s="26" t="str">
        <f>VLOOKUP(A15,Component!A:L,11,0)</f>
        <v>-</v>
      </c>
      <c r="O15" s="26" t="str">
        <f>VLOOKUP(A15,Component!A:L,12,0)</f>
        <v>-</v>
      </c>
      <c r="P15" s="26" t="str">
        <f>VLOOKUP(A15,Component!A:AE,13,0)</f>
        <v>-</v>
      </c>
      <c r="Q15" s="26" t="str">
        <f>VLOOKUP(A15,Component!A:AE,14,0)</f>
        <v>-</v>
      </c>
      <c r="R15" s="26" t="str">
        <f>VLOOKUP(A15,Component!A:AE,15,0)</f>
        <v>-</v>
      </c>
      <c r="S15" s="26" t="str">
        <f>VLOOKUP(A15,Component!A:AE,16,0)</f>
        <v>-</v>
      </c>
      <c r="T15" s="26" t="str">
        <f>VLOOKUP(A15,Component!A:AE,17,0)</f>
        <v>-</v>
      </c>
      <c r="U15" s="26" t="str">
        <f>VLOOKUP(A15,Component!A:AE,18,0)</f>
        <v>-</v>
      </c>
      <c r="V15" s="26" t="str">
        <f>VLOOKUP(A15,Component!A:AE,19,0)</f>
        <v>-</v>
      </c>
      <c r="W15" s="26" t="str">
        <f>VLOOKUP(A15,Component!A:AE,20,0)</f>
        <v>-</v>
      </c>
      <c r="X15" s="26" t="str">
        <f>VLOOKUP(A15,Component!A:AE,21,0)</f>
        <v>-</v>
      </c>
      <c r="Y15" s="26" t="str">
        <f>VLOOKUP(A15,Component!A:AE,22,0)</f>
        <v>-</v>
      </c>
      <c r="Z15" s="26" t="str">
        <f>VLOOKUP(A15,Component!A:AE,23,0)</f>
        <v>-</v>
      </c>
      <c r="AA15" s="26" t="str">
        <f>VLOOKUP(A15,Component!A:AE,24,0)</f>
        <v>-</v>
      </c>
      <c r="AB15" s="26" t="str">
        <f>VLOOKUP(A15,Component!A:AE,25,0)</f>
        <v>-</v>
      </c>
      <c r="AC15" s="26" t="str">
        <f>VLOOKUP(A15,Component!A:AE,26,0)</f>
        <v>-</v>
      </c>
      <c r="AD15" s="26" t="str">
        <f>VLOOKUP(A15,Component!A:AE,27,0)</f>
        <v>-</v>
      </c>
      <c r="AE15" s="26" t="str">
        <f>VLOOKUP(A15,Component!A:AE,28,0)</f>
        <v>-</v>
      </c>
      <c r="AF15" s="26" t="str">
        <f>VLOOKUP(A15,Component!A:AE,29,0)</f>
        <v>-</v>
      </c>
      <c r="AG15" s="26" t="str">
        <f>VLOOKUP(A15,Component!A:AE,30,0)</f>
        <v>-</v>
      </c>
      <c r="AH15" s="26" t="str">
        <f>VLOOKUP(A15,Component!A:AE,31,0)</f>
        <v>-</v>
      </c>
    </row>
    <row r="16" spans="1:34">
      <c r="A16" s="26" t="s">
        <v>21</v>
      </c>
      <c r="B16" s="26">
        <f t="shared" si="2"/>
        <v>13</v>
      </c>
      <c r="C16" s="26">
        <v>12</v>
      </c>
      <c r="D16" s="54">
        <f t="shared" si="1"/>
        <v>0.125</v>
      </c>
      <c r="E16" s="26">
        <f>VLOOKUP(A16,Component!A:AE,2,0)</f>
        <v>1</v>
      </c>
      <c r="F16" s="26">
        <v>125</v>
      </c>
      <c r="G16" s="26">
        <v>1</v>
      </c>
      <c r="H16" s="26">
        <f>VLOOKUP(A16,Component!A:L,5,0)</f>
        <v>1</v>
      </c>
      <c r="I16" s="26">
        <f>VLOOKUP(A16,Component!A:L,6,0)</f>
        <v>1</v>
      </c>
      <c r="J16" s="26" t="str">
        <f>VLOOKUP(A16,Component!A:AE,7,0)</f>
        <v>leaky</v>
      </c>
      <c r="K16" s="26" t="str">
        <f>VLOOKUP(A16,Component!A:L,8,0)</f>
        <v>-</v>
      </c>
      <c r="L16" s="26" t="str">
        <f>VLOOKUP(A16,Component!A:L,9,0)</f>
        <v>-</v>
      </c>
      <c r="M16" s="26" t="str">
        <f>VLOOKUP(A16,Component!A:L,10,0)</f>
        <v>-</v>
      </c>
      <c r="N16" s="26" t="str">
        <f>VLOOKUP(A16,Component!A:L,11,0)</f>
        <v>-</v>
      </c>
      <c r="O16" s="26" t="str">
        <f>VLOOKUP(A16,Component!A:L,12,0)</f>
        <v>-</v>
      </c>
      <c r="P16" s="26" t="str">
        <f>VLOOKUP(A16,Component!A:AE,13,0)</f>
        <v>-</v>
      </c>
      <c r="Q16" s="26" t="str">
        <f>VLOOKUP(A16,Component!A:AE,14,0)</f>
        <v>-</v>
      </c>
      <c r="R16" s="26" t="str">
        <f>VLOOKUP(A16,Component!A:AE,15,0)</f>
        <v>-</v>
      </c>
      <c r="S16" s="26" t="str">
        <f>VLOOKUP(A16,Component!A:AE,16,0)</f>
        <v>-</v>
      </c>
      <c r="T16" s="26" t="str">
        <f>VLOOKUP(A16,Component!A:AE,17,0)</f>
        <v>-</v>
      </c>
      <c r="U16" s="26" t="str">
        <f>VLOOKUP(A16,Component!A:AE,18,0)</f>
        <v>-</v>
      </c>
      <c r="V16" s="26" t="str">
        <f>VLOOKUP(A16,Component!A:AE,19,0)</f>
        <v>-</v>
      </c>
      <c r="W16" s="26" t="str">
        <f>VLOOKUP(A16,Component!A:AE,20,0)</f>
        <v>-</v>
      </c>
      <c r="X16" s="26" t="str">
        <f>VLOOKUP(A16,Component!A:AE,21,0)</f>
        <v>-</v>
      </c>
      <c r="Y16" s="26" t="str">
        <f>VLOOKUP(A16,Component!A:AE,22,0)</f>
        <v>-</v>
      </c>
      <c r="Z16" s="26" t="str">
        <f>VLOOKUP(A16,Component!A:AE,23,0)</f>
        <v>-</v>
      </c>
      <c r="AA16" s="26" t="str">
        <f>VLOOKUP(A16,Component!A:AE,24,0)</f>
        <v>-</v>
      </c>
      <c r="AB16" s="26" t="str">
        <f>VLOOKUP(A16,Component!A:AE,25,0)</f>
        <v>-</v>
      </c>
      <c r="AC16" s="26" t="str">
        <f>VLOOKUP(A16,Component!A:AE,26,0)</f>
        <v>-</v>
      </c>
      <c r="AD16" s="26" t="str">
        <f>VLOOKUP(A16,Component!A:AE,27,0)</f>
        <v>-</v>
      </c>
      <c r="AE16" s="26" t="str">
        <f>VLOOKUP(A16,Component!A:AE,28,0)</f>
        <v>-</v>
      </c>
      <c r="AF16" s="26" t="str">
        <f>VLOOKUP(A16,Component!A:AE,29,0)</f>
        <v>-</v>
      </c>
      <c r="AG16" s="26" t="str">
        <f>VLOOKUP(A16,Component!A:AE,30,0)</f>
        <v>-</v>
      </c>
      <c r="AH16" s="26" t="str">
        <f>VLOOKUP(A16,Component!A:AE,31,0)</f>
        <v>-</v>
      </c>
    </row>
    <row r="17" spans="1:34">
      <c r="A17" s="26" t="s">
        <v>21</v>
      </c>
      <c r="B17" s="26">
        <f t="shared" si="2"/>
        <v>14</v>
      </c>
      <c r="C17" s="26">
        <v>13</v>
      </c>
      <c r="D17" s="54">
        <f t="shared" si="1"/>
        <v>0.125</v>
      </c>
      <c r="E17" s="26">
        <f>VLOOKUP(A17,Component!A:AE,2,0)</f>
        <v>1</v>
      </c>
      <c r="F17" s="26">
        <v>256</v>
      </c>
      <c r="G17" s="26">
        <f>VLOOKUP(A17,Component!A:L,4,0)</f>
        <v>3</v>
      </c>
      <c r="H17" s="26">
        <f>VLOOKUP(A17,Component!A:L,5,0)</f>
        <v>1</v>
      </c>
      <c r="I17" s="26">
        <f>VLOOKUP(A17,Component!A:L,6,0)</f>
        <v>1</v>
      </c>
      <c r="J17" s="26" t="str">
        <f>VLOOKUP(A17,Component!A:AE,7,0)</f>
        <v>leaky</v>
      </c>
      <c r="K17" s="26" t="str">
        <f>VLOOKUP(A17,Component!A:L,8,0)</f>
        <v>-</v>
      </c>
      <c r="L17" s="26" t="str">
        <f>VLOOKUP(A17,Component!A:L,9,0)</f>
        <v>-</v>
      </c>
      <c r="M17" s="26" t="str">
        <f>VLOOKUP(A17,Component!A:L,10,0)</f>
        <v>-</v>
      </c>
      <c r="N17" s="26" t="str">
        <f>VLOOKUP(A17,Component!A:L,11,0)</f>
        <v>-</v>
      </c>
      <c r="O17" s="26" t="str">
        <f>VLOOKUP(A17,Component!A:L,12,0)</f>
        <v>-</v>
      </c>
      <c r="P17" s="26" t="str">
        <f>VLOOKUP(A17,Component!A:AE,13,0)</f>
        <v>-</v>
      </c>
      <c r="Q17" s="26" t="str">
        <f>VLOOKUP(A17,Component!A:AE,14,0)</f>
        <v>-</v>
      </c>
      <c r="R17" s="26" t="str">
        <f>VLOOKUP(A17,Component!A:AE,15,0)</f>
        <v>-</v>
      </c>
      <c r="S17" s="26" t="str">
        <f>VLOOKUP(A17,Component!A:AE,16,0)</f>
        <v>-</v>
      </c>
      <c r="T17" s="26" t="str">
        <f>VLOOKUP(A17,Component!A:AE,17,0)</f>
        <v>-</v>
      </c>
      <c r="U17" s="26" t="str">
        <f>VLOOKUP(A17,Component!A:AE,18,0)</f>
        <v>-</v>
      </c>
      <c r="V17" s="26" t="str">
        <f>VLOOKUP(A17,Component!A:AE,19,0)</f>
        <v>-</v>
      </c>
      <c r="W17" s="26" t="str">
        <f>VLOOKUP(A17,Component!A:AE,20,0)</f>
        <v>-</v>
      </c>
      <c r="X17" s="26" t="str">
        <f>VLOOKUP(A17,Component!A:AE,21,0)</f>
        <v>-</v>
      </c>
      <c r="Y17" s="26" t="str">
        <f>VLOOKUP(A17,Component!A:AE,22,0)</f>
        <v>-</v>
      </c>
      <c r="Z17" s="26" t="str">
        <f>VLOOKUP(A17,Component!A:AE,23,0)</f>
        <v>-</v>
      </c>
      <c r="AA17" s="26" t="str">
        <f>VLOOKUP(A17,Component!A:AE,24,0)</f>
        <v>-</v>
      </c>
      <c r="AB17" s="26" t="str">
        <f>VLOOKUP(A17,Component!A:AE,25,0)</f>
        <v>-</v>
      </c>
      <c r="AC17" s="26" t="str">
        <f>VLOOKUP(A17,Component!A:AE,26,0)</f>
        <v>-</v>
      </c>
      <c r="AD17" s="26" t="str">
        <f>VLOOKUP(A17,Component!A:AE,27,0)</f>
        <v>-</v>
      </c>
      <c r="AE17" s="26" t="str">
        <f>VLOOKUP(A17,Component!A:AE,28,0)</f>
        <v>-</v>
      </c>
      <c r="AF17" s="26" t="str">
        <f>VLOOKUP(A17,Component!A:AE,29,0)</f>
        <v>-</v>
      </c>
      <c r="AG17" s="26" t="str">
        <f>VLOOKUP(A17,Component!A:AE,30,0)</f>
        <v>-</v>
      </c>
      <c r="AH17" s="26" t="str">
        <f>VLOOKUP(A17,Component!A:AE,31,0)</f>
        <v>-</v>
      </c>
    </row>
    <row r="18" spans="1:34">
      <c r="A18" s="26" t="s">
        <v>127</v>
      </c>
      <c r="B18" s="26">
        <f t="shared" si="2"/>
        <v>15</v>
      </c>
      <c r="C18" s="26">
        <v>12</v>
      </c>
      <c r="D18" s="54">
        <f t="shared" si="1"/>
        <v>0.125</v>
      </c>
      <c r="E18" s="26" t="str">
        <f>VLOOKUP(A18,Component!A:AE,2,0)</f>
        <v>-</v>
      </c>
      <c r="F18" s="26" t="str">
        <f>VLOOKUP(A18,Component!A:L,3,0)</f>
        <v>-</v>
      </c>
      <c r="G18" s="26" t="str">
        <f>VLOOKUP(A18,Component!A:L,4,0)</f>
        <v>-</v>
      </c>
      <c r="H18" s="26" t="str">
        <f>VLOOKUP(A18,Component!A:L,5,0)</f>
        <v>-</v>
      </c>
      <c r="I18" s="26" t="str">
        <f>VLOOKUP(A18,Component!A:L,6,0)</f>
        <v>-</v>
      </c>
      <c r="J18" s="26" t="str">
        <f>VLOOKUP(A18,Component!A:AE,7,0)</f>
        <v>linear</v>
      </c>
      <c r="K18" s="26" t="str">
        <f>VLOOKUP(A18,Component!A:L,8,0)</f>
        <v>-</v>
      </c>
      <c r="L18" s="26">
        <v>-3</v>
      </c>
      <c r="M18" s="26" t="str">
        <f>VLOOKUP(A18,Component!A:L,10,0)</f>
        <v>-</v>
      </c>
      <c r="N18" s="26" t="str">
        <f>VLOOKUP(A18,Component!A:L,11,0)</f>
        <v>-</v>
      </c>
      <c r="O18" s="26" t="str">
        <f>VLOOKUP(A18,Component!A:L,12,0)</f>
        <v>-</v>
      </c>
      <c r="P18" s="26" t="str">
        <f>VLOOKUP(A18,Component!A:AE,13,0)</f>
        <v>-</v>
      </c>
      <c r="Q18" s="26" t="str">
        <f>VLOOKUP(A18,Component!A:AE,14,0)</f>
        <v>-</v>
      </c>
      <c r="R18" s="26" t="str">
        <f>VLOOKUP(A18,Component!A:AE,15,0)</f>
        <v>-</v>
      </c>
      <c r="S18" s="26" t="str">
        <f>VLOOKUP(A18,Component!A:AE,16,0)</f>
        <v>-</v>
      </c>
      <c r="T18" s="26" t="str">
        <f>VLOOKUP(A18,Component!A:AE,17,0)</f>
        <v>-</v>
      </c>
      <c r="U18" s="26" t="str">
        <f>VLOOKUP(A18,Component!A:AE,18,0)</f>
        <v>-</v>
      </c>
      <c r="V18" s="26" t="str">
        <f>VLOOKUP(A18,Component!A:AE,19,0)</f>
        <v>-</v>
      </c>
      <c r="W18" s="26" t="str">
        <f>VLOOKUP(A18,Component!A:AE,20,0)</f>
        <v>-</v>
      </c>
      <c r="X18" s="26" t="str">
        <f>VLOOKUP(A18,Component!A:AE,21,0)</f>
        <v>-</v>
      </c>
      <c r="Y18" s="26" t="str">
        <f>VLOOKUP(A18,Component!A:AE,22,0)</f>
        <v>-</v>
      </c>
      <c r="Z18" s="26" t="str">
        <f>VLOOKUP(A18,Component!A:AE,23,0)</f>
        <v>-</v>
      </c>
      <c r="AA18" s="26" t="str">
        <f>VLOOKUP(A18,Component!A:AE,24,0)</f>
        <v>-</v>
      </c>
      <c r="AB18" s="26" t="str">
        <f>VLOOKUP(A18,Component!A:AE,25,0)</f>
        <v>-</v>
      </c>
      <c r="AC18" s="26" t="str">
        <f>VLOOKUP(A18,Component!A:AE,26,0)</f>
        <v>-</v>
      </c>
      <c r="AD18" s="26" t="str">
        <f>VLOOKUP(A18,Component!A:AE,27,0)</f>
        <v>-</v>
      </c>
      <c r="AE18" s="26" t="str">
        <f>VLOOKUP(A18,Component!A:AE,28,0)</f>
        <v>-</v>
      </c>
      <c r="AF18" s="26" t="str">
        <f>VLOOKUP(A18,Component!A:AE,29,0)</f>
        <v>-</v>
      </c>
      <c r="AG18" s="26" t="str">
        <f>VLOOKUP(A18,Component!A:AE,30,0)</f>
        <v>-</v>
      </c>
      <c r="AH18" s="26" t="str">
        <f>VLOOKUP(A18,Component!A:AE,31,0)</f>
        <v>-</v>
      </c>
    </row>
    <row r="19" spans="1:34">
      <c r="A19" s="26" t="s">
        <v>21</v>
      </c>
      <c r="B19" s="26">
        <f t="shared" si="2"/>
        <v>16</v>
      </c>
      <c r="C19" s="26">
        <v>15</v>
      </c>
      <c r="D19" s="54">
        <f t="shared" si="1"/>
        <v>0.125</v>
      </c>
      <c r="E19" s="26">
        <f>VLOOKUP(A19,Component!A:AE,2,0)</f>
        <v>1</v>
      </c>
      <c r="F19" s="26">
        <v>128</v>
      </c>
      <c r="G19" s="26">
        <v>1</v>
      </c>
      <c r="H19" s="26">
        <f>VLOOKUP(A19,Component!A:L,5,0)</f>
        <v>1</v>
      </c>
      <c r="I19" s="26">
        <f>VLOOKUP(A19,Component!A:L,6,0)</f>
        <v>1</v>
      </c>
      <c r="J19" s="26" t="str">
        <f>VLOOKUP(A19,Component!A:AE,7,0)</f>
        <v>leaky</v>
      </c>
      <c r="K19" s="26" t="str">
        <f>VLOOKUP(A19,Component!A:L,8,0)</f>
        <v>-</v>
      </c>
      <c r="L19" s="26" t="str">
        <f>VLOOKUP(A19,Component!A:L,9,0)</f>
        <v>-</v>
      </c>
      <c r="M19" s="26" t="str">
        <f>VLOOKUP(A19,Component!A:L,10,0)</f>
        <v>-</v>
      </c>
      <c r="N19" s="26" t="str">
        <f>VLOOKUP(A19,Component!A:L,11,0)</f>
        <v>-</v>
      </c>
      <c r="O19" s="26" t="str">
        <f>VLOOKUP(A19,Component!A:L,12,0)</f>
        <v>-</v>
      </c>
      <c r="P19" s="26" t="str">
        <f>VLOOKUP(A19,Component!A:AE,13,0)</f>
        <v>-</v>
      </c>
      <c r="Q19" s="26" t="str">
        <f>VLOOKUP(A19,Component!A:AE,14,0)</f>
        <v>-</v>
      </c>
      <c r="R19" s="26" t="str">
        <f>VLOOKUP(A19,Component!A:AE,15,0)</f>
        <v>-</v>
      </c>
      <c r="S19" s="26" t="str">
        <f>VLOOKUP(A19,Component!A:AE,16,0)</f>
        <v>-</v>
      </c>
      <c r="T19" s="26" t="str">
        <f>VLOOKUP(A19,Component!A:AE,17,0)</f>
        <v>-</v>
      </c>
      <c r="U19" s="26" t="str">
        <f>VLOOKUP(A19,Component!A:AE,18,0)</f>
        <v>-</v>
      </c>
      <c r="V19" s="26" t="str">
        <f>VLOOKUP(A19,Component!A:AE,19,0)</f>
        <v>-</v>
      </c>
      <c r="W19" s="26" t="str">
        <f>VLOOKUP(A19,Component!A:AE,20,0)</f>
        <v>-</v>
      </c>
      <c r="X19" s="26" t="str">
        <f>VLOOKUP(A19,Component!A:AE,21,0)</f>
        <v>-</v>
      </c>
      <c r="Y19" s="26" t="str">
        <f>VLOOKUP(A19,Component!A:AE,22,0)</f>
        <v>-</v>
      </c>
      <c r="Z19" s="26" t="str">
        <f>VLOOKUP(A19,Component!A:AE,23,0)</f>
        <v>-</v>
      </c>
      <c r="AA19" s="26" t="str">
        <f>VLOOKUP(A19,Component!A:AE,24,0)</f>
        <v>-</v>
      </c>
      <c r="AB19" s="26" t="str">
        <f>VLOOKUP(A19,Component!A:AE,25,0)</f>
        <v>-</v>
      </c>
      <c r="AC19" s="26" t="str">
        <f>VLOOKUP(A19,Component!A:AE,26,0)</f>
        <v>-</v>
      </c>
      <c r="AD19" s="26" t="str">
        <f>VLOOKUP(A19,Component!A:AE,27,0)</f>
        <v>-</v>
      </c>
      <c r="AE19" s="26" t="str">
        <f>VLOOKUP(A19,Component!A:AE,28,0)</f>
        <v>-</v>
      </c>
      <c r="AF19" s="26" t="str">
        <f>VLOOKUP(A19,Component!A:AE,29,0)</f>
        <v>-</v>
      </c>
      <c r="AG19" s="26" t="str">
        <f>VLOOKUP(A19,Component!A:AE,30,0)</f>
        <v>-</v>
      </c>
      <c r="AH19" s="26" t="str">
        <f>VLOOKUP(A19,Component!A:AE,31,0)</f>
        <v>-</v>
      </c>
    </row>
    <row r="20" spans="1:34">
      <c r="A20" s="26" t="s">
        <v>21</v>
      </c>
      <c r="B20" s="26">
        <f t="shared" si="2"/>
        <v>17</v>
      </c>
      <c r="C20" s="26">
        <v>16</v>
      </c>
      <c r="D20" s="54">
        <f t="shared" si="1"/>
        <v>0.125</v>
      </c>
      <c r="E20" s="26">
        <f>VLOOKUP(A20,Component!A:AE,2,0)</f>
        <v>1</v>
      </c>
      <c r="F20" s="26">
        <v>256</v>
      </c>
      <c r="G20" s="26">
        <v>3</v>
      </c>
      <c r="H20" s="26">
        <f>VLOOKUP(A20,Component!A:L,5,0)</f>
        <v>1</v>
      </c>
      <c r="I20" s="26">
        <f>VLOOKUP(A20,Component!A:L,6,0)</f>
        <v>1</v>
      </c>
      <c r="J20" s="26" t="str">
        <f>VLOOKUP(A20,Component!A:AE,7,0)</f>
        <v>leaky</v>
      </c>
      <c r="K20" s="26" t="str">
        <f>VLOOKUP(A20,Component!A:L,8,0)</f>
        <v>-</v>
      </c>
      <c r="L20" s="26" t="str">
        <f>VLOOKUP(A20,Component!A:L,9,0)</f>
        <v>-</v>
      </c>
      <c r="M20" s="26" t="str">
        <f>VLOOKUP(A20,Component!A:L,10,0)</f>
        <v>-</v>
      </c>
      <c r="N20" s="26" t="str">
        <f>VLOOKUP(A20,Component!A:L,11,0)</f>
        <v>-</v>
      </c>
      <c r="O20" s="26" t="str">
        <f>VLOOKUP(A20,Component!A:L,12,0)</f>
        <v>-</v>
      </c>
      <c r="P20" s="26" t="str">
        <f>VLOOKUP(A20,Component!A:AE,13,0)</f>
        <v>-</v>
      </c>
      <c r="Q20" s="26" t="str">
        <f>VLOOKUP(A20,Component!A:AE,14,0)</f>
        <v>-</v>
      </c>
      <c r="R20" s="26" t="str">
        <f>VLOOKUP(A20,Component!A:AE,15,0)</f>
        <v>-</v>
      </c>
      <c r="S20" s="26" t="str">
        <f>VLOOKUP(A20,Component!A:AE,16,0)</f>
        <v>-</v>
      </c>
      <c r="T20" s="26" t="str">
        <f>VLOOKUP(A20,Component!A:AE,17,0)</f>
        <v>-</v>
      </c>
      <c r="U20" s="26" t="str">
        <f>VLOOKUP(A20,Component!A:AE,18,0)</f>
        <v>-</v>
      </c>
      <c r="V20" s="26" t="str">
        <f>VLOOKUP(A20,Component!A:AE,19,0)</f>
        <v>-</v>
      </c>
      <c r="W20" s="26" t="str">
        <f>VLOOKUP(A20,Component!A:AE,20,0)</f>
        <v>-</v>
      </c>
      <c r="X20" s="26" t="str">
        <f>VLOOKUP(A20,Component!A:AE,21,0)</f>
        <v>-</v>
      </c>
      <c r="Y20" s="26" t="str">
        <f>VLOOKUP(A20,Component!A:AE,22,0)</f>
        <v>-</v>
      </c>
      <c r="Z20" s="26" t="str">
        <f>VLOOKUP(A20,Component!A:AE,23,0)</f>
        <v>-</v>
      </c>
      <c r="AA20" s="26" t="str">
        <f>VLOOKUP(A20,Component!A:AE,24,0)</f>
        <v>-</v>
      </c>
      <c r="AB20" s="26" t="str">
        <f>VLOOKUP(A20,Component!A:AE,25,0)</f>
        <v>-</v>
      </c>
      <c r="AC20" s="26" t="str">
        <f>VLOOKUP(A20,Component!A:AE,26,0)</f>
        <v>-</v>
      </c>
      <c r="AD20" s="26" t="str">
        <f>VLOOKUP(A20,Component!A:AE,27,0)</f>
        <v>-</v>
      </c>
      <c r="AE20" s="26" t="str">
        <f>VLOOKUP(A20,Component!A:AE,28,0)</f>
        <v>-</v>
      </c>
      <c r="AF20" s="26" t="str">
        <f>VLOOKUP(A20,Component!A:AE,29,0)</f>
        <v>-</v>
      </c>
      <c r="AG20" s="26" t="str">
        <f>VLOOKUP(A20,Component!A:AE,30,0)</f>
        <v>-</v>
      </c>
      <c r="AH20" s="26" t="str">
        <f>VLOOKUP(A20,Component!A:AE,31,0)</f>
        <v>-</v>
      </c>
    </row>
    <row r="21" spans="1:34">
      <c r="A21" s="26" t="s">
        <v>127</v>
      </c>
      <c r="B21" s="26">
        <f t="shared" si="2"/>
        <v>18</v>
      </c>
      <c r="C21" s="26">
        <v>15</v>
      </c>
      <c r="D21" s="54">
        <f t="shared" si="1"/>
        <v>0.125</v>
      </c>
      <c r="E21" s="26" t="str">
        <f>VLOOKUP(A21,Component!A:AE,2,0)</f>
        <v>-</v>
      </c>
      <c r="F21" s="26" t="str">
        <f>VLOOKUP(A21,Component!A:L,3,0)</f>
        <v>-</v>
      </c>
      <c r="G21" s="26" t="str">
        <f>VLOOKUP(A21,Component!A:L,4,0)</f>
        <v>-</v>
      </c>
      <c r="H21" s="26" t="str">
        <f>VLOOKUP(A21,Component!A:L,5,0)</f>
        <v>-</v>
      </c>
      <c r="I21" s="26" t="str">
        <f>VLOOKUP(A21,Component!A:L,6,0)</f>
        <v>-</v>
      </c>
      <c r="J21" s="26" t="str">
        <f>VLOOKUP(A21,Component!A:AE,7,0)</f>
        <v>linear</v>
      </c>
      <c r="K21" s="26" t="str">
        <f>VLOOKUP(A21,Component!A:L,8,0)</f>
        <v>-</v>
      </c>
      <c r="L21" s="26">
        <v>-3</v>
      </c>
      <c r="M21" s="26" t="str">
        <f>VLOOKUP(A21,Component!A:L,10,0)</f>
        <v>-</v>
      </c>
      <c r="N21" s="26" t="str">
        <f>VLOOKUP(A21,Component!A:L,11,0)</f>
        <v>-</v>
      </c>
      <c r="O21" s="26" t="str">
        <f>VLOOKUP(A21,Component!A:L,12,0)</f>
        <v>-</v>
      </c>
      <c r="P21" s="26" t="str">
        <f>VLOOKUP(A21,Component!A:AE,13,0)</f>
        <v>-</v>
      </c>
      <c r="Q21" s="26" t="str">
        <f>VLOOKUP(A21,Component!A:AE,14,0)</f>
        <v>-</v>
      </c>
      <c r="R21" s="26" t="str">
        <f>VLOOKUP(A21,Component!A:AE,15,0)</f>
        <v>-</v>
      </c>
      <c r="S21" s="26" t="str">
        <f>VLOOKUP(A21,Component!A:AE,16,0)</f>
        <v>-</v>
      </c>
      <c r="T21" s="26" t="str">
        <f>VLOOKUP(A21,Component!A:AE,17,0)</f>
        <v>-</v>
      </c>
      <c r="U21" s="26" t="str">
        <f>VLOOKUP(A21,Component!A:AE,18,0)</f>
        <v>-</v>
      </c>
      <c r="V21" s="26" t="str">
        <f>VLOOKUP(A21,Component!A:AE,19,0)</f>
        <v>-</v>
      </c>
      <c r="W21" s="26" t="str">
        <f>VLOOKUP(A21,Component!A:AE,20,0)</f>
        <v>-</v>
      </c>
      <c r="X21" s="26" t="str">
        <f>VLOOKUP(A21,Component!A:AE,21,0)</f>
        <v>-</v>
      </c>
      <c r="Y21" s="26" t="str">
        <f>VLOOKUP(A21,Component!A:AE,22,0)</f>
        <v>-</v>
      </c>
      <c r="Z21" s="26" t="str">
        <f>VLOOKUP(A21,Component!A:AE,23,0)</f>
        <v>-</v>
      </c>
      <c r="AA21" s="26" t="str">
        <f>VLOOKUP(A21,Component!A:AE,24,0)</f>
        <v>-</v>
      </c>
      <c r="AB21" s="26" t="str">
        <f>VLOOKUP(A21,Component!A:AE,25,0)</f>
        <v>-</v>
      </c>
      <c r="AC21" s="26" t="str">
        <f>VLOOKUP(A21,Component!A:AE,26,0)</f>
        <v>-</v>
      </c>
      <c r="AD21" s="26" t="str">
        <f>VLOOKUP(A21,Component!A:AE,27,0)</f>
        <v>-</v>
      </c>
      <c r="AE21" s="26" t="str">
        <f>VLOOKUP(A21,Component!A:AE,28,0)</f>
        <v>-</v>
      </c>
      <c r="AF21" s="26" t="str">
        <f>VLOOKUP(A21,Component!A:AE,29,0)</f>
        <v>-</v>
      </c>
      <c r="AG21" s="26" t="str">
        <f>VLOOKUP(A21,Component!A:AE,30,0)</f>
        <v>-</v>
      </c>
      <c r="AH21" s="26" t="str">
        <f>VLOOKUP(A21,Component!A:AE,31,0)</f>
        <v>-</v>
      </c>
    </row>
    <row r="22" spans="1:34">
      <c r="A22" s="26" t="s">
        <v>21</v>
      </c>
      <c r="B22" s="26">
        <f t="shared" si="2"/>
        <v>19</v>
      </c>
      <c r="C22" s="26">
        <v>18</v>
      </c>
      <c r="D22" s="54">
        <f t="shared" si="1"/>
        <v>0.125</v>
      </c>
      <c r="E22" s="26">
        <f>VLOOKUP(A22,Component!A:AE,2,0)</f>
        <v>1</v>
      </c>
      <c r="F22" s="26">
        <v>128</v>
      </c>
      <c r="G22" s="26">
        <v>1</v>
      </c>
      <c r="H22" s="26">
        <f>VLOOKUP(A22,Component!A:L,5,0)</f>
        <v>1</v>
      </c>
      <c r="I22" s="26">
        <f>VLOOKUP(A22,Component!A:L,6,0)</f>
        <v>1</v>
      </c>
      <c r="J22" s="26" t="str">
        <f>VLOOKUP(A22,Component!A:AE,7,0)</f>
        <v>leaky</v>
      </c>
      <c r="K22" s="26" t="str">
        <f>VLOOKUP(A22,Component!A:L,8,0)</f>
        <v>-</v>
      </c>
      <c r="L22" s="26" t="str">
        <f>VLOOKUP(A22,Component!A:L,9,0)</f>
        <v>-</v>
      </c>
      <c r="M22" s="26" t="str">
        <f>VLOOKUP(A22,Component!A:L,10,0)</f>
        <v>-</v>
      </c>
      <c r="N22" s="26" t="str">
        <f>VLOOKUP(A22,Component!A:L,11,0)</f>
        <v>-</v>
      </c>
      <c r="O22" s="26" t="str">
        <f>VLOOKUP(A22,Component!A:L,12,0)</f>
        <v>-</v>
      </c>
      <c r="P22" s="26" t="str">
        <f>VLOOKUP(A22,Component!A:AE,13,0)</f>
        <v>-</v>
      </c>
      <c r="Q22" s="26" t="str">
        <f>VLOOKUP(A22,Component!A:AE,14,0)</f>
        <v>-</v>
      </c>
      <c r="R22" s="26" t="str">
        <f>VLOOKUP(A22,Component!A:AE,15,0)</f>
        <v>-</v>
      </c>
      <c r="S22" s="26" t="str">
        <f>VLOOKUP(A22,Component!A:AE,16,0)</f>
        <v>-</v>
      </c>
      <c r="T22" s="26" t="str">
        <f>VLOOKUP(A22,Component!A:AE,17,0)</f>
        <v>-</v>
      </c>
      <c r="U22" s="26" t="str">
        <f>VLOOKUP(A22,Component!A:AE,18,0)</f>
        <v>-</v>
      </c>
      <c r="V22" s="26" t="str">
        <f>VLOOKUP(A22,Component!A:AE,19,0)</f>
        <v>-</v>
      </c>
      <c r="W22" s="26" t="str">
        <f>VLOOKUP(A22,Component!A:AE,20,0)</f>
        <v>-</v>
      </c>
      <c r="X22" s="26" t="str">
        <f>VLOOKUP(A22,Component!A:AE,21,0)</f>
        <v>-</v>
      </c>
      <c r="Y22" s="26" t="str">
        <f>VLOOKUP(A22,Component!A:AE,22,0)</f>
        <v>-</v>
      </c>
      <c r="Z22" s="26" t="str">
        <f>VLOOKUP(A22,Component!A:AE,23,0)</f>
        <v>-</v>
      </c>
      <c r="AA22" s="26" t="str">
        <f>VLOOKUP(A22,Component!A:AE,24,0)</f>
        <v>-</v>
      </c>
      <c r="AB22" s="26" t="str">
        <f>VLOOKUP(A22,Component!A:AE,25,0)</f>
        <v>-</v>
      </c>
      <c r="AC22" s="26" t="str">
        <f>VLOOKUP(A22,Component!A:AE,26,0)</f>
        <v>-</v>
      </c>
      <c r="AD22" s="26" t="str">
        <f>VLOOKUP(A22,Component!A:AE,27,0)</f>
        <v>-</v>
      </c>
      <c r="AE22" s="26" t="str">
        <f>VLOOKUP(A22,Component!A:AE,28,0)</f>
        <v>-</v>
      </c>
      <c r="AF22" s="26" t="str">
        <f>VLOOKUP(A22,Component!A:AE,29,0)</f>
        <v>-</v>
      </c>
      <c r="AG22" s="26" t="str">
        <f>VLOOKUP(A22,Component!A:AE,30,0)</f>
        <v>-</v>
      </c>
      <c r="AH22" s="26" t="str">
        <f>VLOOKUP(A22,Component!A:AE,31,0)</f>
        <v>-</v>
      </c>
    </row>
    <row r="23" spans="1:34">
      <c r="A23" s="26" t="s">
        <v>21</v>
      </c>
      <c r="B23" s="26">
        <f t="shared" si="2"/>
        <v>20</v>
      </c>
      <c r="C23" s="26">
        <v>19</v>
      </c>
      <c r="D23" s="54">
        <f t="shared" si="1"/>
        <v>0.125</v>
      </c>
      <c r="E23" s="26">
        <f>VLOOKUP(A23,Component!A:AE,2,0)</f>
        <v>1</v>
      </c>
      <c r="F23" s="26">
        <v>256</v>
      </c>
      <c r="G23" s="26">
        <f>VLOOKUP(A23,Component!A:L,4,0)</f>
        <v>3</v>
      </c>
      <c r="H23" s="26">
        <f>VLOOKUP(A23,Component!A:L,5,0)</f>
        <v>1</v>
      </c>
      <c r="I23" s="26">
        <f>VLOOKUP(A23,Component!A:L,6,0)</f>
        <v>1</v>
      </c>
      <c r="J23" s="26" t="str">
        <f>VLOOKUP(A23,Component!A:AE,7,0)</f>
        <v>leaky</v>
      </c>
      <c r="K23" s="26" t="str">
        <f>VLOOKUP(A23,Component!A:L,8,0)</f>
        <v>-</v>
      </c>
      <c r="L23" s="26" t="str">
        <f>VLOOKUP(A23,Component!A:L,9,0)</f>
        <v>-</v>
      </c>
      <c r="M23" s="26" t="str">
        <f>VLOOKUP(A23,Component!A:L,10,0)</f>
        <v>-</v>
      </c>
      <c r="N23" s="26" t="str">
        <f>VLOOKUP(A23,Component!A:L,11,0)</f>
        <v>-</v>
      </c>
      <c r="O23" s="26" t="str">
        <f>VLOOKUP(A23,Component!A:L,12,0)</f>
        <v>-</v>
      </c>
      <c r="P23" s="26" t="str">
        <f>VLOOKUP(A23,Component!A:AE,13,0)</f>
        <v>-</v>
      </c>
      <c r="Q23" s="26" t="str">
        <f>VLOOKUP(A23,Component!A:AE,14,0)</f>
        <v>-</v>
      </c>
      <c r="R23" s="26" t="str">
        <f>VLOOKUP(A23,Component!A:AE,15,0)</f>
        <v>-</v>
      </c>
      <c r="S23" s="26" t="str">
        <f>VLOOKUP(A23,Component!A:AE,16,0)</f>
        <v>-</v>
      </c>
      <c r="T23" s="26" t="str">
        <f>VLOOKUP(A23,Component!A:AE,17,0)</f>
        <v>-</v>
      </c>
      <c r="U23" s="26" t="str">
        <f>VLOOKUP(A23,Component!A:AE,18,0)</f>
        <v>-</v>
      </c>
      <c r="V23" s="26" t="str">
        <f>VLOOKUP(A23,Component!A:AE,19,0)</f>
        <v>-</v>
      </c>
      <c r="W23" s="26" t="str">
        <f>VLOOKUP(A23,Component!A:AE,20,0)</f>
        <v>-</v>
      </c>
      <c r="X23" s="26" t="str">
        <f>VLOOKUP(A23,Component!A:AE,21,0)</f>
        <v>-</v>
      </c>
      <c r="Y23" s="26" t="str">
        <f>VLOOKUP(A23,Component!A:AE,22,0)</f>
        <v>-</v>
      </c>
      <c r="Z23" s="26" t="str">
        <f>VLOOKUP(A23,Component!A:AE,23,0)</f>
        <v>-</v>
      </c>
      <c r="AA23" s="26" t="str">
        <f>VLOOKUP(A23,Component!A:AE,24,0)</f>
        <v>-</v>
      </c>
      <c r="AB23" s="26" t="str">
        <f>VLOOKUP(A23,Component!A:AE,25,0)</f>
        <v>-</v>
      </c>
      <c r="AC23" s="26" t="str">
        <f>VLOOKUP(A23,Component!A:AE,26,0)</f>
        <v>-</v>
      </c>
      <c r="AD23" s="26" t="str">
        <f>VLOOKUP(A23,Component!A:AE,27,0)</f>
        <v>-</v>
      </c>
      <c r="AE23" s="26" t="str">
        <f>VLOOKUP(A23,Component!A:AE,28,0)</f>
        <v>-</v>
      </c>
      <c r="AF23" s="26" t="str">
        <f>VLOOKUP(A23,Component!A:AE,29,0)</f>
        <v>-</v>
      </c>
      <c r="AG23" s="26" t="str">
        <f>VLOOKUP(A23,Component!A:AE,30,0)</f>
        <v>-</v>
      </c>
      <c r="AH23" s="26" t="str">
        <f>VLOOKUP(A23,Component!A:AE,31,0)</f>
        <v>-</v>
      </c>
    </row>
    <row r="24" spans="1:34">
      <c r="A24" s="26" t="s">
        <v>127</v>
      </c>
      <c r="B24" s="26">
        <f t="shared" si="2"/>
        <v>21</v>
      </c>
      <c r="C24" s="26">
        <v>18</v>
      </c>
      <c r="D24" s="54">
        <f t="shared" si="1"/>
        <v>0.125</v>
      </c>
      <c r="E24" s="26" t="str">
        <f>VLOOKUP(A24,Component!A:AE,2,0)</f>
        <v>-</v>
      </c>
      <c r="F24" s="26" t="str">
        <f>VLOOKUP(A24,Component!A:L,3,0)</f>
        <v>-</v>
      </c>
      <c r="G24" s="26" t="str">
        <f>VLOOKUP(A24,Component!A:L,4,0)</f>
        <v>-</v>
      </c>
      <c r="H24" s="26" t="str">
        <f>VLOOKUP(A24,Component!A:L,5,0)</f>
        <v>-</v>
      </c>
      <c r="I24" s="26" t="str">
        <f>VLOOKUP(A24,Component!A:L,6,0)</f>
        <v>-</v>
      </c>
      <c r="J24" s="26" t="str">
        <f>VLOOKUP(A24,Component!A:AE,7,0)</f>
        <v>linear</v>
      </c>
      <c r="K24" s="26" t="str">
        <f>VLOOKUP(A24,Component!A:L,8,0)</f>
        <v>-</v>
      </c>
      <c r="L24" s="26">
        <v>-3</v>
      </c>
      <c r="M24" s="26" t="str">
        <f>VLOOKUP(A24,Component!A:L,10,0)</f>
        <v>-</v>
      </c>
      <c r="N24" s="26" t="str">
        <f>VLOOKUP(A24,Component!A:L,11,0)</f>
        <v>-</v>
      </c>
      <c r="O24" s="26" t="str">
        <f>VLOOKUP(A24,Component!A:L,12,0)</f>
        <v>-</v>
      </c>
      <c r="P24" s="26" t="str">
        <f>VLOOKUP(A24,Component!A:AE,13,0)</f>
        <v>-</v>
      </c>
      <c r="Q24" s="26" t="str">
        <f>VLOOKUP(A24,Component!A:AE,14,0)</f>
        <v>-</v>
      </c>
      <c r="R24" s="26" t="str">
        <f>VLOOKUP(A24,Component!A:AE,15,0)</f>
        <v>-</v>
      </c>
      <c r="S24" s="26" t="str">
        <f>VLOOKUP(A24,Component!A:AE,16,0)</f>
        <v>-</v>
      </c>
      <c r="T24" s="26" t="str">
        <f>VLOOKUP(A24,Component!A:AE,17,0)</f>
        <v>-</v>
      </c>
      <c r="U24" s="26" t="str">
        <f>VLOOKUP(A24,Component!A:AE,18,0)</f>
        <v>-</v>
      </c>
      <c r="V24" s="26" t="str">
        <f>VLOOKUP(A24,Component!A:AE,19,0)</f>
        <v>-</v>
      </c>
      <c r="W24" s="26" t="str">
        <f>VLOOKUP(A24,Component!A:AE,20,0)</f>
        <v>-</v>
      </c>
      <c r="X24" s="26" t="str">
        <f>VLOOKUP(A24,Component!A:AE,21,0)</f>
        <v>-</v>
      </c>
      <c r="Y24" s="26" t="str">
        <f>VLOOKUP(A24,Component!A:AE,22,0)</f>
        <v>-</v>
      </c>
      <c r="Z24" s="26" t="str">
        <f>VLOOKUP(A24,Component!A:AE,23,0)</f>
        <v>-</v>
      </c>
      <c r="AA24" s="26" t="str">
        <f>VLOOKUP(A24,Component!A:AE,24,0)</f>
        <v>-</v>
      </c>
      <c r="AB24" s="26" t="str">
        <f>VLOOKUP(A24,Component!A:AE,25,0)</f>
        <v>-</v>
      </c>
      <c r="AC24" s="26" t="str">
        <f>VLOOKUP(A24,Component!A:AE,26,0)</f>
        <v>-</v>
      </c>
      <c r="AD24" s="26" t="str">
        <f>VLOOKUP(A24,Component!A:AE,27,0)</f>
        <v>-</v>
      </c>
      <c r="AE24" s="26" t="str">
        <f>VLOOKUP(A24,Component!A:AE,28,0)</f>
        <v>-</v>
      </c>
      <c r="AF24" s="26" t="str">
        <f>VLOOKUP(A24,Component!A:AE,29,0)</f>
        <v>-</v>
      </c>
      <c r="AG24" s="26" t="str">
        <f>VLOOKUP(A24,Component!A:AE,30,0)</f>
        <v>-</v>
      </c>
      <c r="AH24" s="26" t="str">
        <f>VLOOKUP(A24,Component!A:AE,31,0)</f>
        <v>-</v>
      </c>
    </row>
    <row r="25" spans="1:34">
      <c r="A25" s="26" t="s">
        <v>21</v>
      </c>
      <c r="B25" s="26">
        <f t="shared" si="2"/>
        <v>22</v>
      </c>
      <c r="C25" s="26">
        <v>21</v>
      </c>
      <c r="D25" s="54">
        <f t="shared" si="1"/>
        <v>0.125</v>
      </c>
      <c r="E25" s="26">
        <f>VLOOKUP(A25,Component!A:AE,2,0)</f>
        <v>1</v>
      </c>
      <c r="F25" s="26">
        <v>128</v>
      </c>
      <c r="G25" s="26">
        <v>1</v>
      </c>
      <c r="H25" s="26">
        <f>VLOOKUP(A25,Component!A:L,5,0)</f>
        <v>1</v>
      </c>
      <c r="I25" s="26">
        <f>VLOOKUP(A25,Component!A:L,6,0)</f>
        <v>1</v>
      </c>
      <c r="J25" s="26" t="str">
        <f>VLOOKUP(A25,Component!A:AE,7,0)</f>
        <v>leaky</v>
      </c>
      <c r="K25" s="26" t="str">
        <f>VLOOKUP(A25,Component!A:L,8,0)</f>
        <v>-</v>
      </c>
      <c r="L25" s="26" t="str">
        <f>VLOOKUP(A25,Component!A:L,9,0)</f>
        <v>-</v>
      </c>
      <c r="M25" s="26" t="str">
        <f>VLOOKUP(A25,Component!A:L,10,0)</f>
        <v>-</v>
      </c>
      <c r="N25" s="26" t="str">
        <f>VLOOKUP(A25,Component!A:L,11,0)</f>
        <v>-</v>
      </c>
      <c r="O25" s="26" t="str">
        <f>VLOOKUP(A25,Component!A:L,12,0)</f>
        <v>-</v>
      </c>
      <c r="P25" s="26" t="str">
        <f>VLOOKUP(A25,Component!A:AE,13,0)</f>
        <v>-</v>
      </c>
      <c r="Q25" s="26" t="str">
        <f>VLOOKUP(A25,Component!A:AE,14,0)</f>
        <v>-</v>
      </c>
      <c r="R25" s="26" t="str">
        <f>VLOOKUP(A25,Component!A:AE,15,0)</f>
        <v>-</v>
      </c>
      <c r="S25" s="26" t="str">
        <f>VLOOKUP(A25,Component!A:AE,16,0)</f>
        <v>-</v>
      </c>
      <c r="T25" s="26" t="str">
        <f>VLOOKUP(A25,Component!A:AE,17,0)</f>
        <v>-</v>
      </c>
      <c r="U25" s="26" t="str">
        <f>VLOOKUP(A25,Component!A:AE,18,0)</f>
        <v>-</v>
      </c>
      <c r="V25" s="26" t="str">
        <f>VLOOKUP(A25,Component!A:AE,19,0)</f>
        <v>-</v>
      </c>
      <c r="W25" s="26" t="str">
        <f>VLOOKUP(A25,Component!A:AE,20,0)</f>
        <v>-</v>
      </c>
      <c r="X25" s="26" t="str">
        <f>VLOOKUP(A25,Component!A:AE,21,0)</f>
        <v>-</v>
      </c>
      <c r="Y25" s="26" t="str">
        <f>VLOOKUP(A25,Component!A:AE,22,0)</f>
        <v>-</v>
      </c>
      <c r="Z25" s="26" t="str">
        <f>VLOOKUP(A25,Component!A:AE,23,0)</f>
        <v>-</v>
      </c>
      <c r="AA25" s="26" t="str">
        <f>VLOOKUP(A25,Component!A:AE,24,0)</f>
        <v>-</v>
      </c>
      <c r="AB25" s="26" t="str">
        <f>VLOOKUP(A25,Component!A:AE,25,0)</f>
        <v>-</v>
      </c>
      <c r="AC25" s="26" t="str">
        <f>VLOOKUP(A25,Component!A:AE,26,0)</f>
        <v>-</v>
      </c>
      <c r="AD25" s="26" t="str">
        <f>VLOOKUP(A25,Component!A:AE,27,0)</f>
        <v>-</v>
      </c>
      <c r="AE25" s="26" t="str">
        <f>VLOOKUP(A25,Component!A:AE,28,0)</f>
        <v>-</v>
      </c>
      <c r="AF25" s="26" t="str">
        <f>VLOOKUP(A25,Component!A:AE,29,0)</f>
        <v>-</v>
      </c>
      <c r="AG25" s="26" t="str">
        <f>VLOOKUP(A25,Component!A:AE,30,0)</f>
        <v>-</v>
      </c>
      <c r="AH25" s="26" t="str">
        <f>VLOOKUP(A25,Component!A:AE,31,0)</f>
        <v>-</v>
      </c>
    </row>
    <row r="26" spans="1:34">
      <c r="A26" s="26" t="s">
        <v>21</v>
      </c>
      <c r="B26" s="26">
        <f t="shared" si="2"/>
        <v>23</v>
      </c>
      <c r="C26" s="26">
        <v>22</v>
      </c>
      <c r="D26" s="54">
        <f t="shared" si="1"/>
        <v>0.125</v>
      </c>
      <c r="E26" s="26">
        <f>VLOOKUP(A26,Component!A:AE,2,0)</f>
        <v>1</v>
      </c>
      <c r="F26" s="26">
        <v>256</v>
      </c>
      <c r="G26" s="26">
        <f>VLOOKUP(A26,Component!A:L,4,0)</f>
        <v>3</v>
      </c>
      <c r="H26" s="26">
        <f>VLOOKUP(A26,Component!A:L,5,0)</f>
        <v>1</v>
      </c>
      <c r="I26" s="26">
        <f>VLOOKUP(A26,Component!A:L,6,0)</f>
        <v>1</v>
      </c>
      <c r="J26" s="26" t="str">
        <f>VLOOKUP(A26,Component!A:AE,7,0)</f>
        <v>leaky</v>
      </c>
      <c r="K26" s="26" t="str">
        <f>VLOOKUP(A26,Component!A:L,8,0)</f>
        <v>-</v>
      </c>
      <c r="L26" s="26" t="str">
        <f>VLOOKUP(A26,Component!A:L,9,0)</f>
        <v>-</v>
      </c>
      <c r="M26" s="26" t="str">
        <f>VLOOKUP(A26,Component!A:L,10,0)</f>
        <v>-</v>
      </c>
      <c r="N26" s="26" t="str">
        <f>VLOOKUP(A26,Component!A:L,11,0)</f>
        <v>-</v>
      </c>
      <c r="O26" s="26" t="str">
        <f>VLOOKUP(A26,Component!A:L,12,0)</f>
        <v>-</v>
      </c>
      <c r="P26" s="26" t="str">
        <f>VLOOKUP(A26,Component!A:AE,13,0)</f>
        <v>-</v>
      </c>
      <c r="Q26" s="26" t="str">
        <f>VLOOKUP(A26,Component!A:AE,14,0)</f>
        <v>-</v>
      </c>
      <c r="R26" s="26" t="str">
        <f>VLOOKUP(A26,Component!A:AE,15,0)</f>
        <v>-</v>
      </c>
      <c r="S26" s="26" t="str">
        <f>VLOOKUP(A26,Component!A:AE,16,0)</f>
        <v>-</v>
      </c>
      <c r="T26" s="26" t="str">
        <f>VLOOKUP(A26,Component!A:AE,17,0)</f>
        <v>-</v>
      </c>
      <c r="U26" s="26" t="str">
        <f>VLOOKUP(A26,Component!A:AE,18,0)</f>
        <v>-</v>
      </c>
      <c r="V26" s="26" t="str">
        <f>VLOOKUP(A26,Component!A:AE,19,0)</f>
        <v>-</v>
      </c>
      <c r="W26" s="26" t="str">
        <f>VLOOKUP(A26,Component!A:AE,20,0)</f>
        <v>-</v>
      </c>
      <c r="X26" s="26" t="str">
        <f>VLOOKUP(A26,Component!A:AE,21,0)</f>
        <v>-</v>
      </c>
      <c r="Y26" s="26" t="str">
        <f>VLOOKUP(A26,Component!A:AE,22,0)</f>
        <v>-</v>
      </c>
      <c r="Z26" s="26" t="str">
        <f>VLOOKUP(A26,Component!A:AE,23,0)</f>
        <v>-</v>
      </c>
      <c r="AA26" s="26" t="str">
        <f>VLOOKUP(A26,Component!A:AE,24,0)</f>
        <v>-</v>
      </c>
      <c r="AB26" s="26" t="str">
        <f>VLOOKUP(A26,Component!A:AE,25,0)</f>
        <v>-</v>
      </c>
      <c r="AC26" s="26" t="str">
        <f>VLOOKUP(A26,Component!A:AE,26,0)</f>
        <v>-</v>
      </c>
      <c r="AD26" s="26" t="str">
        <f>VLOOKUP(A26,Component!A:AE,27,0)</f>
        <v>-</v>
      </c>
      <c r="AE26" s="26" t="str">
        <f>VLOOKUP(A26,Component!A:AE,28,0)</f>
        <v>-</v>
      </c>
      <c r="AF26" s="26" t="str">
        <f>VLOOKUP(A26,Component!A:AE,29,0)</f>
        <v>-</v>
      </c>
      <c r="AG26" s="26" t="str">
        <f>VLOOKUP(A26,Component!A:AE,30,0)</f>
        <v>-</v>
      </c>
      <c r="AH26" s="26" t="str">
        <f>VLOOKUP(A26,Component!A:AE,31,0)</f>
        <v>-</v>
      </c>
    </row>
    <row r="27" spans="1:34">
      <c r="A27" s="26" t="s">
        <v>127</v>
      </c>
      <c r="B27" s="26">
        <f t="shared" si="2"/>
        <v>24</v>
      </c>
      <c r="C27" s="26">
        <v>21</v>
      </c>
      <c r="D27" s="54">
        <f t="shared" ref="D27:D28" si="3">IF(COUNTIF(A27,"upsample*"), IF(ISTEXT(H27),D26,D26*H27), IF(ISTEXT(H27),D26,D26/H27)  )</f>
        <v>0.125</v>
      </c>
      <c r="E27" s="26" t="str">
        <f>VLOOKUP(A27,Component!A:AE,2,0)</f>
        <v>-</v>
      </c>
      <c r="F27" s="26" t="str">
        <f>VLOOKUP(A27,Component!A:L,3,0)</f>
        <v>-</v>
      </c>
      <c r="G27" s="26" t="str">
        <f>VLOOKUP(A27,Component!A:L,4,0)</f>
        <v>-</v>
      </c>
      <c r="H27" s="26" t="str">
        <f>VLOOKUP(A27,Component!A:L,5,0)</f>
        <v>-</v>
      </c>
      <c r="I27" s="26" t="str">
        <f>VLOOKUP(A27,Component!A:L,6,0)</f>
        <v>-</v>
      </c>
      <c r="J27" s="26" t="str">
        <f>VLOOKUP(A27,Component!A:AE,7,0)</f>
        <v>linear</v>
      </c>
      <c r="K27" s="26" t="str">
        <f>VLOOKUP(A27,Component!A:L,8,0)</f>
        <v>-</v>
      </c>
      <c r="L27" s="26">
        <v>-3</v>
      </c>
      <c r="M27" s="26" t="str">
        <f>VLOOKUP(A27,Component!A:L,10,0)</f>
        <v>-</v>
      </c>
      <c r="N27" s="26" t="str">
        <f>VLOOKUP(A27,Component!A:L,11,0)</f>
        <v>-</v>
      </c>
      <c r="O27" s="26" t="str">
        <f>VLOOKUP(A27,Component!A:L,12,0)</f>
        <v>-</v>
      </c>
      <c r="P27" s="26" t="str">
        <f>VLOOKUP(A27,Component!A:AE,13,0)</f>
        <v>-</v>
      </c>
      <c r="Q27" s="26" t="str">
        <f>VLOOKUP(A27,Component!A:AE,14,0)</f>
        <v>-</v>
      </c>
      <c r="R27" s="26" t="str">
        <f>VLOOKUP(A27,Component!A:AE,15,0)</f>
        <v>-</v>
      </c>
      <c r="S27" s="26" t="str">
        <f>VLOOKUP(A27,Component!A:AE,16,0)</f>
        <v>-</v>
      </c>
      <c r="T27" s="26" t="str">
        <f>VLOOKUP(A27,Component!A:AE,17,0)</f>
        <v>-</v>
      </c>
      <c r="U27" s="26" t="str">
        <f>VLOOKUP(A27,Component!A:AE,18,0)</f>
        <v>-</v>
      </c>
      <c r="V27" s="26" t="str">
        <f>VLOOKUP(A27,Component!A:AE,19,0)</f>
        <v>-</v>
      </c>
      <c r="W27" s="26" t="str">
        <f>VLOOKUP(A27,Component!A:AE,20,0)</f>
        <v>-</v>
      </c>
      <c r="X27" s="26" t="str">
        <f>VLOOKUP(A27,Component!A:AE,21,0)</f>
        <v>-</v>
      </c>
      <c r="Y27" s="26" t="str">
        <f>VLOOKUP(A27,Component!A:AE,22,0)</f>
        <v>-</v>
      </c>
      <c r="Z27" s="26" t="str">
        <f>VLOOKUP(A27,Component!A:AE,23,0)</f>
        <v>-</v>
      </c>
      <c r="AA27" s="26" t="str">
        <f>VLOOKUP(A27,Component!A:AE,24,0)</f>
        <v>-</v>
      </c>
      <c r="AB27" s="26" t="str">
        <f>VLOOKUP(A27,Component!A:AE,25,0)</f>
        <v>-</v>
      </c>
      <c r="AC27" s="26" t="str">
        <f>VLOOKUP(A27,Component!A:AE,26,0)</f>
        <v>-</v>
      </c>
      <c r="AD27" s="26" t="str">
        <f>VLOOKUP(A27,Component!A:AE,27,0)</f>
        <v>-</v>
      </c>
      <c r="AE27" s="26" t="str">
        <f>VLOOKUP(A27,Component!A:AE,28,0)</f>
        <v>-</v>
      </c>
      <c r="AF27" s="26" t="str">
        <f>VLOOKUP(A27,Component!A:AE,29,0)</f>
        <v>-</v>
      </c>
      <c r="AG27" s="26" t="str">
        <f>VLOOKUP(A27,Component!A:AE,30,0)</f>
        <v>-</v>
      </c>
      <c r="AH27" s="26" t="str">
        <f>VLOOKUP(A27,Component!A:AE,31,0)</f>
        <v>-</v>
      </c>
    </row>
    <row r="28" spans="1:34">
      <c r="A28" s="26" t="s">
        <v>21</v>
      </c>
      <c r="B28" s="26">
        <f t="shared" si="2"/>
        <v>25</v>
      </c>
      <c r="C28" s="26">
        <v>24</v>
      </c>
      <c r="D28" s="54">
        <f t="shared" si="3"/>
        <v>0.125</v>
      </c>
      <c r="E28" s="26">
        <f>VLOOKUP(A28,Component!A:AE,2,0)</f>
        <v>1</v>
      </c>
      <c r="F28" s="26">
        <v>128</v>
      </c>
      <c r="G28" s="26">
        <v>1</v>
      </c>
      <c r="H28" s="26">
        <f>VLOOKUP(A28,Component!A:L,5,0)</f>
        <v>1</v>
      </c>
      <c r="I28" s="26">
        <f>VLOOKUP(A28,Component!A:L,6,0)</f>
        <v>1</v>
      </c>
      <c r="J28" s="26" t="str">
        <f>VLOOKUP(A28,Component!A:AE,7,0)</f>
        <v>leaky</v>
      </c>
      <c r="K28" s="26" t="str">
        <f>VLOOKUP(A28,Component!A:L,8,0)</f>
        <v>-</v>
      </c>
      <c r="L28" s="26" t="str">
        <f>VLOOKUP(A28,Component!A:L,9,0)</f>
        <v>-</v>
      </c>
      <c r="M28" s="26" t="str">
        <f>VLOOKUP(A28,Component!A:L,10,0)</f>
        <v>-</v>
      </c>
      <c r="N28" s="26" t="str">
        <f>VLOOKUP(A28,Component!A:L,11,0)</f>
        <v>-</v>
      </c>
      <c r="O28" s="26" t="str">
        <f>VLOOKUP(A28,Component!A:L,12,0)</f>
        <v>-</v>
      </c>
      <c r="P28" s="26" t="str">
        <f>VLOOKUP(A28,Component!A:AE,13,0)</f>
        <v>-</v>
      </c>
      <c r="Q28" s="26" t="str">
        <f>VLOOKUP(A28,Component!A:AE,14,0)</f>
        <v>-</v>
      </c>
      <c r="R28" s="26" t="str">
        <f>VLOOKUP(A28,Component!A:AE,15,0)</f>
        <v>-</v>
      </c>
      <c r="S28" s="26" t="str">
        <f>VLOOKUP(A28,Component!A:AE,16,0)</f>
        <v>-</v>
      </c>
      <c r="T28" s="26" t="str">
        <f>VLOOKUP(A28,Component!A:AE,17,0)</f>
        <v>-</v>
      </c>
      <c r="U28" s="26" t="str">
        <f>VLOOKUP(A28,Component!A:AE,18,0)</f>
        <v>-</v>
      </c>
      <c r="V28" s="26" t="str">
        <f>VLOOKUP(A28,Component!A:AE,19,0)</f>
        <v>-</v>
      </c>
      <c r="W28" s="26" t="str">
        <f>VLOOKUP(A28,Component!A:AE,20,0)</f>
        <v>-</v>
      </c>
      <c r="X28" s="26" t="str">
        <f>VLOOKUP(A28,Component!A:AE,21,0)</f>
        <v>-</v>
      </c>
      <c r="Y28" s="26" t="str">
        <f>VLOOKUP(A28,Component!A:AE,22,0)</f>
        <v>-</v>
      </c>
      <c r="Z28" s="26" t="str">
        <f>VLOOKUP(A28,Component!A:AE,23,0)</f>
        <v>-</v>
      </c>
      <c r="AA28" s="26" t="str">
        <f>VLOOKUP(A28,Component!A:AE,24,0)</f>
        <v>-</v>
      </c>
      <c r="AB28" s="26" t="str">
        <f>VLOOKUP(A28,Component!A:AE,25,0)</f>
        <v>-</v>
      </c>
      <c r="AC28" s="26" t="str">
        <f>VLOOKUP(A28,Component!A:AE,26,0)</f>
        <v>-</v>
      </c>
      <c r="AD28" s="26" t="str">
        <f>VLOOKUP(A28,Component!A:AE,27,0)</f>
        <v>-</v>
      </c>
      <c r="AE28" s="26" t="str">
        <f>VLOOKUP(A28,Component!A:AE,28,0)</f>
        <v>-</v>
      </c>
      <c r="AF28" s="26" t="str">
        <f>VLOOKUP(A28,Component!A:AE,29,0)</f>
        <v>-</v>
      </c>
      <c r="AG28" s="26" t="str">
        <f>VLOOKUP(A28,Component!A:AE,30,0)</f>
        <v>-</v>
      </c>
      <c r="AH28" s="26" t="str">
        <f>VLOOKUP(A28,Component!A:AE,31,0)</f>
        <v>-</v>
      </c>
    </row>
    <row r="29" spans="1:34">
      <c r="A29" s="26" t="s">
        <v>21</v>
      </c>
      <c r="B29" s="26">
        <f t="shared" si="2"/>
        <v>26</v>
      </c>
      <c r="C29" s="26">
        <v>25</v>
      </c>
      <c r="D29" s="54">
        <f t="shared" ref="D29:D30" si="4">IF(COUNTIF(A29,"upsample*"), IF(ISTEXT(H29),D28,D28*H29), IF(ISTEXT(H29),D28,D28/H29)  )</f>
        <v>0.125</v>
      </c>
      <c r="E29" s="26">
        <f>VLOOKUP(A29,Component!A:AE,2,0)</f>
        <v>1</v>
      </c>
      <c r="F29" s="26">
        <v>256</v>
      </c>
      <c r="G29" s="26">
        <f>VLOOKUP(A29,Component!A:L,4,0)</f>
        <v>3</v>
      </c>
      <c r="H29" s="26">
        <f>VLOOKUP(A29,Component!A:L,5,0)</f>
        <v>1</v>
      </c>
      <c r="I29" s="26">
        <f>VLOOKUP(A29,Component!A:L,6,0)</f>
        <v>1</v>
      </c>
      <c r="J29" s="26" t="str">
        <f>VLOOKUP(A29,Component!A:AE,7,0)</f>
        <v>leaky</v>
      </c>
      <c r="K29" s="26" t="str">
        <f>VLOOKUP(A29,Component!A:L,8,0)</f>
        <v>-</v>
      </c>
      <c r="L29" s="26" t="str">
        <f>VLOOKUP(A29,Component!A:L,9,0)</f>
        <v>-</v>
      </c>
      <c r="M29" s="26" t="str">
        <f>VLOOKUP(A29,Component!A:L,10,0)</f>
        <v>-</v>
      </c>
      <c r="N29" s="26" t="str">
        <f>VLOOKUP(A29,Component!A:L,11,0)</f>
        <v>-</v>
      </c>
      <c r="O29" s="26" t="str">
        <f>VLOOKUP(A29,Component!A:L,12,0)</f>
        <v>-</v>
      </c>
      <c r="P29" s="26" t="str">
        <f>VLOOKUP(A29,Component!A:AE,13,0)</f>
        <v>-</v>
      </c>
      <c r="Q29" s="26" t="str">
        <f>VLOOKUP(A29,Component!A:AE,14,0)</f>
        <v>-</v>
      </c>
      <c r="R29" s="26" t="str">
        <f>VLOOKUP(A29,Component!A:AE,15,0)</f>
        <v>-</v>
      </c>
      <c r="S29" s="26" t="str">
        <f>VLOOKUP(A29,Component!A:AE,16,0)</f>
        <v>-</v>
      </c>
      <c r="T29" s="26" t="str">
        <f>VLOOKUP(A29,Component!A:AE,17,0)</f>
        <v>-</v>
      </c>
      <c r="U29" s="26" t="str">
        <f>VLOOKUP(A29,Component!A:AE,18,0)</f>
        <v>-</v>
      </c>
      <c r="V29" s="26" t="str">
        <f>VLOOKUP(A29,Component!A:AE,19,0)</f>
        <v>-</v>
      </c>
      <c r="W29" s="26" t="str">
        <f>VLOOKUP(A29,Component!A:AE,20,0)</f>
        <v>-</v>
      </c>
      <c r="X29" s="26" t="str">
        <f>VLOOKUP(A29,Component!A:AE,21,0)</f>
        <v>-</v>
      </c>
      <c r="Y29" s="26" t="str">
        <f>VLOOKUP(A29,Component!A:AE,22,0)</f>
        <v>-</v>
      </c>
      <c r="Z29" s="26" t="str">
        <f>VLOOKUP(A29,Component!A:AE,23,0)</f>
        <v>-</v>
      </c>
      <c r="AA29" s="26" t="str">
        <f>VLOOKUP(A29,Component!A:AE,24,0)</f>
        <v>-</v>
      </c>
      <c r="AB29" s="26" t="str">
        <f>VLOOKUP(A29,Component!A:AE,25,0)</f>
        <v>-</v>
      </c>
      <c r="AC29" s="26" t="str">
        <f>VLOOKUP(A29,Component!A:AE,26,0)</f>
        <v>-</v>
      </c>
      <c r="AD29" s="26" t="str">
        <f>VLOOKUP(A29,Component!A:AE,27,0)</f>
        <v>-</v>
      </c>
      <c r="AE29" s="26" t="str">
        <f>VLOOKUP(A29,Component!A:AE,28,0)</f>
        <v>-</v>
      </c>
      <c r="AF29" s="26" t="str">
        <f>VLOOKUP(A29,Component!A:AE,29,0)</f>
        <v>-</v>
      </c>
      <c r="AG29" s="26" t="str">
        <f>VLOOKUP(A29,Component!A:AE,30,0)</f>
        <v>-</v>
      </c>
      <c r="AH29" s="26" t="str">
        <f>VLOOKUP(A29,Component!A:AE,31,0)</f>
        <v>-</v>
      </c>
    </row>
    <row r="30" spans="1:34">
      <c r="A30" s="26" t="s">
        <v>127</v>
      </c>
      <c r="B30" s="26">
        <f t="shared" si="2"/>
        <v>27</v>
      </c>
      <c r="C30" s="26">
        <v>24</v>
      </c>
      <c r="D30" s="54">
        <f t="shared" si="4"/>
        <v>0.125</v>
      </c>
      <c r="E30" s="26" t="str">
        <f>VLOOKUP(A30,Component!A:AE,2,0)</f>
        <v>-</v>
      </c>
      <c r="F30" s="26" t="str">
        <f>VLOOKUP(A30,Component!A:L,3,0)</f>
        <v>-</v>
      </c>
      <c r="G30" s="26" t="str">
        <f>VLOOKUP(A30,Component!A:L,4,0)</f>
        <v>-</v>
      </c>
      <c r="H30" s="26" t="str">
        <f>VLOOKUP(A30,Component!A:L,5,0)</f>
        <v>-</v>
      </c>
      <c r="I30" s="26" t="str">
        <f>VLOOKUP(A30,Component!A:L,6,0)</f>
        <v>-</v>
      </c>
      <c r="J30" s="26" t="str">
        <f>VLOOKUP(A30,Component!A:AE,7,0)</f>
        <v>linear</v>
      </c>
      <c r="K30" s="26" t="str">
        <f>VLOOKUP(A30,Component!A:L,8,0)</f>
        <v>-</v>
      </c>
      <c r="L30" s="26">
        <v>-3</v>
      </c>
      <c r="M30" s="26" t="str">
        <f>VLOOKUP(A30,Component!A:L,10,0)</f>
        <v>-</v>
      </c>
      <c r="N30" s="26" t="str">
        <f>VLOOKUP(A30,Component!A:L,11,0)</f>
        <v>-</v>
      </c>
      <c r="O30" s="26" t="str">
        <f>VLOOKUP(A30,Component!A:L,12,0)</f>
        <v>-</v>
      </c>
      <c r="P30" s="26" t="str">
        <f>VLOOKUP(A30,Component!A:AE,13,0)</f>
        <v>-</v>
      </c>
      <c r="Q30" s="26" t="str">
        <f>VLOOKUP(A30,Component!A:AE,14,0)</f>
        <v>-</v>
      </c>
      <c r="R30" s="26" t="str">
        <f>VLOOKUP(A30,Component!A:AE,15,0)</f>
        <v>-</v>
      </c>
      <c r="S30" s="26" t="str">
        <f>VLOOKUP(A30,Component!A:AE,16,0)</f>
        <v>-</v>
      </c>
      <c r="T30" s="26" t="str">
        <f>VLOOKUP(A30,Component!A:AE,17,0)</f>
        <v>-</v>
      </c>
      <c r="U30" s="26" t="str">
        <f>VLOOKUP(A30,Component!A:AE,18,0)</f>
        <v>-</v>
      </c>
      <c r="V30" s="26" t="str">
        <f>VLOOKUP(A30,Component!A:AE,19,0)</f>
        <v>-</v>
      </c>
      <c r="W30" s="26" t="str">
        <f>VLOOKUP(A30,Component!A:AE,20,0)</f>
        <v>-</v>
      </c>
      <c r="X30" s="26" t="str">
        <f>VLOOKUP(A30,Component!A:AE,21,0)</f>
        <v>-</v>
      </c>
      <c r="Y30" s="26" t="str">
        <f>VLOOKUP(A30,Component!A:AE,22,0)</f>
        <v>-</v>
      </c>
      <c r="Z30" s="26" t="str">
        <f>VLOOKUP(A30,Component!A:AE,23,0)</f>
        <v>-</v>
      </c>
      <c r="AA30" s="26" t="str">
        <f>VLOOKUP(A30,Component!A:AE,24,0)</f>
        <v>-</v>
      </c>
      <c r="AB30" s="26" t="str">
        <f>VLOOKUP(A30,Component!A:AE,25,0)</f>
        <v>-</v>
      </c>
      <c r="AC30" s="26" t="str">
        <f>VLOOKUP(A30,Component!A:AE,26,0)</f>
        <v>-</v>
      </c>
      <c r="AD30" s="26" t="str">
        <f>VLOOKUP(A30,Component!A:AE,27,0)</f>
        <v>-</v>
      </c>
      <c r="AE30" s="26" t="str">
        <f>VLOOKUP(A30,Component!A:AE,28,0)</f>
        <v>-</v>
      </c>
      <c r="AF30" s="26" t="str">
        <f>VLOOKUP(A30,Component!A:AE,29,0)</f>
        <v>-</v>
      </c>
      <c r="AG30" s="26" t="str">
        <f>VLOOKUP(A30,Component!A:AE,30,0)</f>
        <v>-</v>
      </c>
      <c r="AH30" s="26" t="str">
        <f>VLOOKUP(A30,Component!A:AE,31,0)</f>
        <v>-</v>
      </c>
    </row>
    <row r="31" spans="1:34">
      <c r="A31" s="26" t="s">
        <v>21</v>
      </c>
      <c r="B31" s="26">
        <f t="shared" si="2"/>
        <v>28</v>
      </c>
      <c r="C31" s="26">
        <v>27</v>
      </c>
      <c r="D31" s="54">
        <f t="shared" ref="D31:D44" si="5">IF(COUNTIF(A31,"upsample*"), IF(ISTEXT(H31),D30,D30*H31), IF(ISTEXT(H31),D30,D30/H31)  )</f>
        <v>0.125</v>
      </c>
      <c r="E31" s="26">
        <f>VLOOKUP(A31,Component!A:AE,2,0)</f>
        <v>1</v>
      </c>
      <c r="F31" s="26">
        <v>128</v>
      </c>
      <c r="G31" s="26">
        <v>1</v>
      </c>
      <c r="H31" s="26">
        <f>VLOOKUP(A31,Component!A:L,5,0)</f>
        <v>1</v>
      </c>
      <c r="I31" s="26">
        <f>VLOOKUP(A31,Component!A:L,6,0)</f>
        <v>1</v>
      </c>
      <c r="J31" s="26" t="str">
        <f>VLOOKUP(A31,Component!A:AE,7,0)</f>
        <v>leaky</v>
      </c>
      <c r="K31" s="26" t="str">
        <f>VLOOKUP(A31,Component!A:L,8,0)</f>
        <v>-</v>
      </c>
      <c r="L31" s="26" t="str">
        <f>VLOOKUP(A31,Component!A:L,9,0)</f>
        <v>-</v>
      </c>
      <c r="M31" s="26" t="str">
        <f>VLOOKUP(A31,Component!A:L,10,0)</f>
        <v>-</v>
      </c>
      <c r="N31" s="26" t="str">
        <f>VLOOKUP(A31,Component!A:L,11,0)</f>
        <v>-</v>
      </c>
      <c r="O31" s="26" t="str">
        <f>VLOOKUP(A31,Component!A:L,12,0)</f>
        <v>-</v>
      </c>
      <c r="P31" s="26" t="str">
        <f>VLOOKUP(A31,Component!A:AE,13,0)</f>
        <v>-</v>
      </c>
      <c r="Q31" s="26" t="str">
        <f>VLOOKUP(A31,Component!A:AE,14,0)</f>
        <v>-</v>
      </c>
      <c r="R31" s="26" t="str">
        <f>VLOOKUP(A31,Component!A:AE,15,0)</f>
        <v>-</v>
      </c>
      <c r="S31" s="26" t="str">
        <f>VLOOKUP(A31,Component!A:AE,16,0)</f>
        <v>-</v>
      </c>
      <c r="T31" s="26" t="str">
        <f>VLOOKUP(A31,Component!A:AE,17,0)</f>
        <v>-</v>
      </c>
      <c r="U31" s="26" t="str">
        <f>VLOOKUP(A31,Component!A:AE,18,0)</f>
        <v>-</v>
      </c>
      <c r="V31" s="26" t="str">
        <f>VLOOKUP(A31,Component!A:AE,19,0)</f>
        <v>-</v>
      </c>
      <c r="W31" s="26" t="str">
        <f>VLOOKUP(A31,Component!A:AE,20,0)</f>
        <v>-</v>
      </c>
      <c r="X31" s="26" t="str">
        <f>VLOOKUP(A31,Component!A:AE,21,0)</f>
        <v>-</v>
      </c>
      <c r="Y31" s="26" t="str">
        <f>VLOOKUP(A31,Component!A:AE,22,0)</f>
        <v>-</v>
      </c>
      <c r="Z31" s="26" t="str">
        <f>VLOOKUP(A31,Component!A:AE,23,0)</f>
        <v>-</v>
      </c>
      <c r="AA31" s="26" t="str">
        <f>VLOOKUP(A31,Component!A:AE,24,0)</f>
        <v>-</v>
      </c>
      <c r="AB31" s="26" t="str">
        <f>VLOOKUP(A31,Component!A:AE,25,0)</f>
        <v>-</v>
      </c>
      <c r="AC31" s="26" t="str">
        <f>VLOOKUP(A31,Component!A:AE,26,0)</f>
        <v>-</v>
      </c>
      <c r="AD31" s="26" t="str">
        <f>VLOOKUP(A31,Component!A:AE,27,0)</f>
        <v>-</v>
      </c>
      <c r="AE31" s="26" t="str">
        <f>VLOOKUP(A31,Component!A:AE,28,0)</f>
        <v>-</v>
      </c>
      <c r="AF31" s="26" t="str">
        <f>VLOOKUP(A31,Component!A:AE,29,0)</f>
        <v>-</v>
      </c>
      <c r="AG31" s="26" t="str">
        <f>VLOOKUP(A31,Component!A:AE,30,0)</f>
        <v>-</v>
      </c>
      <c r="AH31" s="26" t="str">
        <f>VLOOKUP(A31,Component!A:AE,31,0)</f>
        <v>-</v>
      </c>
    </row>
    <row r="32" spans="1:34">
      <c r="A32" s="26" t="s">
        <v>21</v>
      </c>
      <c r="B32" s="26">
        <f t="shared" si="2"/>
        <v>29</v>
      </c>
      <c r="C32" s="26">
        <v>28</v>
      </c>
      <c r="D32" s="54">
        <f t="shared" si="5"/>
        <v>0.125</v>
      </c>
      <c r="E32" s="26">
        <f>VLOOKUP(A32,Component!A:AE,2,0)</f>
        <v>1</v>
      </c>
      <c r="F32" s="26">
        <v>256</v>
      </c>
      <c r="G32" s="26">
        <f>VLOOKUP(A32,Component!A:L,4,0)</f>
        <v>3</v>
      </c>
      <c r="H32" s="26">
        <f>VLOOKUP(A32,Component!A:L,5,0)</f>
        <v>1</v>
      </c>
      <c r="I32" s="26">
        <f>VLOOKUP(A32,Component!A:L,6,0)</f>
        <v>1</v>
      </c>
      <c r="J32" s="26" t="str">
        <f>VLOOKUP(A32,Component!A:AE,7,0)</f>
        <v>leaky</v>
      </c>
      <c r="K32" s="26" t="str">
        <f>VLOOKUP(A32,Component!A:L,8,0)</f>
        <v>-</v>
      </c>
      <c r="L32" s="26" t="str">
        <f>VLOOKUP(A32,Component!A:L,9,0)</f>
        <v>-</v>
      </c>
      <c r="M32" s="26" t="str">
        <f>VLOOKUP(A32,Component!A:L,10,0)</f>
        <v>-</v>
      </c>
      <c r="N32" s="26" t="str">
        <f>VLOOKUP(A32,Component!A:L,11,0)</f>
        <v>-</v>
      </c>
      <c r="O32" s="26" t="str">
        <f>VLOOKUP(A32,Component!A:L,12,0)</f>
        <v>-</v>
      </c>
      <c r="P32" s="26" t="str">
        <f>VLOOKUP(A32,Component!A:AE,13,0)</f>
        <v>-</v>
      </c>
      <c r="Q32" s="26" t="str">
        <f>VLOOKUP(A32,Component!A:AE,14,0)</f>
        <v>-</v>
      </c>
      <c r="R32" s="26" t="str">
        <f>VLOOKUP(A32,Component!A:AE,15,0)</f>
        <v>-</v>
      </c>
      <c r="S32" s="26" t="str">
        <f>VLOOKUP(A32,Component!A:AE,16,0)</f>
        <v>-</v>
      </c>
      <c r="T32" s="26" t="str">
        <f>VLOOKUP(A32,Component!A:AE,17,0)</f>
        <v>-</v>
      </c>
      <c r="U32" s="26" t="str">
        <f>VLOOKUP(A32,Component!A:AE,18,0)</f>
        <v>-</v>
      </c>
      <c r="V32" s="26" t="str">
        <f>VLOOKUP(A32,Component!A:AE,19,0)</f>
        <v>-</v>
      </c>
      <c r="W32" s="26" t="str">
        <f>VLOOKUP(A32,Component!A:AE,20,0)</f>
        <v>-</v>
      </c>
      <c r="X32" s="26" t="str">
        <f>VLOOKUP(A32,Component!A:AE,21,0)</f>
        <v>-</v>
      </c>
      <c r="Y32" s="26" t="str">
        <f>VLOOKUP(A32,Component!A:AE,22,0)</f>
        <v>-</v>
      </c>
      <c r="Z32" s="26" t="str">
        <f>VLOOKUP(A32,Component!A:AE,23,0)</f>
        <v>-</v>
      </c>
      <c r="AA32" s="26" t="str">
        <f>VLOOKUP(A32,Component!A:AE,24,0)</f>
        <v>-</v>
      </c>
      <c r="AB32" s="26" t="str">
        <f>VLOOKUP(A32,Component!A:AE,25,0)</f>
        <v>-</v>
      </c>
      <c r="AC32" s="26" t="str">
        <f>VLOOKUP(A32,Component!A:AE,26,0)</f>
        <v>-</v>
      </c>
      <c r="AD32" s="26" t="str">
        <f>VLOOKUP(A32,Component!A:AE,27,0)</f>
        <v>-</v>
      </c>
      <c r="AE32" s="26" t="str">
        <f>VLOOKUP(A32,Component!A:AE,28,0)</f>
        <v>-</v>
      </c>
      <c r="AF32" s="26" t="str">
        <f>VLOOKUP(A32,Component!A:AE,29,0)</f>
        <v>-</v>
      </c>
      <c r="AG32" s="26" t="str">
        <f>VLOOKUP(A32,Component!A:AE,30,0)</f>
        <v>-</v>
      </c>
      <c r="AH32" s="26" t="str">
        <f>VLOOKUP(A32,Component!A:AE,31,0)</f>
        <v>-</v>
      </c>
    </row>
    <row r="33" spans="1:34">
      <c r="A33" s="26" t="s">
        <v>127</v>
      </c>
      <c r="B33" s="26">
        <f t="shared" si="2"/>
        <v>30</v>
      </c>
      <c r="C33" s="26">
        <v>27</v>
      </c>
      <c r="D33" s="54">
        <f t="shared" si="5"/>
        <v>0.125</v>
      </c>
      <c r="E33" s="26" t="str">
        <f>VLOOKUP(A33,Component!A:AE,2,0)</f>
        <v>-</v>
      </c>
      <c r="F33" s="26" t="str">
        <f>VLOOKUP(A33,Component!A:L,3,0)</f>
        <v>-</v>
      </c>
      <c r="G33" s="26" t="str">
        <f>VLOOKUP(A33,Component!A:L,4,0)</f>
        <v>-</v>
      </c>
      <c r="H33" s="26" t="str">
        <f>VLOOKUP(A33,Component!A:L,5,0)</f>
        <v>-</v>
      </c>
      <c r="I33" s="26" t="str">
        <f>VLOOKUP(A33,Component!A:L,6,0)</f>
        <v>-</v>
      </c>
      <c r="J33" s="26" t="str">
        <f>VLOOKUP(A33,Component!A:AE,7,0)</f>
        <v>linear</v>
      </c>
      <c r="K33" s="26" t="str">
        <f>VLOOKUP(A33,Component!A:L,8,0)</f>
        <v>-</v>
      </c>
      <c r="L33" s="26">
        <v>-3</v>
      </c>
      <c r="M33" s="26" t="str">
        <f>VLOOKUP(A33,Component!A:L,10,0)</f>
        <v>-</v>
      </c>
      <c r="N33" s="26" t="str">
        <f>VLOOKUP(A33,Component!A:L,11,0)</f>
        <v>-</v>
      </c>
      <c r="O33" s="26" t="str">
        <f>VLOOKUP(A33,Component!A:L,12,0)</f>
        <v>-</v>
      </c>
      <c r="P33" s="26" t="str">
        <f>VLOOKUP(A33,Component!A:AE,13,0)</f>
        <v>-</v>
      </c>
      <c r="Q33" s="26" t="str">
        <f>VLOOKUP(A33,Component!A:AE,14,0)</f>
        <v>-</v>
      </c>
      <c r="R33" s="26" t="str">
        <f>VLOOKUP(A33,Component!A:AE,15,0)</f>
        <v>-</v>
      </c>
      <c r="S33" s="26" t="str">
        <f>VLOOKUP(A33,Component!A:AE,16,0)</f>
        <v>-</v>
      </c>
      <c r="T33" s="26" t="str">
        <f>VLOOKUP(A33,Component!A:AE,17,0)</f>
        <v>-</v>
      </c>
      <c r="U33" s="26" t="str">
        <f>VLOOKUP(A33,Component!A:AE,18,0)</f>
        <v>-</v>
      </c>
      <c r="V33" s="26" t="str">
        <f>VLOOKUP(A33,Component!A:AE,19,0)</f>
        <v>-</v>
      </c>
      <c r="W33" s="26" t="str">
        <f>VLOOKUP(A33,Component!A:AE,20,0)</f>
        <v>-</v>
      </c>
      <c r="X33" s="26" t="str">
        <f>VLOOKUP(A33,Component!A:AE,21,0)</f>
        <v>-</v>
      </c>
      <c r="Y33" s="26" t="str">
        <f>VLOOKUP(A33,Component!A:AE,22,0)</f>
        <v>-</v>
      </c>
      <c r="Z33" s="26" t="str">
        <f>VLOOKUP(A33,Component!A:AE,23,0)</f>
        <v>-</v>
      </c>
      <c r="AA33" s="26" t="str">
        <f>VLOOKUP(A33,Component!A:AE,24,0)</f>
        <v>-</v>
      </c>
      <c r="AB33" s="26" t="str">
        <f>VLOOKUP(A33,Component!A:AE,25,0)</f>
        <v>-</v>
      </c>
      <c r="AC33" s="26" t="str">
        <f>VLOOKUP(A33,Component!A:AE,26,0)</f>
        <v>-</v>
      </c>
      <c r="AD33" s="26" t="str">
        <f>VLOOKUP(A33,Component!A:AE,27,0)</f>
        <v>-</v>
      </c>
      <c r="AE33" s="26" t="str">
        <f>VLOOKUP(A33,Component!A:AE,28,0)</f>
        <v>-</v>
      </c>
      <c r="AF33" s="26" t="str">
        <f>VLOOKUP(A33,Component!A:AE,29,0)</f>
        <v>-</v>
      </c>
      <c r="AG33" s="26" t="str">
        <f>VLOOKUP(A33,Component!A:AE,30,0)</f>
        <v>-</v>
      </c>
      <c r="AH33" s="26" t="str">
        <f>VLOOKUP(A33,Component!A:AE,31,0)</f>
        <v>-</v>
      </c>
    </row>
    <row r="34" spans="1:34">
      <c r="A34" s="26" t="s">
        <v>21</v>
      </c>
      <c r="B34" s="26">
        <f t="shared" si="2"/>
        <v>31</v>
      </c>
      <c r="C34" s="26">
        <v>30</v>
      </c>
      <c r="D34" s="54">
        <f t="shared" si="5"/>
        <v>0.125</v>
      </c>
      <c r="E34" s="26">
        <f>VLOOKUP(A34,Component!A:AE,2,0)</f>
        <v>1</v>
      </c>
      <c r="F34" s="26">
        <v>128</v>
      </c>
      <c r="G34" s="26">
        <v>1</v>
      </c>
      <c r="H34" s="26">
        <f>VLOOKUP(A34,Component!A:L,5,0)</f>
        <v>1</v>
      </c>
      <c r="I34" s="26">
        <f>VLOOKUP(A34,Component!A:L,6,0)</f>
        <v>1</v>
      </c>
      <c r="J34" s="26" t="str">
        <f>VLOOKUP(A34,Component!A:AE,7,0)</f>
        <v>leaky</v>
      </c>
      <c r="K34" s="26" t="str">
        <f>VLOOKUP(A34,Component!A:L,8,0)</f>
        <v>-</v>
      </c>
      <c r="L34" s="26" t="str">
        <f>VLOOKUP(A34,Component!A:L,9,0)</f>
        <v>-</v>
      </c>
      <c r="M34" s="26" t="str">
        <f>VLOOKUP(A34,Component!A:L,10,0)</f>
        <v>-</v>
      </c>
      <c r="N34" s="26" t="str">
        <f>VLOOKUP(A34,Component!A:L,11,0)</f>
        <v>-</v>
      </c>
      <c r="O34" s="26" t="str">
        <f>VLOOKUP(A34,Component!A:L,12,0)</f>
        <v>-</v>
      </c>
      <c r="P34" s="26" t="str">
        <f>VLOOKUP(A34,Component!A:AE,13,0)</f>
        <v>-</v>
      </c>
      <c r="Q34" s="26" t="str">
        <f>VLOOKUP(A34,Component!A:AE,14,0)</f>
        <v>-</v>
      </c>
      <c r="R34" s="26" t="str">
        <f>VLOOKUP(A34,Component!A:AE,15,0)</f>
        <v>-</v>
      </c>
      <c r="S34" s="26" t="str">
        <f>VLOOKUP(A34,Component!A:AE,16,0)</f>
        <v>-</v>
      </c>
      <c r="T34" s="26" t="str">
        <f>VLOOKUP(A34,Component!A:AE,17,0)</f>
        <v>-</v>
      </c>
      <c r="U34" s="26" t="str">
        <f>VLOOKUP(A34,Component!A:AE,18,0)</f>
        <v>-</v>
      </c>
      <c r="V34" s="26" t="str">
        <f>VLOOKUP(A34,Component!A:AE,19,0)</f>
        <v>-</v>
      </c>
      <c r="W34" s="26" t="str">
        <f>VLOOKUP(A34,Component!A:AE,20,0)</f>
        <v>-</v>
      </c>
      <c r="X34" s="26" t="str">
        <f>VLOOKUP(A34,Component!A:AE,21,0)</f>
        <v>-</v>
      </c>
      <c r="Y34" s="26" t="str">
        <f>VLOOKUP(A34,Component!A:AE,22,0)</f>
        <v>-</v>
      </c>
      <c r="Z34" s="26" t="str">
        <f>VLOOKUP(A34,Component!A:AE,23,0)</f>
        <v>-</v>
      </c>
      <c r="AA34" s="26" t="str">
        <f>VLOOKUP(A34,Component!A:AE,24,0)</f>
        <v>-</v>
      </c>
      <c r="AB34" s="26" t="str">
        <f>VLOOKUP(A34,Component!A:AE,25,0)</f>
        <v>-</v>
      </c>
      <c r="AC34" s="26" t="str">
        <f>VLOOKUP(A34,Component!A:AE,26,0)</f>
        <v>-</v>
      </c>
      <c r="AD34" s="26" t="str">
        <f>VLOOKUP(A34,Component!A:AE,27,0)</f>
        <v>-</v>
      </c>
      <c r="AE34" s="26" t="str">
        <f>VLOOKUP(A34,Component!A:AE,28,0)</f>
        <v>-</v>
      </c>
      <c r="AF34" s="26" t="str">
        <f>VLOOKUP(A34,Component!A:AE,29,0)</f>
        <v>-</v>
      </c>
      <c r="AG34" s="26" t="str">
        <f>VLOOKUP(A34,Component!A:AE,30,0)</f>
        <v>-</v>
      </c>
      <c r="AH34" s="26" t="str">
        <f>VLOOKUP(A34,Component!A:AE,31,0)</f>
        <v>-</v>
      </c>
    </row>
    <row r="35" spans="1:34">
      <c r="A35" s="26" t="s">
        <v>21</v>
      </c>
      <c r="B35" s="26">
        <f t="shared" si="2"/>
        <v>32</v>
      </c>
      <c r="C35" s="26">
        <v>31</v>
      </c>
      <c r="D35" s="54">
        <f t="shared" si="5"/>
        <v>0.125</v>
      </c>
      <c r="E35" s="26">
        <f>VLOOKUP(A35,Component!A:AE,2,0)</f>
        <v>1</v>
      </c>
      <c r="F35" s="26">
        <v>256</v>
      </c>
      <c r="G35" s="26">
        <f>VLOOKUP(A35,Component!A:L,4,0)</f>
        <v>3</v>
      </c>
      <c r="H35" s="26">
        <f>VLOOKUP(A35,Component!A:L,5,0)</f>
        <v>1</v>
      </c>
      <c r="I35" s="26">
        <f>VLOOKUP(A35,Component!A:L,6,0)</f>
        <v>1</v>
      </c>
      <c r="J35" s="26" t="str">
        <f>VLOOKUP(A35,Component!A:AE,7,0)</f>
        <v>leaky</v>
      </c>
      <c r="K35" s="26" t="str">
        <f>VLOOKUP(A35,Component!A:L,8,0)</f>
        <v>-</v>
      </c>
      <c r="L35" s="26" t="str">
        <f>VLOOKUP(A35,Component!A:L,9,0)</f>
        <v>-</v>
      </c>
      <c r="M35" s="26" t="str">
        <f>VLOOKUP(A35,Component!A:L,10,0)</f>
        <v>-</v>
      </c>
      <c r="N35" s="26" t="str">
        <f>VLOOKUP(A35,Component!A:L,11,0)</f>
        <v>-</v>
      </c>
      <c r="O35" s="26" t="str">
        <f>VLOOKUP(A35,Component!A:L,12,0)</f>
        <v>-</v>
      </c>
      <c r="P35" s="26" t="str">
        <f>VLOOKUP(A35,Component!A:AE,13,0)</f>
        <v>-</v>
      </c>
      <c r="Q35" s="26" t="str">
        <f>VLOOKUP(A35,Component!A:AE,14,0)</f>
        <v>-</v>
      </c>
      <c r="R35" s="26" t="str">
        <f>VLOOKUP(A35,Component!A:AE,15,0)</f>
        <v>-</v>
      </c>
      <c r="S35" s="26" t="str">
        <f>VLOOKUP(A35,Component!A:AE,16,0)</f>
        <v>-</v>
      </c>
      <c r="T35" s="26" t="str">
        <f>VLOOKUP(A35,Component!A:AE,17,0)</f>
        <v>-</v>
      </c>
      <c r="U35" s="26" t="str">
        <f>VLOOKUP(A35,Component!A:AE,18,0)</f>
        <v>-</v>
      </c>
      <c r="V35" s="26" t="str">
        <f>VLOOKUP(A35,Component!A:AE,19,0)</f>
        <v>-</v>
      </c>
      <c r="W35" s="26" t="str">
        <f>VLOOKUP(A35,Component!A:AE,20,0)</f>
        <v>-</v>
      </c>
      <c r="X35" s="26" t="str">
        <f>VLOOKUP(A35,Component!A:AE,21,0)</f>
        <v>-</v>
      </c>
      <c r="Y35" s="26" t="str">
        <f>VLOOKUP(A35,Component!A:AE,22,0)</f>
        <v>-</v>
      </c>
      <c r="Z35" s="26" t="str">
        <f>VLOOKUP(A35,Component!A:AE,23,0)</f>
        <v>-</v>
      </c>
      <c r="AA35" s="26" t="str">
        <f>VLOOKUP(A35,Component!A:AE,24,0)</f>
        <v>-</v>
      </c>
      <c r="AB35" s="26" t="str">
        <f>VLOOKUP(A35,Component!A:AE,25,0)</f>
        <v>-</v>
      </c>
      <c r="AC35" s="26" t="str">
        <f>VLOOKUP(A35,Component!A:AE,26,0)</f>
        <v>-</v>
      </c>
      <c r="AD35" s="26" t="str">
        <f>VLOOKUP(A35,Component!A:AE,27,0)</f>
        <v>-</v>
      </c>
      <c r="AE35" s="26" t="str">
        <f>VLOOKUP(A35,Component!A:AE,28,0)</f>
        <v>-</v>
      </c>
      <c r="AF35" s="26" t="str">
        <f>VLOOKUP(A35,Component!A:AE,29,0)</f>
        <v>-</v>
      </c>
      <c r="AG35" s="26" t="str">
        <f>VLOOKUP(A35,Component!A:AE,30,0)</f>
        <v>-</v>
      </c>
      <c r="AH35" s="26" t="str">
        <f>VLOOKUP(A35,Component!A:AE,31,0)</f>
        <v>-</v>
      </c>
    </row>
    <row r="36" spans="1:34">
      <c r="A36" s="26" t="s">
        <v>127</v>
      </c>
      <c r="B36" s="26">
        <f t="shared" si="2"/>
        <v>33</v>
      </c>
      <c r="C36" s="26">
        <v>30</v>
      </c>
      <c r="D36" s="54">
        <f t="shared" si="5"/>
        <v>0.125</v>
      </c>
      <c r="E36" s="26" t="str">
        <f>VLOOKUP(A36,Component!A:AE,2,0)</f>
        <v>-</v>
      </c>
      <c r="F36" s="26" t="str">
        <f>VLOOKUP(A36,Component!A:L,3,0)</f>
        <v>-</v>
      </c>
      <c r="G36" s="26" t="str">
        <f>VLOOKUP(A36,Component!A:L,4,0)</f>
        <v>-</v>
      </c>
      <c r="H36" s="26" t="str">
        <f>VLOOKUP(A36,Component!A:L,5,0)</f>
        <v>-</v>
      </c>
      <c r="I36" s="26" t="str">
        <f>VLOOKUP(A36,Component!A:L,6,0)</f>
        <v>-</v>
      </c>
      <c r="J36" s="26" t="str">
        <f>VLOOKUP(A36,Component!A:AE,7,0)</f>
        <v>linear</v>
      </c>
      <c r="K36" s="26" t="str">
        <f>VLOOKUP(A36,Component!A:L,8,0)</f>
        <v>-</v>
      </c>
      <c r="L36" s="26">
        <v>-3</v>
      </c>
      <c r="M36" s="26" t="str">
        <f>VLOOKUP(A36,Component!A:L,10,0)</f>
        <v>-</v>
      </c>
      <c r="N36" s="26" t="str">
        <f>VLOOKUP(A36,Component!A:L,11,0)</f>
        <v>-</v>
      </c>
      <c r="O36" s="26" t="str">
        <f>VLOOKUP(A36,Component!A:L,12,0)</f>
        <v>-</v>
      </c>
      <c r="P36" s="26" t="str">
        <f>VLOOKUP(A36,Component!A:AE,13,0)</f>
        <v>-</v>
      </c>
      <c r="Q36" s="26" t="str">
        <f>VLOOKUP(A36,Component!A:AE,14,0)</f>
        <v>-</v>
      </c>
      <c r="R36" s="26" t="str">
        <f>VLOOKUP(A36,Component!A:AE,15,0)</f>
        <v>-</v>
      </c>
      <c r="S36" s="26" t="str">
        <f>VLOOKUP(A36,Component!A:AE,16,0)</f>
        <v>-</v>
      </c>
      <c r="T36" s="26" t="str">
        <f>VLOOKUP(A36,Component!A:AE,17,0)</f>
        <v>-</v>
      </c>
      <c r="U36" s="26" t="str">
        <f>VLOOKUP(A36,Component!A:AE,18,0)</f>
        <v>-</v>
      </c>
      <c r="V36" s="26" t="str">
        <f>VLOOKUP(A36,Component!A:AE,19,0)</f>
        <v>-</v>
      </c>
      <c r="W36" s="26" t="str">
        <f>VLOOKUP(A36,Component!A:AE,20,0)</f>
        <v>-</v>
      </c>
      <c r="X36" s="26" t="str">
        <f>VLOOKUP(A36,Component!A:AE,21,0)</f>
        <v>-</v>
      </c>
      <c r="Y36" s="26" t="str">
        <f>VLOOKUP(A36,Component!A:AE,22,0)</f>
        <v>-</v>
      </c>
      <c r="Z36" s="26" t="str">
        <f>VLOOKUP(A36,Component!A:AE,23,0)</f>
        <v>-</v>
      </c>
      <c r="AA36" s="26" t="str">
        <f>VLOOKUP(A36,Component!A:AE,24,0)</f>
        <v>-</v>
      </c>
      <c r="AB36" s="26" t="str">
        <f>VLOOKUP(A36,Component!A:AE,25,0)</f>
        <v>-</v>
      </c>
      <c r="AC36" s="26" t="str">
        <f>VLOOKUP(A36,Component!A:AE,26,0)</f>
        <v>-</v>
      </c>
      <c r="AD36" s="26" t="str">
        <f>VLOOKUP(A36,Component!A:AE,27,0)</f>
        <v>-</v>
      </c>
      <c r="AE36" s="26" t="str">
        <f>VLOOKUP(A36,Component!A:AE,28,0)</f>
        <v>-</v>
      </c>
      <c r="AF36" s="26" t="str">
        <f>VLOOKUP(A36,Component!A:AE,29,0)</f>
        <v>-</v>
      </c>
      <c r="AG36" s="26" t="str">
        <f>VLOOKUP(A36,Component!A:AE,30,0)</f>
        <v>-</v>
      </c>
      <c r="AH36" s="26" t="str">
        <f>VLOOKUP(A36,Component!A:AE,31,0)</f>
        <v>-</v>
      </c>
    </row>
    <row r="37" spans="1:34">
      <c r="A37" s="26" t="s">
        <v>21</v>
      </c>
      <c r="B37" s="26">
        <f t="shared" si="2"/>
        <v>34</v>
      </c>
      <c r="C37" s="26">
        <v>33</v>
      </c>
      <c r="D37" s="54">
        <f t="shared" si="5"/>
        <v>0.125</v>
      </c>
      <c r="E37" s="26">
        <f>VLOOKUP(A37,Component!A:AE,2,0)</f>
        <v>1</v>
      </c>
      <c r="F37" s="26">
        <v>128</v>
      </c>
      <c r="G37" s="26">
        <v>1</v>
      </c>
      <c r="H37" s="26">
        <f>VLOOKUP(A37,Component!A:L,5,0)</f>
        <v>1</v>
      </c>
      <c r="I37" s="26">
        <f>VLOOKUP(A37,Component!A:L,6,0)</f>
        <v>1</v>
      </c>
      <c r="J37" s="26" t="str">
        <f>VLOOKUP(A37,Component!A:AE,7,0)</f>
        <v>leaky</v>
      </c>
      <c r="K37" s="26" t="str">
        <f>VLOOKUP(A37,Component!A:L,8,0)</f>
        <v>-</v>
      </c>
      <c r="L37" s="26" t="str">
        <f>VLOOKUP(A37,Component!A:L,9,0)</f>
        <v>-</v>
      </c>
      <c r="M37" s="26" t="str">
        <f>VLOOKUP(A37,Component!A:L,10,0)</f>
        <v>-</v>
      </c>
      <c r="N37" s="26" t="str">
        <f>VLOOKUP(A37,Component!A:L,11,0)</f>
        <v>-</v>
      </c>
      <c r="O37" s="26" t="str">
        <f>VLOOKUP(A37,Component!A:L,12,0)</f>
        <v>-</v>
      </c>
      <c r="P37" s="26" t="str">
        <f>VLOOKUP(A37,Component!A:AE,13,0)</f>
        <v>-</v>
      </c>
      <c r="Q37" s="26" t="str">
        <f>VLOOKUP(A37,Component!A:AE,14,0)</f>
        <v>-</v>
      </c>
      <c r="R37" s="26" t="str">
        <f>VLOOKUP(A37,Component!A:AE,15,0)</f>
        <v>-</v>
      </c>
      <c r="S37" s="26" t="str">
        <f>VLOOKUP(A37,Component!A:AE,16,0)</f>
        <v>-</v>
      </c>
      <c r="T37" s="26" t="str">
        <f>VLOOKUP(A37,Component!A:AE,17,0)</f>
        <v>-</v>
      </c>
      <c r="U37" s="26" t="str">
        <f>VLOOKUP(A37,Component!A:AE,18,0)</f>
        <v>-</v>
      </c>
      <c r="V37" s="26" t="str">
        <f>VLOOKUP(A37,Component!A:AE,19,0)</f>
        <v>-</v>
      </c>
      <c r="W37" s="26" t="str">
        <f>VLOOKUP(A37,Component!A:AE,20,0)</f>
        <v>-</v>
      </c>
      <c r="X37" s="26" t="str">
        <f>VLOOKUP(A37,Component!A:AE,21,0)</f>
        <v>-</v>
      </c>
      <c r="Y37" s="26" t="str">
        <f>VLOOKUP(A37,Component!A:AE,22,0)</f>
        <v>-</v>
      </c>
      <c r="Z37" s="26" t="str">
        <f>VLOOKUP(A37,Component!A:AE,23,0)</f>
        <v>-</v>
      </c>
      <c r="AA37" s="26" t="str">
        <f>VLOOKUP(A37,Component!A:AE,24,0)</f>
        <v>-</v>
      </c>
      <c r="AB37" s="26" t="str">
        <f>VLOOKUP(A37,Component!A:AE,25,0)</f>
        <v>-</v>
      </c>
      <c r="AC37" s="26" t="str">
        <f>VLOOKUP(A37,Component!A:AE,26,0)</f>
        <v>-</v>
      </c>
      <c r="AD37" s="26" t="str">
        <f>VLOOKUP(A37,Component!A:AE,27,0)</f>
        <v>-</v>
      </c>
      <c r="AE37" s="26" t="str">
        <f>VLOOKUP(A37,Component!A:AE,28,0)</f>
        <v>-</v>
      </c>
      <c r="AF37" s="26" t="str">
        <f>VLOOKUP(A37,Component!A:AE,29,0)</f>
        <v>-</v>
      </c>
      <c r="AG37" s="26" t="str">
        <f>VLOOKUP(A37,Component!A:AE,30,0)</f>
        <v>-</v>
      </c>
      <c r="AH37" s="26" t="str">
        <f>VLOOKUP(A37,Component!A:AE,31,0)</f>
        <v>-</v>
      </c>
    </row>
    <row r="38" spans="1:34">
      <c r="A38" s="26" t="s">
        <v>21</v>
      </c>
      <c r="B38" s="26">
        <f t="shared" si="2"/>
        <v>35</v>
      </c>
      <c r="C38" s="26">
        <v>34</v>
      </c>
      <c r="D38" s="54">
        <f t="shared" si="5"/>
        <v>0.125</v>
      </c>
      <c r="E38" s="26">
        <f>VLOOKUP(A38,Component!A:AE,2,0)</f>
        <v>1</v>
      </c>
      <c r="F38" s="26">
        <v>256</v>
      </c>
      <c r="G38" s="26">
        <f>VLOOKUP(A38,Component!A:L,4,0)</f>
        <v>3</v>
      </c>
      <c r="H38" s="26">
        <f>VLOOKUP(A38,Component!A:L,5,0)</f>
        <v>1</v>
      </c>
      <c r="I38" s="26">
        <f>VLOOKUP(A38,Component!A:L,6,0)</f>
        <v>1</v>
      </c>
      <c r="J38" s="26" t="str">
        <f>VLOOKUP(A38,Component!A:AE,7,0)</f>
        <v>leaky</v>
      </c>
      <c r="K38" s="26" t="str">
        <f>VLOOKUP(A38,Component!A:L,8,0)</f>
        <v>-</v>
      </c>
      <c r="L38" s="26" t="str">
        <f>VLOOKUP(A38,Component!A:L,9,0)</f>
        <v>-</v>
      </c>
      <c r="M38" s="26" t="str">
        <f>VLOOKUP(A38,Component!A:L,10,0)</f>
        <v>-</v>
      </c>
      <c r="N38" s="26" t="str">
        <f>VLOOKUP(A38,Component!A:L,11,0)</f>
        <v>-</v>
      </c>
      <c r="O38" s="26" t="str">
        <f>VLOOKUP(A38,Component!A:L,12,0)</f>
        <v>-</v>
      </c>
      <c r="P38" s="26" t="str">
        <f>VLOOKUP(A38,Component!A:AE,13,0)</f>
        <v>-</v>
      </c>
      <c r="Q38" s="26" t="str">
        <f>VLOOKUP(A38,Component!A:AE,14,0)</f>
        <v>-</v>
      </c>
      <c r="R38" s="26" t="str">
        <f>VLOOKUP(A38,Component!A:AE,15,0)</f>
        <v>-</v>
      </c>
      <c r="S38" s="26" t="str">
        <f>VLOOKUP(A38,Component!A:AE,16,0)</f>
        <v>-</v>
      </c>
      <c r="T38" s="26" t="str">
        <f>VLOOKUP(A38,Component!A:AE,17,0)</f>
        <v>-</v>
      </c>
      <c r="U38" s="26" t="str">
        <f>VLOOKUP(A38,Component!A:AE,18,0)</f>
        <v>-</v>
      </c>
      <c r="V38" s="26" t="str">
        <f>VLOOKUP(A38,Component!A:AE,19,0)</f>
        <v>-</v>
      </c>
      <c r="W38" s="26" t="str">
        <f>VLOOKUP(A38,Component!A:AE,20,0)</f>
        <v>-</v>
      </c>
      <c r="X38" s="26" t="str">
        <f>VLOOKUP(A38,Component!A:AE,21,0)</f>
        <v>-</v>
      </c>
      <c r="Y38" s="26" t="str">
        <f>VLOOKUP(A38,Component!A:AE,22,0)</f>
        <v>-</v>
      </c>
      <c r="Z38" s="26" t="str">
        <f>VLOOKUP(A38,Component!A:AE,23,0)</f>
        <v>-</v>
      </c>
      <c r="AA38" s="26" t="str">
        <f>VLOOKUP(A38,Component!A:AE,24,0)</f>
        <v>-</v>
      </c>
      <c r="AB38" s="26" t="str">
        <f>VLOOKUP(A38,Component!A:AE,25,0)</f>
        <v>-</v>
      </c>
      <c r="AC38" s="26" t="str">
        <f>VLOOKUP(A38,Component!A:AE,26,0)</f>
        <v>-</v>
      </c>
      <c r="AD38" s="26" t="str">
        <f>VLOOKUP(A38,Component!A:AE,27,0)</f>
        <v>-</v>
      </c>
      <c r="AE38" s="26" t="str">
        <f>VLOOKUP(A38,Component!A:AE,28,0)</f>
        <v>-</v>
      </c>
      <c r="AF38" s="26" t="str">
        <f>VLOOKUP(A38,Component!A:AE,29,0)</f>
        <v>-</v>
      </c>
      <c r="AG38" s="26" t="str">
        <f>VLOOKUP(A38,Component!A:AE,30,0)</f>
        <v>-</v>
      </c>
      <c r="AH38" s="26" t="str">
        <f>VLOOKUP(A38,Component!A:AE,31,0)</f>
        <v>-</v>
      </c>
    </row>
    <row r="39" spans="1:34">
      <c r="A39" s="26" t="s">
        <v>127</v>
      </c>
      <c r="B39" s="26">
        <f t="shared" si="2"/>
        <v>36</v>
      </c>
      <c r="C39" s="26">
        <v>33</v>
      </c>
      <c r="D39" s="54">
        <f t="shared" si="5"/>
        <v>0.125</v>
      </c>
      <c r="E39" s="26" t="str">
        <f>VLOOKUP(A39,Component!A:AE,2,0)</f>
        <v>-</v>
      </c>
      <c r="F39" s="26" t="str">
        <f>VLOOKUP(A39,Component!A:L,3,0)</f>
        <v>-</v>
      </c>
      <c r="G39" s="26" t="str">
        <f>VLOOKUP(A39,Component!A:L,4,0)</f>
        <v>-</v>
      </c>
      <c r="H39" s="26" t="str">
        <f>VLOOKUP(A39,Component!A:L,5,0)</f>
        <v>-</v>
      </c>
      <c r="I39" s="26" t="str">
        <f>VLOOKUP(A39,Component!A:L,6,0)</f>
        <v>-</v>
      </c>
      <c r="J39" s="26" t="str">
        <f>VLOOKUP(A39,Component!A:AE,7,0)</f>
        <v>linear</v>
      </c>
      <c r="K39" s="26" t="str">
        <f>VLOOKUP(A39,Component!A:L,8,0)</f>
        <v>-</v>
      </c>
      <c r="L39" s="26">
        <v>-3</v>
      </c>
      <c r="M39" s="26" t="str">
        <f>VLOOKUP(A39,Component!A:L,10,0)</f>
        <v>-</v>
      </c>
      <c r="N39" s="26" t="str">
        <f>VLOOKUP(A39,Component!A:L,11,0)</f>
        <v>-</v>
      </c>
      <c r="O39" s="26" t="str">
        <f>VLOOKUP(A39,Component!A:L,12,0)</f>
        <v>-</v>
      </c>
      <c r="P39" s="26" t="str">
        <f>VLOOKUP(A39,Component!A:AE,13,0)</f>
        <v>-</v>
      </c>
      <c r="Q39" s="26" t="str">
        <f>VLOOKUP(A39,Component!A:AE,14,0)</f>
        <v>-</v>
      </c>
      <c r="R39" s="26" t="str">
        <f>VLOOKUP(A39,Component!A:AE,15,0)</f>
        <v>-</v>
      </c>
      <c r="S39" s="26" t="str">
        <f>VLOOKUP(A39,Component!A:AE,16,0)</f>
        <v>-</v>
      </c>
      <c r="T39" s="26" t="str">
        <f>VLOOKUP(A39,Component!A:AE,17,0)</f>
        <v>-</v>
      </c>
      <c r="U39" s="26" t="str">
        <f>VLOOKUP(A39,Component!A:AE,18,0)</f>
        <v>-</v>
      </c>
      <c r="V39" s="26" t="str">
        <f>VLOOKUP(A39,Component!A:AE,19,0)</f>
        <v>-</v>
      </c>
      <c r="W39" s="26" t="str">
        <f>VLOOKUP(A39,Component!A:AE,20,0)</f>
        <v>-</v>
      </c>
      <c r="X39" s="26" t="str">
        <f>VLOOKUP(A39,Component!A:AE,21,0)</f>
        <v>-</v>
      </c>
      <c r="Y39" s="26" t="str">
        <f>VLOOKUP(A39,Component!A:AE,22,0)</f>
        <v>-</v>
      </c>
      <c r="Z39" s="26" t="str">
        <f>VLOOKUP(A39,Component!A:AE,23,0)</f>
        <v>-</v>
      </c>
      <c r="AA39" s="26" t="str">
        <f>VLOOKUP(A39,Component!A:AE,24,0)</f>
        <v>-</v>
      </c>
      <c r="AB39" s="26" t="str">
        <f>VLOOKUP(A39,Component!A:AE,25,0)</f>
        <v>-</v>
      </c>
      <c r="AC39" s="26" t="str">
        <f>VLOOKUP(A39,Component!A:AE,26,0)</f>
        <v>-</v>
      </c>
      <c r="AD39" s="26" t="str">
        <f>VLOOKUP(A39,Component!A:AE,27,0)</f>
        <v>-</v>
      </c>
      <c r="AE39" s="26" t="str">
        <f>VLOOKUP(A39,Component!A:AE,28,0)</f>
        <v>-</v>
      </c>
      <c r="AF39" s="26" t="str">
        <f>VLOOKUP(A39,Component!A:AE,29,0)</f>
        <v>-</v>
      </c>
      <c r="AG39" s="26" t="str">
        <f>VLOOKUP(A39,Component!A:AE,30,0)</f>
        <v>-</v>
      </c>
      <c r="AH39" s="26" t="str">
        <f>VLOOKUP(A39,Component!A:AE,31,0)</f>
        <v>-</v>
      </c>
    </row>
    <row r="40" spans="1:34">
      <c r="A40" s="26" t="s">
        <v>21</v>
      </c>
      <c r="B40" s="26">
        <f t="shared" si="2"/>
        <v>37</v>
      </c>
      <c r="C40" s="26">
        <v>36</v>
      </c>
      <c r="D40" s="54">
        <f t="shared" si="5"/>
        <v>6.25E-2</v>
      </c>
      <c r="E40" s="26">
        <f>VLOOKUP(A40,Component!A:AE,2,0)</f>
        <v>1</v>
      </c>
      <c r="F40" s="26">
        <v>512</v>
      </c>
      <c r="G40" s="26">
        <f>VLOOKUP(A40,Component!A:L,4,0)</f>
        <v>3</v>
      </c>
      <c r="H40" s="26">
        <v>2</v>
      </c>
      <c r="I40" s="26">
        <f>VLOOKUP(A40,Component!A:L,6,0)</f>
        <v>1</v>
      </c>
      <c r="J40" s="26" t="str">
        <f>VLOOKUP(A40,Component!A:AE,7,0)</f>
        <v>leaky</v>
      </c>
      <c r="K40" s="26" t="str">
        <f>VLOOKUP(A40,Component!A:L,8,0)</f>
        <v>-</v>
      </c>
      <c r="L40" s="26" t="str">
        <f>VLOOKUP(A40,Component!A:L,9,0)</f>
        <v>-</v>
      </c>
      <c r="M40" s="26" t="str">
        <f>VLOOKUP(A40,Component!A:L,10,0)</f>
        <v>-</v>
      </c>
      <c r="N40" s="26" t="str">
        <f>VLOOKUP(A40,Component!A:L,11,0)</f>
        <v>-</v>
      </c>
      <c r="O40" s="26" t="str">
        <f>VLOOKUP(A40,Component!A:L,12,0)</f>
        <v>-</v>
      </c>
      <c r="P40" s="26" t="str">
        <f>VLOOKUP(A40,Component!A:AE,13,0)</f>
        <v>-</v>
      </c>
      <c r="Q40" s="26" t="str">
        <f>VLOOKUP(A40,Component!A:AE,14,0)</f>
        <v>-</v>
      </c>
      <c r="R40" s="26" t="str">
        <f>VLOOKUP(A40,Component!A:AE,15,0)</f>
        <v>-</v>
      </c>
      <c r="S40" s="26" t="str">
        <f>VLOOKUP(A40,Component!A:AE,16,0)</f>
        <v>-</v>
      </c>
      <c r="T40" s="26" t="str">
        <f>VLOOKUP(A40,Component!A:AE,17,0)</f>
        <v>-</v>
      </c>
      <c r="U40" s="26" t="str">
        <f>VLOOKUP(A40,Component!A:AE,18,0)</f>
        <v>-</v>
      </c>
      <c r="V40" s="26" t="str">
        <f>VLOOKUP(A40,Component!A:AE,19,0)</f>
        <v>-</v>
      </c>
      <c r="W40" s="26" t="str">
        <f>VLOOKUP(A40,Component!A:AE,20,0)</f>
        <v>-</v>
      </c>
      <c r="X40" s="26" t="str">
        <f>VLOOKUP(A40,Component!A:AE,21,0)</f>
        <v>-</v>
      </c>
      <c r="Y40" s="26" t="str">
        <f>VLOOKUP(A40,Component!A:AE,22,0)</f>
        <v>-</v>
      </c>
      <c r="Z40" s="26" t="str">
        <f>VLOOKUP(A40,Component!A:AE,23,0)</f>
        <v>-</v>
      </c>
      <c r="AA40" s="26" t="str">
        <f>VLOOKUP(A40,Component!A:AE,24,0)</f>
        <v>-</v>
      </c>
      <c r="AB40" s="26" t="str">
        <f>VLOOKUP(A40,Component!A:AE,25,0)</f>
        <v>-</v>
      </c>
      <c r="AC40" s="26" t="str">
        <f>VLOOKUP(A40,Component!A:AE,26,0)</f>
        <v>-</v>
      </c>
      <c r="AD40" s="26" t="str">
        <f>VLOOKUP(A40,Component!A:AE,27,0)</f>
        <v>-</v>
      </c>
      <c r="AE40" s="26" t="str">
        <f>VLOOKUP(A40,Component!A:AE,28,0)</f>
        <v>-</v>
      </c>
      <c r="AF40" s="26" t="str">
        <f>VLOOKUP(A40,Component!A:AE,29,0)</f>
        <v>-</v>
      </c>
      <c r="AG40" s="26" t="str">
        <f>VLOOKUP(A40,Component!A:AE,30,0)</f>
        <v>-</v>
      </c>
      <c r="AH40" s="26" t="str">
        <f>VLOOKUP(A40,Component!A:AE,31,0)</f>
        <v>-</v>
      </c>
    </row>
    <row r="41" spans="1:34">
      <c r="A41" s="26" t="s">
        <v>21</v>
      </c>
      <c r="B41" s="26">
        <f t="shared" si="2"/>
        <v>38</v>
      </c>
      <c r="C41" s="26">
        <v>37</v>
      </c>
      <c r="D41" s="54">
        <f t="shared" si="5"/>
        <v>6.25E-2</v>
      </c>
      <c r="E41" s="26">
        <f>VLOOKUP(A41,Component!A:AE,2,0)</f>
        <v>1</v>
      </c>
      <c r="F41" s="26">
        <v>256</v>
      </c>
      <c r="G41" s="26">
        <v>1</v>
      </c>
      <c r="H41" s="26">
        <f>VLOOKUP(A41,Component!A:L,5,0)</f>
        <v>1</v>
      </c>
      <c r="I41" s="26">
        <f>VLOOKUP(A41,Component!A:L,6,0)</f>
        <v>1</v>
      </c>
      <c r="J41" s="26" t="str">
        <f>VLOOKUP(A41,Component!A:AE,7,0)</f>
        <v>leaky</v>
      </c>
      <c r="K41" s="26" t="str">
        <f>VLOOKUP(A41,Component!A:L,8,0)</f>
        <v>-</v>
      </c>
      <c r="L41" s="26" t="str">
        <f>VLOOKUP(A41,Component!A:L,9,0)</f>
        <v>-</v>
      </c>
      <c r="M41" s="26" t="str">
        <f>VLOOKUP(A41,Component!A:L,10,0)</f>
        <v>-</v>
      </c>
      <c r="N41" s="26" t="str">
        <f>VLOOKUP(A41,Component!A:L,11,0)</f>
        <v>-</v>
      </c>
      <c r="O41" s="26" t="str">
        <f>VLOOKUP(A41,Component!A:L,12,0)</f>
        <v>-</v>
      </c>
      <c r="P41" s="26" t="str">
        <f>VLOOKUP(A41,Component!A:AE,13,0)</f>
        <v>-</v>
      </c>
      <c r="Q41" s="26" t="str">
        <f>VLOOKUP(A41,Component!A:AE,14,0)</f>
        <v>-</v>
      </c>
      <c r="R41" s="26" t="str">
        <f>VLOOKUP(A41,Component!A:AE,15,0)</f>
        <v>-</v>
      </c>
      <c r="S41" s="26" t="str">
        <f>VLOOKUP(A41,Component!A:AE,16,0)</f>
        <v>-</v>
      </c>
      <c r="T41" s="26" t="str">
        <f>VLOOKUP(A41,Component!A:AE,17,0)</f>
        <v>-</v>
      </c>
      <c r="U41" s="26" t="str">
        <f>VLOOKUP(A41,Component!A:AE,18,0)</f>
        <v>-</v>
      </c>
      <c r="V41" s="26" t="str">
        <f>VLOOKUP(A41,Component!A:AE,19,0)</f>
        <v>-</v>
      </c>
      <c r="W41" s="26" t="str">
        <f>VLOOKUP(A41,Component!A:AE,20,0)</f>
        <v>-</v>
      </c>
      <c r="X41" s="26" t="str">
        <f>VLOOKUP(A41,Component!A:AE,21,0)</f>
        <v>-</v>
      </c>
      <c r="Y41" s="26" t="str">
        <f>VLOOKUP(A41,Component!A:AE,22,0)</f>
        <v>-</v>
      </c>
      <c r="Z41" s="26" t="str">
        <f>VLOOKUP(A41,Component!A:AE,23,0)</f>
        <v>-</v>
      </c>
      <c r="AA41" s="26" t="str">
        <f>VLOOKUP(A41,Component!A:AE,24,0)</f>
        <v>-</v>
      </c>
      <c r="AB41" s="26" t="str">
        <f>VLOOKUP(A41,Component!A:AE,25,0)</f>
        <v>-</v>
      </c>
      <c r="AC41" s="26" t="str">
        <f>VLOOKUP(A41,Component!A:AE,26,0)</f>
        <v>-</v>
      </c>
      <c r="AD41" s="26" t="str">
        <f>VLOOKUP(A41,Component!A:AE,27,0)</f>
        <v>-</v>
      </c>
      <c r="AE41" s="26" t="str">
        <f>VLOOKUP(A41,Component!A:AE,28,0)</f>
        <v>-</v>
      </c>
      <c r="AF41" s="26" t="str">
        <f>VLOOKUP(A41,Component!A:AE,29,0)</f>
        <v>-</v>
      </c>
      <c r="AG41" s="26" t="str">
        <f>VLOOKUP(A41,Component!A:AE,30,0)</f>
        <v>-</v>
      </c>
      <c r="AH41" s="26" t="str">
        <f>VLOOKUP(A41,Component!A:AE,31,0)</f>
        <v>-</v>
      </c>
    </row>
    <row r="42" spans="1:34">
      <c r="A42" s="26" t="s">
        <v>21</v>
      </c>
      <c r="B42" s="26">
        <f t="shared" si="2"/>
        <v>39</v>
      </c>
      <c r="C42" s="26">
        <v>38</v>
      </c>
      <c r="D42" s="54">
        <f t="shared" si="5"/>
        <v>6.25E-2</v>
      </c>
      <c r="E42" s="26">
        <f>VLOOKUP(A42,Component!A:AE,2,0)</f>
        <v>1</v>
      </c>
      <c r="F42" s="26">
        <v>512</v>
      </c>
      <c r="G42" s="26">
        <f>VLOOKUP(A42,Component!A:L,4,0)</f>
        <v>3</v>
      </c>
      <c r="H42" s="26">
        <f>VLOOKUP(A42,Component!A:L,5,0)</f>
        <v>1</v>
      </c>
      <c r="I42" s="26">
        <f>VLOOKUP(A42,Component!A:L,6,0)</f>
        <v>1</v>
      </c>
      <c r="J42" s="26" t="str">
        <f>VLOOKUP(A42,Component!A:AE,7,0)</f>
        <v>leaky</v>
      </c>
      <c r="K42" s="26" t="str">
        <f>VLOOKUP(A42,Component!A:L,8,0)</f>
        <v>-</v>
      </c>
      <c r="L42" s="26" t="str">
        <f>VLOOKUP(A42,Component!A:L,9,0)</f>
        <v>-</v>
      </c>
      <c r="M42" s="26" t="str">
        <f>VLOOKUP(A42,Component!A:L,10,0)</f>
        <v>-</v>
      </c>
      <c r="N42" s="26" t="str">
        <f>VLOOKUP(A42,Component!A:L,11,0)</f>
        <v>-</v>
      </c>
      <c r="O42" s="26" t="str">
        <f>VLOOKUP(A42,Component!A:L,12,0)</f>
        <v>-</v>
      </c>
      <c r="P42" s="26" t="str">
        <f>VLOOKUP(A42,Component!A:AE,13,0)</f>
        <v>-</v>
      </c>
      <c r="Q42" s="26" t="str">
        <f>VLOOKUP(A42,Component!A:AE,14,0)</f>
        <v>-</v>
      </c>
      <c r="R42" s="26" t="str">
        <f>VLOOKUP(A42,Component!A:AE,15,0)</f>
        <v>-</v>
      </c>
      <c r="S42" s="26" t="str">
        <f>VLOOKUP(A42,Component!A:AE,16,0)</f>
        <v>-</v>
      </c>
      <c r="T42" s="26" t="str">
        <f>VLOOKUP(A42,Component!A:AE,17,0)</f>
        <v>-</v>
      </c>
      <c r="U42" s="26" t="str">
        <f>VLOOKUP(A42,Component!A:AE,18,0)</f>
        <v>-</v>
      </c>
      <c r="V42" s="26" t="str">
        <f>VLOOKUP(A42,Component!A:AE,19,0)</f>
        <v>-</v>
      </c>
      <c r="W42" s="26" t="str">
        <f>VLOOKUP(A42,Component!A:AE,20,0)</f>
        <v>-</v>
      </c>
      <c r="X42" s="26" t="str">
        <f>VLOOKUP(A42,Component!A:AE,21,0)</f>
        <v>-</v>
      </c>
      <c r="Y42" s="26" t="str">
        <f>VLOOKUP(A42,Component!A:AE,22,0)</f>
        <v>-</v>
      </c>
      <c r="Z42" s="26" t="str">
        <f>VLOOKUP(A42,Component!A:AE,23,0)</f>
        <v>-</v>
      </c>
      <c r="AA42" s="26" t="str">
        <f>VLOOKUP(A42,Component!A:AE,24,0)</f>
        <v>-</v>
      </c>
      <c r="AB42" s="26" t="str">
        <f>VLOOKUP(A42,Component!A:AE,25,0)</f>
        <v>-</v>
      </c>
      <c r="AC42" s="26" t="str">
        <f>VLOOKUP(A42,Component!A:AE,26,0)</f>
        <v>-</v>
      </c>
      <c r="AD42" s="26" t="str">
        <f>VLOOKUP(A42,Component!A:AE,27,0)</f>
        <v>-</v>
      </c>
      <c r="AE42" s="26" t="str">
        <f>VLOOKUP(A42,Component!A:AE,28,0)</f>
        <v>-</v>
      </c>
      <c r="AF42" s="26" t="str">
        <f>VLOOKUP(A42,Component!A:AE,29,0)</f>
        <v>-</v>
      </c>
      <c r="AG42" s="26" t="str">
        <f>VLOOKUP(A42,Component!A:AE,30,0)</f>
        <v>-</v>
      </c>
      <c r="AH42" s="26" t="str">
        <f>VLOOKUP(A42,Component!A:AE,31,0)</f>
        <v>-</v>
      </c>
    </row>
    <row r="43" spans="1:34">
      <c r="A43" s="26" t="s">
        <v>127</v>
      </c>
      <c r="B43" s="26">
        <f t="shared" si="2"/>
        <v>40</v>
      </c>
      <c r="C43" s="26">
        <v>37</v>
      </c>
      <c r="D43" s="54">
        <f t="shared" si="5"/>
        <v>6.25E-2</v>
      </c>
      <c r="E43" s="26" t="str">
        <f>VLOOKUP(A43,Component!A:AE,2,0)</f>
        <v>-</v>
      </c>
      <c r="F43" s="26" t="str">
        <f>VLOOKUP(A43,Component!A:L,3,0)</f>
        <v>-</v>
      </c>
      <c r="G43" s="26" t="str">
        <f>VLOOKUP(A43,Component!A:L,4,0)</f>
        <v>-</v>
      </c>
      <c r="H43" s="26" t="str">
        <f>VLOOKUP(A43,Component!A:L,5,0)</f>
        <v>-</v>
      </c>
      <c r="I43" s="26" t="str">
        <f>VLOOKUP(A43,Component!A:L,6,0)</f>
        <v>-</v>
      </c>
      <c r="J43" s="26" t="str">
        <f>VLOOKUP(A43,Component!A:AE,7,0)</f>
        <v>linear</v>
      </c>
      <c r="K43" s="26" t="str">
        <f>VLOOKUP(A43,Component!A:L,8,0)</f>
        <v>-</v>
      </c>
      <c r="L43" s="26">
        <v>-3</v>
      </c>
      <c r="M43" s="26" t="str">
        <f>VLOOKUP(A43,Component!A:L,10,0)</f>
        <v>-</v>
      </c>
      <c r="N43" s="26" t="str">
        <f>VLOOKUP(A43,Component!A:L,11,0)</f>
        <v>-</v>
      </c>
      <c r="O43" s="26" t="str">
        <f>VLOOKUP(A43,Component!A:L,12,0)</f>
        <v>-</v>
      </c>
      <c r="P43" s="26" t="str">
        <f>VLOOKUP(A43,Component!A:AE,13,0)</f>
        <v>-</v>
      </c>
      <c r="Q43" s="26" t="str">
        <f>VLOOKUP(A43,Component!A:AE,14,0)</f>
        <v>-</v>
      </c>
      <c r="R43" s="26" t="str">
        <f>VLOOKUP(A43,Component!A:AE,15,0)</f>
        <v>-</v>
      </c>
      <c r="S43" s="26" t="str">
        <f>VLOOKUP(A43,Component!A:AE,16,0)</f>
        <v>-</v>
      </c>
      <c r="T43" s="26" t="str">
        <f>VLOOKUP(A43,Component!A:AE,17,0)</f>
        <v>-</v>
      </c>
      <c r="U43" s="26" t="str">
        <f>VLOOKUP(A43,Component!A:AE,18,0)</f>
        <v>-</v>
      </c>
      <c r="V43" s="26" t="str">
        <f>VLOOKUP(A43,Component!A:AE,19,0)</f>
        <v>-</v>
      </c>
      <c r="W43" s="26" t="str">
        <f>VLOOKUP(A43,Component!A:AE,20,0)</f>
        <v>-</v>
      </c>
      <c r="X43" s="26" t="str">
        <f>VLOOKUP(A43,Component!A:AE,21,0)</f>
        <v>-</v>
      </c>
      <c r="Y43" s="26" t="str">
        <f>VLOOKUP(A43,Component!A:AE,22,0)</f>
        <v>-</v>
      </c>
      <c r="Z43" s="26" t="str">
        <f>VLOOKUP(A43,Component!A:AE,23,0)</f>
        <v>-</v>
      </c>
      <c r="AA43" s="26" t="str">
        <f>VLOOKUP(A43,Component!A:AE,24,0)</f>
        <v>-</v>
      </c>
      <c r="AB43" s="26" t="str">
        <f>VLOOKUP(A43,Component!A:AE,25,0)</f>
        <v>-</v>
      </c>
      <c r="AC43" s="26" t="str">
        <f>VLOOKUP(A43,Component!A:AE,26,0)</f>
        <v>-</v>
      </c>
      <c r="AD43" s="26" t="str">
        <f>VLOOKUP(A43,Component!A:AE,27,0)</f>
        <v>-</v>
      </c>
      <c r="AE43" s="26" t="str">
        <f>VLOOKUP(A43,Component!A:AE,28,0)</f>
        <v>-</v>
      </c>
      <c r="AF43" s="26" t="str">
        <f>VLOOKUP(A43,Component!A:AE,29,0)</f>
        <v>-</v>
      </c>
      <c r="AG43" s="26" t="str">
        <f>VLOOKUP(A43,Component!A:AE,30,0)</f>
        <v>-</v>
      </c>
      <c r="AH43" s="26" t="str">
        <f>VLOOKUP(A43,Component!A:AE,31,0)</f>
        <v>-</v>
      </c>
    </row>
    <row r="44" spans="1:34">
      <c r="A44" s="26" t="s">
        <v>21</v>
      </c>
      <c r="B44" s="26">
        <f t="shared" si="2"/>
        <v>41</v>
      </c>
      <c r="C44" s="26">
        <v>40</v>
      </c>
      <c r="D44" s="54">
        <f t="shared" si="5"/>
        <v>6.25E-2</v>
      </c>
      <c r="E44" s="26">
        <f>VLOOKUP(A44,Component!A:AE,2,0)</f>
        <v>1</v>
      </c>
      <c r="F44" s="26">
        <v>256</v>
      </c>
      <c r="G44" s="26">
        <v>1</v>
      </c>
      <c r="H44" s="26">
        <f>VLOOKUP(A44,Component!A:L,5,0)</f>
        <v>1</v>
      </c>
      <c r="I44" s="26">
        <f>VLOOKUP(A44,Component!A:L,6,0)</f>
        <v>1</v>
      </c>
      <c r="J44" s="26" t="str">
        <f>VLOOKUP(A44,Component!A:AE,7,0)</f>
        <v>leaky</v>
      </c>
      <c r="K44" s="26" t="str">
        <f>VLOOKUP(A44,Component!A:L,8,0)</f>
        <v>-</v>
      </c>
      <c r="L44" s="26" t="str">
        <f>VLOOKUP(A44,Component!A:L,9,0)</f>
        <v>-</v>
      </c>
      <c r="M44" s="26" t="str">
        <f>VLOOKUP(A44,Component!A:L,10,0)</f>
        <v>-</v>
      </c>
      <c r="N44" s="26" t="str">
        <f>VLOOKUP(A44,Component!A:L,11,0)</f>
        <v>-</v>
      </c>
      <c r="O44" s="26" t="str">
        <f>VLOOKUP(A44,Component!A:L,12,0)</f>
        <v>-</v>
      </c>
      <c r="P44" s="26" t="str">
        <f>VLOOKUP(A44,Component!A:AE,13,0)</f>
        <v>-</v>
      </c>
      <c r="Q44" s="26" t="str">
        <f>VLOOKUP(A44,Component!A:AE,14,0)</f>
        <v>-</v>
      </c>
      <c r="R44" s="26" t="str">
        <f>VLOOKUP(A44,Component!A:AE,15,0)</f>
        <v>-</v>
      </c>
      <c r="S44" s="26" t="str">
        <f>VLOOKUP(A44,Component!A:AE,16,0)</f>
        <v>-</v>
      </c>
      <c r="T44" s="26" t="str">
        <f>VLOOKUP(A44,Component!A:AE,17,0)</f>
        <v>-</v>
      </c>
      <c r="U44" s="26" t="str">
        <f>VLOOKUP(A44,Component!A:AE,18,0)</f>
        <v>-</v>
      </c>
      <c r="V44" s="26" t="str">
        <f>VLOOKUP(A44,Component!A:AE,19,0)</f>
        <v>-</v>
      </c>
      <c r="W44" s="26" t="str">
        <f>VLOOKUP(A44,Component!A:AE,20,0)</f>
        <v>-</v>
      </c>
      <c r="X44" s="26" t="str">
        <f>VLOOKUP(A44,Component!A:AE,21,0)</f>
        <v>-</v>
      </c>
      <c r="Y44" s="26" t="str">
        <f>VLOOKUP(A44,Component!A:AE,22,0)</f>
        <v>-</v>
      </c>
      <c r="Z44" s="26" t="str">
        <f>VLOOKUP(A44,Component!A:AE,23,0)</f>
        <v>-</v>
      </c>
      <c r="AA44" s="26" t="str">
        <f>VLOOKUP(A44,Component!A:AE,24,0)</f>
        <v>-</v>
      </c>
      <c r="AB44" s="26" t="str">
        <f>VLOOKUP(A44,Component!A:AE,25,0)</f>
        <v>-</v>
      </c>
      <c r="AC44" s="26" t="str">
        <f>VLOOKUP(A44,Component!A:AE,26,0)</f>
        <v>-</v>
      </c>
      <c r="AD44" s="26" t="str">
        <f>VLOOKUP(A44,Component!A:AE,27,0)</f>
        <v>-</v>
      </c>
      <c r="AE44" s="26" t="str">
        <f>VLOOKUP(A44,Component!A:AE,28,0)</f>
        <v>-</v>
      </c>
      <c r="AF44" s="26" t="str">
        <f>VLOOKUP(A44,Component!A:AE,29,0)</f>
        <v>-</v>
      </c>
      <c r="AG44" s="26" t="str">
        <f>VLOOKUP(A44,Component!A:AE,30,0)</f>
        <v>-</v>
      </c>
      <c r="AH44" s="26" t="str">
        <f>VLOOKUP(A44,Component!A:AE,31,0)</f>
        <v>-</v>
      </c>
    </row>
    <row r="45" spans="1:34">
      <c r="A45" s="26" t="s">
        <v>21</v>
      </c>
      <c r="B45" s="26">
        <f t="shared" si="2"/>
        <v>42</v>
      </c>
      <c r="C45" s="26">
        <v>41</v>
      </c>
      <c r="D45" s="54">
        <f t="shared" ref="D45:D97" si="6">IF(COUNTIF(A45,"upsample*"), IF(ISTEXT(H45),D44,D44*H45), IF(ISTEXT(H45),D44,D44/H45)  )</f>
        <v>6.25E-2</v>
      </c>
      <c r="E45" s="26">
        <f>VLOOKUP(A45,Component!A:AE,2,0)</f>
        <v>1</v>
      </c>
      <c r="F45" s="26">
        <v>512</v>
      </c>
      <c r="G45" s="26">
        <f>VLOOKUP(A45,Component!A:L,4,0)</f>
        <v>3</v>
      </c>
      <c r="H45" s="26">
        <f>VLOOKUP(A45,Component!A:L,5,0)</f>
        <v>1</v>
      </c>
      <c r="I45" s="26">
        <f>VLOOKUP(A45,Component!A:L,6,0)</f>
        <v>1</v>
      </c>
      <c r="J45" s="26" t="str">
        <f>VLOOKUP(A45,Component!A:AE,7,0)</f>
        <v>leaky</v>
      </c>
      <c r="K45" s="26" t="str">
        <f>VLOOKUP(A45,Component!A:L,8,0)</f>
        <v>-</v>
      </c>
      <c r="L45" s="26" t="str">
        <f>VLOOKUP(A45,Component!A:L,9,0)</f>
        <v>-</v>
      </c>
      <c r="M45" s="26" t="str">
        <f>VLOOKUP(A45,Component!A:L,10,0)</f>
        <v>-</v>
      </c>
      <c r="N45" s="26" t="str">
        <f>VLOOKUP(A45,Component!A:L,11,0)</f>
        <v>-</v>
      </c>
      <c r="O45" s="26" t="str">
        <f>VLOOKUP(A45,Component!A:L,12,0)</f>
        <v>-</v>
      </c>
      <c r="P45" s="26" t="str">
        <f>VLOOKUP(A45,Component!A:AE,13,0)</f>
        <v>-</v>
      </c>
      <c r="Q45" s="26" t="str">
        <f>VLOOKUP(A45,Component!A:AE,14,0)</f>
        <v>-</v>
      </c>
      <c r="R45" s="26" t="str">
        <f>VLOOKUP(A45,Component!A:AE,15,0)</f>
        <v>-</v>
      </c>
      <c r="S45" s="26" t="str">
        <f>VLOOKUP(A45,Component!A:AE,16,0)</f>
        <v>-</v>
      </c>
      <c r="T45" s="26" t="str">
        <f>VLOOKUP(A45,Component!A:AE,17,0)</f>
        <v>-</v>
      </c>
      <c r="U45" s="26" t="str">
        <f>VLOOKUP(A45,Component!A:AE,18,0)</f>
        <v>-</v>
      </c>
      <c r="V45" s="26" t="str">
        <f>VLOOKUP(A45,Component!A:AE,19,0)</f>
        <v>-</v>
      </c>
      <c r="W45" s="26" t="str">
        <f>VLOOKUP(A45,Component!A:AE,20,0)</f>
        <v>-</v>
      </c>
      <c r="X45" s="26" t="str">
        <f>VLOOKUP(A45,Component!A:AE,21,0)</f>
        <v>-</v>
      </c>
      <c r="Y45" s="26" t="str">
        <f>VLOOKUP(A45,Component!A:AE,22,0)</f>
        <v>-</v>
      </c>
      <c r="Z45" s="26" t="str">
        <f>VLOOKUP(A45,Component!A:AE,23,0)</f>
        <v>-</v>
      </c>
      <c r="AA45" s="26" t="str">
        <f>VLOOKUP(A45,Component!A:AE,24,0)</f>
        <v>-</v>
      </c>
      <c r="AB45" s="26" t="str">
        <f>VLOOKUP(A45,Component!A:AE,25,0)</f>
        <v>-</v>
      </c>
      <c r="AC45" s="26" t="str">
        <f>VLOOKUP(A45,Component!A:AE,26,0)</f>
        <v>-</v>
      </c>
      <c r="AD45" s="26" t="str">
        <f>VLOOKUP(A45,Component!A:AE,27,0)</f>
        <v>-</v>
      </c>
      <c r="AE45" s="26" t="str">
        <f>VLOOKUP(A45,Component!A:AE,28,0)</f>
        <v>-</v>
      </c>
      <c r="AF45" s="26" t="str">
        <f>VLOOKUP(A45,Component!A:AE,29,0)</f>
        <v>-</v>
      </c>
      <c r="AG45" s="26" t="str">
        <f>VLOOKUP(A45,Component!A:AE,30,0)</f>
        <v>-</v>
      </c>
      <c r="AH45" s="26" t="str">
        <f>VLOOKUP(A45,Component!A:AE,31,0)</f>
        <v>-</v>
      </c>
    </row>
    <row r="46" spans="1:34">
      <c r="A46" s="26" t="s">
        <v>127</v>
      </c>
      <c r="B46" s="26">
        <f t="shared" si="2"/>
        <v>43</v>
      </c>
      <c r="C46" s="26">
        <v>40</v>
      </c>
      <c r="D46" s="54">
        <f t="shared" si="6"/>
        <v>6.25E-2</v>
      </c>
      <c r="E46" s="26" t="str">
        <f>VLOOKUP(A46,Component!A:AE,2,0)</f>
        <v>-</v>
      </c>
      <c r="F46" s="26" t="str">
        <f>VLOOKUP(A46,Component!A:L,3,0)</f>
        <v>-</v>
      </c>
      <c r="G46" s="26" t="str">
        <f>VLOOKUP(A46,Component!A:L,4,0)</f>
        <v>-</v>
      </c>
      <c r="H46" s="26" t="str">
        <f>VLOOKUP(A46,Component!A:L,5,0)</f>
        <v>-</v>
      </c>
      <c r="I46" s="26" t="str">
        <f>VLOOKUP(A46,Component!A:L,6,0)</f>
        <v>-</v>
      </c>
      <c r="J46" s="26" t="str">
        <f>VLOOKUP(A46,Component!A:AE,7,0)</f>
        <v>linear</v>
      </c>
      <c r="K46" s="26" t="str">
        <f>VLOOKUP(A46,Component!A:L,8,0)</f>
        <v>-</v>
      </c>
      <c r="L46" s="26">
        <v>-3</v>
      </c>
      <c r="M46" s="26" t="str">
        <f>VLOOKUP(A46,Component!A:L,10,0)</f>
        <v>-</v>
      </c>
      <c r="N46" s="26" t="str">
        <f>VLOOKUP(A46,Component!A:L,11,0)</f>
        <v>-</v>
      </c>
      <c r="O46" s="26" t="str">
        <f>VLOOKUP(A46,Component!A:L,12,0)</f>
        <v>-</v>
      </c>
      <c r="P46" s="26" t="str">
        <f>VLOOKUP(A46,Component!A:AE,13,0)</f>
        <v>-</v>
      </c>
      <c r="Q46" s="26" t="str">
        <f>VLOOKUP(A46,Component!A:AE,14,0)</f>
        <v>-</v>
      </c>
      <c r="R46" s="26" t="str">
        <f>VLOOKUP(A46,Component!A:AE,15,0)</f>
        <v>-</v>
      </c>
      <c r="S46" s="26" t="str">
        <f>VLOOKUP(A46,Component!A:AE,16,0)</f>
        <v>-</v>
      </c>
      <c r="T46" s="26" t="str">
        <f>VLOOKUP(A46,Component!A:AE,17,0)</f>
        <v>-</v>
      </c>
      <c r="U46" s="26" t="str">
        <f>VLOOKUP(A46,Component!A:AE,18,0)</f>
        <v>-</v>
      </c>
      <c r="V46" s="26" t="str">
        <f>VLOOKUP(A46,Component!A:AE,19,0)</f>
        <v>-</v>
      </c>
      <c r="W46" s="26" t="str">
        <f>VLOOKUP(A46,Component!A:AE,20,0)</f>
        <v>-</v>
      </c>
      <c r="X46" s="26" t="str">
        <f>VLOOKUP(A46,Component!A:AE,21,0)</f>
        <v>-</v>
      </c>
      <c r="Y46" s="26" t="str">
        <f>VLOOKUP(A46,Component!A:AE,22,0)</f>
        <v>-</v>
      </c>
      <c r="Z46" s="26" t="str">
        <f>VLOOKUP(A46,Component!A:AE,23,0)</f>
        <v>-</v>
      </c>
      <c r="AA46" s="26" t="str">
        <f>VLOOKUP(A46,Component!A:AE,24,0)</f>
        <v>-</v>
      </c>
      <c r="AB46" s="26" t="str">
        <f>VLOOKUP(A46,Component!A:AE,25,0)</f>
        <v>-</v>
      </c>
      <c r="AC46" s="26" t="str">
        <f>VLOOKUP(A46,Component!A:AE,26,0)</f>
        <v>-</v>
      </c>
      <c r="AD46" s="26" t="str">
        <f>VLOOKUP(A46,Component!A:AE,27,0)</f>
        <v>-</v>
      </c>
      <c r="AE46" s="26" t="str">
        <f>VLOOKUP(A46,Component!A:AE,28,0)</f>
        <v>-</v>
      </c>
      <c r="AF46" s="26" t="str">
        <f>VLOOKUP(A46,Component!A:AE,29,0)</f>
        <v>-</v>
      </c>
      <c r="AG46" s="26" t="str">
        <f>VLOOKUP(A46,Component!A:AE,30,0)</f>
        <v>-</v>
      </c>
      <c r="AH46" s="26" t="str">
        <f>VLOOKUP(A46,Component!A:AE,31,0)</f>
        <v>-</v>
      </c>
    </row>
    <row r="47" spans="1:34">
      <c r="A47" s="26" t="s">
        <v>21</v>
      </c>
      <c r="B47" s="26">
        <f t="shared" si="2"/>
        <v>44</v>
      </c>
      <c r="C47" s="26">
        <v>43</v>
      </c>
      <c r="D47" s="54">
        <f t="shared" si="6"/>
        <v>6.25E-2</v>
      </c>
      <c r="E47" s="26">
        <f>VLOOKUP(A47,Component!A:AE,2,0)</f>
        <v>1</v>
      </c>
      <c r="F47" s="26">
        <v>256</v>
      </c>
      <c r="G47" s="26">
        <v>1</v>
      </c>
      <c r="H47" s="26">
        <f>VLOOKUP(A47,Component!A:L,5,0)</f>
        <v>1</v>
      </c>
      <c r="I47" s="26">
        <f>VLOOKUP(A47,Component!A:L,6,0)</f>
        <v>1</v>
      </c>
      <c r="J47" s="26" t="str">
        <f>VLOOKUP(A47,Component!A:AE,7,0)</f>
        <v>leaky</v>
      </c>
      <c r="K47" s="26" t="str">
        <f>VLOOKUP(A47,Component!A:L,8,0)</f>
        <v>-</v>
      </c>
      <c r="L47" s="26" t="str">
        <f>VLOOKUP(A47,Component!A:L,9,0)</f>
        <v>-</v>
      </c>
      <c r="M47" s="26" t="str">
        <f>VLOOKUP(A47,Component!A:L,10,0)</f>
        <v>-</v>
      </c>
      <c r="N47" s="26" t="str">
        <f>VLOOKUP(A47,Component!A:L,11,0)</f>
        <v>-</v>
      </c>
      <c r="O47" s="26" t="str">
        <f>VLOOKUP(A47,Component!A:L,12,0)</f>
        <v>-</v>
      </c>
      <c r="P47" s="26" t="str">
        <f>VLOOKUP(A47,Component!A:AE,13,0)</f>
        <v>-</v>
      </c>
      <c r="Q47" s="26" t="str">
        <f>VLOOKUP(A47,Component!A:AE,14,0)</f>
        <v>-</v>
      </c>
      <c r="R47" s="26" t="str">
        <f>VLOOKUP(A47,Component!A:AE,15,0)</f>
        <v>-</v>
      </c>
      <c r="S47" s="26" t="str">
        <f>VLOOKUP(A47,Component!A:AE,16,0)</f>
        <v>-</v>
      </c>
      <c r="T47" s="26" t="str">
        <f>VLOOKUP(A47,Component!A:AE,17,0)</f>
        <v>-</v>
      </c>
      <c r="U47" s="26" t="str">
        <f>VLOOKUP(A47,Component!A:AE,18,0)</f>
        <v>-</v>
      </c>
      <c r="V47" s="26" t="str">
        <f>VLOOKUP(A47,Component!A:AE,19,0)</f>
        <v>-</v>
      </c>
      <c r="W47" s="26" t="str">
        <f>VLOOKUP(A47,Component!A:AE,20,0)</f>
        <v>-</v>
      </c>
      <c r="X47" s="26" t="str">
        <f>VLOOKUP(A47,Component!A:AE,21,0)</f>
        <v>-</v>
      </c>
      <c r="Y47" s="26" t="str">
        <f>VLOOKUP(A47,Component!A:AE,22,0)</f>
        <v>-</v>
      </c>
      <c r="Z47" s="26" t="str">
        <f>VLOOKUP(A47,Component!A:AE,23,0)</f>
        <v>-</v>
      </c>
      <c r="AA47" s="26" t="str">
        <f>VLOOKUP(A47,Component!A:AE,24,0)</f>
        <v>-</v>
      </c>
      <c r="AB47" s="26" t="str">
        <f>VLOOKUP(A47,Component!A:AE,25,0)</f>
        <v>-</v>
      </c>
      <c r="AC47" s="26" t="str">
        <f>VLOOKUP(A47,Component!A:AE,26,0)</f>
        <v>-</v>
      </c>
      <c r="AD47" s="26" t="str">
        <f>VLOOKUP(A47,Component!A:AE,27,0)</f>
        <v>-</v>
      </c>
      <c r="AE47" s="26" t="str">
        <f>VLOOKUP(A47,Component!A:AE,28,0)</f>
        <v>-</v>
      </c>
      <c r="AF47" s="26" t="str">
        <f>VLOOKUP(A47,Component!A:AE,29,0)</f>
        <v>-</v>
      </c>
      <c r="AG47" s="26" t="str">
        <f>VLOOKUP(A47,Component!A:AE,30,0)</f>
        <v>-</v>
      </c>
      <c r="AH47" s="26" t="str">
        <f>VLOOKUP(A47,Component!A:AE,31,0)</f>
        <v>-</v>
      </c>
    </row>
    <row r="48" spans="1:34">
      <c r="A48" s="26" t="s">
        <v>21</v>
      </c>
      <c r="B48" s="26">
        <f t="shared" si="2"/>
        <v>45</v>
      </c>
      <c r="C48" s="26">
        <v>44</v>
      </c>
      <c r="D48" s="54">
        <f t="shared" si="6"/>
        <v>6.25E-2</v>
      </c>
      <c r="E48" s="26">
        <f>VLOOKUP(A48,Component!A:AE,2,0)</f>
        <v>1</v>
      </c>
      <c r="F48" s="26">
        <v>512</v>
      </c>
      <c r="G48" s="26">
        <f>VLOOKUP(A48,Component!A:L,4,0)</f>
        <v>3</v>
      </c>
      <c r="H48" s="26">
        <f>VLOOKUP(A48,Component!A:L,5,0)</f>
        <v>1</v>
      </c>
      <c r="I48" s="26">
        <f>VLOOKUP(A48,Component!A:L,6,0)</f>
        <v>1</v>
      </c>
      <c r="J48" s="26" t="str">
        <f>VLOOKUP(A48,Component!A:AE,7,0)</f>
        <v>leaky</v>
      </c>
      <c r="K48" s="26" t="str">
        <f>VLOOKUP(A48,Component!A:L,8,0)</f>
        <v>-</v>
      </c>
      <c r="L48" s="26" t="str">
        <f>VLOOKUP(A48,Component!A:L,9,0)</f>
        <v>-</v>
      </c>
      <c r="M48" s="26" t="str">
        <f>VLOOKUP(A48,Component!A:L,10,0)</f>
        <v>-</v>
      </c>
      <c r="N48" s="26" t="str">
        <f>VLOOKUP(A48,Component!A:L,11,0)</f>
        <v>-</v>
      </c>
      <c r="O48" s="26" t="str">
        <f>VLOOKUP(A48,Component!A:L,12,0)</f>
        <v>-</v>
      </c>
      <c r="P48" s="26" t="str">
        <f>VLOOKUP(A48,Component!A:AE,13,0)</f>
        <v>-</v>
      </c>
      <c r="Q48" s="26" t="str">
        <f>VLOOKUP(A48,Component!A:AE,14,0)</f>
        <v>-</v>
      </c>
      <c r="R48" s="26" t="str">
        <f>VLOOKUP(A48,Component!A:AE,15,0)</f>
        <v>-</v>
      </c>
      <c r="S48" s="26" t="str">
        <f>VLOOKUP(A48,Component!A:AE,16,0)</f>
        <v>-</v>
      </c>
      <c r="T48" s="26" t="str">
        <f>VLOOKUP(A48,Component!A:AE,17,0)</f>
        <v>-</v>
      </c>
      <c r="U48" s="26" t="str">
        <f>VLOOKUP(A48,Component!A:AE,18,0)</f>
        <v>-</v>
      </c>
      <c r="V48" s="26" t="str">
        <f>VLOOKUP(A48,Component!A:AE,19,0)</f>
        <v>-</v>
      </c>
      <c r="W48" s="26" t="str">
        <f>VLOOKUP(A48,Component!A:AE,20,0)</f>
        <v>-</v>
      </c>
      <c r="X48" s="26" t="str">
        <f>VLOOKUP(A48,Component!A:AE,21,0)</f>
        <v>-</v>
      </c>
      <c r="Y48" s="26" t="str">
        <f>VLOOKUP(A48,Component!A:AE,22,0)</f>
        <v>-</v>
      </c>
      <c r="Z48" s="26" t="str">
        <f>VLOOKUP(A48,Component!A:AE,23,0)</f>
        <v>-</v>
      </c>
      <c r="AA48" s="26" t="str">
        <f>VLOOKUP(A48,Component!A:AE,24,0)</f>
        <v>-</v>
      </c>
      <c r="AB48" s="26" t="str">
        <f>VLOOKUP(A48,Component!A:AE,25,0)</f>
        <v>-</v>
      </c>
      <c r="AC48" s="26" t="str">
        <f>VLOOKUP(A48,Component!A:AE,26,0)</f>
        <v>-</v>
      </c>
      <c r="AD48" s="26" t="str">
        <f>VLOOKUP(A48,Component!A:AE,27,0)</f>
        <v>-</v>
      </c>
      <c r="AE48" s="26" t="str">
        <f>VLOOKUP(A48,Component!A:AE,28,0)</f>
        <v>-</v>
      </c>
      <c r="AF48" s="26" t="str">
        <f>VLOOKUP(A48,Component!A:AE,29,0)</f>
        <v>-</v>
      </c>
      <c r="AG48" s="26" t="str">
        <f>VLOOKUP(A48,Component!A:AE,30,0)</f>
        <v>-</v>
      </c>
      <c r="AH48" s="26" t="str">
        <f>VLOOKUP(A48,Component!A:AE,31,0)</f>
        <v>-</v>
      </c>
    </row>
    <row r="49" spans="1:34">
      <c r="A49" s="26" t="s">
        <v>127</v>
      </c>
      <c r="B49" s="26">
        <f t="shared" si="2"/>
        <v>46</v>
      </c>
      <c r="C49" s="26">
        <v>43</v>
      </c>
      <c r="D49" s="54">
        <f t="shared" si="6"/>
        <v>6.25E-2</v>
      </c>
      <c r="E49" s="26" t="str">
        <f>VLOOKUP(A49,Component!A:AE,2,0)</f>
        <v>-</v>
      </c>
      <c r="F49" s="26" t="str">
        <f>VLOOKUP(A49,Component!A:L,3,0)</f>
        <v>-</v>
      </c>
      <c r="G49" s="26" t="str">
        <f>VLOOKUP(A49,Component!A:L,4,0)</f>
        <v>-</v>
      </c>
      <c r="H49" s="26" t="str">
        <f>VLOOKUP(A49,Component!A:L,5,0)</f>
        <v>-</v>
      </c>
      <c r="I49" s="26" t="str">
        <f>VLOOKUP(A49,Component!A:L,6,0)</f>
        <v>-</v>
      </c>
      <c r="J49" s="26" t="str">
        <f>VLOOKUP(A49,Component!A:AE,7,0)</f>
        <v>linear</v>
      </c>
      <c r="K49" s="26" t="str">
        <f>VLOOKUP(A49,Component!A:L,8,0)</f>
        <v>-</v>
      </c>
      <c r="L49" s="26">
        <v>-3</v>
      </c>
      <c r="M49" s="26" t="str">
        <f>VLOOKUP(A49,Component!A:L,10,0)</f>
        <v>-</v>
      </c>
      <c r="N49" s="26" t="str">
        <f>VLOOKUP(A49,Component!A:L,11,0)</f>
        <v>-</v>
      </c>
      <c r="O49" s="26" t="str">
        <f>VLOOKUP(A49,Component!A:L,12,0)</f>
        <v>-</v>
      </c>
      <c r="P49" s="26" t="str">
        <f>VLOOKUP(A49,Component!A:AE,13,0)</f>
        <v>-</v>
      </c>
      <c r="Q49" s="26" t="str">
        <f>VLOOKUP(A49,Component!A:AE,14,0)</f>
        <v>-</v>
      </c>
      <c r="R49" s="26" t="str">
        <f>VLOOKUP(A49,Component!A:AE,15,0)</f>
        <v>-</v>
      </c>
      <c r="S49" s="26" t="str">
        <f>VLOOKUP(A49,Component!A:AE,16,0)</f>
        <v>-</v>
      </c>
      <c r="T49" s="26" t="str">
        <f>VLOOKUP(A49,Component!A:AE,17,0)</f>
        <v>-</v>
      </c>
      <c r="U49" s="26" t="str">
        <f>VLOOKUP(A49,Component!A:AE,18,0)</f>
        <v>-</v>
      </c>
      <c r="V49" s="26" t="str">
        <f>VLOOKUP(A49,Component!A:AE,19,0)</f>
        <v>-</v>
      </c>
      <c r="W49" s="26" t="str">
        <f>VLOOKUP(A49,Component!A:AE,20,0)</f>
        <v>-</v>
      </c>
      <c r="X49" s="26" t="str">
        <f>VLOOKUP(A49,Component!A:AE,21,0)</f>
        <v>-</v>
      </c>
      <c r="Y49" s="26" t="str">
        <f>VLOOKUP(A49,Component!A:AE,22,0)</f>
        <v>-</v>
      </c>
      <c r="Z49" s="26" t="str">
        <f>VLOOKUP(A49,Component!A:AE,23,0)</f>
        <v>-</v>
      </c>
      <c r="AA49" s="26" t="str">
        <f>VLOOKUP(A49,Component!A:AE,24,0)</f>
        <v>-</v>
      </c>
      <c r="AB49" s="26" t="str">
        <f>VLOOKUP(A49,Component!A:AE,25,0)</f>
        <v>-</v>
      </c>
      <c r="AC49" s="26" t="str">
        <f>VLOOKUP(A49,Component!A:AE,26,0)</f>
        <v>-</v>
      </c>
      <c r="AD49" s="26" t="str">
        <f>VLOOKUP(A49,Component!A:AE,27,0)</f>
        <v>-</v>
      </c>
      <c r="AE49" s="26" t="str">
        <f>VLOOKUP(A49,Component!A:AE,28,0)</f>
        <v>-</v>
      </c>
      <c r="AF49" s="26" t="str">
        <f>VLOOKUP(A49,Component!A:AE,29,0)</f>
        <v>-</v>
      </c>
      <c r="AG49" s="26" t="str">
        <f>VLOOKUP(A49,Component!A:AE,30,0)</f>
        <v>-</v>
      </c>
      <c r="AH49" s="26" t="str">
        <f>VLOOKUP(A49,Component!A:AE,31,0)</f>
        <v>-</v>
      </c>
    </row>
    <row r="50" spans="1:34">
      <c r="A50" s="26" t="s">
        <v>21</v>
      </c>
      <c r="B50" s="26">
        <f t="shared" si="2"/>
        <v>47</v>
      </c>
      <c r="C50" s="26">
        <v>46</v>
      </c>
      <c r="D50" s="54">
        <f t="shared" si="6"/>
        <v>6.25E-2</v>
      </c>
      <c r="E50" s="26">
        <f>VLOOKUP(A50,Component!A:AE,2,0)</f>
        <v>1</v>
      </c>
      <c r="F50" s="26">
        <v>256</v>
      </c>
      <c r="G50" s="26">
        <v>1</v>
      </c>
      <c r="H50" s="26">
        <f>VLOOKUP(A50,Component!A:L,5,0)</f>
        <v>1</v>
      </c>
      <c r="I50" s="26">
        <f>VLOOKUP(A50,Component!A:L,6,0)</f>
        <v>1</v>
      </c>
      <c r="J50" s="26" t="str">
        <f>VLOOKUP(A50,Component!A:AE,7,0)</f>
        <v>leaky</v>
      </c>
      <c r="K50" s="26" t="str">
        <f>VLOOKUP(A50,Component!A:L,8,0)</f>
        <v>-</v>
      </c>
      <c r="L50" s="26" t="str">
        <f>VLOOKUP(A50,Component!A:L,9,0)</f>
        <v>-</v>
      </c>
      <c r="M50" s="26" t="str">
        <f>VLOOKUP(A50,Component!A:L,10,0)</f>
        <v>-</v>
      </c>
      <c r="N50" s="26" t="str">
        <f>VLOOKUP(A50,Component!A:L,11,0)</f>
        <v>-</v>
      </c>
      <c r="O50" s="26" t="str">
        <f>VLOOKUP(A50,Component!A:L,12,0)</f>
        <v>-</v>
      </c>
      <c r="P50" s="26" t="str">
        <f>VLOOKUP(A50,Component!A:AE,13,0)</f>
        <v>-</v>
      </c>
      <c r="Q50" s="26" t="str">
        <f>VLOOKUP(A50,Component!A:AE,14,0)</f>
        <v>-</v>
      </c>
      <c r="R50" s="26" t="str">
        <f>VLOOKUP(A50,Component!A:AE,15,0)</f>
        <v>-</v>
      </c>
      <c r="S50" s="26" t="str">
        <f>VLOOKUP(A50,Component!A:AE,16,0)</f>
        <v>-</v>
      </c>
      <c r="T50" s="26" t="str">
        <f>VLOOKUP(A50,Component!A:AE,17,0)</f>
        <v>-</v>
      </c>
      <c r="U50" s="26" t="str">
        <f>VLOOKUP(A50,Component!A:AE,18,0)</f>
        <v>-</v>
      </c>
      <c r="V50" s="26" t="str">
        <f>VLOOKUP(A50,Component!A:AE,19,0)</f>
        <v>-</v>
      </c>
      <c r="W50" s="26" t="str">
        <f>VLOOKUP(A50,Component!A:AE,20,0)</f>
        <v>-</v>
      </c>
      <c r="X50" s="26" t="str">
        <f>VLOOKUP(A50,Component!A:AE,21,0)</f>
        <v>-</v>
      </c>
      <c r="Y50" s="26" t="str">
        <f>VLOOKUP(A50,Component!A:AE,22,0)</f>
        <v>-</v>
      </c>
      <c r="Z50" s="26" t="str">
        <f>VLOOKUP(A50,Component!A:AE,23,0)</f>
        <v>-</v>
      </c>
      <c r="AA50" s="26" t="str">
        <f>VLOOKUP(A50,Component!A:AE,24,0)</f>
        <v>-</v>
      </c>
      <c r="AB50" s="26" t="str">
        <f>VLOOKUP(A50,Component!A:AE,25,0)</f>
        <v>-</v>
      </c>
      <c r="AC50" s="26" t="str">
        <f>VLOOKUP(A50,Component!A:AE,26,0)</f>
        <v>-</v>
      </c>
      <c r="AD50" s="26" t="str">
        <f>VLOOKUP(A50,Component!A:AE,27,0)</f>
        <v>-</v>
      </c>
      <c r="AE50" s="26" t="str">
        <f>VLOOKUP(A50,Component!A:AE,28,0)</f>
        <v>-</v>
      </c>
      <c r="AF50" s="26" t="str">
        <f>VLOOKUP(A50,Component!A:AE,29,0)</f>
        <v>-</v>
      </c>
      <c r="AG50" s="26" t="str">
        <f>VLOOKUP(A50,Component!A:AE,30,0)</f>
        <v>-</v>
      </c>
      <c r="AH50" s="26" t="str">
        <f>VLOOKUP(A50,Component!A:AE,31,0)</f>
        <v>-</v>
      </c>
    </row>
    <row r="51" spans="1:34">
      <c r="A51" s="26" t="s">
        <v>21</v>
      </c>
      <c r="B51" s="26">
        <f t="shared" si="2"/>
        <v>48</v>
      </c>
      <c r="C51" s="26">
        <v>47</v>
      </c>
      <c r="D51" s="54">
        <f t="shared" si="6"/>
        <v>6.25E-2</v>
      </c>
      <c r="E51" s="26">
        <f>VLOOKUP(A51,Component!A:AE,2,0)</f>
        <v>1</v>
      </c>
      <c r="F51" s="26">
        <v>512</v>
      </c>
      <c r="G51" s="26">
        <f>VLOOKUP(A51,Component!A:L,4,0)</f>
        <v>3</v>
      </c>
      <c r="H51" s="26">
        <f>VLOOKUP(A51,Component!A:L,5,0)</f>
        <v>1</v>
      </c>
      <c r="I51" s="26">
        <f>VLOOKUP(A51,Component!A:L,6,0)</f>
        <v>1</v>
      </c>
      <c r="J51" s="26" t="str">
        <f>VLOOKUP(A51,Component!A:AE,7,0)</f>
        <v>leaky</v>
      </c>
      <c r="K51" s="26" t="str">
        <f>VLOOKUP(A51,Component!A:L,8,0)</f>
        <v>-</v>
      </c>
      <c r="L51" s="26" t="str">
        <f>VLOOKUP(A51,Component!A:L,9,0)</f>
        <v>-</v>
      </c>
      <c r="M51" s="26" t="str">
        <f>VLOOKUP(A51,Component!A:L,10,0)</f>
        <v>-</v>
      </c>
      <c r="N51" s="26" t="str">
        <f>VLOOKUP(A51,Component!A:L,11,0)</f>
        <v>-</v>
      </c>
      <c r="O51" s="26" t="str">
        <f>VLOOKUP(A51,Component!A:L,12,0)</f>
        <v>-</v>
      </c>
      <c r="P51" s="26" t="str">
        <f>VLOOKUP(A51,Component!A:AE,13,0)</f>
        <v>-</v>
      </c>
      <c r="Q51" s="26" t="str">
        <f>VLOOKUP(A51,Component!A:AE,14,0)</f>
        <v>-</v>
      </c>
      <c r="R51" s="26" t="str">
        <f>VLOOKUP(A51,Component!A:AE,15,0)</f>
        <v>-</v>
      </c>
      <c r="S51" s="26" t="str">
        <f>VLOOKUP(A51,Component!A:AE,16,0)</f>
        <v>-</v>
      </c>
      <c r="T51" s="26" t="str">
        <f>VLOOKUP(A51,Component!A:AE,17,0)</f>
        <v>-</v>
      </c>
      <c r="U51" s="26" t="str">
        <f>VLOOKUP(A51,Component!A:AE,18,0)</f>
        <v>-</v>
      </c>
      <c r="V51" s="26" t="str">
        <f>VLOOKUP(A51,Component!A:AE,19,0)</f>
        <v>-</v>
      </c>
      <c r="W51" s="26" t="str">
        <f>VLOOKUP(A51,Component!A:AE,20,0)</f>
        <v>-</v>
      </c>
      <c r="X51" s="26" t="str">
        <f>VLOOKUP(A51,Component!A:AE,21,0)</f>
        <v>-</v>
      </c>
      <c r="Y51" s="26" t="str">
        <f>VLOOKUP(A51,Component!A:AE,22,0)</f>
        <v>-</v>
      </c>
      <c r="Z51" s="26" t="str">
        <f>VLOOKUP(A51,Component!A:AE,23,0)</f>
        <v>-</v>
      </c>
      <c r="AA51" s="26" t="str">
        <f>VLOOKUP(A51,Component!A:AE,24,0)</f>
        <v>-</v>
      </c>
      <c r="AB51" s="26" t="str">
        <f>VLOOKUP(A51,Component!A:AE,25,0)</f>
        <v>-</v>
      </c>
      <c r="AC51" s="26" t="str">
        <f>VLOOKUP(A51,Component!A:AE,26,0)</f>
        <v>-</v>
      </c>
      <c r="AD51" s="26" t="str">
        <f>VLOOKUP(A51,Component!A:AE,27,0)</f>
        <v>-</v>
      </c>
      <c r="AE51" s="26" t="str">
        <f>VLOOKUP(A51,Component!A:AE,28,0)</f>
        <v>-</v>
      </c>
      <c r="AF51" s="26" t="str">
        <f>VLOOKUP(A51,Component!A:AE,29,0)</f>
        <v>-</v>
      </c>
      <c r="AG51" s="26" t="str">
        <f>VLOOKUP(A51,Component!A:AE,30,0)</f>
        <v>-</v>
      </c>
      <c r="AH51" s="26" t="str">
        <f>VLOOKUP(A51,Component!A:AE,31,0)</f>
        <v>-</v>
      </c>
    </row>
    <row r="52" spans="1:34">
      <c r="A52" s="26" t="s">
        <v>127</v>
      </c>
      <c r="B52" s="26">
        <f t="shared" si="2"/>
        <v>49</v>
      </c>
      <c r="C52" s="26">
        <v>46</v>
      </c>
      <c r="D52" s="54">
        <f t="shared" si="6"/>
        <v>6.25E-2</v>
      </c>
      <c r="E52" s="26" t="str">
        <f>VLOOKUP(A52,Component!A:AE,2,0)</f>
        <v>-</v>
      </c>
      <c r="F52" s="26" t="str">
        <f>VLOOKUP(A52,Component!A:L,3,0)</f>
        <v>-</v>
      </c>
      <c r="G52" s="26" t="str">
        <f>VLOOKUP(A52,Component!A:L,4,0)</f>
        <v>-</v>
      </c>
      <c r="H52" s="26" t="str">
        <f>VLOOKUP(A52,Component!A:L,5,0)</f>
        <v>-</v>
      </c>
      <c r="I52" s="26" t="str">
        <f>VLOOKUP(A52,Component!A:L,6,0)</f>
        <v>-</v>
      </c>
      <c r="J52" s="26" t="str">
        <f>VLOOKUP(A52,Component!A:AE,7,0)</f>
        <v>linear</v>
      </c>
      <c r="K52" s="26" t="str">
        <f>VLOOKUP(A52,Component!A:L,8,0)</f>
        <v>-</v>
      </c>
      <c r="L52" s="26">
        <v>-3</v>
      </c>
      <c r="M52" s="26" t="str">
        <f>VLOOKUP(A52,Component!A:L,10,0)</f>
        <v>-</v>
      </c>
      <c r="N52" s="26" t="str">
        <f>VLOOKUP(A52,Component!A:L,11,0)</f>
        <v>-</v>
      </c>
      <c r="O52" s="26" t="str">
        <f>VLOOKUP(A52,Component!A:L,12,0)</f>
        <v>-</v>
      </c>
      <c r="P52" s="26" t="str">
        <f>VLOOKUP(A52,Component!A:AE,13,0)</f>
        <v>-</v>
      </c>
      <c r="Q52" s="26" t="str">
        <f>VLOOKUP(A52,Component!A:AE,14,0)</f>
        <v>-</v>
      </c>
      <c r="R52" s="26" t="str">
        <f>VLOOKUP(A52,Component!A:AE,15,0)</f>
        <v>-</v>
      </c>
      <c r="S52" s="26" t="str">
        <f>VLOOKUP(A52,Component!A:AE,16,0)</f>
        <v>-</v>
      </c>
      <c r="T52" s="26" t="str">
        <f>VLOOKUP(A52,Component!A:AE,17,0)</f>
        <v>-</v>
      </c>
      <c r="U52" s="26" t="str">
        <f>VLOOKUP(A52,Component!A:AE,18,0)</f>
        <v>-</v>
      </c>
      <c r="V52" s="26" t="str">
        <f>VLOOKUP(A52,Component!A:AE,19,0)</f>
        <v>-</v>
      </c>
      <c r="W52" s="26" t="str">
        <f>VLOOKUP(A52,Component!A:AE,20,0)</f>
        <v>-</v>
      </c>
      <c r="X52" s="26" t="str">
        <f>VLOOKUP(A52,Component!A:AE,21,0)</f>
        <v>-</v>
      </c>
      <c r="Y52" s="26" t="str">
        <f>VLOOKUP(A52,Component!A:AE,22,0)</f>
        <v>-</v>
      </c>
      <c r="Z52" s="26" t="str">
        <f>VLOOKUP(A52,Component!A:AE,23,0)</f>
        <v>-</v>
      </c>
      <c r="AA52" s="26" t="str">
        <f>VLOOKUP(A52,Component!A:AE,24,0)</f>
        <v>-</v>
      </c>
      <c r="AB52" s="26" t="str">
        <f>VLOOKUP(A52,Component!A:AE,25,0)</f>
        <v>-</v>
      </c>
      <c r="AC52" s="26" t="str">
        <f>VLOOKUP(A52,Component!A:AE,26,0)</f>
        <v>-</v>
      </c>
      <c r="AD52" s="26" t="str">
        <f>VLOOKUP(A52,Component!A:AE,27,0)</f>
        <v>-</v>
      </c>
      <c r="AE52" s="26" t="str">
        <f>VLOOKUP(A52,Component!A:AE,28,0)</f>
        <v>-</v>
      </c>
      <c r="AF52" s="26" t="str">
        <f>VLOOKUP(A52,Component!A:AE,29,0)</f>
        <v>-</v>
      </c>
      <c r="AG52" s="26" t="str">
        <f>VLOOKUP(A52,Component!A:AE,30,0)</f>
        <v>-</v>
      </c>
      <c r="AH52" s="26" t="str">
        <f>VLOOKUP(A52,Component!A:AE,31,0)</f>
        <v>-</v>
      </c>
    </row>
    <row r="53" spans="1:34">
      <c r="A53" s="26" t="s">
        <v>21</v>
      </c>
      <c r="B53" s="26">
        <f t="shared" si="2"/>
        <v>50</v>
      </c>
      <c r="C53" s="26">
        <v>49</v>
      </c>
      <c r="D53" s="54">
        <f t="shared" si="6"/>
        <v>6.25E-2</v>
      </c>
      <c r="E53" s="26">
        <f>VLOOKUP(A53,Component!A:AE,2,0)</f>
        <v>1</v>
      </c>
      <c r="F53" s="26">
        <v>256</v>
      </c>
      <c r="G53" s="26">
        <v>1</v>
      </c>
      <c r="H53" s="26">
        <f>VLOOKUP(A53,Component!A:L,5,0)</f>
        <v>1</v>
      </c>
      <c r="I53" s="26">
        <f>VLOOKUP(A53,Component!A:L,6,0)</f>
        <v>1</v>
      </c>
      <c r="J53" s="26" t="str">
        <f>VLOOKUP(A53,Component!A:AE,7,0)</f>
        <v>leaky</v>
      </c>
      <c r="K53" s="26" t="str">
        <f>VLOOKUP(A53,Component!A:L,8,0)</f>
        <v>-</v>
      </c>
      <c r="L53" s="26" t="str">
        <f>VLOOKUP(A53,Component!A:L,9,0)</f>
        <v>-</v>
      </c>
      <c r="M53" s="26" t="str">
        <f>VLOOKUP(A53,Component!A:L,10,0)</f>
        <v>-</v>
      </c>
      <c r="N53" s="26" t="str">
        <f>VLOOKUP(A53,Component!A:L,11,0)</f>
        <v>-</v>
      </c>
      <c r="O53" s="26" t="str">
        <f>VLOOKUP(A53,Component!A:L,12,0)</f>
        <v>-</v>
      </c>
      <c r="P53" s="26" t="str">
        <f>VLOOKUP(A53,Component!A:AE,13,0)</f>
        <v>-</v>
      </c>
      <c r="Q53" s="26" t="str">
        <f>VLOOKUP(A53,Component!A:AE,14,0)</f>
        <v>-</v>
      </c>
      <c r="R53" s="26" t="str">
        <f>VLOOKUP(A53,Component!A:AE,15,0)</f>
        <v>-</v>
      </c>
      <c r="S53" s="26" t="str">
        <f>VLOOKUP(A53,Component!A:AE,16,0)</f>
        <v>-</v>
      </c>
      <c r="T53" s="26" t="str">
        <f>VLOOKUP(A53,Component!A:AE,17,0)</f>
        <v>-</v>
      </c>
      <c r="U53" s="26" t="str">
        <f>VLOOKUP(A53,Component!A:AE,18,0)</f>
        <v>-</v>
      </c>
      <c r="V53" s="26" t="str">
        <f>VLOOKUP(A53,Component!A:AE,19,0)</f>
        <v>-</v>
      </c>
      <c r="W53" s="26" t="str">
        <f>VLOOKUP(A53,Component!A:AE,20,0)</f>
        <v>-</v>
      </c>
      <c r="X53" s="26" t="str">
        <f>VLOOKUP(A53,Component!A:AE,21,0)</f>
        <v>-</v>
      </c>
      <c r="Y53" s="26" t="str">
        <f>VLOOKUP(A53,Component!A:AE,22,0)</f>
        <v>-</v>
      </c>
      <c r="Z53" s="26" t="str">
        <f>VLOOKUP(A53,Component!A:AE,23,0)</f>
        <v>-</v>
      </c>
      <c r="AA53" s="26" t="str">
        <f>VLOOKUP(A53,Component!A:AE,24,0)</f>
        <v>-</v>
      </c>
      <c r="AB53" s="26" t="str">
        <f>VLOOKUP(A53,Component!A:AE,25,0)</f>
        <v>-</v>
      </c>
      <c r="AC53" s="26" t="str">
        <f>VLOOKUP(A53,Component!A:AE,26,0)</f>
        <v>-</v>
      </c>
      <c r="AD53" s="26" t="str">
        <f>VLOOKUP(A53,Component!A:AE,27,0)</f>
        <v>-</v>
      </c>
      <c r="AE53" s="26" t="str">
        <f>VLOOKUP(A53,Component!A:AE,28,0)</f>
        <v>-</v>
      </c>
      <c r="AF53" s="26" t="str">
        <f>VLOOKUP(A53,Component!A:AE,29,0)</f>
        <v>-</v>
      </c>
      <c r="AG53" s="26" t="str">
        <f>VLOOKUP(A53,Component!A:AE,30,0)</f>
        <v>-</v>
      </c>
      <c r="AH53" s="26" t="str">
        <f>VLOOKUP(A53,Component!A:AE,31,0)</f>
        <v>-</v>
      </c>
    </row>
    <row r="54" spans="1:34">
      <c r="A54" s="26" t="s">
        <v>21</v>
      </c>
      <c r="B54" s="26">
        <f t="shared" si="2"/>
        <v>51</v>
      </c>
      <c r="C54" s="26">
        <v>50</v>
      </c>
      <c r="D54" s="54">
        <f t="shared" si="6"/>
        <v>6.25E-2</v>
      </c>
      <c r="E54" s="26">
        <f>VLOOKUP(A54,Component!A:AE,2,0)</f>
        <v>1</v>
      </c>
      <c r="F54" s="26">
        <v>512</v>
      </c>
      <c r="G54" s="26">
        <f>VLOOKUP(A54,Component!A:L,4,0)</f>
        <v>3</v>
      </c>
      <c r="H54" s="26">
        <f>VLOOKUP(A54,Component!A:L,5,0)</f>
        <v>1</v>
      </c>
      <c r="I54" s="26">
        <f>VLOOKUP(A54,Component!A:L,6,0)</f>
        <v>1</v>
      </c>
      <c r="J54" s="26" t="str">
        <f>VLOOKUP(A54,Component!A:AE,7,0)</f>
        <v>leaky</v>
      </c>
      <c r="K54" s="26" t="str">
        <f>VLOOKUP(A54,Component!A:L,8,0)</f>
        <v>-</v>
      </c>
      <c r="L54" s="26" t="str">
        <f>VLOOKUP(A54,Component!A:L,9,0)</f>
        <v>-</v>
      </c>
      <c r="M54" s="26" t="str">
        <f>VLOOKUP(A54,Component!A:L,10,0)</f>
        <v>-</v>
      </c>
      <c r="N54" s="26" t="str">
        <f>VLOOKUP(A54,Component!A:L,11,0)</f>
        <v>-</v>
      </c>
      <c r="O54" s="26" t="str">
        <f>VLOOKUP(A54,Component!A:L,12,0)</f>
        <v>-</v>
      </c>
      <c r="P54" s="26" t="str">
        <f>VLOOKUP(A54,Component!A:AE,13,0)</f>
        <v>-</v>
      </c>
      <c r="Q54" s="26" t="str">
        <f>VLOOKUP(A54,Component!A:AE,14,0)</f>
        <v>-</v>
      </c>
      <c r="R54" s="26" t="str">
        <f>VLOOKUP(A54,Component!A:AE,15,0)</f>
        <v>-</v>
      </c>
      <c r="S54" s="26" t="str">
        <f>VLOOKUP(A54,Component!A:AE,16,0)</f>
        <v>-</v>
      </c>
      <c r="T54" s="26" t="str">
        <f>VLOOKUP(A54,Component!A:AE,17,0)</f>
        <v>-</v>
      </c>
      <c r="U54" s="26" t="str">
        <f>VLOOKUP(A54,Component!A:AE,18,0)</f>
        <v>-</v>
      </c>
      <c r="V54" s="26" t="str">
        <f>VLOOKUP(A54,Component!A:AE,19,0)</f>
        <v>-</v>
      </c>
      <c r="W54" s="26" t="str">
        <f>VLOOKUP(A54,Component!A:AE,20,0)</f>
        <v>-</v>
      </c>
      <c r="X54" s="26" t="str">
        <f>VLOOKUP(A54,Component!A:AE,21,0)</f>
        <v>-</v>
      </c>
      <c r="Y54" s="26" t="str">
        <f>VLOOKUP(A54,Component!A:AE,22,0)</f>
        <v>-</v>
      </c>
      <c r="Z54" s="26" t="str">
        <f>VLOOKUP(A54,Component!A:AE,23,0)</f>
        <v>-</v>
      </c>
      <c r="AA54" s="26" t="str">
        <f>VLOOKUP(A54,Component!A:AE,24,0)</f>
        <v>-</v>
      </c>
      <c r="AB54" s="26" t="str">
        <f>VLOOKUP(A54,Component!A:AE,25,0)</f>
        <v>-</v>
      </c>
      <c r="AC54" s="26" t="str">
        <f>VLOOKUP(A54,Component!A:AE,26,0)</f>
        <v>-</v>
      </c>
      <c r="AD54" s="26" t="str">
        <f>VLOOKUP(A54,Component!A:AE,27,0)</f>
        <v>-</v>
      </c>
      <c r="AE54" s="26" t="str">
        <f>VLOOKUP(A54,Component!A:AE,28,0)</f>
        <v>-</v>
      </c>
      <c r="AF54" s="26" t="str">
        <f>VLOOKUP(A54,Component!A:AE,29,0)</f>
        <v>-</v>
      </c>
      <c r="AG54" s="26" t="str">
        <f>VLOOKUP(A54,Component!A:AE,30,0)</f>
        <v>-</v>
      </c>
      <c r="AH54" s="26" t="str">
        <f>VLOOKUP(A54,Component!A:AE,31,0)</f>
        <v>-</v>
      </c>
    </row>
    <row r="55" spans="1:34">
      <c r="A55" s="26" t="s">
        <v>127</v>
      </c>
      <c r="B55" s="26">
        <f t="shared" si="2"/>
        <v>52</v>
      </c>
      <c r="C55" s="26">
        <v>49</v>
      </c>
      <c r="D55" s="54">
        <f t="shared" si="6"/>
        <v>6.25E-2</v>
      </c>
      <c r="E55" s="26" t="str">
        <f>VLOOKUP(A55,Component!A:AE,2,0)</f>
        <v>-</v>
      </c>
      <c r="F55" s="26" t="str">
        <f>VLOOKUP(A55,Component!A:L,3,0)</f>
        <v>-</v>
      </c>
      <c r="G55" s="26" t="str">
        <f>VLOOKUP(A55,Component!A:L,4,0)</f>
        <v>-</v>
      </c>
      <c r="H55" s="26" t="str">
        <f>VLOOKUP(A55,Component!A:L,5,0)</f>
        <v>-</v>
      </c>
      <c r="I55" s="26" t="str">
        <f>VLOOKUP(A55,Component!A:L,6,0)</f>
        <v>-</v>
      </c>
      <c r="J55" s="26" t="str">
        <f>VLOOKUP(A55,Component!A:AE,7,0)</f>
        <v>linear</v>
      </c>
      <c r="K55" s="26" t="str">
        <f>VLOOKUP(A55,Component!A:L,8,0)</f>
        <v>-</v>
      </c>
      <c r="L55" s="26">
        <v>-3</v>
      </c>
      <c r="M55" s="26" t="str">
        <f>VLOOKUP(A55,Component!A:L,10,0)</f>
        <v>-</v>
      </c>
      <c r="N55" s="26" t="str">
        <f>VLOOKUP(A55,Component!A:L,11,0)</f>
        <v>-</v>
      </c>
      <c r="O55" s="26" t="str">
        <f>VLOOKUP(A55,Component!A:L,12,0)</f>
        <v>-</v>
      </c>
      <c r="P55" s="26" t="str">
        <f>VLOOKUP(A55,Component!A:AE,13,0)</f>
        <v>-</v>
      </c>
      <c r="Q55" s="26" t="str">
        <f>VLOOKUP(A55,Component!A:AE,14,0)</f>
        <v>-</v>
      </c>
      <c r="R55" s="26" t="str">
        <f>VLOOKUP(A55,Component!A:AE,15,0)</f>
        <v>-</v>
      </c>
      <c r="S55" s="26" t="str">
        <f>VLOOKUP(A55,Component!A:AE,16,0)</f>
        <v>-</v>
      </c>
      <c r="T55" s="26" t="str">
        <f>VLOOKUP(A55,Component!A:AE,17,0)</f>
        <v>-</v>
      </c>
      <c r="U55" s="26" t="str">
        <f>VLOOKUP(A55,Component!A:AE,18,0)</f>
        <v>-</v>
      </c>
      <c r="V55" s="26" t="str">
        <f>VLOOKUP(A55,Component!A:AE,19,0)</f>
        <v>-</v>
      </c>
      <c r="W55" s="26" t="str">
        <f>VLOOKUP(A55,Component!A:AE,20,0)</f>
        <v>-</v>
      </c>
      <c r="X55" s="26" t="str">
        <f>VLOOKUP(A55,Component!A:AE,21,0)</f>
        <v>-</v>
      </c>
      <c r="Y55" s="26" t="str">
        <f>VLOOKUP(A55,Component!A:AE,22,0)</f>
        <v>-</v>
      </c>
      <c r="Z55" s="26" t="str">
        <f>VLOOKUP(A55,Component!A:AE,23,0)</f>
        <v>-</v>
      </c>
      <c r="AA55" s="26" t="str">
        <f>VLOOKUP(A55,Component!A:AE,24,0)</f>
        <v>-</v>
      </c>
      <c r="AB55" s="26" t="str">
        <f>VLOOKUP(A55,Component!A:AE,25,0)</f>
        <v>-</v>
      </c>
      <c r="AC55" s="26" t="str">
        <f>VLOOKUP(A55,Component!A:AE,26,0)</f>
        <v>-</v>
      </c>
      <c r="AD55" s="26" t="str">
        <f>VLOOKUP(A55,Component!A:AE,27,0)</f>
        <v>-</v>
      </c>
      <c r="AE55" s="26" t="str">
        <f>VLOOKUP(A55,Component!A:AE,28,0)</f>
        <v>-</v>
      </c>
      <c r="AF55" s="26" t="str">
        <f>VLOOKUP(A55,Component!A:AE,29,0)</f>
        <v>-</v>
      </c>
      <c r="AG55" s="26" t="str">
        <f>VLOOKUP(A55,Component!A:AE,30,0)</f>
        <v>-</v>
      </c>
      <c r="AH55" s="26" t="str">
        <f>VLOOKUP(A55,Component!A:AE,31,0)</f>
        <v>-</v>
      </c>
    </row>
    <row r="56" spans="1:34">
      <c r="A56" s="45" t="s">
        <v>21</v>
      </c>
      <c r="B56" s="26">
        <f t="shared" si="2"/>
        <v>53</v>
      </c>
      <c r="C56" s="26">
        <v>52</v>
      </c>
      <c r="D56" s="54">
        <f t="shared" si="6"/>
        <v>6.25E-2</v>
      </c>
      <c r="E56" s="26">
        <f>VLOOKUP(A56,Component!A:AE,2,0)</f>
        <v>1</v>
      </c>
      <c r="F56" s="26">
        <v>256</v>
      </c>
      <c r="G56" s="26">
        <v>1</v>
      </c>
      <c r="H56" s="26">
        <f>VLOOKUP(A56,Component!A:L,5,0)</f>
        <v>1</v>
      </c>
      <c r="I56" s="26">
        <f>VLOOKUP(A56,Component!A:L,6,0)</f>
        <v>1</v>
      </c>
      <c r="J56" s="26" t="str">
        <f>VLOOKUP(A56,Component!A:AE,7,0)</f>
        <v>leaky</v>
      </c>
      <c r="K56" s="26" t="str">
        <f>VLOOKUP(A56,Component!A:L,8,0)</f>
        <v>-</v>
      </c>
      <c r="L56" s="26" t="str">
        <f>VLOOKUP(A56,Component!A:L,9,0)</f>
        <v>-</v>
      </c>
      <c r="M56" s="26" t="str">
        <f>VLOOKUP(A56,Component!A:L,10,0)</f>
        <v>-</v>
      </c>
      <c r="N56" s="26" t="str">
        <f>VLOOKUP(A56,Component!A:L,11,0)</f>
        <v>-</v>
      </c>
      <c r="O56" s="26" t="str">
        <f>VLOOKUP(A56,Component!A:L,12,0)</f>
        <v>-</v>
      </c>
      <c r="P56" s="26" t="str">
        <f>VLOOKUP(A56,Component!A:AE,13,0)</f>
        <v>-</v>
      </c>
      <c r="Q56" s="26" t="str">
        <f>VLOOKUP(A56,Component!A:AE,14,0)</f>
        <v>-</v>
      </c>
      <c r="R56" s="26" t="str">
        <f>VLOOKUP(A56,Component!A:AE,15,0)</f>
        <v>-</v>
      </c>
      <c r="S56" s="26" t="str">
        <f>VLOOKUP(A56,Component!A:AE,16,0)</f>
        <v>-</v>
      </c>
      <c r="T56" s="26" t="str">
        <f>VLOOKUP(A56,Component!A:AE,17,0)</f>
        <v>-</v>
      </c>
      <c r="U56" s="26" t="str">
        <f>VLOOKUP(A56,Component!A:AE,18,0)</f>
        <v>-</v>
      </c>
      <c r="V56" s="26" t="str">
        <f>VLOOKUP(A56,Component!A:AE,19,0)</f>
        <v>-</v>
      </c>
      <c r="W56" s="26" t="str">
        <f>VLOOKUP(A56,Component!A:AE,20,0)</f>
        <v>-</v>
      </c>
      <c r="X56" s="26" t="str">
        <f>VLOOKUP(A56,Component!A:AE,21,0)</f>
        <v>-</v>
      </c>
      <c r="Y56" s="26" t="str">
        <f>VLOOKUP(A56,Component!A:AE,22,0)</f>
        <v>-</v>
      </c>
      <c r="Z56" s="26" t="str">
        <f>VLOOKUP(A56,Component!A:AE,23,0)</f>
        <v>-</v>
      </c>
      <c r="AA56" s="26" t="str">
        <f>VLOOKUP(A56,Component!A:AE,24,0)</f>
        <v>-</v>
      </c>
      <c r="AB56" s="26" t="str">
        <f>VLOOKUP(A56,Component!A:AE,25,0)</f>
        <v>-</v>
      </c>
      <c r="AC56" s="26" t="str">
        <f>VLOOKUP(A56,Component!A:AE,26,0)</f>
        <v>-</v>
      </c>
      <c r="AD56" s="26" t="str">
        <f>VLOOKUP(A56,Component!A:AE,27,0)</f>
        <v>-</v>
      </c>
      <c r="AE56" s="26" t="str">
        <f>VLOOKUP(A56,Component!A:AE,28,0)</f>
        <v>-</v>
      </c>
      <c r="AF56" s="26" t="str">
        <f>VLOOKUP(A56,Component!A:AE,29,0)</f>
        <v>-</v>
      </c>
      <c r="AG56" s="26" t="str">
        <f>VLOOKUP(A56,Component!A:AE,30,0)</f>
        <v>-</v>
      </c>
      <c r="AH56" s="26" t="str">
        <f>VLOOKUP(A56,Component!A:AE,31,0)</f>
        <v>-</v>
      </c>
    </row>
    <row r="57" spans="1:34">
      <c r="A57" s="26" t="s">
        <v>21</v>
      </c>
      <c r="B57" s="26">
        <f t="shared" si="2"/>
        <v>54</v>
      </c>
      <c r="C57" s="26">
        <v>53</v>
      </c>
      <c r="D57" s="54">
        <f t="shared" si="6"/>
        <v>6.25E-2</v>
      </c>
      <c r="E57" s="26">
        <f>VLOOKUP(A57,Component!A:AE,2,0)</f>
        <v>1</v>
      </c>
      <c r="F57" s="26">
        <v>512</v>
      </c>
      <c r="G57" s="26">
        <f>VLOOKUP(A57,Component!A:L,4,0)</f>
        <v>3</v>
      </c>
      <c r="H57" s="26">
        <f>VLOOKUP(A57,Component!A:L,5,0)</f>
        <v>1</v>
      </c>
      <c r="I57" s="26">
        <f>VLOOKUP(A57,Component!A:L,6,0)</f>
        <v>1</v>
      </c>
      <c r="J57" s="26" t="str">
        <f>VLOOKUP(A57,Component!A:AE,7,0)</f>
        <v>leaky</v>
      </c>
      <c r="K57" s="26" t="str">
        <f>VLOOKUP(A57,Component!A:L,8,0)</f>
        <v>-</v>
      </c>
      <c r="L57" s="26" t="str">
        <f>VLOOKUP(A57,Component!A:L,9,0)</f>
        <v>-</v>
      </c>
      <c r="M57" s="26" t="str">
        <f>VLOOKUP(A57,Component!A:L,10,0)</f>
        <v>-</v>
      </c>
      <c r="N57" s="26" t="str">
        <f>VLOOKUP(A57,Component!A:L,11,0)</f>
        <v>-</v>
      </c>
      <c r="O57" s="26" t="str">
        <f>VLOOKUP(A57,Component!A:L,12,0)</f>
        <v>-</v>
      </c>
      <c r="P57" s="26" t="str">
        <f>VLOOKUP(A57,Component!A:AE,13,0)</f>
        <v>-</v>
      </c>
      <c r="Q57" s="26" t="str">
        <f>VLOOKUP(A57,Component!A:AE,14,0)</f>
        <v>-</v>
      </c>
      <c r="R57" s="26" t="str">
        <f>VLOOKUP(A57,Component!A:AE,15,0)</f>
        <v>-</v>
      </c>
      <c r="S57" s="26" t="str">
        <f>VLOOKUP(A57,Component!A:AE,16,0)</f>
        <v>-</v>
      </c>
      <c r="T57" s="26" t="str">
        <f>VLOOKUP(A57,Component!A:AE,17,0)</f>
        <v>-</v>
      </c>
      <c r="U57" s="26" t="str">
        <f>VLOOKUP(A57,Component!A:AE,18,0)</f>
        <v>-</v>
      </c>
      <c r="V57" s="26" t="str">
        <f>VLOOKUP(A57,Component!A:AE,19,0)</f>
        <v>-</v>
      </c>
      <c r="W57" s="26" t="str">
        <f>VLOOKUP(A57,Component!A:AE,20,0)</f>
        <v>-</v>
      </c>
      <c r="X57" s="26" t="str">
        <f>VLOOKUP(A57,Component!A:AE,21,0)</f>
        <v>-</v>
      </c>
      <c r="Y57" s="26" t="str">
        <f>VLOOKUP(A57,Component!A:AE,22,0)</f>
        <v>-</v>
      </c>
      <c r="Z57" s="26" t="str">
        <f>VLOOKUP(A57,Component!A:AE,23,0)</f>
        <v>-</v>
      </c>
      <c r="AA57" s="26" t="str">
        <f>VLOOKUP(A57,Component!A:AE,24,0)</f>
        <v>-</v>
      </c>
      <c r="AB57" s="26" t="str">
        <f>VLOOKUP(A57,Component!A:AE,25,0)</f>
        <v>-</v>
      </c>
      <c r="AC57" s="26" t="str">
        <f>VLOOKUP(A57,Component!A:AE,26,0)</f>
        <v>-</v>
      </c>
      <c r="AD57" s="26" t="str">
        <f>VLOOKUP(A57,Component!A:AE,27,0)</f>
        <v>-</v>
      </c>
      <c r="AE57" s="26" t="str">
        <f>VLOOKUP(A57,Component!A:AE,28,0)</f>
        <v>-</v>
      </c>
      <c r="AF57" s="26" t="str">
        <f>VLOOKUP(A57,Component!A:AE,29,0)</f>
        <v>-</v>
      </c>
      <c r="AG57" s="26" t="str">
        <f>VLOOKUP(A57,Component!A:AE,30,0)</f>
        <v>-</v>
      </c>
      <c r="AH57" s="26" t="str">
        <f>VLOOKUP(A57,Component!A:AE,31,0)</f>
        <v>-</v>
      </c>
    </row>
    <row r="58" spans="1:34">
      <c r="A58" s="26" t="s">
        <v>127</v>
      </c>
      <c r="B58" s="26">
        <f t="shared" si="2"/>
        <v>55</v>
      </c>
      <c r="C58" s="26">
        <v>52</v>
      </c>
      <c r="D58" s="54">
        <f t="shared" si="6"/>
        <v>6.25E-2</v>
      </c>
      <c r="E58" s="26" t="str">
        <f>VLOOKUP(A58,Component!A:AE,2,0)</f>
        <v>-</v>
      </c>
      <c r="F58" s="26" t="str">
        <f>VLOOKUP(A58,Component!A:L,3,0)</f>
        <v>-</v>
      </c>
      <c r="G58" s="26" t="str">
        <f>VLOOKUP(A58,Component!A:L,4,0)</f>
        <v>-</v>
      </c>
      <c r="H58" s="26" t="str">
        <f>VLOOKUP(A58,Component!A:L,5,0)</f>
        <v>-</v>
      </c>
      <c r="I58" s="26" t="str">
        <f>VLOOKUP(A58,Component!A:L,6,0)</f>
        <v>-</v>
      </c>
      <c r="J58" s="26" t="str">
        <f>VLOOKUP(A58,Component!A:AE,7,0)</f>
        <v>linear</v>
      </c>
      <c r="K58" s="26" t="str">
        <f>VLOOKUP(A58,Component!A:L,8,0)</f>
        <v>-</v>
      </c>
      <c r="L58" s="26">
        <v>-3</v>
      </c>
      <c r="M58" s="26" t="str">
        <f>VLOOKUP(A58,Component!A:L,10,0)</f>
        <v>-</v>
      </c>
      <c r="N58" s="26" t="str">
        <f>VLOOKUP(A58,Component!A:L,11,0)</f>
        <v>-</v>
      </c>
      <c r="O58" s="26" t="str">
        <f>VLOOKUP(A58,Component!A:L,12,0)</f>
        <v>-</v>
      </c>
      <c r="P58" s="26" t="str">
        <f>VLOOKUP(A58,Component!A:AE,13,0)</f>
        <v>-</v>
      </c>
      <c r="Q58" s="26" t="str">
        <f>VLOOKUP(A58,Component!A:AE,14,0)</f>
        <v>-</v>
      </c>
      <c r="R58" s="26" t="str">
        <f>VLOOKUP(A58,Component!A:AE,15,0)</f>
        <v>-</v>
      </c>
      <c r="S58" s="26" t="str">
        <f>VLOOKUP(A58,Component!A:AE,16,0)</f>
        <v>-</v>
      </c>
      <c r="T58" s="26" t="str">
        <f>VLOOKUP(A58,Component!A:AE,17,0)</f>
        <v>-</v>
      </c>
      <c r="U58" s="26" t="str">
        <f>VLOOKUP(A58,Component!A:AE,18,0)</f>
        <v>-</v>
      </c>
      <c r="V58" s="26" t="str">
        <f>VLOOKUP(A58,Component!A:AE,19,0)</f>
        <v>-</v>
      </c>
      <c r="W58" s="26" t="str">
        <f>VLOOKUP(A58,Component!A:AE,20,0)</f>
        <v>-</v>
      </c>
      <c r="X58" s="26" t="str">
        <f>VLOOKUP(A58,Component!A:AE,21,0)</f>
        <v>-</v>
      </c>
      <c r="Y58" s="26" t="str">
        <f>VLOOKUP(A58,Component!A:AE,22,0)</f>
        <v>-</v>
      </c>
      <c r="Z58" s="26" t="str">
        <f>VLOOKUP(A58,Component!A:AE,23,0)</f>
        <v>-</v>
      </c>
      <c r="AA58" s="26" t="str">
        <f>VLOOKUP(A58,Component!A:AE,24,0)</f>
        <v>-</v>
      </c>
      <c r="AB58" s="26" t="str">
        <f>VLOOKUP(A58,Component!A:AE,25,0)</f>
        <v>-</v>
      </c>
      <c r="AC58" s="26" t="str">
        <f>VLOOKUP(A58,Component!A:AE,26,0)</f>
        <v>-</v>
      </c>
      <c r="AD58" s="26" t="str">
        <f>VLOOKUP(A58,Component!A:AE,27,0)</f>
        <v>-</v>
      </c>
      <c r="AE58" s="26" t="str">
        <f>VLOOKUP(A58,Component!A:AE,28,0)</f>
        <v>-</v>
      </c>
      <c r="AF58" s="26" t="str">
        <f>VLOOKUP(A58,Component!A:AE,29,0)</f>
        <v>-</v>
      </c>
      <c r="AG58" s="26" t="str">
        <f>VLOOKUP(A58,Component!A:AE,30,0)</f>
        <v>-</v>
      </c>
      <c r="AH58" s="26" t="str">
        <f>VLOOKUP(A58,Component!A:AE,31,0)</f>
        <v>-</v>
      </c>
    </row>
    <row r="59" spans="1:34">
      <c r="A59" s="26" t="s">
        <v>21</v>
      </c>
      <c r="B59" s="26">
        <f t="shared" si="2"/>
        <v>56</v>
      </c>
      <c r="C59" s="26">
        <v>55</v>
      </c>
      <c r="D59" s="54">
        <f t="shared" si="6"/>
        <v>6.25E-2</v>
      </c>
      <c r="E59" s="26">
        <f>VLOOKUP(A59,Component!A:AE,2,0)</f>
        <v>1</v>
      </c>
      <c r="F59" s="26">
        <v>256</v>
      </c>
      <c r="G59" s="26">
        <v>1</v>
      </c>
      <c r="H59" s="26">
        <f>VLOOKUP(A59,Component!A:L,5,0)</f>
        <v>1</v>
      </c>
      <c r="I59" s="26">
        <f>VLOOKUP(A59,Component!A:L,6,0)</f>
        <v>1</v>
      </c>
      <c r="J59" s="26" t="str">
        <f>VLOOKUP(A59,Component!A:AE,7,0)</f>
        <v>leaky</v>
      </c>
      <c r="K59" s="26" t="str">
        <f>VLOOKUP(A59,Component!A:L,8,0)</f>
        <v>-</v>
      </c>
      <c r="L59" s="26" t="str">
        <f>VLOOKUP(A59,Component!A:L,9,0)</f>
        <v>-</v>
      </c>
      <c r="M59" s="26" t="str">
        <f>VLOOKUP(A59,Component!A:L,10,0)</f>
        <v>-</v>
      </c>
      <c r="N59" s="26" t="str">
        <f>VLOOKUP(A59,Component!A:L,11,0)</f>
        <v>-</v>
      </c>
      <c r="O59" s="26" t="str">
        <f>VLOOKUP(A59,Component!A:L,12,0)</f>
        <v>-</v>
      </c>
      <c r="P59" s="26" t="str">
        <f>VLOOKUP(A59,Component!A:AE,13,0)</f>
        <v>-</v>
      </c>
      <c r="Q59" s="26" t="str">
        <f>VLOOKUP(A59,Component!A:AE,14,0)</f>
        <v>-</v>
      </c>
      <c r="R59" s="26" t="str">
        <f>VLOOKUP(A59,Component!A:AE,15,0)</f>
        <v>-</v>
      </c>
      <c r="S59" s="26" t="str">
        <f>VLOOKUP(A59,Component!A:AE,16,0)</f>
        <v>-</v>
      </c>
      <c r="T59" s="26" t="str">
        <f>VLOOKUP(A59,Component!A:AE,17,0)</f>
        <v>-</v>
      </c>
      <c r="U59" s="26" t="str">
        <f>VLOOKUP(A59,Component!A:AE,18,0)</f>
        <v>-</v>
      </c>
      <c r="V59" s="26" t="str">
        <f>VLOOKUP(A59,Component!A:AE,19,0)</f>
        <v>-</v>
      </c>
      <c r="W59" s="26" t="str">
        <f>VLOOKUP(A59,Component!A:AE,20,0)</f>
        <v>-</v>
      </c>
      <c r="X59" s="26" t="str">
        <f>VLOOKUP(A59,Component!A:AE,21,0)</f>
        <v>-</v>
      </c>
      <c r="Y59" s="26" t="str">
        <f>VLOOKUP(A59,Component!A:AE,22,0)</f>
        <v>-</v>
      </c>
      <c r="Z59" s="26" t="str">
        <f>VLOOKUP(A59,Component!A:AE,23,0)</f>
        <v>-</v>
      </c>
      <c r="AA59" s="26" t="str">
        <f>VLOOKUP(A59,Component!A:AE,24,0)</f>
        <v>-</v>
      </c>
      <c r="AB59" s="26" t="str">
        <f>VLOOKUP(A59,Component!A:AE,25,0)</f>
        <v>-</v>
      </c>
      <c r="AC59" s="26" t="str">
        <f>VLOOKUP(A59,Component!A:AE,26,0)</f>
        <v>-</v>
      </c>
      <c r="AD59" s="26" t="str">
        <f>VLOOKUP(A59,Component!A:AE,27,0)</f>
        <v>-</v>
      </c>
      <c r="AE59" s="26" t="str">
        <f>VLOOKUP(A59,Component!A:AE,28,0)</f>
        <v>-</v>
      </c>
      <c r="AF59" s="26" t="str">
        <f>VLOOKUP(A59,Component!A:AE,29,0)</f>
        <v>-</v>
      </c>
      <c r="AG59" s="26" t="str">
        <f>VLOOKUP(A59,Component!A:AE,30,0)</f>
        <v>-</v>
      </c>
      <c r="AH59" s="26" t="str">
        <f>VLOOKUP(A59,Component!A:AE,31,0)</f>
        <v>-</v>
      </c>
    </row>
    <row r="60" spans="1:34">
      <c r="A60" s="26" t="s">
        <v>21</v>
      </c>
      <c r="B60" s="26">
        <f t="shared" si="2"/>
        <v>57</v>
      </c>
      <c r="C60" s="26">
        <v>56</v>
      </c>
      <c r="D60" s="54">
        <f t="shared" si="6"/>
        <v>6.25E-2</v>
      </c>
      <c r="E60" s="26">
        <f>VLOOKUP(A60,Component!A:AE,2,0)</f>
        <v>1</v>
      </c>
      <c r="F60" s="26">
        <v>512</v>
      </c>
      <c r="G60" s="26">
        <f>VLOOKUP(A60,Component!A:L,4,0)</f>
        <v>3</v>
      </c>
      <c r="H60" s="26">
        <f>VLOOKUP(A60,Component!A:L,5,0)</f>
        <v>1</v>
      </c>
      <c r="I60" s="26">
        <f>VLOOKUP(A60,Component!A:L,6,0)</f>
        <v>1</v>
      </c>
      <c r="J60" s="26" t="str">
        <f>VLOOKUP(A60,Component!A:AE,7,0)</f>
        <v>leaky</v>
      </c>
      <c r="K60" s="26" t="str">
        <f>VLOOKUP(A60,Component!A:L,8,0)</f>
        <v>-</v>
      </c>
      <c r="L60" s="26" t="str">
        <f>VLOOKUP(A60,Component!A:L,9,0)</f>
        <v>-</v>
      </c>
      <c r="M60" s="26" t="str">
        <f>VLOOKUP(A60,Component!A:L,10,0)</f>
        <v>-</v>
      </c>
      <c r="N60" s="26" t="str">
        <f>VLOOKUP(A60,Component!A:L,11,0)</f>
        <v>-</v>
      </c>
      <c r="O60" s="26" t="str">
        <f>VLOOKUP(A60,Component!A:L,12,0)</f>
        <v>-</v>
      </c>
      <c r="P60" s="26" t="str">
        <f>VLOOKUP(A60,Component!A:AE,13,0)</f>
        <v>-</v>
      </c>
      <c r="Q60" s="26" t="str">
        <f>VLOOKUP(A60,Component!A:AE,14,0)</f>
        <v>-</v>
      </c>
      <c r="R60" s="26" t="str">
        <f>VLOOKUP(A60,Component!A:AE,15,0)</f>
        <v>-</v>
      </c>
      <c r="S60" s="26" t="str">
        <f>VLOOKUP(A60,Component!A:AE,16,0)</f>
        <v>-</v>
      </c>
      <c r="T60" s="26" t="str">
        <f>VLOOKUP(A60,Component!A:AE,17,0)</f>
        <v>-</v>
      </c>
      <c r="U60" s="26" t="str">
        <f>VLOOKUP(A60,Component!A:AE,18,0)</f>
        <v>-</v>
      </c>
      <c r="V60" s="26" t="str">
        <f>VLOOKUP(A60,Component!A:AE,19,0)</f>
        <v>-</v>
      </c>
      <c r="W60" s="26" t="str">
        <f>VLOOKUP(A60,Component!A:AE,20,0)</f>
        <v>-</v>
      </c>
      <c r="X60" s="26" t="str">
        <f>VLOOKUP(A60,Component!A:AE,21,0)</f>
        <v>-</v>
      </c>
      <c r="Y60" s="26" t="str">
        <f>VLOOKUP(A60,Component!A:AE,22,0)</f>
        <v>-</v>
      </c>
      <c r="Z60" s="26" t="str">
        <f>VLOOKUP(A60,Component!A:AE,23,0)</f>
        <v>-</v>
      </c>
      <c r="AA60" s="26" t="str">
        <f>VLOOKUP(A60,Component!A:AE,24,0)</f>
        <v>-</v>
      </c>
      <c r="AB60" s="26" t="str">
        <f>VLOOKUP(A60,Component!A:AE,25,0)</f>
        <v>-</v>
      </c>
      <c r="AC60" s="26" t="str">
        <f>VLOOKUP(A60,Component!A:AE,26,0)</f>
        <v>-</v>
      </c>
      <c r="AD60" s="26" t="str">
        <f>VLOOKUP(A60,Component!A:AE,27,0)</f>
        <v>-</v>
      </c>
      <c r="AE60" s="26" t="str">
        <f>VLOOKUP(A60,Component!A:AE,28,0)</f>
        <v>-</v>
      </c>
      <c r="AF60" s="26" t="str">
        <f>VLOOKUP(A60,Component!A:AE,29,0)</f>
        <v>-</v>
      </c>
      <c r="AG60" s="26" t="str">
        <f>VLOOKUP(A60,Component!A:AE,30,0)</f>
        <v>-</v>
      </c>
      <c r="AH60" s="26" t="str">
        <f>VLOOKUP(A60,Component!A:AE,31,0)</f>
        <v>-</v>
      </c>
    </row>
    <row r="61" spans="1:34">
      <c r="A61" s="26" t="s">
        <v>127</v>
      </c>
      <c r="B61" s="26">
        <f t="shared" si="2"/>
        <v>58</v>
      </c>
      <c r="C61" s="26">
        <v>55</v>
      </c>
      <c r="D61" s="54">
        <f t="shared" si="6"/>
        <v>6.25E-2</v>
      </c>
      <c r="E61" s="26" t="str">
        <f>VLOOKUP(A61,Component!A:AE,2,0)</f>
        <v>-</v>
      </c>
      <c r="F61" s="26" t="str">
        <f>VLOOKUP(A61,Component!A:L,3,0)</f>
        <v>-</v>
      </c>
      <c r="G61" s="26" t="str">
        <f>VLOOKUP(A61,Component!A:L,4,0)</f>
        <v>-</v>
      </c>
      <c r="H61" s="26" t="str">
        <f>VLOOKUP(A61,Component!A:L,5,0)</f>
        <v>-</v>
      </c>
      <c r="I61" s="26" t="str">
        <f>VLOOKUP(A61,Component!A:L,6,0)</f>
        <v>-</v>
      </c>
      <c r="J61" s="26" t="str">
        <f>VLOOKUP(A61,Component!A:AE,7,0)</f>
        <v>linear</v>
      </c>
      <c r="K61" s="26" t="str">
        <f>VLOOKUP(A61,Component!A:L,8,0)</f>
        <v>-</v>
      </c>
      <c r="L61" s="26">
        <v>-3</v>
      </c>
      <c r="M61" s="26" t="str">
        <f>VLOOKUP(A61,Component!A:L,10,0)</f>
        <v>-</v>
      </c>
      <c r="N61" s="26" t="str">
        <f>VLOOKUP(A61,Component!A:L,11,0)</f>
        <v>-</v>
      </c>
      <c r="O61" s="26" t="str">
        <f>VLOOKUP(A61,Component!A:L,12,0)</f>
        <v>-</v>
      </c>
      <c r="P61" s="26" t="str">
        <f>VLOOKUP(A61,Component!A:AE,13,0)</f>
        <v>-</v>
      </c>
      <c r="Q61" s="26" t="str">
        <f>VLOOKUP(A61,Component!A:AE,14,0)</f>
        <v>-</v>
      </c>
      <c r="R61" s="26" t="str">
        <f>VLOOKUP(A61,Component!A:AE,15,0)</f>
        <v>-</v>
      </c>
      <c r="S61" s="26" t="str">
        <f>VLOOKUP(A61,Component!A:AE,16,0)</f>
        <v>-</v>
      </c>
      <c r="T61" s="26" t="str">
        <f>VLOOKUP(A61,Component!A:AE,17,0)</f>
        <v>-</v>
      </c>
      <c r="U61" s="26" t="str">
        <f>VLOOKUP(A61,Component!A:AE,18,0)</f>
        <v>-</v>
      </c>
      <c r="V61" s="26" t="str">
        <f>VLOOKUP(A61,Component!A:AE,19,0)</f>
        <v>-</v>
      </c>
      <c r="W61" s="26" t="str">
        <f>VLOOKUP(A61,Component!A:AE,20,0)</f>
        <v>-</v>
      </c>
      <c r="X61" s="26" t="str">
        <f>VLOOKUP(A61,Component!A:AE,21,0)</f>
        <v>-</v>
      </c>
      <c r="Y61" s="26" t="str">
        <f>VLOOKUP(A61,Component!A:AE,22,0)</f>
        <v>-</v>
      </c>
      <c r="Z61" s="26" t="str">
        <f>VLOOKUP(A61,Component!A:AE,23,0)</f>
        <v>-</v>
      </c>
      <c r="AA61" s="26" t="str">
        <f>VLOOKUP(A61,Component!A:AE,24,0)</f>
        <v>-</v>
      </c>
      <c r="AB61" s="26" t="str">
        <f>VLOOKUP(A61,Component!A:AE,25,0)</f>
        <v>-</v>
      </c>
      <c r="AC61" s="26" t="str">
        <f>VLOOKUP(A61,Component!A:AE,26,0)</f>
        <v>-</v>
      </c>
      <c r="AD61" s="26" t="str">
        <f>VLOOKUP(A61,Component!A:AE,27,0)</f>
        <v>-</v>
      </c>
      <c r="AE61" s="26" t="str">
        <f>VLOOKUP(A61,Component!A:AE,28,0)</f>
        <v>-</v>
      </c>
      <c r="AF61" s="26" t="str">
        <f>VLOOKUP(A61,Component!A:AE,29,0)</f>
        <v>-</v>
      </c>
      <c r="AG61" s="26" t="str">
        <f>VLOOKUP(A61,Component!A:AE,30,0)</f>
        <v>-</v>
      </c>
      <c r="AH61" s="26" t="str">
        <f>VLOOKUP(A61,Component!A:AE,31,0)</f>
        <v>-</v>
      </c>
    </row>
    <row r="62" spans="1:34">
      <c r="A62" s="26" t="s">
        <v>21</v>
      </c>
      <c r="B62" s="26">
        <f t="shared" si="2"/>
        <v>59</v>
      </c>
      <c r="C62" s="26">
        <v>58</v>
      </c>
      <c r="D62" s="54">
        <f t="shared" si="6"/>
        <v>6.25E-2</v>
      </c>
      <c r="E62" s="26">
        <f>VLOOKUP(A62,Component!A:AE,2,0)</f>
        <v>1</v>
      </c>
      <c r="F62" s="26">
        <v>256</v>
      </c>
      <c r="G62" s="26">
        <v>1</v>
      </c>
      <c r="H62" s="26">
        <f>VLOOKUP(A62,Component!A:L,5,0)</f>
        <v>1</v>
      </c>
      <c r="I62" s="26">
        <f>VLOOKUP(A62,Component!A:L,6,0)</f>
        <v>1</v>
      </c>
      <c r="J62" s="26" t="str">
        <f>VLOOKUP(A62,Component!A:AE,7,0)</f>
        <v>leaky</v>
      </c>
      <c r="K62" s="26" t="str">
        <f>VLOOKUP(A62,Component!A:L,8,0)</f>
        <v>-</v>
      </c>
      <c r="L62" s="26" t="str">
        <f>VLOOKUP(A62,Component!A:L,9,0)</f>
        <v>-</v>
      </c>
      <c r="M62" s="26" t="str">
        <f>VLOOKUP(A62,Component!A:L,10,0)</f>
        <v>-</v>
      </c>
      <c r="N62" s="26" t="str">
        <f>VLOOKUP(A62,Component!A:L,11,0)</f>
        <v>-</v>
      </c>
      <c r="O62" s="26" t="str">
        <f>VLOOKUP(A62,Component!A:L,12,0)</f>
        <v>-</v>
      </c>
      <c r="P62" s="26" t="str">
        <f>VLOOKUP(A62,Component!A:AE,13,0)</f>
        <v>-</v>
      </c>
      <c r="Q62" s="26" t="str">
        <f>VLOOKUP(A62,Component!A:AE,14,0)</f>
        <v>-</v>
      </c>
      <c r="R62" s="26" t="str">
        <f>VLOOKUP(A62,Component!A:AE,15,0)</f>
        <v>-</v>
      </c>
      <c r="S62" s="26" t="str">
        <f>VLOOKUP(A62,Component!A:AE,16,0)</f>
        <v>-</v>
      </c>
      <c r="T62" s="26" t="str">
        <f>VLOOKUP(A62,Component!A:AE,17,0)</f>
        <v>-</v>
      </c>
      <c r="U62" s="26" t="str">
        <f>VLOOKUP(A62,Component!A:AE,18,0)</f>
        <v>-</v>
      </c>
      <c r="V62" s="26" t="str">
        <f>VLOOKUP(A62,Component!A:AE,19,0)</f>
        <v>-</v>
      </c>
      <c r="W62" s="26" t="str">
        <f>VLOOKUP(A62,Component!A:AE,20,0)</f>
        <v>-</v>
      </c>
      <c r="X62" s="26" t="str">
        <f>VLOOKUP(A62,Component!A:AE,21,0)</f>
        <v>-</v>
      </c>
      <c r="Y62" s="26" t="str">
        <f>VLOOKUP(A62,Component!A:AE,22,0)</f>
        <v>-</v>
      </c>
      <c r="Z62" s="26" t="str">
        <f>VLOOKUP(A62,Component!A:AE,23,0)</f>
        <v>-</v>
      </c>
      <c r="AA62" s="26" t="str">
        <f>VLOOKUP(A62,Component!A:AE,24,0)</f>
        <v>-</v>
      </c>
      <c r="AB62" s="26" t="str">
        <f>VLOOKUP(A62,Component!A:AE,25,0)</f>
        <v>-</v>
      </c>
      <c r="AC62" s="26" t="str">
        <f>VLOOKUP(A62,Component!A:AE,26,0)</f>
        <v>-</v>
      </c>
      <c r="AD62" s="26" t="str">
        <f>VLOOKUP(A62,Component!A:AE,27,0)</f>
        <v>-</v>
      </c>
      <c r="AE62" s="26" t="str">
        <f>VLOOKUP(A62,Component!A:AE,28,0)</f>
        <v>-</v>
      </c>
      <c r="AF62" s="26" t="str">
        <f>VLOOKUP(A62,Component!A:AE,29,0)</f>
        <v>-</v>
      </c>
      <c r="AG62" s="26" t="str">
        <f>VLOOKUP(A62,Component!A:AE,30,0)</f>
        <v>-</v>
      </c>
      <c r="AH62" s="26" t="str">
        <f>VLOOKUP(A62,Component!A:AE,31,0)</f>
        <v>-</v>
      </c>
    </row>
    <row r="63" spans="1:34">
      <c r="A63" s="26" t="s">
        <v>21</v>
      </c>
      <c r="B63" s="26">
        <f t="shared" si="2"/>
        <v>60</v>
      </c>
      <c r="C63" s="26">
        <v>59</v>
      </c>
      <c r="D63" s="54">
        <f t="shared" si="6"/>
        <v>6.25E-2</v>
      </c>
      <c r="E63" s="26">
        <f>VLOOKUP(A63,Component!A:AE,2,0)</f>
        <v>1</v>
      </c>
      <c r="F63" s="26">
        <v>512</v>
      </c>
      <c r="G63" s="26">
        <f>VLOOKUP(A63,Component!A:L,4,0)</f>
        <v>3</v>
      </c>
      <c r="H63" s="26">
        <f>VLOOKUP(A63,Component!A:L,5,0)</f>
        <v>1</v>
      </c>
      <c r="I63" s="26">
        <f>VLOOKUP(A63,Component!A:L,6,0)</f>
        <v>1</v>
      </c>
      <c r="J63" s="26" t="str">
        <f>VLOOKUP(A63,Component!A:AE,7,0)</f>
        <v>leaky</v>
      </c>
      <c r="K63" s="26" t="str">
        <f>VLOOKUP(A63,Component!A:L,8,0)</f>
        <v>-</v>
      </c>
      <c r="L63" s="26" t="str">
        <f>VLOOKUP(A63,Component!A:L,9,0)</f>
        <v>-</v>
      </c>
      <c r="M63" s="26" t="str">
        <f>VLOOKUP(A63,Component!A:L,10,0)</f>
        <v>-</v>
      </c>
      <c r="N63" s="26" t="str">
        <f>VLOOKUP(A63,Component!A:L,11,0)</f>
        <v>-</v>
      </c>
      <c r="O63" s="26" t="str">
        <f>VLOOKUP(A63,Component!A:L,12,0)</f>
        <v>-</v>
      </c>
      <c r="P63" s="26" t="str">
        <f>VLOOKUP(A63,Component!A:AE,13,0)</f>
        <v>-</v>
      </c>
      <c r="Q63" s="26" t="str">
        <f>VLOOKUP(A63,Component!A:AE,14,0)</f>
        <v>-</v>
      </c>
      <c r="R63" s="26" t="str">
        <f>VLOOKUP(A63,Component!A:AE,15,0)</f>
        <v>-</v>
      </c>
      <c r="S63" s="26" t="str">
        <f>VLOOKUP(A63,Component!A:AE,16,0)</f>
        <v>-</v>
      </c>
      <c r="T63" s="26" t="str">
        <f>VLOOKUP(A63,Component!A:AE,17,0)</f>
        <v>-</v>
      </c>
      <c r="U63" s="26" t="str">
        <f>VLOOKUP(A63,Component!A:AE,18,0)</f>
        <v>-</v>
      </c>
      <c r="V63" s="26" t="str">
        <f>VLOOKUP(A63,Component!A:AE,19,0)</f>
        <v>-</v>
      </c>
      <c r="W63" s="26" t="str">
        <f>VLOOKUP(A63,Component!A:AE,20,0)</f>
        <v>-</v>
      </c>
      <c r="X63" s="26" t="str">
        <f>VLOOKUP(A63,Component!A:AE,21,0)</f>
        <v>-</v>
      </c>
      <c r="Y63" s="26" t="str">
        <f>VLOOKUP(A63,Component!A:AE,22,0)</f>
        <v>-</v>
      </c>
      <c r="Z63" s="26" t="str">
        <f>VLOOKUP(A63,Component!A:AE,23,0)</f>
        <v>-</v>
      </c>
      <c r="AA63" s="26" t="str">
        <f>VLOOKUP(A63,Component!A:AE,24,0)</f>
        <v>-</v>
      </c>
      <c r="AB63" s="26" t="str">
        <f>VLOOKUP(A63,Component!A:AE,25,0)</f>
        <v>-</v>
      </c>
      <c r="AC63" s="26" t="str">
        <f>VLOOKUP(A63,Component!A:AE,26,0)</f>
        <v>-</v>
      </c>
      <c r="AD63" s="26" t="str">
        <f>VLOOKUP(A63,Component!A:AE,27,0)</f>
        <v>-</v>
      </c>
      <c r="AE63" s="26" t="str">
        <f>VLOOKUP(A63,Component!A:AE,28,0)</f>
        <v>-</v>
      </c>
      <c r="AF63" s="26" t="str">
        <f>VLOOKUP(A63,Component!A:AE,29,0)</f>
        <v>-</v>
      </c>
      <c r="AG63" s="26" t="str">
        <f>VLOOKUP(A63,Component!A:AE,30,0)</f>
        <v>-</v>
      </c>
      <c r="AH63" s="26" t="str">
        <f>VLOOKUP(A63,Component!A:AE,31,0)</f>
        <v>-</v>
      </c>
    </row>
    <row r="64" spans="1:34">
      <c r="A64" s="26" t="s">
        <v>127</v>
      </c>
      <c r="B64" s="26">
        <f t="shared" si="2"/>
        <v>61</v>
      </c>
      <c r="C64" s="26">
        <v>58</v>
      </c>
      <c r="D64" s="54">
        <f t="shared" si="6"/>
        <v>6.25E-2</v>
      </c>
      <c r="E64" s="26" t="str">
        <f>VLOOKUP(A64,Component!A:AE,2,0)</f>
        <v>-</v>
      </c>
      <c r="F64" s="26" t="str">
        <f>VLOOKUP(A64,Component!A:L,3,0)</f>
        <v>-</v>
      </c>
      <c r="G64" s="26" t="str">
        <f>VLOOKUP(A64,Component!A:L,4,0)</f>
        <v>-</v>
      </c>
      <c r="H64" s="26" t="str">
        <f>VLOOKUP(A64,Component!A:L,5,0)</f>
        <v>-</v>
      </c>
      <c r="I64" s="26" t="str">
        <f>VLOOKUP(A64,Component!A:L,6,0)</f>
        <v>-</v>
      </c>
      <c r="J64" s="26" t="str">
        <f>VLOOKUP(A64,Component!A:AE,7,0)</f>
        <v>linear</v>
      </c>
      <c r="K64" s="26" t="str">
        <f>VLOOKUP(A64,Component!A:L,8,0)</f>
        <v>-</v>
      </c>
      <c r="L64" s="26">
        <v>-3</v>
      </c>
      <c r="M64" s="26" t="str">
        <f>VLOOKUP(A64,Component!A:L,10,0)</f>
        <v>-</v>
      </c>
      <c r="N64" s="26" t="str">
        <f>VLOOKUP(A64,Component!A:L,11,0)</f>
        <v>-</v>
      </c>
      <c r="O64" s="26" t="str">
        <f>VLOOKUP(A64,Component!A:L,12,0)</f>
        <v>-</v>
      </c>
      <c r="P64" s="26" t="str">
        <f>VLOOKUP(A64,Component!A:AE,13,0)</f>
        <v>-</v>
      </c>
      <c r="Q64" s="26" t="str">
        <f>VLOOKUP(A64,Component!A:AE,14,0)</f>
        <v>-</v>
      </c>
      <c r="R64" s="26" t="str">
        <f>VLOOKUP(A64,Component!A:AE,15,0)</f>
        <v>-</v>
      </c>
      <c r="S64" s="26" t="str">
        <f>VLOOKUP(A64,Component!A:AE,16,0)</f>
        <v>-</v>
      </c>
      <c r="T64" s="26" t="str">
        <f>VLOOKUP(A64,Component!A:AE,17,0)</f>
        <v>-</v>
      </c>
      <c r="U64" s="26" t="str">
        <f>VLOOKUP(A64,Component!A:AE,18,0)</f>
        <v>-</v>
      </c>
      <c r="V64" s="26" t="str">
        <f>VLOOKUP(A64,Component!A:AE,19,0)</f>
        <v>-</v>
      </c>
      <c r="W64" s="26" t="str">
        <f>VLOOKUP(A64,Component!A:AE,20,0)</f>
        <v>-</v>
      </c>
      <c r="X64" s="26" t="str">
        <f>VLOOKUP(A64,Component!A:AE,21,0)</f>
        <v>-</v>
      </c>
      <c r="Y64" s="26" t="str">
        <f>VLOOKUP(A64,Component!A:AE,22,0)</f>
        <v>-</v>
      </c>
      <c r="Z64" s="26" t="str">
        <f>VLOOKUP(A64,Component!A:AE,23,0)</f>
        <v>-</v>
      </c>
      <c r="AA64" s="26" t="str">
        <f>VLOOKUP(A64,Component!A:AE,24,0)</f>
        <v>-</v>
      </c>
      <c r="AB64" s="26" t="str">
        <f>VLOOKUP(A64,Component!A:AE,25,0)</f>
        <v>-</v>
      </c>
      <c r="AC64" s="26" t="str">
        <f>VLOOKUP(A64,Component!A:AE,26,0)</f>
        <v>-</v>
      </c>
      <c r="AD64" s="26" t="str">
        <f>VLOOKUP(A64,Component!A:AE,27,0)</f>
        <v>-</v>
      </c>
      <c r="AE64" s="26" t="str">
        <f>VLOOKUP(A64,Component!A:AE,28,0)</f>
        <v>-</v>
      </c>
      <c r="AF64" s="26" t="str">
        <f>VLOOKUP(A64,Component!A:AE,29,0)</f>
        <v>-</v>
      </c>
      <c r="AG64" s="26" t="str">
        <f>VLOOKUP(A64,Component!A:AE,30,0)</f>
        <v>-</v>
      </c>
      <c r="AH64" s="26" t="str">
        <f>VLOOKUP(A64,Component!A:AE,31,0)</f>
        <v>-</v>
      </c>
    </row>
    <row r="65" spans="1:34">
      <c r="A65" s="26" t="s">
        <v>21</v>
      </c>
      <c r="B65" s="26">
        <f t="shared" si="2"/>
        <v>62</v>
      </c>
      <c r="C65" s="26">
        <v>61</v>
      </c>
      <c r="D65" s="54">
        <f t="shared" si="6"/>
        <v>3.125E-2</v>
      </c>
      <c r="E65" s="26">
        <f>VLOOKUP(A65,Component!A:AE,2,0)</f>
        <v>1</v>
      </c>
      <c r="F65" s="26">
        <v>1024</v>
      </c>
      <c r="G65" s="26">
        <f>VLOOKUP(A65,Component!A:L,4,0)</f>
        <v>3</v>
      </c>
      <c r="H65" s="26">
        <v>2</v>
      </c>
      <c r="I65" s="26">
        <f>VLOOKUP(A65,Component!A:L,6,0)</f>
        <v>1</v>
      </c>
      <c r="J65" s="26" t="str">
        <f>VLOOKUP(A65,Component!A:AE,7,0)</f>
        <v>leaky</v>
      </c>
      <c r="K65" s="26" t="str">
        <f>VLOOKUP(A65,Component!A:L,8,0)</f>
        <v>-</v>
      </c>
      <c r="L65" s="26" t="str">
        <f>VLOOKUP(A65,Component!A:L,9,0)</f>
        <v>-</v>
      </c>
      <c r="M65" s="26" t="str">
        <f>VLOOKUP(A65,Component!A:L,10,0)</f>
        <v>-</v>
      </c>
      <c r="N65" s="26" t="str">
        <f>VLOOKUP(A65,Component!A:L,11,0)</f>
        <v>-</v>
      </c>
      <c r="O65" s="26" t="str">
        <f>VLOOKUP(A65,Component!A:L,12,0)</f>
        <v>-</v>
      </c>
      <c r="P65" s="26" t="str">
        <f>VLOOKUP(A65,Component!A:AE,13,0)</f>
        <v>-</v>
      </c>
      <c r="Q65" s="26" t="str">
        <f>VLOOKUP(A65,Component!A:AE,14,0)</f>
        <v>-</v>
      </c>
      <c r="R65" s="26" t="str">
        <f>VLOOKUP(A65,Component!A:AE,15,0)</f>
        <v>-</v>
      </c>
      <c r="S65" s="26" t="str">
        <f>VLOOKUP(A65,Component!A:AE,16,0)</f>
        <v>-</v>
      </c>
      <c r="T65" s="26" t="str">
        <f>VLOOKUP(A65,Component!A:AE,17,0)</f>
        <v>-</v>
      </c>
      <c r="U65" s="26" t="str">
        <f>VLOOKUP(A65,Component!A:AE,18,0)</f>
        <v>-</v>
      </c>
      <c r="V65" s="26" t="str">
        <f>VLOOKUP(A65,Component!A:AE,19,0)</f>
        <v>-</v>
      </c>
      <c r="W65" s="26" t="str">
        <f>VLOOKUP(A65,Component!A:AE,20,0)</f>
        <v>-</v>
      </c>
      <c r="X65" s="26" t="str">
        <f>VLOOKUP(A65,Component!A:AE,21,0)</f>
        <v>-</v>
      </c>
      <c r="Y65" s="26" t="str">
        <f>VLOOKUP(A65,Component!A:AE,22,0)</f>
        <v>-</v>
      </c>
      <c r="Z65" s="26" t="str">
        <f>VLOOKUP(A65,Component!A:AE,23,0)</f>
        <v>-</v>
      </c>
      <c r="AA65" s="26" t="str">
        <f>VLOOKUP(A65,Component!A:AE,24,0)</f>
        <v>-</v>
      </c>
      <c r="AB65" s="26" t="str">
        <f>VLOOKUP(A65,Component!A:AE,25,0)</f>
        <v>-</v>
      </c>
      <c r="AC65" s="26" t="str">
        <f>VLOOKUP(A65,Component!A:AE,26,0)</f>
        <v>-</v>
      </c>
      <c r="AD65" s="26" t="str">
        <f>VLOOKUP(A65,Component!A:AE,27,0)</f>
        <v>-</v>
      </c>
      <c r="AE65" s="26" t="str">
        <f>VLOOKUP(A65,Component!A:AE,28,0)</f>
        <v>-</v>
      </c>
      <c r="AF65" s="26" t="str">
        <f>VLOOKUP(A65,Component!A:AE,29,0)</f>
        <v>-</v>
      </c>
      <c r="AG65" s="26" t="str">
        <f>VLOOKUP(A65,Component!A:AE,30,0)</f>
        <v>-</v>
      </c>
      <c r="AH65" s="26" t="str">
        <f>VLOOKUP(A65,Component!A:AE,31,0)</f>
        <v>-</v>
      </c>
    </row>
    <row r="66" spans="1:34">
      <c r="A66" s="26" t="s">
        <v>21</v>
      </c>
      <c r="B66" s="26">
        <f t="shared" si="2"/>
        <v>63</v>
      </c>
      <c r="C66" s="26">
        <v>62</v>
      </c>
      <c r="D66" s="54">
        <f t="shared" si="6"/>
        <v>3.125E-2</v>
      </c>
      <c r="E66" s="26">
        <f>VLOOKUP(A66,Component!A:AE,2,0)</f>
        <v>1</v>
      </c>
      <c r="F66" s="26">
        <v>512</v>
      </c>
      <c r="G66" s="26">
        <v>1</v>
      </c>
      <c r="H66" s="26">
        <f>VLOOKUP(A66,Component!A:L,5,0)</f>
        <v>1</v>
      </c>
      <c r="I66" s="26">
        <f>VLOOKUP(A66,Component!A:L,6,0)</f>
        <v>1</v>
      </c>
      <c r="J66" s="26" t="str">
        <f>VLOOKUP(A66,Component!A:AE,7,0)</f>
        <v>leaky</v>
      </c>
      <c r="K66" s="26" t="str">
        <f>VLOOKUP(A66,Component!A:L,8,0)</f>
        <v>-</v>
      </c>
      <c r="L66" s="26" t="str">
        <f>VLOOKUP(A66,Component!A:L,9,0)</f>
        <v>-</v>
      </c>
      <c r="M66" s="26" t="str">
        <f>VLOOKUP(A66,Component!A:L,10,0)</f>
        <v>-</v>
      </c>
      <c r="N66" s="26" t="str">
        <f>VLOOKUP(A66,Component!A:L,11,0)</f>
        <v>-</v>
      </c>
      <c r="O66" s="26" t="str">
        <f>VLOOKUP(A66,Component!A:L,12,0)</f>
        <v>-</v>
      </c>
      <c r="P66" s="26" t="str">
        <f>VLOOKUP(A66,Component!A:AE,13,0)</f>
        <v>-</v>
      </c>
      <c r="Q66" s="26" t="str">
        <f>VLOOKUP(A66,Component!A:AE,14,0)</f>
        <v>-</v>
      </c>
      <c r="R66" s="26" t="str">
        <f>VLOOKUP(A66,Component!A:AE,15,0)</f>
        <v>-</v>
      </c>
      <c r="S66" s="26" t="str">
        <f>VLOOKUP(A66,Component!A:AE,16,0)</f>
        <v>-</v>
      </c>
      <c r="T66" s="26" t="str">
        <f>VLOOKUP(A66,Component!A:AE,17,0)</f>
        <v>-</v>
      </c>
      <c r="U66" s="26" t="str">
        <f>VLOOKUP(A66,Component!A:AE,18,0)</f>
        <v>-</v>
      </c>
      <c r="V66" s="26" t="str">
        <f>VLOOKUP(A66,Component!A:AE,19,0)</f>
        <v>-</v>
      </c>
      <c r="W66" s="26" t="str">
        <f>VLOOKUP(A66,Component!A:AE,20,0)</f>
        <v>-</v>
      </c>
      <c r="X66" s="26" t="str">
        <f>VLOOKUP(A66,Component!A:AE,21,0)</f>
        <v>-</v>
      </c>
      <c r="Y66" s="26" t="str">
        <f>VLOOKUP(A66,Component!A:AE,22,0)</f>
        <v>-</v>
      </c>
      <c r="Z66" s="26" t="str">
        <f>VLOOKUP(A66,Component!A:AE,23,0)</f>
        <v>-</v>
      </c>
      <c r="AA66" s="26" t="str">
        <f>VLOOKUP(A66,Component!A:AE,24,0)</f>
        <v>-</v>
      </c>
      <c r="AB66" s="26" t="str">
        <f>VLOOKUP(A66,Component!A:AE,25,0)</f>
        <v>-</v>
      </c>
      <c r="AC66" s="26" t="str">
        <f>VLOOKUP(A66,Component!A:AE,26,0)</f>
        <v>-</v>
      </c>
      <c r="AD66" s="26" t="str">
        <f>VLOOKUP(A66,Component!A:AE,27,0)</f>
        <v>-</v>
      </c>
      <c r="AE66" s="26" t="str">
        <f>VLOOKUP(A66,Component!A:AE,28,0)</f>
        <v>-</v>
      </c>
      <c r="AF66" s="26" t="str">
        <f>VLOOKUP(A66,Component!A:AE,29,0)</f>
        <v>-</v>
      </c>
      <c r="AG66" s="26" t="str">
        <f>VLOOKUP(A66,Component!A:AE,30,0)</f>
        <v>-</v>
      </c>
      <c r="AH66" s="26" t="str">
        <f>VLOOKUP(A66,Component!A:AE,31,0)</f>
        <v>-</v>
      </c>
    </row>
    <row r="67" spans="1:34">
      <c r="A67" s="26" t="s">
        <v>21</v>
      </c>
      <c r="B67" s="26">
        <f t="shared" si="2"/>
        <v>64</v>
      </c>
      <c r="C67" s="26">
        <v>63</v>
      </c>
      <c r="D67" s="54">
        <f t="shared" si="6"/>
        <v>3.125E-2</v>
      </c>
      <c r="E67" s="26">
        <f>VLOOKUP(A67,Component!A:AE,2,0)</f>
        <v>1</v>
      </c>
      <c r="F67" s="26">
        <v>1024</v>
      </c>
      <c r="G67" s="26">
        <v>3</v>
      </c>
      <c r="H67" s="26">
        <f>VLOOKUP(A67,Component!A:L,5,0)</f>
        <v>1</v>
      </c>
      <c r="I67" s="26">
        <f>VLOOKUP(A67,Component!A:L,6,0)</f>
        <v>1</v>
      </c>
      <c r="J67" s="26" t="str">
        <f>VLOOKUP(A67,Component!A:AE,7,0)</f>
        <v>leaky</v>
      </c>
      <c r="K67" s="26" t="str">
        <f>VLOOKUP(A67,Component!A:L,8,0)</f>
        <v>-</v>
      </c>
      <c r="L67" s="26" t="str">
        <f>VLOOKUP(A67,Component!A:L,9,0)</f>
        <v>-</v>
      </c>
      <c r="M67" s="26" t="str">
        <f>VLOOKUP(A67,Component!A:L,10,0)</f>
        <v>-</v>
      </c>
      <c r="N67" s="26" t="str">
        <f>VLOOKUP(A67,Component!A:L,11,0)</f>
        <v>-</v>
      </c>
      <c r="O67" s="26" t="str">
        <f>VLOOKUP(A67,Component!A:L,12,0)</f>
        <v>-</v>
      </c>
      <c r="P67" s="26" t="str">
        <f>VLOOKUP(A67,Component!A:AE,13,0)</f>
        <v>-</v>
      </c>
      <c r="Q67" s="26" t="str">
        <f>VLOOKUP(A67,Component!A:AE,14,0)</f>
        <v>-</v>
      </c>
      <c r="R67" s="26" t="str">
        <f>VLOOKUP(A67,Component!A:AE,15,0)</f>
        <v>-</v>
      </c>
      <c r="S67" s="26" t="str">
        <f>VLOOKUP(A67,Component!A:AE,16,0)</f>
        <v>-</v>
      </c>
      <c r="T67" s="26" t="str">
        <f>VLOOKUP(A67,Component!A:AE,17,0)</f>
        <v>-</v>
      </c>
      <c r="U67" s="26" t="str">
        <f>VLOOKUP(A67,Component!A:AE,18,0)</f>
        <v>-</v>
      </c>
      <c r="V67" s="26" t="str">
        <f>VLOOKUP(A67,Component!A:AE,19,0)</f>
        <v>-</v>
      </c>
      <c r="W67" s="26" t="str">
        <f>VLOOKUP(A67,Component!A:AE,20,0)</f>
        <v>-</v>
      </c>
      <c r="X67" s="26" t="str">
        <f>VLOOKUP(A67,Component!A:AE,21,0)</f>
        <v>-</v>
      </c>
      <c r="Y67" s="26" t="str">
        <f>VLOOKUP(A67,Component!A:AE,22,0)</f>
        <v>-</v>
      </c>
      <c r="Z67" s="26" t="str">
        <f>VLOOKUP(A67,Component!A:AE,23,0)</f>
        <v>-</v>
      </c>
      <c r="AA67" s="26" t="str">
        <f>VLOOKUP(A67,Component!A:AE,24,0)</f>
        <v>-</v>
      </c>
      <c r="AB67" s="26" t="str">
        <f>VLOOKUP(A67,Component!A:AE,25,0)</f>
        <v>-</v>
      </c>
      <c r="AC67" s="26" t="str">
        <f>VLOOKUP(A67,Component!A:AE,26,0)</f>
        <v>-</v>
      </c>
      <c r="AD67" s="26" t="str">
        <f>VLOOKUP(A67,Component!A:AE,27,0)</f>
        <v>-</v>
      </c>
      <c r="AE67" s="26" t="str">
        <f>VLOOKUP(A67,Component!A:AE,28,0)</f>
        <v>-</v>
      </c>
      <c r="AF67" s="26" t="str">
        <f>VLOOKUP(A67,Component!A:AE,29,0)</f>
        <v>-</v>
      </c>
      <c r="AG67" s="26" t="str">
        <f>VLOOKUP(A67,Component!A:AE,30,0)</f>
        <v>-</v>
      </c>
      <c r="AH67" s="26" t="str">
        <f>VLOOKUP(A67,Component!A:AE,31,0)</f>
        <v>-</v>
      </c>
    </row>
    <row r="68" spans="1:34">
      <c r="A68" s="26" t="s">
        <v>127</v>
      </c>
      <c r="B68" s="26">
        <f t="shared" si="2"/>
        <v>65</v>
      </c>
      <c r="C68" s="26">
        <v>62</v>
      </c>
      <c r="D68" s="54">
        <f t="shared" si="6"/>
        <v>3.125E-2</v>
      </c>
      <c r="E68" s="26" t="str">
        <f>VLOOKUP(A68,Component!A:AE,2,0)</f>
        <v>-</v>
      </c>
      <c r="F68" s="26" t="str">
        <f>VLOOKUP(A68,Component!A:L,3,0)</f>
        <v>-</v>
      </c>
      <c r="G68" s="26" t="str">
        <f>VLOOKUP(A68,Component!A:L,4,0)</f>
        <v>-</v>
      </c>
      <c r="H68" s="26" t="str">
        <f>VLOOKUP(A68,Component!A:L,5,0)</f>
        <v>-</v>
      </c>
      <c r="I68" s="26" t="str">
        <f>VLOOKUP(A68,Component!A:L,6,0)</f>
        <v>-</v>
      </c>
      <c r="J68" s="26" t="str">
        <f>VLOOKUP(A68,Component!A:AE,7,0)</f>
        <v>linear</v>
      </c>
      <c r="K68" s="26" t="str">
        <f>VLOOKUP(A68,Component!A:L,8,0)</f>
        <v>-</v>
      </c>
      <c r="L68" s="26">
        <v>-3</v>
      </c>
      <c r="M68" s="26" t="str">
        <f>VLOOKUP(A68,Component!A:L,10,0)</f>
        <v>-</v>
      </c>
      <c r="N68" s="26" t="str">
        <f>VLOOKUP(A68,Component!A:L,11,0)</f>
        <v>-</v>
      </c>
      <c r="O68" s="26" t="str">
        <f>VLOOKUP(A68,Component!A:L,12,0)</f>
        <v>-</v>
      </c>
      <c r="P68" s="26" t="str">
        <f>VLOOKUP(A68,Component!A:AE,13,0)</f>
        <v>-</v>
      </c>
      <c r="Q68" s="26" t="str">
        <f>VLOOKUP(A68,Component!A:AE,14,0)</f>
        <v>-</v>
      </c>
      <c r="R68" s="26" t="str">
        <f>VLOOKUP(A68,Component!A:AE,15,0)</f>
        <v>-</v>
      </c>
      <c r="S68" s="26" t="str">
        <f>VLOOKUP(A68,Component!A:AE,16,0)</f>
        <v>-</v>
      </c>
      <c r="T68" s="26" t="str">
        <f>VLOOKUP(A68,Component!A:AE,17,0)</f>
        <v>-</v>
      </c>
      <c r="U68" s="26" t="str">
        <f>VLOOKUP(A68,Component!A:AE,18,0)</f>
        <v>-</v>
      </c>
      <c r="V68" s="26" t="str">
        <f>VLOOKUP(A68,Component!A:AE,19,0)</f>
        <v>-</v>
      </c>
      <c r="W68" s="26" t="str">
        <f>VLOOKUP(A68,Component!A:AE,20,0)</f>
        <v>-</v>
      </c>
      <c r="X68" s="26" t="str">
        <f>VLOOKUP(A68,Component!A:AE,21,0)</f>
        <v>-</v>
      </c>
      <c r="Y68" s="26" t="str">
        <f>VLOOKUP(A68,Component!A:AE,22,0)</f>
        <v>-</v>
      </c>
      <c r="Z68" s="26" t="str">
        <f>VLOOKUP(A68,Component!A:AE,23,0)</f>
        <v>-</v>
      </c>
      <c r="AA68" s="26" t="str">
        <f>VLOOKUP(A68,Component!A:AE,24,0)</f>
        <v>-</v>
      </c>
      <c r="AB68" s="26" t="str">
        <f>VLOOKUP(A68,Component!A:AE,25,0)</f>
        <v>-</v>
      </c>
      <c r="AC68" s="26" t="str">
        <f>VLOOKUP(A68,Component!A:AE,26,0)</f>
        <v>-</v>
      </c>
      <c r="AD68" s="26" t="str">
        <f>VLOOKUP(A68,Component!A:AE,27,0)</f>
        <v>-</v>
      </c>
      <c r="AE68" s="26" t="str">
        <f>VLOOKUP(A68,Component!A:AE,28,0)</f>
        <v>-</v>
      </c>
      <c r="AF68" s="26" t="str">
        <f>VLOOKUP(A68,Component!A:AE,29,0)</f>
        <v>-</v>
      </c>
      <c r="AG68" s="26" t="str">
        <f>VLOOKUP(A68,Component!A:AE,30,0)</f>
        <v>-</v>
      </c>
      <c r="AH68" s="26" t="str">
        <f>VLOOKUP(A68,Component!A:AE,31,0)</f>
        <v>-</v>
      </c>
    </row>
    <row r="69" spans="1:34">
      <c r="A69" s="26" t="s">
        <v>21</v>
      </c>
      <c r="B69" s="26">
        <f t="shared" si="2"/>
        <v>66</v>
      </c>
      <c r="C69" s="26">
        <v>65</v>
      </c>
      <c r="D69" s="54">
        <f t="shared" si="6"/>
        <v>3.125E-2</v>
      </c>
      <c r="E69" s="26">
        <f>VLOOKUP(A69,Component!A:AE,2,0)</f>
        <v>1</v>
      </c>
      <c r="F69" s="26">
        <v>512</v>
      </c>
      <c r="G69" s="26">
        <v>1</v>
      </c>
      <c r="H69" s="26">
        <f>VLOOKUP(A69,Component!A:L,5,0)</f>
        <v>1</v>
      </c>
      <c r="I69" s="26">
        <f>VLOOKUP(A69,Component!A:L,6,0)</f>
        <v>1</v>
      </c>
      <c r="J69" s="26" t="str">
        <f>VLOOKUP(A69,Component!A:AE,7,0)</f>
        <v>leaky</v>
      </c>
      <c r="K69" s="26" t="str">
        <f>VLOOKUP(A69,Component!A:L,8,0)</f>
        <v>-</v>
      </c>
      <c r="L69" s="26" t="str">
        <f>VLOOKUP(A69,Component!A:L,9,0)</f>
        <v>-</v>
      </c>
      <c r="M69" s="26" t="str">
        <f>VLOOKUP(A69,Component!A:L,10,0)</f>
        <v>-</v>
      </c>
      <c r="N69" s="26" t="str">
        <f>VLOOKUP(A69,Component!A:L,11,0)</f>
        <v>-</v>
      </c>
      <c r="O69" s="26" t="str">
        <f>VLOOKUP(A69,Component!A:L,12,0)</f>
        <v>-</v>
      </c>
      <c r="P69" s="26" t="str">
        <f>VLOOKUP(A69,Component!A:AE,13,0)</f>
        <v>-</v>
      </c>
      <c r="Q69" s="26" t="str">
        <f>VLOOKUP(A69,Component!A:AE,14,0)</f>
        <v>-</v>
      </c>
      <c r="R69" s="26" t="str">
        <f>VLOOKUP(A69,Component!A:AE,15,0)</f>
        <v>-</v>
      </c>
      <c r="S69" s="26" t="str">
        <f>VLOOKUP(A69,Component!A:AE,16,0)</f>
        <v>-</v>
      </c>
      <c r="T69" s="26" t="str">
        <f>VLOOKUP(A69,Component!A:AE,17,0)</f>
        <v>-</v>
      </c>
      <c r="U69" s="26" t="str">
        <f>VLOOKUP(A69,Component!A:AE,18,0)</f>
        <v>-</v>
      </c>
      <c r="V69" s="26" t="str">
        <f>VLOOKUP(A69,Component!A:AE,19,0)</f>
        <v>-</v>
      </c>
      <c r="W69" s="26" t="str">
        <f>VLOOKUP(A69,Component!A:AE,20,0)</f>
        <v>-</v>
      </c>
      <c r="X69" s="26" t="str">
        <f>VLOOKUP(A69,Component!A:AE,21,0)</f>
        <v>-</v>
      </c>
      <c r="Y69" s="26" t="str">
        <f>VLOOKUP(A69,Component!A:AE,22,0)</f>
        <v>-</v>
      </c>
      <c r="Z69" s="26" t="str">
        <f>VLOOKUP(A69,Component!A:AE,23,0)</f>
        <v>-</v>
      </c>
      <c r="AA69" s="26" t="str">
        <f>VLOOKUP(A69,Component!A:AE,24,0)</f>
        <v>-</v>
      </c>
      <c r="AB69" s="26" t="str">
        <f>VLOOKUP(A69,Component!A:AE,25,0)</f>
        <v>-</v>
      </c>
      <c r="AC69" s="26" t="str">
        <f>VLOOKUP(A69,Component!A:AE,26,0)</f>
        <v>-</v>
      </c>
      <c r="AD69" s="26" t="str">
        <f>VLOOKUP(A69,Component!A:AE,27,0)</f>
        <v>-</v>
      </c>
      <c r="AE69" s="26" t="str">
        <f>VLOOKUP(A69,Component!A:AE,28,0)</f>
        <v>-</v>
      </c>
      <c r="AF69" s="26" t="str">
        <f>VLOOKUP(A69,Component!A:AE,29,0)</f>
        <v>-</v>
      </c>
      <c r="AG69" s="26" t="str">
        <f>VLOOKUP(A69,Component!A:AE,30,0)</f>
        <v>-</v>
      </c>
      <c r="AH69" s="26" t="str">
        <f>VLOOKUP(A69,Component!A:AE,31,0)</f>
        <v>-</v>
      </c>
    </row>
    <row r="70" spans="1:34">
      <c r="A70" s="26" t="s">
        <v>21</v>
      </c>
      <c r="B70" s="26">
        <f t="shared" si="2"/>
        <v>67</v>
      </c>
      <c r="C70" s="26">
        <v>66</v>
      </c>
      <c r="D70" s="54">
        <f t="shared" si="6"/>
        <v>3.125E-2</v>
      </c>
      <c r="E70" s="26">
        <f>VLOOKUP(A70,Component!A:AE,2,0)</f>
        <v>1</v>
      </c>
      <c r="F70" s="26">
        <v>1024</v>
      </c>
      <c r="G70" s="26">
        <f>VLOOKUP(A70,Component!A:L,4,0)</f>
        <v>3</v>
      </c>
      <c r="H70" s="26">
        <f>VLOOKUP(A70,Component!A:L,5,0)</f>
        <v>1</v>
      </c>
      <c r="I70" s="26">
        <f>VLOOKUP(A70,Component!A:L,6,0)</f>
        <v>1</v>
      </c>
      <c r="J70" s="26" t="str">
        <f>VLOOKUP(A70,Component!A:AE,7,0)</f>
        <v>leaky</v>
      </c>
      <c r="K70" s="26" t="str">
        <f>VLOOKUP(A70,Component!A:L,8,0)</f>
        <v>-</v>
      </c>
      <c r="L70" s="26" t="str">
        <f>VLOOKUP(A70,Component!A:L,9,0)</f>
        <v>-</v>
      </c>
      <c r="M70" s="26" t="str">
        <f>VLOOKUP(A70,Component!A:L,10,0)</f>
        <v>-</v>
      </c>
      <c r="N70" s="26" t="str">
        <f>VLOOKUP(A70,Component!A:L,11,0)</f>
        <v>-</v>
      </c>
      <c r="O70" s="26" t="str">
        <f>VLOOKUP(A70,Component!A:L,12,0)</f>
        <v>-</v>
      </c>
      <c r="P70" s="26" t="str">
        <f>VLOOKUP(A70,Component!A:AE,13,0)</f>
        <v>-</v>
      </c>
      <c r="Q70" s="26" t="str">
        <f>VLOOKUP(A70,Component!A:AE,14,0)</f>
        <v>-</v>
      </c>
      <c r="R70" s="26" t="str">
        <f>VLOOKUP(A70,Component!A:AE,15,0)</f>
        <v>-</v>
      </c>
      <c r="S70" s="26" t="str">
        <f>VLOOKUP(A70,Component!A:AE,16,0)</f>
        <v>-</v>
      </c>
      <c r="T70" s="26" t="str">
        <f>VLOOKUP(A70,Component!A:AE,17,0)</f>
        <v>-</v>
      </c>
      <c r="U70" s="26" t="str">
        <f>VLOOKUP(A70,Component!A:AE,18,0)</f>
        <v>-</v>
      </c>
      <c r="V70" s="26" t="str">
        <f>VLOOKUP(A70,Component!A:AE,19,0)</f>
        <v>-</v>
      </c>
      <c r="W70" s="26" t="str">
        <f>VLOOKUP(A70,Component!A:AE,20,0)</f>
        <v>-</v>
      </c>
      <c r="X70" s="26" t="str">
        <f>VLOOKUP(A70,Component!A:AE,21,0)</f>
        <v>-</v>
      </c>
      <c r="Y70" s="26" t="str">
        <f>VLOOKUP(A70,Component!A:AE,22,0)</f>
        <v>-</v>
      </c>
      <c r="Z70" s="26" t="str">
        <f>VLOOKUP(A70,Component!A:AE,23,0)</f>
        <v>-</v>
      </c>
      <c r="AA70" s="26" t="str">
        <f>VLOOKUP(A70,Component!A:AE,24,0)</f>
        <v>-</v>
      </c>
      <c r="AB70" s="26" t="str">
        <f>VLOOKUP(A70,Component!A:AE,25,0)</f>
        <v>-</v>
      </c>
      <c r="AC70" s="26" t="str">
        <f>VLOOKUP(A70,Component!A:AE,26,0)</f>
        <v>-</v>
      </c>
      <c r="AD70" s="26" t="str">
        <f>VLOOKUP(A70,Component!A:AE,27,0)</f>
        <v>-</v>
      </c>
      <c r="AE70" s="26" t="str">
        <f>VLOOKUP(A70,Component!A:AE,28,0)</f>
        <v>-</v>
      </c>
      <c r="AF70" s="26" t="str">
        <f>VLOOKUP(A70,Component!A:AE,29,0)</f>
        <v>-</v>
      </c>
      <c r="AG70" s="26" t="str">
        <f>VLOOKUP(A70,Component!A:AE,30,0)</f>
        <v>-</v>
      </c>
      <c r="AH70" s="26" t="str">
        <f>VLOOKUP(A70,Component!A:AE,31,0)</f>
        <v>-</v>
      </c>
    </row>
    <row r="71" spans="1:34">
      <c r="A71" s="26" t="s">
        <v>127</v>
      </c>
      <c r="B71" s="26">
        <f t="shared" si="2"/>
        <v>68</v>
      </c>
      <c r="C71" s="26">
        <v>65</v>
      </c>
      <c r="D71" s="54">
        <f t="shared" si="6"/>
        <v>3.125E-2</v>
      </c>
      <c r="E71" s="26" t="str">
        <f>VLOOKUP(A71,Component!A:AE,2,0)</f>
        <v>-</v>
      </c>
      <c r="F71" s="26" t="str">
        <f>VLOOKUP(A71,Component!A:L,3,0)</f>
        <v>-</v>
      </c>
      <c r="G71" s="26" t="str">
        <f>VLOOKUP(A71,Component!A:L,4,0)</f>
        <v>-</v>
      </c>
      <c r="H71" s="26" t="str">
        <f>VLOOKUP(A71,Component!A:L,5,0)</f>
        <v>-</v>
      </c>
      <c r="I71" s="26" t="str">
        <f>VLOOKUP(A71,Component!A:L,6,0)</f>
        <v>-</v>
      </c>
      <c r="J71" s="26" t="str">
        <f>VLOOKUP(A71,Component!A:AE,7,0)</f>
        <v>linear</v>
      </c>
      <c r="K71" s="26" t="str">
        <f>VLOOKUP(A71,Component!A:L,8,0)</f>
        <v>-</v>
      </c>
      <c r="L71" s="26">
        <v>-3</v>
      </c>
      <c r="M71" s="26" t="str">
        <f>VLOOKUP(A71,Component!A:L,10,0)</f>
        <v>-</v>
      </c>
      <c r="N71" s="26" t="str">
        <f>VLOOKUP(A71,Component!A:L,11,0)</f>
        <v>-</v>
      </c>
      <c r="O71" s="26" t="str">
        <f>VLOOKUP(A71,Component!A:L,12,0)</f>
        <v>-</v>
      </c>
      <c r="P71" s="26" t="str">
        <f>VLOOKUP(A71,Component!A:AE,13,0)</f>
        <v>-</v>
      </c>
      <c r="Q71" s="26" t="str">
        <f>VLOOKUP(A71,Component!A:AE,14,0)</f>
        <v>-</v>
      </c>
      <c r="R71" s="26" t="str">
        <f>VLOOKUP(A71,Component!A:AE,15,0)</f>
        <v>-</v>
      </c>
      <c r="S71" s="26" t="str">
        <f>VLOOKUP(A71,Component!A:AE,16,0)</f>
        <v>-</v>
      </c>
      <c r="T71" s="26" t="str">
        <f>VLOOKUP(A71,Component!A:AE,17,0)</f>
        <v>-</v>
      </c>
      <c r="U71" s="26" t="str">
        <f>VLOOKUP(A71,Component!A:AE,18,0)</f>
        <v>-</v>
      </c>
      <c r="V71" s="26" t="str">
        <f>VLOOKUP(A71,Component!A:AE,19,0)</f>
        <v>-</v>
      </c>
      <c r="W71" s="26" t="str">
        <f>VLOOKUP(A71,Component!A:AE,20,0)</f>
        <v>-</v>
      </c>
      <c r="X71" s="26" t="str">
        <f>VLOOKUP(A71,Component!A:AE,21,0)</f>
        <v>-</v>
      </c>
      <c r="Y71" s="26" t="str">
        <f>VLOOKUP(A71,Component!A:AE,22,0)</f>
        <v>-</v>
      </c>
      <c r="Z71" s="26" t="str">
        <f>VLOOKUP(A71,Component!A:AE,23,0)</f>
        <v>-</v>
      </c>
      <c r="AA71" s="26" t="str">
        <f>VLOOKUP(A71,Component!A:AE,24,0)</f>
        <v>-</v>
      </c>
      <c r="AB71" s="26" t="str">
        <f>VLOOKUP(A71,Component!A:AE,25,0)</f>
        <v>-</v>
      </c>
      <c r="AC71" s="26" t="str">
        <f>VLOOKUP(A71,Component!A:AE,26,0)</f>
        <v>-</v>
      </c>
      <c r="AD71" s="26" t="str">
        <f>VLOOKUP(A71,Component!A:AE,27,0)</f>
        <v>-</v>
      </c>
      <c r="AE71" s="26" t="str">
        <f>VLOOKUP(A71,Component!A:AE,28,0)</f>
        <v>-</v>
      </c>
      <c r="AF71" s="26" t="str">
        <f>VLOOKUP(A71,Component!A:AE,29,0)</f>
        <v>-</v>
      </c>
      <c r="AG71" s="26" t="str">
        <f>VLOOKUP(A71,Component!A:AE,30,0)</f>
        <v>-</v>
      </c>
      <c r="AH71" s="26" t="str">
        <f>VLOOKUP(A71,Component!A:AE,31,0)</f>
        <v>-</v>
      </c>
    </row>
    <row r="72" spans="1:34">
      <c r="A72" s="26" t="s">
        <v>21</v>
      </c>
      <c r="B72" s="26">
        <f t="shared" si="2"/>
        <v>69</v>
      </c>
      <c r="C72" s="26">
        <v>68</v>
      </c>
      <c r="D72" s="54">
        <f t="shared" si="6"/>
        <v>3.125E-2</v>
      </c>
      <c r="E72" s="26">
        <f>VLOOKUP(A72,Component!A:AE,2,0)</f>
        <v>1</v>
      </c>
      <c r="F72" s="26">
        <v>512</v>
      </c>
      <c r="G72" s="26">
        <v>1</v>
      </c>
      <c r="H72" s="26">
        <f>VLOOKUP(A72,Component!A:L,5,0)</f>
        <v>1</v>
      </c>
      <c r="I72" s="26">
        <f>VLOOKUP(A72,Component!A:L,6,0)</f>
        <v>1</v>
      </c>
      <c r="J72" s="26" t="str">
        <f>VLOOKUP(A72,Component!A:AE,7,0)</f>
        <v>leaky</v>
      </c>
      <c r="K72" s="26" t="str">
        <f>VLOOKUP(A72,Component!A:L,8,0)</f>
        <v>-</v>
      </c>
      <c r="L72" s="26" t="str">
        <f>VLOOKUP(A72,Component!A:L,9,0)</f>
        <v>-</v>
      </c>
      <c r="M72" s="26" t="str">
        <f>VLOOKUP(A72,Component!A:L,10,0)</f>
        <v>-</v>
      </c>
      <c r="N72" s="26" t="str">
        <f>VLOOKUP(A72,Component!A:L,11,0)</f>
        <v>-</v>
      </c>
      <c r="O72" s="26" t="str">
        <f>VLOOKUP(A72,Component!A:L,12,0)</f>
        <v>-</v>
      </c>
      <c r="P72" s="26" t="str">
        <f>VLOOKUP(A72,Component!A:AE,13,0)</f>
        <v>-</v>
      </c>
      <c r="Q72" s="26" t="str">
        <f>VLOOKUP(A72,Component!A:AE,14,0)</f>
        <v>-</v>
      </c>
      <c r="R72" s="26" t="str">
        <f>VLOOKUP(A72,Component!A:AE,15,0)</f>
        <v>-</v>
      </c>
      <c r="S72" s="26" t="str">
        <f>VLOOKUP(A72,Component!A:AE,16,0)</f>
        <v>-</v>
      </c>
      <c r="T72" s="26" t="str">
        <f>VLOOKUP(A72,Component!A:AE,17,0)</f>
        <v>-</v>
      </c>
      <c r="U72" s="26" t="str">
        <f>VLOOKUP(A72,Component!A:AE,18,0)</f>
        <v>-</v>
      </c>
      <c r="V72" s="26" t="str">
        <f>VLOOKUP(A72,Component!A:AE,19,0)</f>
        <v>-</v>
      </c>
      <c r="W72" s="26" t="str">
        <f>VLOOKUP(A72,Component!A:AE,20,0)</f>
        <v>-</v>
      </c>
      <c r="X72" s="26" t="str">
        <f>VLOOKUP(A72,Component!A:AE,21,0)</f>
        <v>-</v>
      </c>
      <c r="Y72" s="26" t="str">
        <f>VLOOKUP(A72,Component!A:AE,22,0)</f>
        <v>-</v>
      </c>
      <c r="Z72" s="26" t="str">
        <f>VLOOKUP(A72,Component!A:AE,23,0)</f>
        <v>-</v>
      </c>
      <c r="AA72" s="26" t="str">
        <f>VLOOKUP(A72,Component!A:AE,24,0)</f>
        <v>-</v>
      </c>
      <c r="AB72" s="26" t="str">
        <f>VLOOKUP(A72,Component!A:AE,25,0)</f>
        <v>-</v>
      </c>
      <c r="AC72" s="26" t="str">
        <f>VLOOKUP(A72,Component!A:AE,26,0)</f>
        <v>-</v>
      </c>
      <c r="AD72" s="26" t="str">
        <f>VLOOKUP(A72,Component!A:AE,27,0)</f>
        <v>-</v>
      </c>
      <c r="AE72" s="26" t="str">
        <f>VLOOKUP(A72,Component!A:AE,28,0)</f>
        <v>-</v>
      </c>
      <c r="AF72" s="26" t="str">
        <f>VLOOKUP(A72,Component!A:AE,29,0)</f>
        <v>-</v>
      </c>
      <c r="AG72" s="26" t="str">
        <f>VLOOKUP(A72,Component!A:AE,30,0)</f>
        <v>-</v>
      </c>
      <c r="AH72" s="26" t="str">
        <f>VLOOKUP(A72,Component!A:AE,31,0)</f>
        <v>-</v>
      </c>
    </row>
    <row r="73" spans="1:34">
      <c r="A73" s="26" t="s">
        <v>21</v>
      </c>
      <c r="B73" s="26">
        <f t="shared" si="2"/>
        <v>70</v>
      </c>
      <c r="C73" s="26">
        <v>69</v>
      </c>
      <c r="D73" s="54">
        <f t="shared" si="6"/>
        <v>3.125E-2</v>
      </c>
      <c r="E73" s="26">
        <f>VLOOKUP(A73,Component!A:AE,2,0)</f>
        <v>1</v>
      </c>
      <c r="F73" s="26">
        <v>1024</v>
      </c>
      <c r="G73" s="26">
        <f>VLOOKUP(A73,Component!A:L,4,0)</f>
        <v>3</v>
      </c>
      <c r="H73" s="26">
        <f>VLOOKUP(A73,Component!A:L,5,0)</f>
        <v>1</v>
      </c>
      <c r="I73" s="26">
        <f>VLOOKUP(A73,Component!A:L,6,0)</f>
        <v>1</v>
      </c>
      <c r="J73" s="26" t="str">
        <f>VLOOKUP(A73,Component!A:AE,7,0)</f>
        <v>leaky</v>
      </c>
      <c r="K73" s="26" t="str">
        <f>VLOOKUP(A73,Component!A:L,8,0)</f>
        <v>-</v>
      </c>
      <c r="L73" s="26" t="str">
        <f>VLOOKUP(A73,Component!A:L,9,0)</f>
        <v>-</v>
      </c>
      <c r="M73" s="26" t="str">
        <f>VLOOKUP(A73,Component!A:L,10,0)</f>
        <v>-</v>
      </c>
      <c r="N73" s="26" t="str">
        <f>VLOOKUP(A73,Component!A:L,11,0)</f>
        <v>-</v>
      </c>
      <c r="O73" s="26" t="str">
        <f>VLOOKUP(A73,Component!A:L,12,0)</f>
        <v>-</v>
      </c>
      <c r="P73" s="26" t="str">
        <f>VLOOKUP(A73,Component!A:AE,13,0)</f>
        <v>-</v>
      </c>
      <c r="Q73" s="26" t="str">
        <f>VLOOKUP(A73,Component!A:AE,14,0)</f>
        <v>-</v>
      </c>
      <c r="R73" s="26" t="str">
        <f>VLOOKUP(A73,Component!A:AE,15,0)</f>
        <v>-</v>
      </c>
      <c r="S73" s="26" t="str">
        <f>VLOOKUP(A73,Component!A:AE,16,0)</f>
        <v>-</v>
      </c>
      <c r="T73" s="26" t="str">
        <f>VLOOKUP(A73,Component!A:AE,17,0)</f>
        <v>-</v>
      </c>
      <c r="U73" s="26" t="str">
        <f>VLOOKUP(A73,Component!A:AE,18,0)</f>
        <v>-</v>
      </c>
      <c r="V73" s="26" t="str">
        <f>VLOOKUP(A73,Component!A:AE,19,0)</f>
        <v>-</v>
      </c>
      <c r="W73" s="26" t="str">
        <f>VLOOKUP(A73,Component!A:AE,20,0)</f>
        <v>-</v>
      </c>
      <c r="X73" s="26" t="str">
        <f>VLOOKUP(A73,Component!A:AE,21,0)</f>
        <v>-</v>
      </c>
      <c r="Y73" s="26" t="str">
        <f>VLOOKUP(A73,Component!A:AE,22,0)</f>
        <v>-</v>
      </c>
      <c r="Z73" s="26" t="str">
        <f>VLOOKUP(A73,Component!A:AE,23,0)</f>
        <v>-</v>
      </c>
      <c r="AA73" s="26" t="str">
        <f>VLOOKUP(A73,Component!A:AE,24,0)</f>
        <v>-</v>
      </c>
      <c r="AB73" s="26" t="str">
        <f>VLOOKUP(A73,Component!A:AE,25,0)</f>
        <v>-</v>
      </c>
      <c r="AC73" s="26" t="str">
        <f>VLOOKUP(A73,Component!A:AE,26,0)</f>
        <v>-</v>
      </c>
      <c r="AD73" s="26" t="str">
        <f>VLOOKUP(A73,Component!A:AE,27,0)</f>
        <v>-</v>
      </c>
      <c r="AE73" s="26" t="str">
        <f>VLOOKUP(A73,Component!A:AE,28,0)</f>
        <v>-</v>
      </c>
      <c r="AF73" s="26" t="str">
        <f>VLOOKUP(A73,Component!A:AE,29,0)</f>
        <v>-</v>
      </c>
      <c r="AG73" s="26" t="str">
        <f>VLOOKUP(A73,Component!A:AE,30,0)</f>
        <v>-</v>
      </c>
      <c r="AH73" s="26" t="str">
        <f>VLOOKUP(A73,Component!A:AE,31,0)</f>
        <v>-</v>
      </c>
    </row>
    <row r="74" spans="1:34">
      <c r="A74" s="26" t="s">
        <v>127</v>
      </c>
      <c r="B74" s="26">
        <f t="shared" si="2"/>
        <v>71</v>
      </c>
      <c r="C74" s="26">
        <v>68</v>
      </c>
      <c r="D74" s="54">
        <f t="shared" si="6"/>
        <v>3.125E-2</v>
      </c>
      <c r="E74" s="26" t="str">
        <f>VLOOKUP(A74,Component!A:AE,2,0)</f>
        <v>-</v>
      </c>
      <c r="F74" s="26" t="str">
        <f>VLOOKUP(A74,Component!A:L,3,0)</f>
        <v>-</v>
      </c>
      <c r="G74" s="26" t="str">
        <f>VLOOKUP(A74,Component!A:L,4,0)</f>
        <v>-</v>
      </c>
      <c r="H74" s="26" t="str">
        <f>VLOOKUP(A74,Component!A:L,5,0)</f>
        <v>-</v>
      </c>
      <c r="I74" s="26" t="str">
        <f>VLOOKUP(A74,Component!A:L,6,0)</f>
        <v>-</v>
      </c>
      <c r="J74" s="26" t="str">
        <f>VLOOKUP(A74,Component!A:AE,7,0)</f>
        <v>linear</v>
      </c>
      <c r="K74" s="26" t="str">
        <f>VLOOKUP(A74,Component!A:L,8,0)</f>
        <v>-</v>
      </c>
      <c r="L74" s="26">
        <v>-3</v>
      </c>
      <c r="M74" s="26" t="str">
        <f>VLOOKUP(A74,Component!A:L,10,0)</f>
        <v>-</v>
      </c>
      <c r="N74" s="26" t="str">
        <f>VLOOKUP(A74,Component!A:L,11,0)</f>
        <v>-</v>
      </c>
      <c r="O74" s="26" t="str">
        <f>VLOOKUP(A74,Component!A:L,12,0)</f>
        <v>-</v>
      </c>
      <c r="P74" s="26" t="str">
        <f>VLOOKUP(A74,Component!A:AE,13,0)</f>
        <v>-</v>
      </c>
      <c r="Q74" s="26" t="str">
        <f>VLOOKUP(A74,Component!A:AE,14,0)</f>
        <v>-</v>
      </c>
      <c r="R74" s="26" t="str">
        <f>VLOOKUP(A74,Component!A:AE,15,0)</f>
        <v>-</v>
      </c>
      <c r="S74" s="26" t="str">
        <f>VLOOKUP(A74,Component!A:AE,16,0)</f>
        <v>-</v>
      </c>
      <c r="T74" s="26" t="str">
        <f>VLOOKUP(A74,Component!A:AE,17,0)</f>
        <v>-</v>
      </c>
      <c r="U74" s="26" t="str">
        <f>VLOOKUP(A74,Component!A:AE,18,0)</f>
        <v>-</v>
      </c>
      <c r="V74" s="26" t="str">
        <f>VLOOKUP(A74,Component!A:AE,19,0)</f>
        <v>-</v>
      </c>
      <c r="W74" s="26" t="str">
        <f>VLOOKUP(A74,Component!A:AE,20,0)</f>
        <v>-</v>
      </c>
      <c r="X74" s="26" t="str">
        <f>VLOOKUP(A74,Component!A:AE,21,0)</f>
        <v>-</v>
      </c>
      <c r="Y74" s="26" t="str">
        <f>VLOOKUP(A74,Component!A:AE,22,0)</f>
        <v>-</v>
      </c>
      <c r="Z74" s="26" t="str">
        <f>VLOOKUP(A74,Component!A:AE,23,0)</f>
        <v>-</v>
      </c>
      <c r="AA74" s="26" t="str">
        <f>VLOOKUP(A74,Component!A:AE,24,0)</f>
        <v>-</v>
      </c>
      <c r="AB74" s="26" t="str">
        <f>VLOOKUP(A74,Component!A:AE,25,0)</f>
        <v>-</v>
      </c>
      <c r="AC74" s="26" t="str">
        <f>VLOOKUP(A74,Component!A:AE,26,0)</f>
        <v>-</v>
      </c>
      <c r="AD74" s="26" t="str">
        <f>VLOOKUP(A74,Component!A:AE,27,0)</f>
        <v>-</v>
      </c>
      <c r="AE74" s="26" t="str">
        <f>VLOOKUP(A74,Component!A:AE,28,0)</f>
        <v>-</v>
      </c>
      <c r="AF74" s="26" t="str">
        <f>VLOOKUP(A74,Component!A:AE,29,0)</f>
        <v>-</v>
      </c>
      <c r="AG74" s="26" t="str">
        <f>VLOOKUP(A74,Component!A:AE,30,0)</f>
        <v>-</v>
      </c>
      <c r="AH74" s="26" t="str">
        <f>VLOOKUP(A74,Component!A:AE,31,0)</f>
        <v>-</v>
      </c>
    </row>
    <row r="75" spans="1:34">
      <c r="A75" s="26" t="s">
        <v>21</v>
      </c>
      <c r="B75" s="26">
        <f t="shared" ref="B75:B97" si="7">COUNTA(A75)+B74</f>
        <v>72</v>
      </c>
      <c r="C75" s="26">
        <v>71</v>
      </c>
      <c r="D75" s="54">
        <f t="shared" si="6"/>
        <v>3.125E-2</v>
      </c>
      <c r="E75" s="26">
        <f>VLOOKUP(A75,Component!A:AE,2,0)</f>
        <v>1</v>
      </c>
      <c r="F75" s="26">
        <v>512</v>
      </c>
      <c r="G75" s="26">
        <f>VLOOKUP(A75,Component!A:L,4,0)</f>
        <v>3</v>
      </c>
      <c r="H75" s="26">
        <f>VLOOKUP(A75,Component!A:L,5,0)</f>
        <v>1</v>
      </c>
      <c r="I75" s="26">
        <f>VLOOKUP(A75,Component!A:L,6,0)</f>
        <v>1</v>
      </c>
      <c r="J75" s="26" t="str">
        <f>VLOOKUP(A75,Component!A:AE,7,0)</f>
        <v>leaky</v>
      </c>
      <c r="K75" s="26" t="str">
        <f>VLOOKUP(A75,Component!A:L,8,0)</f>
        <v>-</v>
      </c>
      <c r="L75" s="26" t="str">
        <f>VLOOKUP(A75,Component!A:L,9,0)</f>
        <v>-</v>
      </c>
      <c r="M75" s="26" t="str">
        <f>VLOOKUP(A75,Component!A:L,10,0)</f>
        <v>-</v>
      </c>
      <c r="N75" s="26" t="str">
        <f>VLOOKUP(A75,Component!A:L,11,0)</f>
        <v>-</v>
      </c>
      <c r="O75" s="26" t="str">
        <f>VLOOKUP(A75,Component!A:L,12,0)</f>
        <v>-</v>
      </c>
      <c r="P75" s="26" t="str">
        <f>VLOOKUP(A75,Component!A:AE,13,0)</f>
        <v>-</v>
      </c>
      <c r="Q75" s="26" t="str">
        <f>VLOOKUP(A75,Component!A:AE,14,0)</f>
        <v>-</v>
      </c>
      <c r="R75" s="26" t="str">
        <f>VLOOKUP(A75,Component!A:AE,15,0)</f>
        <v>-</v>
      </c>
      <c r="S75" s="26" t="str">
        <f>VLOOKUP(A75,Component!A:AE,16,0)</f>
        <v>-</v>
      </c>
      <c r="T75" s="26" t="str">
        <f>VLOOKUP(A75,Component!A:AE,17,0)</f>
        <v>-</v>
      </c>
      <c r="U75" s="26" t="str">
        <f>VLOOKUP(A75,Component!A:AE,18,0)</f>
        <v>-</v>
      </c>
      <c r="V75" s="26" t="str">
        <f>VLOOKUP(A75,Component!A:AE,19,0)</f>
        <v>-</v>
      </c>
      <c r="W75" s="26" t="str">
        <f>VLOOKUP(A75,Component!A:AE,20,0)</f>
        <v>-</v>
      </c>
      <c r="X75" s="26" t="str">
        <f>VLOOKUP(A75,Component!A:AE,21,0)</f>
        <v>-</v>
      </c>
      <c r="Y75" s="26" t="str">
        <f>VLOOKUP(A75,Component!A:AE,22,0)</f>
        <v>-</v>
      </c>
      <c r="Z75" s="26" t="str">
        <f>VLOOKUP(A75,Component!A:AE,23,0)</f>
        <v>-</v>
      </c>
      <c r="AA75" s="26" t="str">
        <f>VLOOKUP(A75,Component!A:AE,24,0)</f>
        <v>-</v>
      </c>
      <c r="AB75" s="26" t="str">
        <f>VLOOKUP(A75,Component!A:AE,25,0)</f>
        <v>-</v>
      </c>
      <c r="AC75" s="26" t="str">
        <f>VLOOKUP(A75,Component!A:AE,26,0)</f>
        <v>-</v>
      </c>
      <c r="AD75" s="26" t="str">
        <f>VLOOKUP(A75,Component!A:AE,27,0)</f>
        <v>-</v>
      </c>
      <c r="AE75" s="26" t="str">
        <f>VLOOKUP(A75,Component!A:AE,28,0)</f>
        <v>-</v>
      </c>
      <c r="AF75" s="26" t="str">
        <f>VLOOKUP(A75,Component!A:AE,29,0)</f>
        <v>-</v>
      </c>
      <c r="AG75" s="26" t="str">
        <f>VLOOKUP(A75,Component!A:AE,30,0)</f>
        <v>-</v>
      </c>
      <c r="AH75" s="26" t="str">
        <f>VLOOKUP(A75,Component!A:AE,31,0)</f>
        <v>-</v>
      </c>
    </row>
    <row r="76" spans="1:34">
      <c r="A76" s="26" t="s">
        <v>21</v>
      </c>
      <c r="B76" s="26">
        <f t="shared" si="7"/>
        <v>73</v>
      </c>
      <c r="C76" s="26">
        <v>72</v>
      </c>
      <c r="D76" s="54">
        <f t="shared" si="6"/>
        <v>3.125E-2</v>
      </c>
      <c r="E76" s="26">
        <f>VLOOKUP(A76,Component!A:AE,2,0)</f>
        <v>1</v>
      </c>
      <c r="F76" s="26">
        <v>1024</v>
      </c>
      <c r="G76" s="26">
        <f>VLOOKUP(A76,Component!A:L,4,0)</f>
        <v>3</v>
      </c>
      <c r="H76" s="26">
        <f>VLOOKUP(A76,Component!A:L,5,0)</f>
        <v>1</v>
      </c>
      <c r="I76" s="26">
        <f>VLOOKUP(A76,Component!A:L,6,0)</f>
        <v>1</v>
      </c>
      <c r="J76" s="26" t="str">
        <f>VLOOKUP(A76,Component!A:AE,7,0)</f>
        <v>leaky</v>
      </c>
      <c r="K76" s="26" t="str">
        <f>VLOOKUP(A76,Component!A:L,8,0)</f>
        <v>-</v>
      </c>
      <c r="L76" s="26" t="str">
        <f>VLOOKUP(A76,Component!A:L,9,0)</f>
        <v>-</v>
      </c>
      <c r="M76" s="26" t="str">
        <f>VLOOKUP(A76,Component!A:L,10,0)</f>
        <v>-</v>
      </c>
      <c r="N76" s="26" t="str">
        <f>VLOOKUP(A76,Component!A:L,11,0)</f>
        <v>-</v>
      </c>
      <c r="O76" s="26" t="str">
        <f>VLOOKUP(A76,Component!A:L,12,0)</f>
        <v>-</v>
      </c>
      <c r="P76" s="26" t="str">
        <f>VLOOKUP(A76,Component!A:AE,13,0)</f>
        <v>-</v>
      </c>
      <c r="Q76" s="26" t="str">
        <f>VLOOKUP(A76,Component!A:AE,14,0)</f>
        <v>-</v>
      </c>
      <c r="R76" s="26" t="str">
        <f>VLOOKUP(A76,Component!A:AE,15,0)</f>
        <v>-</v>
      </c>
      <c r="S76" s="26" t="str">
        <f>VLOOKUP(A76,Component!A:AE,16,0)</f>
        <v>-</v>
      </c>
      <c r="T76" s="26" t="str">
        <f>VLOOKUP(A76,Component!A:AE,17,0)</f>
        <v>-</v>
      </c>
      <c r="U76" s="26" t="str">
        <f>VLOOKUP(A76,Component!A:AE,18,0)</f>
        <v>-</v>
      </c>
      <c r="V76" s="26" t="str">
        <f>VLOOKUP(A76,Component!A:AE,19,0)</f>
        <v>-</v>
      </c>
      <c r="W76" s="26" t="str">
        <f>VLOOKUP(A76,Component!A:AE,20,0)</f>
        <v>-</v>
      </c>
      <c r="X76" s="26" t="str">
        <f>VLOOKUP(A76,Component!A:AE,21,0)</f>
        <v>-</v>
      </c>
      <c r="Y76" s="26" t="str">
        <f>VLOOKUP(A76,Component!A:AE,22,0)</f>
        <v>-</v>
      </c>
      <c r="Z76" s="26" t="str">
        <f>VLOOKUP(A76,Component!A:AE,23,0)</f>
        <v>-</v>
      </c>
      <c r="AA76" s="26" t="str">
        <f>VLOOKUP(A76,Component!A:AE,24,0)</f>
        <v>-</v>
      </c>
      <c r="AB76" s="26" t="str">
        <f>VLOOKUP(A76,Component!A:AE,25,0)</f>
        <v>-</v>
      </c>
      <c r="AC76" s="26" t="str">
        <f>VLOOKUP(A76,Component!A:AE,26,0)</f>
        <v>-</v>
      </c>
      <c r="AD76" s="26" t="str">
        <f>VLOOKUP(A76,Component!A:AE,27,0)</f>
        <v>-</v>
      </c>
      <c r="AE76" s="26" t="str">
        <f>VLOOKUP(A76,Component!A:AE,28,0)</f>
        <v>-</v>
      </c>
      <c r="AF76" s="26" t="str">
        <f>VLOOKUP(A76,Component!A:AE,29,0)</f>
        <v>-</v>
      </c>
      <c r="AG76" s="26" t="str">
        <f>VLOOKUP(A76,Component!A:AE,30,0)</f>
        <v>-</v>
      </c>
      <c r="AH76" s="26" t="str">
        <f>VLOOKUP(A76,Component!A:AE,31,0)</f>
        <v>-</v>
      </c>
    </row>
    <row r="77" spans="1:34">
      <c r="A77" s="26" t="s">
        <v>127</v>
      </c>
      <c r="B77" s="26">
        <f t="shared" si="7"/>
        <v>74</v>
      </c>
      <c r="C77" s="26">
        <v>71</v>
      </c>
      <c r="D77" s="54">
        <f t="shared" si="6"/>
        <v>3.125E-2</v>
      </c>
      <c r="E77" s="26" t="str">
        <f>VLOOKUP(A77,Component!A:AE,2,0)</f>
        <v>-</v>
      </c>
      <c r="F77" s="26" t="str">
        <f>VLOOKUP(A77,Component!A:L,3,0)</f>
        <v>-</v>
      </c>
      <c r="G77" s="26" t="str">
        <f>VLOOKUP(A77,Component!A:L,4,0)</f>
        <v>-</v>
      </c>
      <c r="H77" s="26" t="str">
        <f>VLOOKUP(A77,Component!A:L,5,0)</f>
        <v>-</v>
      </c>
      <c r="I77" s="26" t="str">
        <f>VLOOKUP(A77,Component!A:L,6,0)</f>
        <v>-</v>
      </c>
      <c r="J77" s="26" t="str">
        <f>VLOOKUP(A77,Component!A:AE,7,0)</f>
        <v>linear</v>
      </c>
      <c r="K77" s="26" t="str">
        <f>VLOOKUP(A77,Component!A:L,8,0)</f>
        <v>-</v>
      </c>
      <c r="L77" s="26">
        <v>-3</v>
      </c>
      <c r="M77" s="26" t="str">
        <f>VLOOKUP(A77,Component!A:L,10,0)</f>
        <v>-</v>
      </c>
      <c r="N77" s="26" t="str">
        <f>VLOOKUP(A77,Component!A:L,11,0)</f>
        <v>-</v>
      </c>
      <c r="O77" s="26" t="str">
        <f>VLOOKUP(A77,Component!A:L,12,0)</f>
        <v>-</v>
      </c>
      <c r="P77" s="26" t="str">
        <f>VLOOKUP(A77,Component!A:AE,13,0)</f>
        <v>-</v>
      </c>
      <c r="Q77" s="26" t="str">
        <f>VLOOKUP(A77,Component!A:AE,14,0)</f>
        <v>-</v>
      </c>
      <c r="R77" s="26" t="str">
        <f>VLOOKUP(A77,Component!A:AE,15,0)</f>
        <v>-</v>
      </c>
      <c r="S77" s="26" t="str">
        <f>VLOOKUP(A77,Component!A:AE,16,0)</f>
        <v>-</v>
      </c>
      <c r="T77" s="26" t="str">
        <f>VLOOKUP(A77,Component!A:AE,17,0)</f>
        <v>-</v>
      </c>
      <c r="U77" s="26" t="str">
        <f>VLOOKUP(A77,Component!A:AE,18,0)</f>
        <v>-</v>
      </c>
      <c r="V77" s="26" t="str">
        <f>VLOOKUP(A77,Component!A:AE,19,0)</f>
        <v>-</v>
      </c>
      <c r="W77" s="26" t="str">
        <f>VLOOKUP(A77,Component!A:AE,20,0)</f>
        <v>-</v>
      </c>
      <c r="X77" s="26" t="str">
        <f>VLOOKUP(A77,Component!A:AE,21,0)</f>
        <v>-</v>
      </c>
      <c r="Y77" s="26" t="str">
        <f>VLOOKUP(A77,Component!A:AE,22,0)</f>
        <v>-</v>
      </c>
      <c r="Z77" s="26" t="str">
        <f>VLOOKUP(A77,Component!A:AE,23,0)</f>
        <v>-</v>
      </c>
      <c r="AA77" s="26" t="str">
        <f>VLOOKUP(A77,Component!A:AE,24,0)</f>
        <v>-</v>
      </c>
      <c r="AB77" s="26" t="str">
        <f>VLOOKUP(A77,Component!A:AE,25,0)</f>
        <v>-</v>
      </c>
      <c r="AC77" s="26" t="str">
        <f>VLOOKUP(A77,Component!A:AE,26,0)</f>
        <v>-</v>
      </c>
      <c r="AD77" s="26" t="str">
        <f>VLOOKUP(A77,Component!A:AE,27,0)</f>
        <v>-</v>
      </c>
      <c r="AE77" s="26" t="str">
        <f>VLOOKUP(A77,Component!A:AE,28,0)</f>
        <v>-</v>
      </c>
      <c r="AF77" s="26" t="str">
        <f>VLOOKUP(A77,Component!A:AE,29,0)</f>
        <v>-</v>
      </c>
      <c r="AG77" s="26" t="str">
        <f>VLOOKUP(A77,Component!A:AE,30,0)</f>
        <v>-</v>
      </c>
      <c r="AH77" s="26" t="str">
        <f>VLOOKUP(A77,Component!A:AE,31,0)</f>
        <v>-</v>
      </c>
    </row>
    <row r="78" spans="1:34">
      <c r="A78" s="26" t="s">
        <v>21</v>
      </c>
      <c r="B78" s="26">
        <f t="shared" si="7"/>
        <v>75</v>
      </c>
      <c r="C78" s="26">
        <v>74</v>
      </c>
      <c r="D78" s="54">
        <f t="shared" si="6"/>
        <v>3.125E-2</v>
      </c>
      <c r="E78" s="26">
        <f>VLOOKUP(A78,Component!A:AE,2,0)</f>
        <v>1</v>
      </c>
      <c r="F78" s="26">
        <v>512</v>
      </c>
      <c r="G78" s="26">
        <v>1</v>
      </c>
      <c r="H78" s="26">
        <f>VLOOKUP(A78,Component!A:L,5,0)</f>
        <v>1</v>
      </c>
      <c r="I78" s="26">
        <f>VLOOKUP(A78,Component!A:L,6,0)</f>
        <v>1</v>
      </c>
      <c r="J78" s="26" t="str">
        <f>VLOOKUP(A78,Component!A:AE,7,0)</f>
        <v>leaky</v>
      </c>
      <c r="K78" s="26" t="str">
        <f>VLOOKUP(A78,Component!A:L,8,0)</f>
        <v>-</v>
      </c>
      <c r="L78" s="26" t="str">
        <f>VLOOKUP(A78,Component!A:L,9,0)</f>
        <v>-</v>
      </c>
      <c r="M78" s="26" t="str">
        <f>VLOOKUP(A78,Component!A:L,10,0)</f>
        <v>-</v>
      </c>
      <c r="N78" s="26" t="str">
        <f>VLOOKUP(A78,Component!A:L,11,0)</f>
        <v>-</v>
      </c>
      <c r="O78" s="26" t="str">
        <f>VLOOKUP(A78,Component!A:L,12,0)</f>
        <v>-</v>
      </c>
      <c r="P78" s="26" t="str">
        <f>VLOOKUP(A78,Component!A:AE,13,0)</f>
        <v>-</v>
      </c>
      <c r="Q78" s="26" t="str">
        <f>VLOOKUP(A78,Component!A:AE,14,0)</f>
        <v>-</v>
      </c>
      <c r="R78" s="26" t="str">
        <f>VLOOKUP(A78,Component!A:AE,15,0)</f>
        <v>-</v>
      </c>
      <c r="S78" s="26" t="str">
        <f>VLOOKUP(A78,Component!A:AE,16,0)</f>
        <v>-</v>
      </c>
      <c r="T78" s="26" t="str">
        <f>VLOOKUP(A78,Component!A:AE,17,0)</f>
        <v>-</v>
      </c>
      <c r="U78" s="26" t="str">
        <f>VLOOKUP(A78,Component!A:AE,18,0)</f>
        <v>-</v>
      </c>
      <c r="V78" s="26" t="str">
        <f>VLOOKUP(A78,Component!A:AE,19,0)</f>
        <v>-</v>
      </c>
      <c r="W78" s="26" t="str">
        <f>VLOOKUP(A78,Component!A:AE,20,0)</f>
        <v>-</v>
      </c>
      <c r="X78" s="26" t="str">
        <f>VLOOKUP(A78,Component!A:AE,21,0)</f>
        <v>-</v>
      </c>
      <c r="Y78" s="26" t="str">
        <f>VLOOKUP(A78,Component!A:AE,22,0)</f>
        <v>-</v>
      </c>
      <c r="Z78" s="26" t="str">
        <f>VLOOKUP(A78,Component!A:AE,23,0)</f>
        <v>-</v>
      </c>
      <c r="AA78" s="26" t="str">
        <f>VLOOKUP(A78,Component!A:AE,24,0)</f>
        <v>-</v>
      </c>
      <c r="AB78" s="26" t="str">
        <f>VLOOKUP(A78,Component!A:AE,25,0)</f>
        <v>-</v>
      </c>
      <c r="AC78" s="26" t="str">
        <f>VLOOKUP(A78,Component!A:AE,26,0)</f>
        <v>-</v>
      </c>
      <c r="AD78" s="26" t="str">
        <f>VLOOKUP(A78,Component!A:AE,27,0)</f>
        <v>-</v>
      </c>
      <c r="AE78" s="26" t="str">
        <f>VLOOKUP(A78,Component!A:AE,28,0)</f>
        <v>-</v>
      </c>
      <c r="AF78" s="26" t="str">
        <f>VLOOKUP(A78,Component!A:AE,29,0)</f>
        <v>-</v>
      </c>
      <c r="AG78" s="26" t="str">
        <f>VLOOKUP(A78,Component!A:AE,30,0)</f>
        <v>-</v>
      </c>
      <c r="AH78" s="26" t="str">
        <f>VLOOKUP(A78,Component!A:AE,31,0)</f>
        <v>-</v>
      </c>
    </row>
    <row r="79" spans="1:34">
      <c r="A79" s="26" t="s">
        <v>21</v>
      </c>
      <c r="B79" s="26">
        <f t="shared" si="7"/>
        <v>76</v>
      </c>
      <c r="C79" s="26">
        <v>75</v>
      </c>
      <c r="D79" s="54">
        <f t="shared" si="6"/>
        <v>3.125E-2</v>
      </c>
      <c r="E79" s="26">
        <f>VLOOKUP(A79,Component!A:AE,2,0)</f>
        <v>1</v>
      </c>
      <c r="F79" s="26">
        <v>1024</v>
      </c>
      <c r="G79" s="26">
        <f>VLOOKUP(A79,Component!A:L,4,0)</f>
        <v>3</v>
      </c>
      <c r="H79" s="26">
        <f>VLOOKUP(A79,Component!A:L,5,0)</f>
        <v>1</v>
      </c>
      <c r="I79" s="26">
        <f>VLOOKUP(A79,Component!A:L,6,0)</f>
        <v>1</v>
      </c>
      <c r="J79" s="26" t="str">
        <f>VLOOKUP(A79,Component!A:AE,7,0)</f>
        <v>leaky</v>
      </c>
      <c r="K79" s="26" t="str">
        <f>VLOOKUP(A79,Component!A:L,8,0)</f>
        <v>-</v>
      </c>
      <c r="L79" s="26" t="str">
        <f>VLOOKUP(A79,Component!A:L,9,0)</f>
        <v>-</v>
      </c>
      <c r="M79" s="26" t="str">
        <f>VLOOKUP(A79,Component!A:L,10,0)</f>
        <v>-</v>
      </c>
      <c r="N79" s="26" t="str">
        <f>VLOOKUP(A79,Component!A:L,11,0)</f>
        <v>-</v>
      </c>
      <c r="O79" s="26" t="str">
        <f>VLOOKUP(A79,Component!A:L,12,0)</f>
        <v>-</v>
      </c>
      <c r="P79" s="26" t="str">
        <f>VLOOKUP(A79,Component!A:AE,13,0)</f>
        <v>-</v>
      </c>
      <c r="Q79" s="26" t="str">
        <f>VLOOKUP(A79,Component!A:AE,14,0)</f>
        <v>-</v>
      </c>
      <c r="R79" s="26" t="str">
        <f>VLOOKUP(A79,Component!A:AE,15,0)</f>
        <v>-</v>
      </c>
      <c r="S79" s="26" t="str">
        <f>VLOOKUP(A79,Component!A:AE,16,0)</f>
        <v>-</v>
      </c>
      <c r="T79" s="26" t="str">
        <f>VLOOKUP(A79,Component!A:AE,17,0)</f>
        <v>-</v>
      </c>
      <c r="U79" s="26" t="str">
        <f>VLOOKUP(A79,Component!A:AE,18,0)</f>
        <v>-</v>
      </c>
      <c r="V79" s="26" t="str">
        <f>VLOOKUP(A79,Component!A:AE,19,0)</f>
        <v>-</v>
      </c>
      <c r="W79" s="26" t="str">
        <f>VLOOKUP(A79,Component!A:AE,20,0)</f>
        <v>-</v>
      </c>
      <c r="X79" s="26" t="str">
        <f>VLOOKUP(A79,Component!A:AE,21,0)</f>
        <v>-</v>
      </c>
      <c r="Y79" s="26" t="str">
        <f>VLOOKUP(A79,Component!A:AE,22,0)</f>
        <v>-</v>
      </c>
      <c r="Z79" s="26" t="str">
        <f>VLOOKUP(A79,Component!A:AE,23,0)</f>
        <v>-</v>
      </c>
      <c r="AA79" s="26" t="str">
        <f>VLOOKUP(A79,Component!A:AE,24,0)</f>
        <v>-</v>
      </c>
      <c r="AB79" s="26" t="str">
        <f>VLOOKUP(A79,Component!A:AE,25,0)</f>
        <v>-</v>
      </c>
      <c r="AC79" s="26" t="str">
        <f>VLOOKUP(A79,Component!A:AE,26,0)</f>
        <v>-</v>
      </c>
      <c r="AD79" s="26" t="str">
        <f>VLOOKUP(A79,Component!A:AE,27,0)</f>
        <v>-</v>
      </c>
      <c r="AE79" s="26" t="str">
        <f>VLOOKUP(A79,Component!A:AE,28,0)</f>
        <v>-</v>
      </c>
      <c r="AF79" s="26" t="str">
        <f>VLOOKUP(A79,Component!A:AE,29,0)</f>
        <v>-</v>
      </c>
      <c r="AG79" s="26" t="str">
        <f>VLOOKUP(A79,Component!A:AE,30,0)</f>
        <v>-</v>
      </c>
      <c r="AH79" s="26" t="str">
        <f>VLOOKUP(A79,Component!A:AE,31,0)</f>
        <v>-</v>
      </c>
    </row>
    <row r="80" spans="1:34">
      <c r="A80" s="26" t="s">
        <v>21</v>
      </c>
      <c r="B80" s="26">
        <f t="shared" si="7"/>
        <v>77</v>
      </c>
      <c r="C80" s="26">
        <v>76</v>
      </c>
      <c r="D80" s="54">
        <f t="shared" si="6"/>
        <v>3.125E-2</v>
      </c>
      <c r="E80" s="26">
        <f>VLOOKUP(A80,Component!A:AE,2,0)</f>
        <v>1</v>
      </c>
      <c r="F80" s="26">
        <v>512</v>
      </c>
      <c r="G80" s="26">
        <v>1</v>
      </c>
      <c r="H80" s="26">
        <f>VLOOKUP(A80,Component!A:L,5,0)</f>
        <v>1</v>
      </c>
      <c r="I80" s="26">
        <f>VLOOKUP(A80,Component!A:L,6,0)</f>
        <v>1</v>
      </c>
      <c r="J80" s="26" t="str">
        <f>VLOOKUP(A80,Component!A:AE,7,0)</f>
        <v>leaky</v>
      </c>
      <c r="K80" s="26" t="str">
        <f>VLOOKUP(A80,Component!A:L,8,0)</f>
        <v>-</v>
      </c>
      <c r="L80" s="26" t="str">
        <f>VLOOKUP(A80,Component!A:L,9,0)</f>
        <v>-</v>
      </c>
      <c r="M80" s="26" t="str">
        <f>VLOOKUP(A80,Component!A:L,10,0)</f>
        <v>-</v>
      </c>
      <c r="N80" s="26" t="str">
        <f>VLOOKUP(A80,Component!A:L,11,0)</f>
        <v>-</v>
      </c>
      <c r="O80" s="26" t="str">
        <f>VLOOKUP(A80,Component!A:L,12,0)</f>
        <v>-</v>
      </c>
      <c r="P80" s="26" t="str">
        <f>VLOOKUP(A80,Component!A:AE,13,0)</f>
        <v>-</v>
      </c>
      <c r="Q80" s="26" t="str">
        <f>VLOOKUP(A80,Component!A:AE,14,0)</f>
        <v>-</v>
      </c>
      <c r="R80" s="26" t="str">
        <f>VLOOKUP(A80,Component!A:AE,15,0)</f>
        <v>-</v>
      </c>
      <c r="S80" s="26" t="str">
        <f>VLOOKUP(A80,Component!A:AE,16,0)</f>
        <v>-</v>
      </c>
      <c r="T80" s="26" t="str">
        <f>VLOOKUP(A80,Component!A:AE,17,0)</f>
        <v>-</v>
      </c>
      <c r="U80" s="26" t="str">
        <f>VLOOKUP(A80,Component!A:AE,18,0)</f>
        <v>-</v>
      </c>
      <c r="V80" s="26" t="str">
        <f>VLOOKUP(A80,Component!A:AE,19,0)</f>
        <v>-</v>
      </c>
      <c r="W80" s="26" t="str">
        <f>VLOOKUP(A80,Component!A:AE,20,0)</f>
        <v>-</v>
      </c>
      <c r="X80" s="26" t="str">
        <f>VLOOKUP(A80,Component!A:AE,21,0)</f>
        <v>-</v>
      </c>
      <c r="Y80" s="26" t="str">
        <f>VLOOKUP(A80,Component!A:AE,22,0)</f>
        <v>-</v>
      </c>
      <c r="Z80" s="26" t="str">
        <f>VLOOKUP(A80,Component!A:AE,23,0)</f>
        <v>-</v>
      </c>
      <c r="AA80" s="26" t="str">
        <f>VLOOKUP(A80,Component!A:AE,24,0)</f>
        <v>-</v>
      </c>
      <c r="AB80" s="26" t="str">
        <f>VLOOKUP(A80,Component!A:AE,25,0)</f>
        <v>-</v>
      </c>
      <c r="AC80" s="26" t="str">
        <f>VLOOKUP(A80,Component!A:AE,26,0)</f>
        <v>-</v>
      </c>
      <c r="AD80" s="26" t="str">
        <f>VLOOKUP(A80,Component!A:AE,27,0)</f>
        <v>-</v>
      </c>
      <c r="AE80" s="26" t="str">
        <f>VLOOKUP(A80,Component!A:AE,28,0)</f>
        <v>-</v>
      </c>
      <c r="AF80" s="26" t="str">
        <f>VLOOKUP(A80,Component!A:AE,29,0)</f>
        <v>-</v>
      </c>
      <c r="AG80" s="26" t="str">
        <f>VLOOKUP(A80,Component!A:AE,30,0)</f>
        <v>-</v>
      </c>
      <c r="AH80" s="26" t="str">
        <f>VLOOKUP(A80,Component!A:AE,31,0)</f>
        <v>-</v>
      </c>
    </row>
    <row r="81" spans="1:34">
      <c r="A81" s="26" t="s">
        <v>21</v>
      </c>
      <c r="B81" s="26">
        <f t="shared" si="7"/>
        <v>78</v>
      </c>
      <c r="C81" s="26">
        <v>77</v>
      </c>
      <c r="D81" s="54">
        <f t="shared" si="6"/>
        <v>3.125E-2</v>
      </c>
      <c r="E81" s="26">
        <f>VLOOKUP(A81,Component!A:AE,2,0)</f>
        <v>1</v>
      </c>
      <c r="F81" s="26">
        <v>1024</v>
      </c>
      <c r="G81" s="26">
        <f>VLOOKUP(A81,Component!A:L,4,0)</f>
        <v>3</v>
      </c>
      <c r="H81" s="26">
        <f>VLOOKUP(A81,Component!A:L,5,0)</f>
        <v>1</v>
      </c>
      <c r="I81" s="26">
        <f>VLOOKUP(A81,Component!A:L,6,0)</f>
        <v>1</v>
      </c>
      <c r="J81" s="26" t="str">
        <f>VLOOKUP(A81,Component!A:AE,7,0)</f>
        <v>leaky</v>
      </c>
      <c r="K81" s="26" t="str">
        <f>VLOOKUP(A81,Component!A:L,8,0)</f>
        <v>-</v>
      </c>
      <c r="L81" s="26" t="str">
        <f>VLOOKUP(A81,Component!A:L,9,0)</f>
        <v>-</v>
      </c>
      <c r="M81" s="26" t="str">
        <f>VLOOKUP(A81,Component!A:L,10,0)</f>
        <v>-</v>
      </c>
      <c r="N81" s="26" t="str">
        <f>VLOOKUP(A81,Component!A:L,11,0)</f>
        <v>-</v>
      </c>
      <c r="O81" s="26" t="str">
        <f>VLOOKUP(A81,Component!A:L,12,0)</f>
        <v>-</v>
      </c>
      <c r="P81" s="26" t="str">
        <f>VLOOKUP(A81,Component!A:AE,13,0)</f>
        <v>-</v>
      </c>
      <c r="Q81" s="26" t="str">
        <f>VLOOKUP(A81,Component!A:AE,14,0)</f>
        <v>-</v>
      </c>
      <c r="R81" s="26" t="str">
        <f>VLOOKUP(A81,Component!A:AE,15,0)</f>
        <v>-</v>
      </c>
      <c r="S81" s="26" t="str">
        <f>VLOOKUP(A81,Component!A:AE,16,0)</f>
        <v>-</v>
      </c>
      <c r="T81" s="26" t="str">
        <f>VLOOKUP(A81,Component!A:AE,17,0)</f>
        <v>-</v>
      </c>
      <c r="U81" s="26" t="str">
        <f>VLOOKUP(A81,Component!A:AE,18,0)</f>
        <v>-</v>
      </c>
      <c r="V81" s="26" t="str">
        <f>VLOOKUP(A81,Component!A:AE,19,0)</f>
        <v>-</v>
      </c>
      <c r="W81" s="26" t="str">
        <f>VLOOKUP(A81,Component!A:AE,20,0)</f>
        <v>-</v>
      </c>
      <c r="X81" s="26" t="str">
        <f>VLOOKUP(A81,Component!A:AE,21,0)</f>
        <v>-</v>
      </c>
      <c r="Y81" s="26" t="str">
        <f>VLOOKUP(A81,Component!A:AE,22,0)</f>
        <v>-</v>
      </c>
      <c r="Z81" s="26" t="str">
        <f>VLOOKUP(A81,Component!A:AE,23,0)</f>
        <v>-</v>
      </c>
      <c r="AA81" s="26" t="str">
        <f>VLOOKUP(A81,Component!A:AE,24,0)</f>
        <v>-</v>
      </c>
      <c r="AB81" s="26" t="str">
        <f>VLOOKUP(A81,Component!A:AE,25,0)</f>
        <v>-</v>
      </c>
      <c r="AC81" s="26" t="str">
        <f>VLOOKUP(A81,Component!A:AE,26,0)</f>
        <v>-</v>
      </c>
      <c r="AD81" s="26" t="str">
        <f>VLOOKUP(A81,Component!A:AE,27,0)</f>
        <v>-</v>
      </c>
      <c r="AE81" s="26" t="str">
        <f>VLOOKUP(A81,Component!A:AE,28,0)</f>
        <v>-</v>
      </c>
      <c r="AF81" s="26" t="str">
        <f>VLOOKUP(A81,Component!A:AE,29,0)</f>
        <v>-</v>
      </c>
      <c r="AG81" s="26" t="str">
        <f>VLOOKUP(A81,Component!A:AE,30,0)</f>
        <v>-</v>
      </c>
      <c r="AH81" s="26" t="str">
        <f>VLOOKUP(A81,Component!A:AE,31,0)</f>
        <v>-</v>
      </c>
    </row>
    <row r="82" spans="1:34">
      <c r="A82" s="26" t="s">
        <v>21</v>
      </c>
      <c r="B82" s="26">
        <f t="shared" si="7"/>
        <v>79</v>
      </c>
      <c r="C82" s="26">
        <v>78</v>
      </c>
      <c r="D82" s="54">
        <f t="shared" si="6"/>
        <v>3.125E-2</v>
      </c>
      <c r="E82" s="26">
        <f>VLOOKUP(A82,Component!A:AE,2,0)</f>
        <v>1</v>
      </c>
      <c r="F82" s="26">
        <v>512</v>
      </c>
      <c r="G82" s="26">
        <f>VLOOKUP(A82,Component!A:L,4,0)</f>
        <v>3</v>
      </c>
      <c r="H82" s="26">
        <f>VLOOKUP(A82,Component!A:L,5,0)</f>
        <v>1</v>
      </c>
      <c r="I82" s="26">
        <f>VLOOKUP(A82,Component!A:L,6,0)</f>
        <v>1</v>
      </c>
      <c r="J82" s="26" t="str">
        <f>VLOOKUP(A82,Component!A:AE,7,0)</f>
        <v>leaky</v>
      </c>
      <c r="K82" s="26" t="str">
        <f>VLOOKUP(A82,Component!A:L,8,0)</f>
        <v>-</v>
      </c>
      <c r="L82" s="26" t="str">
        <f>VLOOKUP(A82,Component!A:L,9,0)</f>
        <v>-</v>
      </c>
      <c r="M82" s="26" t="str">
        <f>VLOOKUP(A82,Component!A:L,10,0)</f>
        <v>-</v>
      </c>
      <c r="N82" s="26" t="str">
        <f>VLOOKUP(A82,Component!A:L,11,0)</f>
        <v>-</v>
      </c>
      <c r="O82" s="26" t="str">
        <f>VLOOKUP(A82,Component!A:L,12,0)</f>
        <v>-</v>
      </c>
      <c r="P82" s="26" t="str">
        <f>VLOOKUP(A82,Component!A:AE,13,0)</f>
        <v>-</v>
      </c>
      <c r="Q82" s="26" t="str">
        <f>VLOOKUP(A82,Component!A:AE,14,0)</f>
        <v>-</v>
      </c>
      <c r="R82" s="26" t="str">
        <f>VLOOKUP(A82,Component!A:AE,15,0)</f>
        <v>-</v>
      </c>
      <c r="S82" s="26" t="str">
        <f>VLOOKUP(A82,Component!A:AE,16,0)</f>
        <v>-</v>
      </c>
      <c r="T82" s="26" t="str">
        <f>VLOOKUP(A82,Component!A:AE,17,0)</f>
        <v>-</v>
      </c>
      <c r="U82" s="26" t="str">
        <f>VLOOKUP(A82,Component!A:AE,18,0)</f>
        <v>-</v>
      </c>
      <c r="V82" s="26" t="str">
        <f>VLOOKUP(A82,Component!A:AE,19,0)</f>
        <v>-</v>
      </c>
      <c r="W82" s="26" t="str">
        <f>VLOOKUP(A82,Component!A:AE,20,0)</f>
        <v>-</v>
      </c>
      <c r="X82" s="26" t="str">
        <f>VLOOKUP(A82,Component!A:AE,21,0)</f>
        <v>-</v>
      </c>
      <c r="Y82" s="26" t="str">
        <f>VLOOKUP(A82,Component!A:AE,22,0)</f>
        <v>-</v>
      </c>
      <c r="Z82" s="26" t="str">
        <f>VLOOKUP(A82,Component!A:AE,23,0)</f>
        <v>-</v>
      </c>
      <c r="AA82" s="26" t="str">
        <f>VLOOKUP(A82,Component!A:AE,24,0)</f>
        <v>-</v>
      </c>
      <c r="AB82" s="26" t="str">
        <f>VLOOKUP(A82,Component!A:AE,25,0)</f>
        <v>-</v>
      </c>
      <c r="AC82" s="26" t="str">
        <f>VLOOKUP(A82,Component!A:AE,26,0)</f>
        <v>-</v>
      </c>
      <c r="AD82" s="26" t="str">
        <f>VLOOKUP(A82,Component!A:AE,27,0)</f>
        <v>-</v>
      </c>
      <c r="AE82" s="26" t="str">
        <f>VLOOKUP(A82,Component!A:AE,28,0)</f>
        <v>-</v>
      </c>
      <c r="AF82" s="26" t="str">
        <f>VLOOKUP(A82,Component!A:AE,29,0)</f>
        <v>-</v>
      </c>
      <c r="AG82" s="26" t="str">
        <f>VLOOKUP(A82,Component!A:AE,30,0)</f>
        <v>-</v>
      </c>
      <c r="AH82" s="26" t="str">
        <f>VLOOKUP(A82,Component!A:AE,31,0)</f>
        <v>-</v>
      </c>
    </row>
    <row r="83" spans="1:34">
      <c r="A83" s="26" t="s">
        <v>21</v>
      </c>
      <c r="B83" s="26">
        <f t="shared" si="7"/>
        <v>80</v>
      </c>
      <c r="C83" s="26">
        <v>79</v>
      </c>
      <c r="D83" s="54">
        <f t="shared" si="6"/>
        <v>3.125E-2</v>
      </c>
      <c r="E83" s="26">
        <f>VLOOKUP(A83,Component!A:AE,2,0)</f>
        <v>1</v>
      </c>
      <c r="F83" s="26">
        <v>1024</v>
      </c>
      <c r="G83" s="26">
        <f>VLOOKUP(A83,Component!A:L,4,0)</f>
        <v>3</v>
      </c>
      <c r="H83" s="26">
        <f>VLOOKUP(A83,Component!A:L,5,0)</f>
        <v>1</v>
      </c>
      <c r="I83" s="26">
        <f>VLOOKUP(A83,Component!A:L,6,0)</f>
        <v>1</v>
      </c>
      <c r="J83" s="26" t="str">
        <f>VLOOKUP(A83,Component!A:AE,7,0)</f>
        <v>leaky</v>
      </c>
      <c r="K83" s="26" t="str">
        <f>VLOOKUP(A83,Component!A:L,8,0)</f>
        <v>-</v>
      </c>
      <c r="L83" s="26" t="str">
        <f>VLOOKUP(A83,Component!A:L,9,0)</f>
        <v>-</v>
      </c>
      <c r="M83" s="26" t="str">
        <f>VLOOKUP(A83,Component!A:L,10,0)</f>
        <v>-</v>
      </c>
      <c r="N83" s="26" t="str">
        <f>VLOOKUP(A83,Component!A:L,11,0)</f>
        <v>-</v>
      </c>
      <c r="O83" s="26" t="str">
        <f>VLOOKUP(A83,Component!A:L,12,0)</f>
        <v>-</v>
      </c>
      <c r="P83" s="26" t="str">
        <f>VLOOKUP(A83,Component!A:AE,13,0)</f>
        <v>-</v>
      </c>
      <c r="Q83" s="26" t="str">
        <f>VLOOKUP(A83,Component!A:AE,14,0)</f>
        <v>-</v>
      </c>
      <c r="R83" s="26" t="str">
        <f>VLOOKUP(A83,Component!A:AE,15,0)</f>
        <v>-</v>
      </c>
      <c r="S83" s="26" t="str">
        <f>VLOOKUP(A83,Component!A:AE,16,0)</f>
        <v>-</v>
      </c>
      <c r="T83" s="26" t="str">
        <f>VLOOKUP(A83,Component!A:AE,17,0)</f>
        <v>-</v>
      </c>
      <c r="U83" s="26" t="str">
        <f>VLOOKUP(A83,Component!A:AE,18,0)</f>
        <v>-</v>
      </c>
      <c r="V83" s="26" t="str">
        <f>VLOOKUP(A83,Component!A:AE,19,0)</f>
        <v>-</v>
      </c>
      <c r="W83" s="26" t="str">
        <f>VLOOKUP(A83,Component!A:AE,20,0)</f>
        <v>-</v>
      </c>
      <c r="X83" s="26" t="str">
        <f>VLOOKUP(A83,Component!A:AE,21,0)</f>
        <v>-</v>
      </c>
      <c r="Y83" s="26" t="str">
        <f>VLOOKUP(A83,Component!A:AE,22,0)</f>
        <v>-</v>
      </c>
      <c r="Z83" s="26" t="str">
        <f>VLOOKUP(A83,Component!A:AE,23,0)</f>
        <v>-</v>
      </c>
      <c r="AA83" s="26" t="str">
        <f>VLOOKUP(A83,Component!A:AE,24,0)</f>
        <v>-</v>
      </c>
      <c r="AB83" s="26" t="str">
        <f>VLOOKUP(A83,Component!A:AE,25,0)</f>
        <v>-</v>
      </c>
      <c r="AC83" s="26" t="str">
        <f>VLOOKUP(A83,Component!A:AE,26,0)</f>
        <v>-</v>
      </c>
      <c r="AD83" s="26" t="str">
        <f>VLOOKUP(A83,Component!A:AE,27,0)</f>
        <v>-</v>
      </c>
      <c r="AE83" s="26" t="str">
        <f>VLOOKUP(A83,Component!A:AE,28,0)</f>
        <v>-</v>
      </c>
      <c r="AF83" s="26" t="str">
        <f>VLOOKUP(A83,Component!A:AE,29,0)</f>
        <v>-</v>
      </c>
      <c r="AG83" s="26" t="str">
        <f>VLOOKUP(A83,Component!A:AE,30,0)</f>
        <v>-</v>
      </c>
      <c r="AH83" s="26" t="str">
        <f>VLOOKUP(A83,Component!A:AE,31,0)</f>
        <v>-</v>
      </c>
    </row>
    <row r="84" spans="1:34">
      <c r="A84" s="26" t="s">
        <v>21</v>
      </c>
      <c r="B84" s="26">
        <f t="shared" si="7"/>
        <v>81</v>
      </c>
      <c r="C84" s="26">
        <v>80</v>
      </c>
      <c r="D84" s="54">
        <f t="shared" si="6"/>
        <v>3.125E-2</v>
      </c>
      <c r="E84" s="26">
        <f>VLOOKUP(A84,Component!A:AE,2,0)</f>
        <v>1</v>
      </c>
      <c r="F84" s="26">
        <v>255</v>
      </c>
      <c r="G84" s="26">
        <f>VLOOKUP(A84,Component!A:L,4,0)</f>
        <v>3</v>
      </c>
      <c r="H84" s="26">
        <f>VLOOKUP(A84,Component!A:L,5,0)</f>
        <v>1</v>
      </c>
      <c r="I84" s="26">
        <f>VLOOKUP(A84,Component!A:L,6,0)</f>
        <v>1</v>
      </c>
      <c r="J84" s="26" t="str">
        <f>VLOOKUP(A84,Component!A:AE,7,0)</f>
        <v>leaky</v>
      </c>
      <c r="K84" s="26" t="str">
        <f>VLOOKUP(A84,Component!A:L,8,0)</f>
        <v>-</v>
      </c>
      <c r="L84" s="26" t="str">
        <f>VLOOKUP(A84,Component!A:L,9,0)</f>
        <v>-</v>
      </c>
      <c r="M84" s="26" t="str">
        <f>VLOOKUP(A84,Component!A:L,10,0)</f>
        <v>-</v>
      </c>
      <c r="N84" s="26" t="str">
        <f>VLOOKUP(A84,Component!A:L,11,0)</f>
        <v>-</v>
      </c>
      <c r="O84" s="26" t="str">
        <f>VLOOKUP(A84,Component!A:L,12,0)</f>
        <v>-</v>
      </c>
      <c r="P84" s="26" t="str">
        <f>VLOOKUP(A84,Component!A:AE,13,0)</f>
        <v>-</v>
      </c>
      <c r="Q84" s="26" t="str">
        <f>VLOOKUP(A84,Component!A:AE,14,0)</f>
        <v>-</v>
      </c>
      <c r="R84" s="26" t="str">
        <f>VLOOKUP(A84,Component!A:AE,15,0)</f>
        <v>-</v>
      </c>
      <c r="S84" s="26" t="str">
        <f>VLOOKUP(A84,Component!A:AE,16,0)</f>
        <v>-</v>
      </c>
      <c r="T84" s="26" t="str">
        <f>VLOOKUP(A84,Component!A:AE,17,0)</f>
        <v>-</v>
      </c>
      <c r="U84" s="26" t="str">
        <f>VLOOKUP(A84,Component!A:AE,18,0)</f>
        <v>-</v>
      </c>
      <c r="V84" s="26" t="str">
        <f>VLOOKUP(A84,Component!A:AE,19,0)</f>
        <v>-</v>
      </c>
      <c r="W84" s="26" t="str">
        <f>VLOOKUP(A84,Component!A:AE,20,0)</f>
        <v>-</v>
      </c>
      <c r="X84" s="26" t="str">
        <f>VLOOKUP(A84,Component!A:AE,21,0)</f>
        <v>-</v>
      </c>
      <c r="Y84" s="26" t="str">
        <f>VLOOKUP(A84,Component!A:AE,22,0)</f>
        <v>-</v>
      </c>
      <c r="Z84" s="26" t="str">
        <f>VLOOKUP(A84,Component!A:AE,23,0)</f>
        <v>-</v>
      </c>
      <c r="AA84" s="26" t="str">
        <f>VLOOKUP(A84,Component!A:AE,24,0)</f>
        <v>-</v>
      </c>
      <c r="AB84" s="26" t="str">
        <f>VLOOKUP(A84,Component!A:AE,25,0)</f>
        <v>-</v>
      </c>
      <c r="AC84" s="26" t="str">
        <f>VLOOKUP(A84,Component!A:AE,26,0)</f>
        <v>-</v>
      </c>
      <c r="AD84" s="26" t="str">
        <f>VLOOKUP(A84,Component!A:AE,27,0)</f>
        <v>-</v>
      </c>
      <c r="AE84" s="26" t="str">
        <f>VLOOKUP(A84,Component!A:AE,28,0)</f>
        <v>-</v>
      </c>
      <c r="AF84" s="26" t="str">
        <f>VLOOKUP(A84,Component!A:AE,29,0)</f>
        <v>-</v>
      </c>
      <c r="AG84" s="26" t="str">
        <f>VLOOKUP(A84,Component!A:AE,30,0)</f>
        <v>-</v>
      </c>
      <c r="AH84" s="26" t="str">
        <f>VLOOKUP(A84,Component!A:AE,31,0)</f>
        <v>-</v>
      </c>
    </row>
    <row r="85" spans="1:34">
      <c r="A85" s="26" t="s">
        <v>31</v>
      </c>
      <c r="B85" s="26">
        <f t="shared" si="7"/>
        <v>82</v>
      </c>
      <c r="C85" s="26">
        <v>81</v>
      </c>
      <c r="D85" s="54">
        <f t="shared" si="6"/>
        <v>3.125E-2</v>
      </c>
      <c r="E85" s="26" t="str">
        <f>VLOOKUP(A85,Component!A:AE,2,0)</f>
        <v>-</v>
      </c>
      <c r="F85" s="26" t="str">
        <f>VLOOKUP(A85,Component!A:L,3,0)</f>
        <v>-</v>
      </c>
      <c r="G85" s="26" t="str">
        <f>VLOOKUP(A85,Component!A:L,4,0)</f>
        <v>-</v>
      </c>
      <c r="H85" s="26" t="str">
        <f>VLOOKUP(A85,Component!A:L,5,0)</f>
        <v>-</v>
      </c>
      <c r="I85" s="26" t="str">
        <f>VLOOKUP(A85,Component!A:L,6,0)</f>
        <v>-</v>
      </c>
      <c r="J85" s="26" t="str">
        <f>VLOOKUP(A85,Component!A:AE,7,0)</f>
        <v>-</v>
      </c>
      <c r="K85" s="26" t="str">
        <f>VLOOKUP(A85,Component!A:L,8,0)</f>
        <v>-</v>
      </c>
      <c r="L85" s="26" t="str">
        <f>VLOOKUP(A85,Component!A:L,9,0)</f>
        <v>-</v>
      </c>
      <c r="M85" s="26" t="str">
        <f>VLOOKUP(A85,Component!A:L,10,0)</f>
        <v>-</v>
      </c>
      <c r="N85" s="26" t="str">
        <f>VLOOKUP(A85,Component!A:L,11,0)</f>
        <v>-</v>
      </c>
      <c r="O85" s="26" t="str">
        <f>VLOOKUP(A85,Component!A:L,12,0)</f>
        <v>-</v>
      </c>
      <c r="P85" s="26" t="s">
        <v>114</v>
      </c>
      <c r="Q85" s="26" t="str">
        <f>VLOOKUP(A85,Component!A:AE,14,0)</f>
        <v>10,14,  23,27,  37,58,  81,82,  135,169,  344,319</v>
      </c>
      <c r="R85" s="26" t="str">
        <f>VLOOKUP(A85,Component!A:AE,15,0)</f>
        <v>80</v>
      </c>
      <c r="S85" s="26">
        <v>9</v>
      </c>
      <c r="T85" s="26" t="str">
        <f>VLOOKUP(A85,Component!A:AE,17,0)</f>
        <v>.3</v>
      </c>
      <c r="U85" s="26" t="str">
        <f>VLOOKUP(A85,Component!A:AE,18,0)</f>
        <v>.7</v>
      </c>
      <c r="V85" s="26" t="str">
        <f>VLOOKUP(A85,Component!A:AE,19,0)</f>
        <v>1</v>
      </c>
      <c r="W85" s="26" t="str">
        <f>VLOOKUP(A85,Component!A:AE,20,0)</f>
        <v>1</v>
      </c>
      <c r="X85" s="26" t="str">
        <f>VLOOKUP(A85,Component!A:AE,21,0)</f>
        <v>-</v>
      </c>
      <c r="Y85" s="26" t="str">
        <f>VLOOKUP(A85,Component!A:AE,22,0)</f>
        <v>-</v>
      </c>
      <c r="Z85" s="26" t="str">
        <f>VLOOKUP(A85,Component!A:AE,23,0)</f>
        <v>-</v>
      </c>
      <c r="AA85" s="26" t="str">
        <f>VLOOKUP(A85,Component!A:AE,24,0)</f>
        <v>-</v>
      </c>
      <c r="AB85" s="26" t="str">
        <f>VLOOKUP(A85,Component!A:AE,25,0)</f>
        <v>-</v>
      </c>
      <c r="AC85" s="26" t="str">
        <f>VLOOKUP(A85,Component!A:AE,26,0)</f>
        <v>-</v>
      </c>
      <c r="AD85" s="26" t="str">
        <f>VLOOKUP(A85,Component!A:AE,27,0)</f>
        <v>-</v>
      </c>
      <c r="AE85" s="26" t="str">
        <f>VLOOKUP(A85,Component!A:AE,28,0)</f>
        <v>-</v>
      </c>
      <c r="AF85" s="26" t="str">
        <f>VLOOKUP(A85,Component!A:AE,29,0)</f>
        <v>-</v>
      </c>
      <c r="AG85" s="26" t="str">
        <f>VLOOKUP(A85,Component!A:AE,30,0)</f>
        <v>-</v>
      </c>
      <c r="AH85" s="26" t="str">
        <f>VLOOKUP(A85,Component!A:AE,31,0)</f>
        <v>-</v>
      </c>
    </row>
    <row r="86" spans="1:34">
      <c r="A86" s="45" t="s">
        <v>125</v>
      </c>
      <c r="B86" s="26">
        <f t="shared" si="7"/>
        <v>83</v>
      </c>
      <c r="C86" s="26">
        <v>79</v>
      </c>
      <c r="D86" s="54">
        <f t="shared" si="6"/>
        <v>3.125E-2</v>
      </c>
      <c r="E86" s="26" t="str">
        <f>VLOOKUP(A86,Component!A:AE,2,0)</f>
        <v>-</v>
      </c>
      <c r="F86" s="26" t="str">
        <f>VLOOKUP(A86,Component!A:L,3,0)</f>
        <v>-</v>
      </c>
      <c r="G86" s="26" t="str">
        <f>VLOOKUP(A86,Component!A:L,4,0)</f>
        <v>-</v>
      </c>
      <c r="H86" s="26" t="str">
        <f>VLOOKUP(A86,Component!A:L,5,0)</f>
        <v>-</v>
      </c>
      <c r="I86" s="26" t="str">
        <f>VLOOKUP(A86,Component!A:L,6,0)</f>
        <v>-</v>
      </c>
      <c r="J86" s="26" t="str">
        <f>VLOOKUP(A86,Component!A:AE,7,0)</f>
        <v>-</v>
      </c>
      <c r="K86" s="26">
        <v>-4</v>
      </c>
      <c r="L86" s="26" t="str">
        <f>VLOOKUP(A86,Component!A:L,9,0)</f>
        <v>-</v>
      </c>
      <c r="M86" s="26" t="str">
        <f>VLOOKUP(A86,Component!A:L,10,0)</f>
        <v>-</v>
      </c>
      <c r="N86" s="26" t="str">
        <f>VLOOKUP(A86,Component!A:L,11,0)</f>
        <v>-</v>
      </c>
      <c r="O86" s="26" t="str">
        <f>VLOOKUP(A86,Component!A:L,12,0)</f>
        <v>-</v>
      </c>
      <c r="P86" s="26" t="str">
        <f>VLOOKUP(A86,Component!A:AE,13,0)</f>
        <v>-</v>
      </c>
      <c r="Q86" s="26" t="str">
        <f>VLOOKUP(A86,Component!A:AE,14,0)</f>
        <v>-</v>
      </c>
      <c r="R86" s="26" t="str">
        <f>VLOOKUP(A86,Component!A:AE,15,0)</f>
        <v>-</v>
      </c>
      <c r="S86" s="26" t="str">
        <f>VLOOKUP(A86,Component!A:AE,16,0)</f>
        <v>-</v>
      </c>
      <c r="T86" s="26" t="str">
        <f>VLOOKUP(A86,Component!A:AE,17,0)</f>
        <v>-</v>
      </c>
      <c r="U86" s="26" t="str">
        <f>VLOOKUP(A86,Component!A:AE,18,0)</f>
        <v>-</v>
      </c>
      <c r="V86" s="26" t="str">
        <f>VLOOKUP(A86,Component!A:AE,19,0)</f>
        <v>-</v>
      </c>
      <c r="W86" s="26" t="str">
        <f>VLOOKUP(A86,Component!A:AE,20,0)</f>
        <v>-</v>
      </c>
      <c r="X86" s="26" t="str">
        <f>VLOOKUP(A86,Component!A:AE,21,0)</f>
        <v>-</v>
      </c>
      <c r="Y86" s="26" t="str">
        <f>VLOOKUP(A86,Component!A:AE,22,0)</f>
        <v>-</v>
      </c>
      <c r="Z86" s="26" t="str">
        <f>VLOOKUP(A86,Component!A:AE,23,0)</f>
        <v>-</v>
      </c>
      <c r="AA86" s="26" t="str">
        <f>VLOOKUP(A86,Component!A:AE,24,0)</f>
        <v>-</v>
      </c>
      <c r="AB86" s="26" t="str">
        <f>VLOOKUP(A86,Component!A:AE,25,0)</f>
        <v>-</v>
      </c>
      <c r="AC86" s="26" t="str">
        <f>VLOOKUP(A86,Component!A:AE,26,0)</f>
        <v>-</v>
      </c>
      <c r="AD86" s="26" t="str">
        <f>VLOOKUP(A86,Component!A:AE,27,0)</f>
        <v>-</v>
      </c>
      <c r="AE86" s="26" t="str">
        <f>VLOOKUP(A86,Component!A:AE,28,0)</f>
        <v>-</v>
      </c>
      <c r="AF86" s="26" t="str">
        <f>VLOOKUP(A86,Component!A:AE,29,0)</f>
        <v>-</v>
      </c>
      <c r="AG86" s="26" t="str">
        <f>VLOOKUP(A86,Component!A:AE,30,0)</f>
        <v>-</v>
      </c>
      <c r="AH86" s="26" t="str">
        <f>VLOOKUP(A86,Component!A:AE,31,0)</f>
        <v>-</v>
      </c>
    </row>
    <row r="87" spans="1:34">
      <c r="A87" s="26" t="s">
        <v>21</v>
      </c>
      <c r="B87" s="26">
        <f t="shared" si="7"/>
        <v>84</v>
      </c>
      <c r="C87" s="26">
        <v>83</v>
      </c>
      <c r="D87" s="54">
        <f t="shared" si="6"/>
        <v>3.125E-2</v>
      </c>
      <c r="E87" s="26">
        <f>VLOOKUP(A87,Component!A:AE,2,0)</f>
        <v>1</v>
      </c>
      <c r="F87" s="26">
        <v>256</v>
      </c>
      <c r="G87" s="26">
        <v>1</v>
      </c>
      <c r="H87" s="26">
        <f>VLOOKUP(A87,Component!A:L,5,0)</f>
        <v>1</v>
      </c>
      <c r="I87" s="26">
        <f>VLOOKUP(A87,Component!A:L,6,0)</f>
        <v>1</v>
      </c>
      <c r="J87" s="26" t="str">
        <f>VLOOKUP(A87,Component!A:AE,7,0)</f>
        <v>leaky</v>
      </c>
      <c r="K87" s="26" t="str">
        <f>VLOOKUP(A87,Component!A:L,8,0)</f>
        <v>-</v>
      </c>
      <c r="L87" s="26" t="str">
        <f>VLOOKUP(A87,Component!A:L,9,0)</f>
        <v>-</v>
      </c>
      <c r="M87" s="26" t="str">
        <f>VLOOKUP(A87,Component!A:L,10,0)</f>
        <v>-</v>
      </c>
      <c r="N87" s="26" t="str">
        <f>VLOOKUP(A87,Component!A:L,11,0)</f>
        <v>-</v>
      </c>
      <c r="O87" s="26" t="str">
        <f>VLOOKUP(A87,Component!A:L,12,0)</f>
        <v>-</v>
      </c>
      <c r="P87" s="26" t="str">
        <f>VLOOKUP(A87,Component!A:AE,13,0)</f>
        <v>-</v>
      </c>
      <c r="Q87" s="26" t="str">
        <f>VLOOKUP(A87,Component!A:AE,14,0)</f>
        <v>-</v>
      </c>
      <c r="R87" s="26" t="str">
        <f>VLOOKUP(A87,Component!A:AE,15,0)</f>
        <v>-</v>
      </c>
      <c r="S87" s="26" t="str">
        <f>VLOOKUP(A87,Component!A:AE,16,0)</f>
        <v>-</v>
      </c>
      <c r="T87" s="26" t="str">
        <f>VLOOKUP(A87,Component!A:AE,17,0)</f>
        <v>-</v>
      </c>
      <c r="U87" s="26" t="str">
        <f>VLOOKUP(A87,Component!A:AE,18,0)</f>
        <v>-</v>
      </c>
      <c r="V87" s="26" t="str">
        <f>VLOOKUP(A87,Component!A:AE,19,0)</f>
        <v>-</v>
      </c>
      <c r="W87" s="26" t="str">
        <f>VLOOKUP(A87,Component!A:AE,20,0)</f>
        <v>-</v>
      </c>
      <c r="X87" s="26" t="str">
        <f>VLOOKUP(A87,Component!A:AE,21,0)</f>
        <v>-</v>
      </c>
      <c r="Y87" s="26" t="str">
        <f>VLOOKUP(A87,Component!A:AE,22,0)</f>
        <v>-</v>
      </c>
      <c r="Z87" s="26" t="str">
        <f>VLOOKUP(A87,Component!A:AE,23,0)</f>
        <v>-</v>
      </c>
      <c r="AA87" s="26" t="str">
        <f>VLOOKUP(A87,Component!A:AE,24,0)</f>
        <v>-</v>
      </c>
      <c r="AB87" s="26" t="str">
        <f>VLOOKUP(A87,Component!A:AE,25,0)</f>
        <v>-</v>
      </c>
      <c r="AC87" s="26" t="str">
        <f>VLOOKUP(A87,Component!A:AE,26,0)</f>
        <v>-</v>
      </c>
      <c r="AD87" s="26" t="str">
        <f>VLOOKUP(A87,Component!A:AE,27,0)</f>
        <v>-</v>
      </c>
      <c r="AE87" s="26" t="str">
        <f>VLOOKUP(A87,Component!A:AE,28,0)</f>
        <v>-</v>
      </c>
      <c r="AF87" s="26" t="str">
        <f>VLOOKUP(A87,Component!A:AE,29,0)</f>
        <v>-</v>
      </c>
      <c r="AG87" s="26" t="str">
        <f>VLOOKUP(A87,Component!A:AE,30,0)</f>
        <v>-</v>
      </c>
      <c r="AH87" s="26" t="str">
        <f>VLOOKUP(A87,Component!A:AE,31,0)</f>
        <v>-</v>
      </c>
    </row>
    <row r="88" spans="1:34">
      <c r="A88" s="26" t="s">
        <v>22</v>
      </c>
      <c r="B88" s="26">
        <f t="shared" si="7"/>
        <v>85</v>
      </c>
      <c r="C88" s="26">
        <v>84</v>
      </c>
      <c r="D88" s="54">
        <f t="shared" si="6"/>
        <v>6.25E-2</v>
      </c>
      <c r="E88" s="26" t="str">
        <f>VLOOKUP(A88,Component!A:AE,2,0)</f>
        <v>-</v>
      </c>
      <c r="F88" s="26" t="str">
        <f>VLOOKUP(A88,Component!A:L,3,0)</f>
        <v>-</v>
      </c>
      <c r="G88" s="26" t="str">
        <f>VLOOKUP(A88,Component!A:L,4,0)</f>
        <v>-</v>
      </c>
      <c r="H88" s="26">
        <f>VLOOKUP(A88,Component!A:L,5,0)</f>
        <v>2</v>
      </c>
      <c r="I88" s="26" t="str">
        <f>VLOOKUP(A88,Component!A:L,6,0)</f>
        <v>-</v>
      </c>
      <c r="J88" s="26" t="str">
        <f>VLOOKUP(A88,Component!A:AE,7,0)</f>
        <v>-</v>
      </c>
      <c r="K88" s="26" t="str">
        <f>VLOOKUP(A88,Component!A:L,8,0)</f>
        <v>-</v>
      </c>
      <c r="L88" s="26" t="str">
        <f>VLOOKUP(A88,Component!A:L,9,0)</f>
        <v>-</v>
      </c>
      <c r="M88" s="26" t="str">
        <f>VLOOKUP(A88,Component!A:L,10,0)</f>
        <v>-</v>
      </c>
      <c r="N88" s="26" t="str">
        <f>VLOOKUP(A88,Component!A:L,11,0)</f>
        <v>-</v>
      </c>
      <c r="O88" s="26" t="str">
        <f>VLOOKUP(A88,Component!A:L,12,0)</f>
        <v>-</v>
      </c>
      <c r="P88" s="26" t="str">
        <f>VLOOKUP(A88,Component!A:AE,13,0)</f>
        <v>-</v>
      </c>
      <c r="Q88" s="26" t="str">
        <f>VLOOKUP(A88,Component!A:AE,14,0)</f>
        <v>-</v>
      </c>
      <c r="R88" s="26" t="str">
        <f>VLOOKUP(A88,Component!A:AE,15,0)</f>
        <v>-</v>
      </c>
      <c r="S88" s="26" t="str">
        <f>VLOOKUP(A88,Component!A:AE,16,0)</f>
        <v>-</v>
      </c>
      <c r="T88" s="26" t="str">
        <f>VLOOKUP(A88,Component!A:AE,17,0)</f>
        <v>-</v>
      </c>
      <c r="U88" s="26" t="str">
        <f>VLOOKUP(A88,Component!A:AE,18,0)</f>
        <v>-</v>
      </c>
      <c r="V88" s="26" t="str">
        <f>VLOOKUP(A88,Component!A:AE,19,0)</f>
        <v>-</v>
      </c>
      <c r="W88" s="26" t="str">
        <f>VLOOKUP(A88,Component!A:AE,20,0)</f>
        <v>-</v>
      </c>
      <c r="X88" s="26" t="str">
        <f>VLOOKUP(A88,Component!A:AE,21,0)</f>
        <v>-</v>
      </c>
      <c r="Y88" s="26" t="str">
        <f>VLOOKUP(A88,Component!A:AE,22,0)</f>
        <v>-</v>
      </c>
      <c r="Z88" s="26" t="str">
        <f>VLOOKUP(A88,Component!A:AE,23,0)</f>
        <v>-</v>
      </c>
      <c r="AA88" s="26" t="str">
        <f>VLOOKUP(A88,Component!A:AE,24,0)</f>
        <v>-</v>
      </c>
      <c r="AB88" s="26" t="str">
        <f>VLOOKUP(A88,Component!A:AE,25,0)</f>
        <v>-</v>
      </c>
      <c r="AC88" s="26" t="str">
        <f>VLOOKUP(A88,Component!A:AE,26,0)</f>
        <v>-</v>
      </c>
      <c r="AD88" s="26" t="str">
        <f>VLOOKUP(A88,Component!A:AE,27,0)</f>
        <v>-</v>
      </c>
      <c r="AE88" s="26" t="str">
        <f>VLOOKUP(A88,Component!A:AE,28,0)</f>
        <v>-</v>
      </c>
      <c r="AF88" s="26" t="str">
        <f>VLOOKUP(A88,Component!A:AE,29,0)</f>
        <v>-</v>
      </c>
      <c r="AG88" s="26" t="str">
        <f>VLOOKUP(A88,Component!A:AE,30,0)</f>
        <v>-</v>
      </c>
      <c r="AH88" s="26" t="str">
        <f>VLOOKUP(A88,Component!A:AE,31,0)</f>
        <v>-</v>
      </c>
    </row>
    <row r="89" spans="1:34">
      <c r="A89" s="26" t="s">
        <v>125</v>
      </c>
      <c r="B89" s="26">
        <f t="shared" si="7"/>
        <v>86</v>
      </c>
      <c r="C89" s="26" t="s">
        <v>115</v>
      </c>
      <c r="D89" s="54">
        <f t="shared" si="6"/>
        <v>6.25E-2</v>
      </c>
      <c r="E89" s="26" t="str">
        <f>VLOOKUP(A89,Component!A:AE,2,0)</f>
        <v>-</v>
      </c>
      <c r="F89" s="26" t="str">
        <f>VLOOKUP(A89,Component!A:L,3,0)</f>
        <v>-</v>
      </c>
      <c r="G89" s="26" t="str">
        <f>VLOOKUP(A89,Component!A:L,4,0)</f>
        <v>-</v>
      </c>
      <c r="H89" s="26" t="str">
        <f>VLOOKUP(A89,Component!A:L,5,0)</f>
        <v>-</v>
      </c>
      <c r="I89" s="26" t="str">
        <f>VLOOKUP(A89,Component!A:L,6,0)</f>
        <v>-</v>
      </c>
      <c r="J89" s="26" t="str">
        <f>VLOOKUP(A89,Component!A:AE,7,0)</f>
        <v>-</v>
      </c>
      <c r="K89" s="52" t="s">
        <v>117</v>
      </c>
      <c r="L89" s="26" t="str">
        <f>VLOOKUP(A89,Component!A:L,9,0)</f>
        <v>-</v>
      </c>
      <c r="M89" s="26" t="str">
        <f>VLOOKUP(A89,Component!A:L,10,0)</f>
        <v>-</v>
      </c>
      <c r="N89" s="26" t="str">
        <f>VLOOKUP(A89,Component!A:L,11,0)</f>
        <v>-</v>
      </c>
      <c r="O89" s="26" t="str">
        <f>VLOOKUP(A89,Component!A:L,12,0)</f>
        <v>-</v>
      </c>
      <c r="P89" s="26" t="str">
        <f>VLOOKUP(A89,Component!A:AE,13,0)</f>
        <v>-</v>
      </c>
      <c r="Q89" s="26" t="str">
        <f>VLOOKUP(A89,Component!A:AE,14,0)</f>
        <v>-</v>
      </c>
      <c r="R89" s="26" t="str">
        <f>VLOOKUP(A89,Component!A:AE,15,0)</f>
        <v>-</v>
      </c>
      <c r="S89" s="26" t="str">
        <f>VLOOKUP(A89,Component!A:AE,16,0)</f>
        <v>-</v>
      </c>
      <c r="T89" s="26" t="str">
        <f>VLOOKUP(A89,Component!A:AE,17,0)</f>
        <v>-</v>
      </c>
      <c r="U89" s="26" t="str">
        <f>VLOOKUP(A89,Component!A:AE,18,0)</f>
        <v>-</v>
      </c>
      <c r="V89" s="26" t="str">
        <f>VLOOKUP(A89,Component!A:AE,19,0)</f>
        <v>-</v>
      </c>
      <c r="W89" s="26" t="str">
        <f>VLOOKUP(A89,Component!A:AE,20,0)</f>
        <v>-</v>
      </c>
      <c r="X89" s="26" t="str">
        <f>VLOOKUP(A89,Component!A:AE,21,0)</f>
        <v>-</v>
      </c>
      <c r="Y89" s="26" t="str">
        <f>VLOOKUP(A89,Component!A:AE,22,0)</f>
        <v>-</v>
      </c>
      <c r="Z89" s="26" t="str">
        <f>VLOOKUP(A89,Component!A:AE,23,0)</f>
        <v>-</v>
      </c>
      <c r="AA89" s="26" t="str">
        <f>VLOOKUP(A89,Component!A:AE,24,0)</f>
        <v>-</v>
      </c>
      <c r="AB89" s="26" t="str">
        <f>VLOOKUP(A89,Component!A:AE,25,0)</f>
        <v>-</v>
      </c>
      <c r="AC89" s="26" t="str">
        <f>VLOOKUP(A89,Component!A:AE,26,0)</f>
        <v>-</v>
      </c>
      <c r="AD89" s="26" t="str">
        <f>VLOOKUP(A89,Component!A:AE,27,0)</f>
        <v>-</v>
      </c>
      <c r="AE89" s="26" t="str">
        <f>VLOOKUP(A89,Component!A:AE,28,0)</f>
        <v>-</v>
      </c>
      <c r="AF89" s="26" t="str">
        <f>VLOOKUP(A89,Component!A:AE,29,0)</f>
        <v>-</v>
      </c>
      <c r="AG89" s="26" t="str">
        <f>VLOOKUP(A89,Component!A:AE,30,0)</f>
        <v>-</v>
      </c>
      <c r="AH89" s="26" t="str">
        <f>VLOOKUP(A89,Component!A:AE,31,0)</f>
        <v>-</v>
      </c>
    </row>
    <row r="90" spans="1:34">
      <c r="A90" s="26" t="s">
        <v>21</v>
      </c>
      <c r="B90" s="26">
        <f t="shared" si="7"/>
        <v>87</v>
      </c>
      <c r="C90" s="26">
        <v>86</v>
      </c>
      <c r="D90" s="54">
        <f t="shared" si="6"/>
        <v>6.25E-2</v>
      </c>
      <c r="E90" s="26">
        <f>VLOOKUP(A90,Component!A:AE,2,0)</f>
        <v>1</v>
      </c>
      <c r="F90" s="26">
        <v>256</v>
      </c>
      <c r="G90" s="26">
        <v>1</v>
      </c>
      <c r="H90" s="26">
        <f>VLOOKUP(A90,Component!A:L,5,0)</f>
        <v>1</v>
      </c>
      <c r="I90" s="26">
        <f>VLOOKUP(A90,Component!A:L,6,0)</f>
        <v>1</v>
      </c>
      <c r="J90" s="26" t="str">
        <f>VLOOKUP(A90,Component!A:AE,7,0)</f>
        <v>leaky</v>
      </c>
      <c r="K90" s="26" t="str">
        <f>VLOOKUP(A90,Component!A:L,8,0)</f>
        <v>-</v>
      </c>
      <c r="L90" s="26" t="str">
        <f>VLOOKUP(A90,Component!A:L,9,0)</f>
        <v>-</v>
      </c>
      <c r="M90" s="26" t="str">
        <f>VLOOKUP(A90,Component!A:L,10,0)</f>
        <v>-</v>
      </c>
      <c r="N90" s="26" t="str">
        <f>VLOOKUP(A90,Component!A:L,11,0)</f>
        <v>-</v>
      </c>
      <c r="O90" s="26" t="str">
        <f>VLOOKUP(A90,Component!A:L,12,0)</f>
        <v>-</v>
      </c>
      <c r="P90" s="26" t="str">
        <f>VLOOKUP(A90,Component!A:AE,13,0)</f>
        <v>-</v>
      </c>
      <c r="Q90" s="26" t="str">
        <f>VLOOKUP(A90,Component!A:AE,14,0)</f>
        <v>-</v>
      </c>
      <c r="R90" s="26" t="str">
        <f>VLOOKUP(A90,Component!A:AE,15,0)</f>
        <v>-</v>
      </c>
      <c r="S90" s="26" t="str">
        <f>VLOOKUP(A90,Component!A:AE,16,0)</f>
        <v>-</v>
      </c>
      <c r="T90" s="26" t="str">
        <f>VLOOKUP(A90,Component!A:AE,17,0)</f>
        <v>-</v>
      </c>
      <c r="U90" s="26" t="str">
        <f>VLOOKUP(A90,Component!A:AE,18,0)</f>
        <v>-</v>
      </c>
      <c r="V90" s="26" t="str">
        <f>VLOOKUP(A90,Component!A:AE,19,0)</f>
        <v>-</v>
      </c>
      <c r="W90" s="26" t="str">
        <f>VLOOKUP(A90,Component!A:AE,20,0)</f>
        <v>-</v>
      </c>
      <c r="X90" s="26" t="str">
        <f>VLOOKUP(A90,Component!A:AE,21,0)</f>
        <v>-</v>
      </c>
      <c r="Y90" s="26" t="str">
        <f>VLOOKUP(A90,Component!A:AE,22,0)</f>
        <v>-</v>
      </c>
      <c r="Z90" s="26" t="str">
        <f>VLOOKUP(A90,Component!A:AE,23,0)</f>
        <v>-</v>
      </c>
      <c r="AA90" s="26" t="str">
        <f>VLOOKUP(A90,Component!A:AE,24,0)</f>
        <v>-</v>
      </c>
      <c r="AB90" s="26" t="str">
        <f>VLOOKUP(A90,Component!A:AE,25,0)</f>
        <v>-</v>
      </c>
      <c r="AC90" s="26" t="str">
        <f>VLOOKUP(A90,Component!A:AE,26,0)</f>
        <v>-</v>
      </c>
      <c r="AD90" s="26" t="str">
        <f>VLOOKUP(A90,Component!A:AE,27,0)</f>
        <v>-</v>
      </c>
      <c r="AE90" s="26" t="str">
        <f>VLOOKUP(A90,Component!A:AE,28,0)</f>
        <v>-</v>
      </c>
      <c r="AF90" s="26" t="str">
        <f>VLOOKUP(A90,Component!A:AE,29,0)</f>
        <v>-</v>
      </c>
      <c r="AG90" s="26" t="str">
        <f>VLOOKUP(A90,Component!A:AE,30,0)</f>
        <v>-</v>
      </c>
      <c r="AH90" s="26" t="str">
        <f>VLOOKUP(A90,Component!A:AE,31,0)</f>
        <v>-</v>
      </c>
    </row>
    <row r="91" spans="1:34">
      <c r="A91" s="26" t="s">
        <v>21</v>
      </c>
      <c r="B91" s="26">
        <f t="shared" si="7"/>
        <v>88</v>
      </c>
      <c r="C91" s="26">
        <v>87</v>
      </c>
      <c r="D91" s="54">
        <f t="shared" si="6"/>
        <v>6.25E-2</v>
      </c>
      <c r="E91" s="26">
        <f>VLOOKUP(A91,Component!A:AE,2,0)</f>
        <v>1</v>
      </c>
      <c r="F91" s="26">
        <v>512</v>
      </c>
      <c r="G91" s="26">
        <f>VLOOKUP(A91,Component!A:L,4,0)</f>
        <v>3</v>
      </c>
      <c r="H91" s="26">
        <f>VLOOKUP(A91,Component!A:L,5,0)</f>
        <v>1</v>
      </c>
      <c r="I91" s="26">
        <f>VLOOKUP(A91,Component!A:L,6,0)</f>
        <v>1</v>
      </c>
      <c r="J91" s="26" t="str">
        <f>VLOOKUP(A91,Component!A:AE,7,0)</f>
        <v>leaky</v>
      </c>
      <c r="K91" s="26" t="str">
        <f>VLOOKUP(A91,Component!A:L,8,0)</f>
        <v>-</v>
      </c>
      <c r="L91" s="26" t="str">
        <f>VLOOKUP(A91,Component!A:L,9,0)</f>
        <v>-</v>
      </c>
      <c r="M91" s="26" t="str">
        <f>VLOOKUP(A91,Component!A:L,10,0)</f>
        <v>-</v>
      </c>
      <c r="N91" s="26" t="str">
        <f>VLOOKUP(A91,Component!A:L,11,0)</f>
        <v>-</v>
      </c>
      <c r="O91" s="26" t="str">
        <f>VLOOKUP(A91,Component!A:L,12,0)</f>
        <v>-</v>
      </c>
      <c r="P91" s="26" t="str">
        <f>VLOOKUP(A91,Component!A:AE,13,0)</f>
        <v>-</v>
      </c>
      <c r="Q91" s="26" t="str">
        <f>VLOOKUP(A91,Component!A:AE,14,0)</f>
        <v>-</v>
      </c>
      <c r="R91" s="26" t="str">
        <f>VLOOKUP(A91,Component!A:AE,15,0)</f>
        <v>-</v>
      </c>
      <c r="S91" s="26" t="str">
        <f>VLOOKUP(A91,Component!A:AE,16,0)</f>
        <v>-</v>
      </c>
      <c r="T91" s="26" t="str">
        <f>VLOOKUP(A91,Component!A:AE,17,0)</f>
        <v>-</v>
      </c>
      <c r="U91" s="26" t="str">
        <f>VLOOKUP(A91,Component!A:AE,18,0)</f>
        <v>-</v>
      </c>
      <c r="V91" s="26" t="str">
        <f>VLOOKUP(A91,Component!A:AE,19,0)</f>
        <v>-</v>
      </c>
      <c r="W91" s="26" t="str">
        <f>VLOOKUP(A91,Component!A:AE,20,0)</f>
        <v>-</v>
      </c>
      <c r="X91" s="26" t="str">
        <f>VLOOKUP(A91,Component!A:AE,21,0)</f>
        <v>-</v>
      </c>
      <c r="Y91" s="26" t="str">
        <f>VLOOKUP(A91,Component!A:AE,22,0)</f>
        <v>-</v>
      </c>
      <c r="Z91" s="26" t="str">
        <f>VLOOKUP(A91,Component!A:AE,23,0)</f>
        <v>-</v>
      </c>
      <c r="AA91" s="26" t="str">
        <f>VLOOKUP(A91,Component!A:AE,24,0)</f>
        <v>-</v>
      </c>
      <c r="AB91" s="26" t="str">
        <f>VLOOKUP(A91,Component!A:AE,25,0)</f>
        <v>-</v>
      </c>
      <c r="AC91" s="26" t="str">
        <f>VLOOKUP(A91,Component!A:AE,26,0)</f>
        <v>-</v>
      </c>
      <c r="AD91" s="26" t="str">
        <f>VLOOKUP(A91,Component!A:AE,27,0)</f>
        <v>-</v>
      </c>
      <c r="AE91" s="26" t="str">
        <f>VLOOKUP(A91,Component!A:AE,28,0)</f>
        <v>-</v>
      </c>
      <c r="AF91" s="26" t="str">
        <f>VLOOKUP(A91,Component!A:AE,29,0)</f>
        <v>-</v>
      </c>
      <c r="AG91" s="26" t="str">
        <f>VLOOKUP(A91,Component!A:AE,30,0)</f>
        <v>-</v>
      </c>
      <c r="AH91" s="26" t="str">
        <f>VLOOKUP(A91,Component!A:AE,31,0)</f>
        <v>-</v>
      </c>
    </row>
    <row r="92" spans="1:34">
      <c r="A92" s="26" t="s">
        <v>21</v>
      </c>
      <c r="B92" s="26">
        <f t="shared" si="7"/>
        <v>89</v>
      </c>
      <c r="C92" s="26">
        <v>88</v>
      </c>
      <c r="D92" s="54">
        <f t="shared" si="6"/>
        <v>6.25E-2</v>
      </c>
      <c r="E92" s="26">
        <f>VLOOKUP(A92,Component!A:AE,2,0)</f>
        <v>1</v>
      </c>
      <c r="F92" s="26">
        <v>256</v>
      </c>
      <c r="G92" s="26">
        <v>1</v>
      </c>
      <c r="H92" s="26">
        <f>VLOOKUP(A92,Component!A:L,5,0)</f>
        <v>1</v>
      </c>
      <c r="I92" s="26">
        <f>VLOOKUP(A92,Component!A:L,6,0)</f>
        <v>1</v>
      </c>
      <c r="J92" s="26" t="str">
        <f>VLOOKUP(A92,Component!A:AE,7,0)</f>
        <v>leaky</v>
      </c>
      <c r="K92" s="26" t="str">
        <f>VLOOKUP(A92,Component!A:L,8,0)</f>
        <v>-</v>
      </c>
      <c r="L92" s="26" t="str">
        <f>VLOOKUP(A92,Component!A:L,9,0)</f>
        <v>-</v>
      </c>
      <c r="M92" s="26" t="str">
        <f>VLOOKUP(A92,Component!A:L,10,0)</f>
        <v>-</v>
      </c>
      <c r="N92" s="26" t="str">
        <f>VLOOKUP(A92,Component!A:L,11,0)</f>
        <v>-</v>
      </c>
      <c r="O92" s="26" t="str">
        <f>VLOOKUP(A92,Component!A:L,12,0)</f>
        <v>-</v>
      </c>
      <c r="P92" s="26" t="str">
        <f>VLOOKUP(A92,Component!A:AE,13,0)</f>
        <v>-</v>
      </c>
      <c r="Q92" s="26" t="str">
        <f>VLOOKUP(A92,Component!A:AE,14,0)</f>
        <v>-</v>
      </c>
      <c r="R92" s="26" t="str">
        <f>VLOOKUP(A92,Component!A:AE,15,0)</f>
        <v>-</v>
      </c>
      <c r="S92" s="26" t="str">
        <f>VLOOKUP(A92,Component!A:AE,16,0)</f>
        <v>-</v>
      </c>
      <c r="T92" s="26" t="str">
        <f>VLOOKUP(A92,Component!A:AE,17,0)</f>
        <v>-</v>
      </c>
      <c r="U92" s="26" t="str">
        <f>VLOOKUP(A92,Component!A:AE,18,0)</f>
        <v>-</v>
      </c>
      <c r="V92" s="26" t="str">
        <f>VLOOKUP(A92,Component!A:AE,19,0)</f>
        <v>-</v>
      </c>
      <c r="W92" s="26" t="str">
        <f>VLOOKUP(A92,Component!A:AE,20,0)</f>
        <v>-</v>
      </c>
      <c r="X92" s="26" t="str">
        <f>VLOOKUP(A92,Component!A:AE,21,0)</f>
        <v>-</v>
      </c>
      <c r="Y92" s="26" t="str">
        <f>VLOOKUP(A92,Component!A:AE,22,0)</f>
        <v>-</v>
      </c>
      <c r="Z92" s="26" t="str">
        <f>VLOOKUP(A92,Component!A:AE,23,0)</f>
        <v>-</v>
      </c>
      <c r="AA92" s="26" t="str">
        <f>VLOOKUP(A92,Component!A:AE,24,0)</f>
        <v>-</v>
      </c>
      <c r="AB92" s="26" t="str">
        <f>VLOOKUP(A92,Component!A:AE,25,0)</f>
        <v>-</v>
      </c>
      <c r="AC92" s="26" t="str">
        <f>VLOOKUP(A92,Component!A:AE,26,0)</f>
        <v>-</v>
      </c>
      <c r="AD92" s="26" t="str">
        <f>VLOOKUP(A92,Component!A:AE,27,0)</f>
        <v>-</v>
      </c>
      <c r="AE92" s="26" t="str">
        <f>VLOOKUP(A92,Component!A:AE,28,0)</f>
        <v>-</v>
      </c>
      <c r="AF92" s="26" t="str">
        <f>VLOOKUP(A92,Component!A:AE,29,0)</f>
        <v>-</v>
      </c>
      <c r="AG92" s="26" t="str">
        <f>VLOOKUP(A92,Component!A:AE,30,0)</f>
        <v>-</v>
      </c>
      <c r="AH92" s="26" t="str">
        <f>VLOOKUP(A92,Component!A:AE,31,0)</f>
        <v>-</v>
      </c>
    </row>
    <row r="93" spans="1:34">
      <c r="A93" s="26" t="s">
        <v>21</v>
      </c>
      <c r="B93" s="26">
        <f t="shared" si="7"/>
        <v>90</v>
      </c>
      <c r="C93" s="26">
        <v>89</v>
      </c>
      <c r="D93" s="54">
        <f t="shared" si="6"/>
        <v>6.25E-2</v>
      </c>
      <c r="E93" s="26">
        <f>VLOOKUP(A93,Component!A:AE,2,0)</f>
        <v>1</v>
      </c>
      <c r="F93" s="26">
        <v>512</v>
      </c>
      <c r="G93" s="26">
        <f>VLOOKUP(A93,Component!A:L,4,0)</f>
        <v>3</v>
      </c>
      <c r="H93" s="26">
        <f>VLOOKUP(A93,Component!A:L,5,0)</f>
        <v>1</v>
      </c>
      <c r="I93" s="26">
        <f>VLOOKUP(A93,Component!A:L,6,0)</f>
        <v>1</v>
      </c>
      <c r="J93" s="26" t="str">
        <f>VLOOKUP(A93,Component!A:AE,7,0)</f>
        <v>leaky</v>
      </c>
      <c r="K93" s="26" t="str">
        <f>VLOOKUP(A93,Component!A:L,8,0)</f>
        <v>-</v>
      </c>
      <c r="L93" s="26" t="str">
        <f>VLOOKUP(A93,Component!A:L,9,0)</f>
        <v>-</v>
      </c>
      <c r="M93" s="26" t="str">
        <f>VLOOKUP(A93,Component!A:L,10,0)</f>
        <v>-</v>
      </c>
      <c r="N93" s="26" t="str">
        <f>VLOOKUP(A93,Component!A:L,11,0)</f>
        <v>-</v>
      </c>
      <c r="O93" s="26" t="str">
        <f>VLOOKUP(A93,Component!A:L,12,0)</f>
        <v>-</v>
      </c>
      <c r="P93" s="26" t="str">
        <f>VLOOKUP(A93,Component!A:AE,13,0)</f>
        <v>-</v>
      </c>
      <c r="Q93" s="26" t="str">
        <f>VLOOKUP(A93,Component!A:AE,14,0)</f>
        <v>-</v>
      </c>
      <c r="R93" s="26" t="str">
        <f>VLOOKUP(A93,Component!A:AE,15,0)</f>
        <v>-</v>
      </c>
      <c r="S93" s="26" t="str">
        <f>VLOOKUP(A93,Component!A:AE,16,0)</f>
        <v>-</v>
      </c>
      <c r="T93" s="26" t="str">
        <f>VLOOKUP(A93,Component!A:AE,17,0)</f>
        <v>-</v>
      </c>
      <c r="U93" s="26" t="str">
        <f>VLOOKUP(A93,Component!A:AE,18,0)</f>
        <v>-</v>
      </c>
      <c r="V93" s="26" t="str">
        <f>VLOOKUP(A93,Component!A:AE,19,0)</f>
        <v>-</v>
      </c>
      <c r="W93" s="26" t="str">
        <f>VLOOKUP(A93,Component!A:AE,20,0)</f>
        <v>-</v>
      </c>
      <c r="X93" s="26" t="str">
        <f>VLOOKUP(A93,Component!A:AE,21,0)</f>
        <v>-</v>
      </c>
      <c r="Y93" s="26" t="str">
        <f>VLOOKUP(A93,Component!A:AE,22,0)</f>
        <v>-</v>
      </c>
      <c r="Z93" s="26" t="str">
        <f>VLOOKUP(A93,Component!A:AE,23,0)</f>
        <v>-</v>
      </c>
      <c r="AA93" s="26" t="str">
        <f>VLOOKUP(A93,Component!A:AE,24,0)</f>
        <v>-</v>
      </c>
      <c r="AB93" s="26" t="str">
        <f>VLOOKUP(A93,Component!A:AE,25,0)</f>
        <v>-</v>
      </c>
      <c r="AC93" s="26" t="str">
        <f>VLOOKUP(A93,Component!A:AE,26,0)</f>
        <v>-</v>
      </c>
      <c r="AD93" s="26" t="str">
        <f>VLOOKUP(A93,Component!A:AE,27,0)</f>
        <v>-</v>
      </c>
      <c r="AE93" s="26" t="str">
        <f>VLOOKUP(A93,Component!A:AE,28,0)</f>
        <v>-</v>
      </c>
      <c r="AF93" s="26" t="str">
        <f>VLOOKUP(A93,Component!A:AE,29,0)</f>
        <v>-</v>
      </c>
      <c r="AG93" s="26" t="str">
        <f>VLOOKUP(A93,Component!A:AE,30,0)</f>
        <v>-</v>
      </c>
      <c r="AH93" s="26" t="str">
        <f>VLOOKUP(A93,Component!A:AE,31,0)</f>
        <v>-</v>
      </c>
    </row>
    <row r="94" spans="1:34">
      <c r="A94" s="26" t="s">
        <v>21</v>
      </c>
      <c r="B94" s="26">
        <f t="shared" si="7"/>
        <v>91</v>
      </c>
      <c r="C94" s="26">
        <v>90</v>
      </c>
      <c r="D94" s="54">
        <f t="shared" si="6"/>
        <v>6.25E-2</v>
      </c>
      <c r="E94" s="26">
        <f>VLOOKUP(A94,Component!A:AE,2,0)</f>
        <v>1</v>
      </c>
      <c r="F94" s="26">
        <v>256</v>
      </c>
      <c r="G94" s="26">
        <v>1</v>
      </c>
      <c r="H94" s="26">
        <f>VLOOKUP(A94,Component!A:L,5,0)</f>
        <v>1</v>
      </c>
      <c r="I94" s="26">
        <f>VLOOKUP(A94,Component!A:L,6,0)</f>
        <v>1</v>
      </c>
      <c r="J94" s="26" t="str">
        <f>VLOOKUP(A94,Component!A:AE,7,0)</f>
        <v>leaky</v>
      </c>
      <c r="K94" s="26" t="str">
        <f>VLOOKUP(A94,Component!A:L,8,0)</f>
        <v>-</v>
      </c>
      <c r="L94" s="26" t="str">
        <f>VLOOKUP(A94,Component!A:L,9,0)</f>
        <v>-</v>
      </c>
      <c r="M94" s="26" t="str">
        <f>VLOOKUP(A94,Component!A:L,10,0)</f>
        <v>-</v>
      </c>
      <c r="N94" s="26" t="str">
        <f>VLOOKUP(A94,Component!A:L,11,0)</f>
        <v>-</v>
      </c>
      <c r="O94" s="26" t="str">
        <f>VLOOKUP(A94,Component!A:L,12,0)</f>
        <v>-</v>
      </c>
      <c r="P94" s="26" t="str">
        <f>VLOOKUP(A94,Component!A:AE,13,0)</f>
        <v>-</v>
      </c>
      <c r="Q94" s="26" t="str">
        <f>VLOOKUP(A94,Component!A:AE,14,0)</f>
        <v>-</v>
      </c>
      <c r="R94" s="26" t="str">
        <f>VLOOKUP(A94,Component!A:AE,15,0)</f>
        <v>-</v>
      </c>
      <c r="S94" s="26" t="str">
        <f>VLOOKUP(A94,Component!A:AE,16,0)</f>
        <v>-</v>
      </c>
      <c r="T94" s="26" t="str">
        <f>VLOOKUP(A94,Component!A:AE,17,0)</f>
        <v>-</v>
      </c>
      <c r="U94" s="26" t="str">
        <f>VLOOKUP(A94,Component!A:AE,18,0)</f>
        <v>-</v>
      </c>
      <c r="V94" s="26" t="str">
        <f>VLOOKUP(A94,Component!A:AE,19,0)</f>
        <v>-</v>
      </c>
      <c r="W94" s="26" t="str">
        <f>VLOOKUP(A94,Component!A:AE,20,0)</f>
        <v>-</v>
      </c>
      <c r="X94" s="26" t="str">
        <f>VLOOKUP(A94,Component!A:AE,21,0)</f>
        <v>-</v>
      </c>
      <c r="Y94" s="26" t="str">
        <f>VLOOKUP(A94,Component!A:AE,22,0)</f>
        <v>-</v>
      </c>
      <c r="Z94" s="26" t="str">
        <f>VLOOKUP(A94,Component!A:AE,23,0)</f>
        <v>-</v>
      </c>
      <c r="AA94" s="26" t="str">
        <f>VLOOKUP(A94,Component!A:AE,24,0)</f>
        <v>-</v>
      </c>
      <c r="AB94" s="26" t="str">
        <f>VLOOKUP(A94,Component!A:AE,25,0)</f>
        <v>-</v>
      </c>
      <c r="AC94" s="26" t="str">
        <f>VLOOKUP(A94,Component!A:AE,26,0)</f>
        <v>-</v>
      </c>
      <c r="AD94" s="26" t="str">
        <f>VLOOKUP(A94,Component!A:AE,27,0)</f>
        <v>-</v>
      </c>
      <c r="AE94" s="26" t="str">
        <f>VLOOKUP(A94,Component!A:AE,28,0)</f>
        <v>-</v>
      </c>
      <c r="AF94" s="26" t="str">
        <f>VLOOKUP(A94,Component!A:AE,29,0)</f>
        <v>-</v>
      </c>
      <c r="AG94" s="26" t="str">
        <f>VLOOKUP(A94,Component!A:AE,30,0)</f>
        <v>-</v>
      </c>
      <c r="AH94" s="26" t="str">
        <f>VLOOKUP(A94,Component!A:AE,31,0)</f>
        <v>-</v>
      </c>
    </row>
    <row r="95" spans="1:34">
      <c r="A95" s="26" t="s">
        <v>21</v>
      </c>
      <c r="B95" s="26">
        <f t="shared" si="7"/>
        <v>92</v>
      </c>
      <c r="C95" s="26">
        <v>91</v>
      </c>
      <c r="D95" s="54">
        <f t="shared" si="6"/>
        <v>6.25E-2</v>
      </c>
      <c r="E95" s="26">
        <f>VLOOKUP(A95,Component!A:AE,2,0)</f>
        <v>1</v>
      </c>
      <c r="F95" s="26">
        <v>512</v>
      </c>
      <c r="G95" s="26">
        <f>VLOOKUP(A95,Component!A:L,4,0)</f>
        <v>3</v>
      </c>
      <c r="H95" s="26">
        <f>VLOOKUP(A95,Component!A:L,5,0)</f>
        <v>1</v>
      </c>
      <c r="I95" s="26">
        <f>VLOOKUP(A95,Component!A:L,6,0)</f>
        <v>1</v>
      </c>
      <c r="J95" s="26" t="str">
        <f>VLOOKUP(A95,Component!A:AE,7,0)</f>
        <v>leaky</v>
      </c>
      <c r="K95" s="26" t="str">
        <f>VLOOKUP(A95,Component!A:L,8,0)</f>
        <v>-</v>
      </c>
      <c r="L95" s="26" t="str">
        <f>VLOOKUP(A95,Component!A:L,9,0)</f>
        <v>-</v>
      </c>
      <c r="M95" s="26" t="str">
        <f>VLOOKUP(A95,Component!A:L,10,0)</f>
        <v>-</v>
      </c>
      <c r="N95" s="26" t="str">
        <f>VLOOKUP(A95,Component!A:L,11,0)</f>
        <v>-</v>
      </c>
      <c r="O95" s="26" t="str">
        <f>VLOOKUP(A95,Component!A:L,12,0)</f>
        <v>-</v>
      </c>
      <c r="P95" s="26" t="str">
        <f>VLOOKUP(A95,Component!A:AE,13,0)</f>
        <v>-</v>
      </c>
      <c r="Q95" s="26" t="str">
        <f>VLOOKUP(A95,Component!A:AE,14,0)</f>
        <v>-</v>
      </c>
      <c r="R95" s="26" t="str">
        <f>VLOOKUP(A95,Component!A:AE,15,0)</f>
        <v>-</v>
      </c>
      <c r="S95" s="26" t="str">
        <f>VLOOKUP(A95,Component!A:AE,16,0)</f>
        <v>-</v>
      </c>
      <c r="T95" s="26" t="str">
        <f>VLOOKUP(A95,Component!A:AE,17,0)</f>
        <v>-</v>
      </c>
      <c r="U95" s="26" t="str">
        <f>VLOOKUP(A95,Component!A:AE,18,0)</f>
        <v>-</v>
      </c>
      <c r="V95" s="26" t="str">
        <f>VLOOKUP(A95,Component!A:AE,19,0)</f>
        <v>-</v>
      </c>
      <c r="W95" s="26" t="str">
        <f>VLOOKUP(A95,Component!A:AE,20,0)</f>
        <v>-</v>
      </c>
      <c r="X95" s="26" t="str">
        <f>VLOOKUP(A95,Component!A:AE,21,0)</f>
        <v>-</v>
      </c>
      <c r="Y95" s="26" t="str">
        <f>VLOOKUP(A95,Component!A:AE,22,0)</f>
        <v>-</v>
      </c>
      <c r="Z95" s="26" t="str">
        <f>VLOOKUP(A95,Component!A:AE,23,0)</f>
        <v>-</v>
      </c>
      <c r="AA95" s="26" t="str">
        <f>VLOOKUP(A95,Component!A:AE,24,0)</f>
        <v>-</v>
      </c>
      <c r="AB95" s="26" t="str">
        <f>VLOOKUP(A95,Component!A:AE,25,0)</f>
        <v>-</v>
      </c>
      <c r="AC95" s="26" t="str">
        <f>VLOOKUP(A95,Component!A:AE,26,0)</f>
        <v>-</v>
      </c>
      <c r="AD95" s="26" t="str">
        <f>VLOOKUP(A95,Component!A:AE,27,0)</f>
        <v>-</v>
      </c>
      <c r="AE95" s="26" t="str">
        <f>VLOOKUP(A95,Component!A:AE,28,0)</f>
        <v>-</v>
      </c>
      <c r="AF95" s="26" t="str">
        <f>VLOOKUP(A95,Component!A:AE,29,0)</f>
        <v>-</v>
      </c>
      <c r="AG95" s="26" t="str">
        <f>VLOOKUP(A95,Component!A:AE,30,0)</f>
        <v>-</v>
      </c>
      <c r="AH95" s="26" t="str">
        <f>VLOOKUP(A95,Component!A:AE,31,0)</f>
        <v>-</v>
      </c>
    </row>
    <row r="96" spans="1:34">
      <c r="A96" s="26" t="s">
        <v>21</v>
      </c>
      <c r="B96" s="26">
        <f t="shared" si="7"/>
        <v>93</v>
      </c>
      <c r="C96" s="26">
        <v>92</v>
      </c>
      <c r="D96" s="54">
        <f t="shared" si="6"/>
        <v>6.25E-2</v>
      </c>
      <c r="E96" s="26">
        <f>VLOOKUP(A96,Component!A:AE,2,0)</f>
        <v>1</v>
      </c>
      <c r="F96" s="26">
        <v>255</v>
      </c>
      <c r="G96" s="26">
        <f>VLOOKUP(A96,Component!A:L,4,0)</f>
        <v>3</v>
      </c>
      <c r="H96" s="26">
        <f>VLOOKUP(A96,Component!A:L,5,0)</f>
        <v>1</v>
      </c>
      <c r="I96" s="26">
        <f>VLOOKUP(A96,Component!A:L,6,0)</f>
        <v>1</v>
      </c>
      <c r="J96" s="26" t="str">
        <f>VLOOKUP(A96,Component!A:AE,7,0)</f>
        <v>leaky</v>
      </c>
      <c r="K96" s="26" t="str">
        <f>VLOOKUP(A96,Component!A:L,8,0)</f>
        <v>-</v>
      </c>
      <c r="L96" s="26" t="str">
        <f>VLOOKUP(A96,Component!A:L,9,0)</f>
        <v>-</v>
      </c>
      <c r="M96" s="26" t="str">
        <f>VLOOKUP(A96,Component!A:L,10,0)</f>
        <v>-</v>
      </c>
      <c r="N96" s="26" t="str">
        <f>VLOOKUP(A96,Component!A:L,11,0)</f>
        <v>-</v>
      </c>
      <c r="O96" s="26" t="str">
        <f>VLOOKUP(A96,Component!A:L,12,0)</f>
        <v>-</v>
      </c>
      <c r="P96" s="26" t="str">
        <f>VLOOKUP(A96,Component!A:AE,13,0)</f>
        <v>-</v>
      </c>
      <c r="Q96" s="26" t="str">
        <f>VLOOKUP(A96,Component!A:AE,14,0)</f>
        <v>-</v>
      </c>
      <c r="R96" s="26" t="str">
        <f>VLOOKUP(A96,Component!A:AE,15,0)</f>
        <v>-</v>
      </c>
      <c r="S96" s="26" t="str">
        <f>VLOOKUP(A96,Component!A:AE,16,0)</f>
        <v>-</v>
      </c>
      <c r="T96" s="26" t="str">
        <f>VLOOKUP(A96,Component!A:AE,17,0)</f>
        <v>-</v>
      </c>
      <c r="U96" s="26" t="str">
        <f>VLOOKUP(A96,Component!A:AE,18,0)</f>
        <v>-</v>
      </c>
      <c r="V96" s="26" t="str">
        <f>VLOOKUP(A96,Component!A:AE,19,0)</f>
        <v>-</v>
      </c>
      <c r="W96" s="26" t="str">
        <f>VLOOKUP(A96,Component!A:AE,20,0)</f>
        <v>-</v>
      </c>
      <c r="X96" s="26" t="str">
        <f>VLOOKUP(A96,Component!A:AE,21,0)</f>
        <v>-</v>
      </c>
      <c r="Y96" s="26" t="str">
        <f>VLOOKUP(A96,Component!A:AE,22,0)</f>
        <v>-</v>
      </c>
      <c r="Z96" s="26" t="str">
        <f>VLOOKUP(A96,Component!A:AE,23,0)</f>
        <v>-</v>
      </c>
      <c r="AA96" s="26" t="str">
        <f>VLOOKUP(A96,Component!A:AE,24,0)</f>
        <v>-</v>
      </c>
      <c r="AB96" s="26" t="str">
        <f>VLOOKUP(A96,Component!A:AE,25,0)</f>
        <v>-</v>
      </c>
      <c r="AC96" s="26" t="str">
        <f>VLOOKUP(A96,Component!A:AE,26,0)</f>
        <v>-</v>
      </c>
      <c r="AD96" s="26" t="str">
        <f>VLOOKUP(A96,Component!A:AE,27,0)</f>
        <v>-</v>
      </c>
      <c r="AE96" s="26" t="str">
        <f>VLOOKUP(A96,Component!A:AE,28,0)</f>
        <v>-</v>
      </c>
      <c r="AF96" s="26" t="str">
        <f>VLOOKUP(A96,Component!A:AE,29,0)</f>
        <v>-</v>
      </c>
      <c r="AG96" s="26" t="str">
        <f>VLOOKUP(A96,Component!A:AE,30,0)</f>
        <v>-</v>
      </c>
      <c r="AH96" s="26" t="str">
        <f>VLOOKUP(A96,Component!A:AE,31,0)</f>
        <v>-</v>
      </c>
    </row>
    <row r="97" spans="1:34">
      <c r="A97" s="26" t="s">
        <v>31</v>
      </c>
      <c r="B97" s="26">
        <f t="shared" si="7"/>
        <v>94</v>
      </c>
      <c r="C97" s="26">
        <v>93</v>
      </c>
      <c r="D97" s="54">
        <f t="shared" si="6"/>
        <v>6.25E-2</v>
      </c>
      <c r="E97" s="26" t="str">
        <f>VLOOKUP(A97,Component!A:AE,2,0)</f>
        <v>-</v>
      </c>
      <c r="F97" s="26" t="str">
        <f>VLOOKUP(A97,Component!A:L,3,0)</f>
        <v>-</v>
      </c>
      <c r="G97" s="26" t="str">
        <f>VLOOKUP(A97,Component!A:L,4,0)</f>
        <v>-</v>
      </c>
      <c r="H97" s="26" t="str">
        <f>VLOOKUP(A97,Component!A:L,5,0)</f>
        <v>-</v>
      </c>
      <c r="I97" s="26" t="str">
        <f>VLOOKUP(A97,Component!A:L,6,0)</f>
        <v>-</v>
      </c>
      <c r="J97" s="26" t="str">
        <f>VLOOKUP(A97,Component!A:AE,7,0)</f>
        <v>-</v>
      </c>
      <c r="K97" s="26" t="str">
        <f>VLOOKUP(A97,Component!A:L,8,0)</f>
        <v>-</v>
      </c>
      <c r="L97" s="26" t="str">
        <f>VLOOKUP(A97,Component!A:L,9,0)</f>
        <v>-</v>
      </c>
      <c r="M97" s="26" t="str">
        <f>VLOOKUP(A97,Component!A:L,10,0)</f>
        <v>-</v>
      </c>
      <c r="N97" s="26" t="str">
        <f>VLOOKUP(A97,Component!A:L,11,0)</f>
        <v>-</v>
      </c>
      <c r="O97" s="26" t="str">
        <f>VLOOKUP(A97,Component!A:L,12,0)</f>
        <v>-</v>
      </c>
      <c r="P97" s="26" t="s">
        <v>116</v>
      </c>
      <c r="Q97" s="26" t="str">
        <f>VLOOKUP(A97,Component!A:AE,14,0)</f>
        <v>10,14,  23,27,  37,58,  81,82,  135,169,  344,319</v>
      </c>
      <c r="R97" s="26" t="str">
        <f>VLOOKUP(A97,Component!A:AE,15,0)</f>
        <v>80</v>
      </c>
      <c r="S97" s="26">
        <v>9</v>
      </c>
      <c r="T97" s="26" t="str">
        <f>VLOOKUP(A97,Component!A:AE,17,0)</f>
        <v>.3</v>
      </c>
      <c r="U97" s="26" t="str">
        <f>VLOOKUP(A97,Component!A:AE,18,0)</f>
        <v>.7</v>
      </c>
      <c r="V97" s="26" t="str">
        <f>VLOOKUP(A97,Component!A:AE,19,0)</f>
        <v>1</v>
      </c>
      <c r="W97" s="26" t="str">
        <f>VLOOKUP(A97,Component!A:AE,20,0)</f>
        <v>1</v>
      </c>
      <c r="X97" s="26" t="str">
        <f>VLOOKUP(A97,Component!A:AE,21,0)</f>
        <v>-</v>
      </c>
      <c r="Y97" s="26" t="str">
        <f>VLOOKUP(A97,Component!A:AE,22,0)</f>
        <v>-</v>
      </c>
      <c r="Z97" s="26" t="str">
        <f>VLOOKUP(A97,Component!A:AE,23,0)</f>
        <v>-</v>
      </c>
      <c r="AA97" s="26" t="str">
        <f>VLOOKUP(A97,Component!A:AE,24,0)</f>
        <v>-</v>
      </c>
      <c r="AB97" s="26" t="str">
        <f>VLOOKUP(A97,Component!A:AE,25,0)</f>
        <v>-</v>
      </c>
      <c r="AC97" s="26" t="str">
        <f>VLOOKUP(A97,Component!A:AE,26,0)</f>
        <v>-</v>
      </c>
      <c r="AD97" s="26" t="str">
        <f>VLOOKUP(A97,Component!A:AE,27,0)</f>
        <v>-</v>
      </c>
      <c r="AE97" s="26" t="str">
        <f>VLOOKUP(A97,Component!A:AE,28,0)</f>
        <v>-</v>
      </c>
      <c r="AF97" s="26" t="str">
        <f>VLOOKUP(A97,Component!A:AE,29,0)</f>
        <v>-</v>
      </c>
      <c r="AG97" s="26" t="str">
        <f>VLOOKUP(A97,Component!A:AE,30,0)</f>
        <v>-</v>
      </c>
      <c r="AH97" s="26" t="str">
        <f>VLOOKUP(A97,Component!A:AE,31,0)</f>
        <v>-</v>
      </c>
    </row>
    <row r="98" spans="1:34">
      <c r="A98" s="26" t="s">
        <v>125</v>
      </c>
      <c r="B98" s="26">
        <f t="shared" ref="B98:B100" si="8">COUNTA(A98)+B97</f>
        <v>95</v>
      </c>
      <c r="C98" s="26">
        <v>91</v>
      </c>
      <c r="D98" s="54">
        <f t="shared" ref="D98:D100" si="9">IF(COUNTIF(A98,"upsample*"), IF(ISTEXT(H98),D97,D97*H98), IF(ISTEXT(H98),D97,D97/H98)  )</f>
        <v>6.25E-2</v>
      </c>
      <c r="E98" s="26" t="str">
        <f>VLOOKUP(A98,Component!A:AE,2,0)</f>
        <v>-</v>
      </c>
      <c r="F98" s="26" t="str">
        <f>VLOOKUP(A98,Component!A:L,3,0)</f>
        <v>-</v>
      </c>
      <c r="G98" s="26" t="str">
        <f>VLOOKUP(A98,Component!A:L,4,0)</f>
        <v>-</v>
      </c>
      <c r="H98" s="26" t="str">
        <f>VLOOKUP(A98,Component!A:L,5,0)</f>
        <v>-</v>
      </c>
      <c r="I98" s="26" t="str">
        <f>VLOOKUP(A98,Component!A:L,6,0)</f>
        <v>-</v>
      </c>
      <c r="J98" s="26" t="str">
        <f>VLOOKUP(A98,Component!A:AE,7,0)</f>
        <v>-</v>
      </c>
      <c r="K98" s="26">
        <v>-4</v>
      </c>
      <c r="L98" s="26" t="str">
        <f>VLOOKUP(A98,Component!A:L,9,0)</f>
        <v>-</v>
      </c>
      <c r="M98" s="26" t="str">
        <f>VLOOKUP(A98,Component!A:L,10,0)</f>
        <v>-</v>
      </c>
      <c r="N98" s="26" t="str">
        <f>VLOOKUP(A98,Component!A:L,11,0)</f>
        <v>-</v>
      </c>
      <c r="O98" s="26" t="str">
        <f>VLOOKUP(A98,Component!A:L,12,0)</f>
        <v>-</v>
      </c>
      <c r="P98" s="26" t="str">
        <f>VLOOKUP(A98,Component!A:AE,13,0)</f>
        <v>-</v>
      </c>
      <c r="Q98" s="26" t="str">
        <f>VLOOKUP(A98,Component!A:AE,14,0)</f>
        <v>-</v>
      </c>
      <c r="R98" s="26" t="str">
        <f>VLOOKUP(A98,Component!A:AE,15,0)</f>
        <v>-</v>
      </c>
      <c r="S98" s="26" t="str">
        <f>VLOOKUP(A98,Component!A:AE,16,0)</f>
        <v>-</v>
      </c>
      <c r="T98" s="26" t="str">
        <f>VLOOKUP(A98,Component!A:AE,17,0)</f>
        <v>-</v>
      </c>
      <c r="U98" s="26" t="str">
        <f>VLOOKUP(A98,Component!A:AE,18,0)</f>
        <v>-</v>
      </c>
      <c r="V98" s="26" t="str">
        <f>VLOOKUP(A98,Component!A:AE,19,0)</f>
        <v>-</v>
      </c>
      <c r="W98" s="26" t="str">
        <f>VLOOKUP(A98,Component!A:AE,20,0)</f>
        <v>-</v>
      </c>
      <c r="X98" s="26" t="str">
        <f>VLOOKUP(A98,Component!A:AE,21,0)</f>
        <v>-</v>
      </c>
      <c r="Y98" s="26" t="str">
        <f>VLOOKUP(A98,Component!A:AE,22,0)</f>
        <v>-</v>
      </c>
      <c r="Z98" s="26" t="str">
        <f>VLOOKUP(A98,Component!A:AE,23,0)</f>
        <v>-</v>
      </c>
      <c r="AA98" s="26" t="str">
        <f>VLOOKUP(A98,Component!A:AE,24,0)</f>
        <v>-</v>
      </c>
      <c r="AB98" s="26" t="str">
        <f>VLOOKUP(A98,Component!A:AE,25,0)</f>
        <v>-</v>
      </c>
      <c r="AC98" s="26" t="str">
        <f>VLOOKUP(A98,Component!A:AE,26,0)</f>
        <v>-</v>
      </c>
      <c r="AD98" s="26" t="str">
        <f>VLOOKUP(A98,Component!A:AE,27,0)</f>
        <v>-</v>
      </c>
      <c r="AE98" s="26" t="str">
        <f>VLOOKUP(A98,Component!A:AE,28,0)</f>
        <v>-</v>
      </c>
      <c r="AF98" s="26" t="str">
        <f>VLOOKUP(A98,Component!A:AE,29,0)</f>
        <v>-</v>
      </c>
      <c r="AG98" s="26" t="str">
        <f>VLOOKUP(A98,Component!A:AE,30,0)</f>
        <v>-</v>
      </c>
      <c r="AH98" s="26" t="str">
        <f>VLOOKUP(A98,Component!A:AE,31,0)</f>
        <v>-</v>
      </c>
    </row>
    <row r="99" spans="1:34">
      <c r="A99" s="26" t="s">
        <v>21</v>
      </c>
      <c r="B99" s="26">
        <f t="shared" si="8"/>
        <v>96</v>
      </c>
      <c r="C99" s="26">
        <v>95</v>
      </c>
      <c r="D99" s="54">
        <f t="shared" si="9"/>
        <v>6.25E-2</v>
      </c>
      <c r="E99" s="26">
        <f>VLOOKUP(A99,Component!A:AE,2,0)</f>
        <v>1</v>
      </c>
      <c r="F99" s="26">
        <v>128</v>
      </c>
      <c r="G99" s="26">
        <v>1</v>
      </c>
      <c r="H99" s="26">
        <f>VLOOKUP(A99,Component!A:L,5,0)</f>
        <v>1</v>
      </c>
      <c r="I99" s="26">
        <f>VLOOKUP(A99,Component!A:L,6,0)</f>
        <v>1</v>
      </c>
      <c r="J99" s="26" t="str">
        <f>VLOOKUP(A99,Component!A:AE,7,0)</f>
        <v>leaky</v>
      </c>
      <c r="K99" s="26" t="str">
        <f>VLOOKUP(A99,Component!A:L,8,0)</f>
        <v>-</v>
      </c>
      <c r="L99" s="26" t="str">
        <f>VLOOKUP(A99,Component!A:L,9,0)</f>
        <v>-</v>
      </c>
      <c r="M99" s="26" t="str">
        <f>VLOOKUP(A99,Component!A:L,10,0)</f>
        <v>-</v>
      </c>
      <c r="N99" s="26" t="str">
        <f>VLOOKUP(A99,Component!A:L,11,0)</f>
        <v>-</v>
      </c>
      <c r="O99" s="26" t="str">
        <f>VLOOKUP(A99,Component!A:L,12,0)</f>
        <v>-</v>
      </c>
      <c r="P99" s="26" t="str">
        <f>VLOOKUP(A99,Component!A:AE,13,0)</f>
        <v>-</v>
      </c>
      <c r="Q99" s="26" t="str">
        <f>VLOOKUP(A99,Component!A:AE,14,0)</f>
        <v>-</v>
      </c>
      <c r="R99" s="26" t="str">
        <f>VLOOKUP(A99,Component!A:AE,15,0)</f>
        <v>-</v>
      </c>
      <c r="S99" s="26" t="str">
        <f>VLOOKUP(A99,Component!A:AE,16,0)</f>
        <v>-</v>
      </c>
      <c r="T99" s="26" t="str">
        <f>VLOOKUP(A99,Component!A:AE,17,0)</f>
        <v>-</v>
      </c>
      <c r="U99" s="26" t="str">
        <f>VLOOKUP(A99,Component!A:AE,18,0)</f>
        <v>-</v>
      </c>
      <c r="V99" s="26" t="str">
        <f>VLOOKUP(A99,Component!A:AE,19,0)</f>
        <v>-</v>
      </c>
      <c r="W99" s="26" t="str">
        <f>VLOOKUP(A99,Component!A:AE,20,0)</f>
        <v>-</v>
      </c>
      <c r="X99" s="26" t="str">
        <f>VLOOKUP(A99,Component!A:AE,21,0)</f>
        <v>-</v>
      </c>
      <c r="Y99" s="26" t="str">
        <f>VLOOKUP(A99,Component!A:AE,22,0)</f>
        <v>-</v>
      </c>
      <c r="Z99" s="26" t="str">
        <f>VLOOKUP(A99,Component!A:AE,23,0)</f>
        <v>-</v>
      </c>
      <c r="AA99" s="26" t="str">
        <f>VLOOKUP(A99,Component!A:AE,24,0)</f>
        <v>-</v>
      </c>
      <c r="AB99" s="26" t="str">
        <f>VLOOKUP(A99,Component!A:AE,25,0)</f>
        <v>-</v>
      </c>
      <c r="AC99" s="26" t="str">
        <f>VLOOKUP(A99,Component!A:AE,26,0)</f>
        <v>-</v>
      </c>
      <c r="AD99" s="26" t="str">
        <f>VLOOKUP(A99,Component!A:AE,27,0)</f>
        <v>-</v>
      </c>
      <c r="AE99" s="26" t="str">
        <f>VLOOKUP(A99,Component!A:AE,28,0)</f>
        <v>-</v>
      </c>
      <c r="AF99" s="26" t="str">
        <f>VLOOKUP(A99,Component!A:AE,29,0)</f>
        <v>-</v>
      </c>
      <c r="AG99" s="26" t="str">
        <f>VLOOKUP(A99,Component!A:AE,30,0)</f>
        <v>-</v>
      </c>
      <c r="AH99" s="26" t="str">
        <f>VLOOKUP(A99,Component!A:AE,31,0)</f>
        <v>-</v>
      </c>
    </row>
    <row r="100" spans="1:34">
      <c r="A100" s="26" t="s">
        <v>22</v>
      </c>
      <c r="B100" s="26">
        <f t="shared" si="8"/>
        <v>97</v>
      </c>
      <c r="C100" s="26">
        <v>96</v>
      </c>
      <c r="D100" s="54">
        <f t="shared" si="9"/>
        <v>0.125</v>
      </c>
      <c r="E100" s="26" t="str">
        <f>VLOOKUP(A100,Component!A:AE,2,0)</f>
        <v>-</v>
      </c>
      <c r="F100" s="26" t="str">
        <f>VLOOKUP(A100,Component!A:L,3,0)</f>
        <v>-</v>
      </c>
      <c r="G100" s="26" t="str">
        <f>VLOOKUP(A100,Component!A:L,4,0)</f>
        <v>-</v>
      </c>
      <c r="H100" s="26">
        <f>VLOOKUP(A100,Component!A:L,5,0)</f>
        <v>2</v>
      </c>
      <c r="I100" s="26" t="str">
        <f>VLOOKUP(A100,Component!A:L,6,0)</f>
        <v>-</v>
      </c>
      <c r="J100" s="26" t="str">
        <f>VLOOKUP(A100,Component!A:AE,7,0)</f>
        <v>-</v>
      </c>
      <c r="K100" s="26" t="str">
        <f>VLOOKUP(A100,Component!A:L,8,0)</f>
        <v>-</v>
      </c>
      <c r="L100" s="26" t="str">
        <f>VLOOKUP(A100,Component!A:L,9,0)</f>
        <v>-</v>
      </c>
      <c r="M100" s="26" t="str">
        <f>VLOOKUP(A100,Component!A:L,10,0)</f>
        <v>-</v>
      </c>
      <c r="N100" s="26" t="str">
        <f>VLOOKUP(A100,Component!A:L,11,0)</f>
        <v>-</v>
      </c>
      <c r="O100" s="26" t="str">
        <f>VLOOKUP(A100,Component!A:L,12,0)</f>
        <v>-</v>
      </c>
      <c r="P100" s="26" t="str">
        <f>VLOOKUP(A100,Component!A:AE,13,0)</f>
        <v>-</v>
      </c>
      <c r="Q100" s="26" t="str">
        <f>VLOOKUP(A100,Component!A:AE,14,0)</f>
        <v>-</v>
      </c>
      <c r="R100" s="26" t="str">
        <f>VLOOKUP(A100,Component!A:AE,15,0)</f>
        <v>-</v>
      </c>
      <c r="S100" s="26" t="str">
        <f>VLOOKUP(A100,Component!A:AE,16,0)</f>
        <v>-</v>
      </c>
      <c r="T100" s="26" t="str">
        <f>VLOOKUP(A100,Component!A:AE,17,0)</f>
        <v>-</v>
      </c>
      <c r="U100" s="26" t="str">
        <f>VLOOKUP(A100,Component!A:AE,18,0)</f>
        <v>-</v>
      </c>
      <c r="V100" s="26" t="str">
        <f>VLOOKUP(A100,Component!A:AE,19,0)</f>
        <v>-</v>
      </c>
      <c r="W100" s="26" t="str">
        <f>VLOOKUP(A100,Component!A:AE,20,0)</f>
        <v>-</v>
      </c>
      <c r="X100" s="26" t="str">
        <f>VLOOKUP(A100,Component!A:AE,21,0)</f>
        <v>-</v>
      </c>
      <c r="Y100" s="26" t="str">
        <f>VLOOKUP(A100,Component!A:AE,22,0)</f>
        <v>-</v>
      </c>
      <c r="Z100" s="26" t="str">
        <f>VLOOKUP(A100,Component!A:AE,23,0)</f>
        <v>-</v>
      </c>
      <c r="AA100" s="26" t="str">
        <f>VLOOKUP(A100,Component!A:AE,24,0)</f>
        <v>-</v>
      </c>
      <c r="AB100" s="26" t="str">
        <f>VLOOKUP(A100,Component!A:AE,25,0)</f>
        <v>-</v>
      </c>
      <c r="AC100" s="26" t="str">
        <f>VLOOKUP(A100,Component!A:AE,26,0)</f>
        <v>-</v>
      </c>
      <c r="AD100" s="26" t="str">
        <f>VLOOKUP(A100,Component!A:AE,27,0)</f>
        <v>-</v>
      </c>
      <c r="AE100" s="26" t="str">
        <f>VLOOKUP(A100,Component!A:AE,28,0)</f>
        <v>-</v>
      </c>
      <c r="AF100" s="26" t="str">
        <f>VLOOKUP(A100,Component!A:AE,29,0)</f>
        <v>-</v>
      </c>
      <c r="AG100" s="26" t="str">
        <f>VLOOKUP(A100,Component!A:AE,30,0)</f>
        <v>-</v>
      </c>
      <c r="AH100" s="26" t="str">
        <f>VLOOKUP(A100,Component!A:AE,31,0)</f>
        <v>-</v>
      </c>
    </row>
    <row r="101" spans="1:34">
      <c r="A101" s="26" t="s">
        <v>125</v>
      </c>
      <c r="B101" s="26">
        <f t="shared" ref="B101:B109" si="10">COUNTA(A101)+B100</f>
        <v>98</v>
      </c>
      <c r="C101" s="26" t="s">
        <v>118</v>
      </c>
      <c r="D101" s="54">
        <f t="shared" ref="D101:D109" si="11">IF(COUNTIF(A101,"upsample*"), IF(ISTEXT(H101),D100,D100*H101), IF(ISTEXT(H101),D100,D100/H101)  )</f>
        <v>0.125</v>
      </c>
      <c r="E101" s="26" t="str">
        <f>VLOOKUP(A101,Component!A:AE,2,0)</f>
        <v>-</v>
      </c>
      <c r="F101" s="26" t="str">
        <f>VLOOKUP(A101,Component!A:L,3,0)</f>
        <v>-</v>
      </c>
      <c r="G101" s="26" t="str">
        <f>VLOOKUP(A101,Component!A:L,4,0)</f>
        <v>-</v>
      </c>
      <c r="H101" s="26" t="str">
        <f>VLOOKUP(A101,Component!A:L,5,0)</f>
        <v>-</v>
      </c>
      <c r="I101" s="26" t="str">
        <f>VLOOKUP(A101,Component!A:L,6,0)</f>
        <v>-</v>
      </c>
      <c r="J101" s="26" t="str">
        <f>VLOOKUP(A101,Component!A:AE,7,0)</f>
        <v>-</v>
      </c>
      <c r="K101" s="52" t="s">
        <v>119</v>
      </c>
      <c r="L101" s="26" t="str">
        <f>VLOOKUP(A101,Component!A:L,9,0)</f>
        <v>-</v>
      </c>
      <c r="M101" s="26" t="str">
        <f>VLOOKUP(A101,Component!A:L,10,0)</f>
        <v>-</v>
      </c>
      <c r="N101" s="26" t="str">
        <f>VLOOKUP(A101,Component!A:L,11,0)</f>
        <v>-</v>
      </c>
      <c r="O101" s="26" t="str">
        <f>VLOOKUP(A101,Component!A:L,12,0)</f>
        <v>-</v>
      </c>
      <c r="P101" s="26" t="str">
        <f>VLOOKUP(A101,Component!A:AE,13,0)</f>
        <v>-</v>
      </c>
      <c r="Q101" s="26" t="str">
        <f>VLOOKUP(A101,Component!A:AE,14,0)</f>
        <v>-</v>
      </c>
      <c r="R101" s="26" t="str">
        <f>VLOOKUP(A101,Component!A:AE,15,0)</f>
        <v>-</v>
      </c>
      <c r="S101" s="26" t="str">
        <f>VLOOKUP(A101,Component!A:AE,16,0)</f>
        <v>-</v>
      </c>
      <c r="T101" s="26" t="str">
        <f>VLOOKUP(A101,Component!A:AE,17,0)</f>
        <v>-</v>
      </c>
      <c r="U101" s="26" t="str">
        <f>VLOOKUP(A101,Component!A:AE,18,0)</f>
        <v>-</v>
      </c>
      <c r="V101" s="26" t="str">
        <f>VLOOKUP(A101,Component!A:AE,19,0)</f>
        <v>-</v>
      </c>
      <c r="W101" s="26" t="str">
        <f>VLOOKUP(A101,Component!A:AE,20,0)</f>
        <v>-</v>
      </c>
      <c r="X101" s="26" t="str">
        <f>VLOOKUP(A101,Component!A:AE,21,0)</f>
        <v>-</v>
      </c>
      <c r="Y101" s="26" t="str">
        <f>VLOOKUP(A101,Component!A:AE,22,0)</f>
        <v>-</v>
      </c>
      <c r="Z101" s="26" t="str">
        <f>VLOOKUP(A101,Component!A:AE,23,0)</f>
        <v>-</v>
      </c>
      <c r="AA101" s="26" t="str">
        <f>VLOOKUP(A101,Component!A:AE,24,0)</f>
        <v>-</v>
      </c>
      <c r="AB101" s="26" t="str">
        <f>VLOOKUP(A101,Component!A:AE,25,0)</f>
        <v>-</v>
      </c>
      <c r="AC101" s="26" t="str">
        <f>VLOOKUP(A101,Component!A:AE,26,0)</f>
        <v>-</v>
      </c>
      <c r="AD101" s="26" t="str">
        <f>VLOOKUP(A101,Component!A:AE,27,0)</f>
        <v>-</v>
      </c>
      <c r="AE101" s="26" t="str">
        <f>VLOOKUP(A101,Component!A:AE,28,0)</f>
        <v>-</v>
      </c>
      <c r="AF101" s="26" t="str">
        <f>VLOOKUP(A101,Component!A:AE,29,0)</f>
        <v>-</v>
      </c>
      <c r="AG101" s="26" t="str">
        <f>VLOOKUP(A101,Component!A:AE,30,0)</f>
        <v>-</v>
      </c>
      <c r="AH101" s="26" t="str">
        <f>VLOOKUP(A101,Component!A:AE,31,0)</f>
        <v>-</v>
      </c>
    </row>
    <row r="102" spans="1:34">
      <c r="A102" s="26" t="s">
        <v>21</v>
      </c>
      <c r="B102" s="26">
        <f t="shared" si="10"/>
        <v>99</v>
      </c>
      <c r="C102" s="26">
        <v>98</v>
      </c>
      <c r="D102" s="54">
        <f t="shared" si="11"/>
        <v>0.125</v>
      </c>
      <c r="E102" s="26">
        <f>VLOOKUP(A102,Component!A:AE,2,0)</f>
        <v>1</v>
      </c>
      <c r="F102" s="26">
        <v>128</v>
      </c>
      <c r="G102" s="26">
        <v>1</v>
      </c>
      <c r="H102" s="26">
        <f>VLOOKUP(A102,Component!A:L,5,0)</f>
        <v>1</v>
      </c>
      <c r="I102" s="26">
        <f>VLOOKUP(A102,Component!A:L,6,0)</f>
        <v>1</v>
      </c>
      <c r="J102" s="26" t="str">
        <f>VLOOKUP(A102,Component!A:AE,7,0)</f>
        <v>leaky</v>
      </c>
      <c r="K102" s="26" t="str">
        <f>VLOOKUP(A102,Component!A:L,8,0)</f>
        <v>-</v>
      </c>
      <c r="L102" s="26" t="str">
        <f>VLOOKUP(A102,Component!A:L,9,0)</f>
        <v>-</v>
      </c>
      <c r="M102" s="26" t="str">
        <f>VLOOKUP(A102,Component!A:L,10,0)</f>
        <v>-</v>
      </c>
      <c r="N102" s="26" t="str">
        <f>VLOOKUP(A102,Component!A:L,11,0)</f>
        <v>-</v>
      </c>
      <c r="O102" s="26" t="str">
        <f>VLOOKUP(A102,Component!A:L,12,0)</f>
        <v>-</v>
      </c>
      <c r="P102" s="26" t="str">
        <f>VLOOKUP(A102,Component!A:AE,13,0)</f>
        <v>-</v>
      </c>
      <c r="Q102" s="26" t="str">
        <f>VLOOKUP(A102,Component!A:AE,14,0)</f>
        <v>-</v>
      </c>
      <c r="R102" s="26" t="str">
        <f>VLOOKUP(A102,Component!A:AE,15,0)</f>
        <v>-</v>
      </c>
      <c r="S102" s="26" t="str">
        <f>VLOOKUP(A102,Component!A:AE,16,0)</f>
        <v>-</v>
      </c>
      <c r="T102" s="26" t="str">
        <f>VLOOKUP(A102,Component!A:AE,17,0)</f>
        <v>-</v>
      </c>
      <c r="U102" s="26" t="str">
        <f>VLOOKUP(A102,Component!A:AE,18,0)</f>
        <v>-</v>
      </c>
      <c r="V102" s="26" t="str">
        <f>VLOOKUP(A102,Component!A:AE,19,0)</f>
        <v>-</v>
      </c>
      <c r="W102" s="26" t="str">
        <f>VLOOKUP(A102,Component!A:AE,20,0)</f>
        <v>-</v>
      </c>
      <c r="X102" s="26" t="str">
        <f>VLOOKUP(A102,Component!A:AE,21,0)</f>
        <v>-</v>
      </c>
      <c r="Y102" s="26" t="str">
        <f>VLOOKUP(A102,Component!A:AE,22,0)</f>
        <v>-</v>
      </c>
      <c r="Z102" s="26" t="str">
        <f>VLOOKUP(A102,Component!A:AE,23,0)</f>
        <v>-</v>
      </c>
      <c r="AA102" s="26" t="str">
        <f>VLOOKUP(A102,Component!A:AE,24,0)</f>
        <v>-</v>
      </c>
      <c r="AB102" s="26" t="str">
        <f>VLOOKUP(A102,Component!A:AE,25,0)</f>
        <v>-</v>
      </c>
      <c r="AC102" s="26" t="str">
        <f>VLOOKUP(A102,Component!A:AE,26,0)</f>
        <v>-</v>
      </c>
      <c r="AD102" s="26" t="str">
        <f>VLOOKUP(A102,Component!A:AE,27,0)</f>
        <v>-</v>
      </c>
      <c r="AE102" s="26" t="str">
        <f>VLOOKUP(A102,Component!A:AE,28,0)</f>
        <v>-</v>
      </c>
      <c r="AF102" s="26" t="str">
        <f>VLOOKUP(A102,Component!A:AE,29,0)</f>
        <v>-</v>
      </c>
      <c r="AG102" s="26" t="str">
        <f>VLOOKUP(A102,Component!A:AE,30,0)</f>
        <v>-</v>
      </c>
      <c r="AH102" s="26" t="str">
        <f>VLOOKUP(A102,Component!A:AE,31,0)</f>
        <v>-</v>
      </c>
    </row>
    <row r="103" spans="1:34">
      <c r="A103" s="26" t="s">
        <v>21</v>
      </c>
      <c r="B103" s="26">
        <f t="shared" si="10"/>
        <v>100</v>
      </c>
      <c r="C103" s="26">
        <v>99</v>
      </c>
      <c r="D103" s="54">
        <f t="shared" si="11"/>
        <v>0.125</v>
      </c>
      <c r="E103" s="26">
        <f>VLOOKUP(A103,Component!A:AE,2,0)</f>
        <v>1</v>
      </c>
      <c r="F103" s="26">
        <v>256</v>
      </c>
      <c r="G103" s="26">
        <f>VLOOKUP(A103,Component!A:L,4,0)</f>
        <v>3</v>
      </c>
      <c r="H103" s="26">
        <f>VLOOKUP(A103,Component!A:L,5,0)</f>
        <v>1</v>
      </c>
      <c r="I103" s="26">
        <f>VLOOKUP(A103,Component!A:L,6,0)</f>
        <v>1</v>
      </c>
      <c r="J103" s="26" t="str">
        <f>VLOOKUP(A103,Component!A:AE,7,0)</f>
        <v>leaky</v>
      </c>
      <c r="K103" s="26" t="str">
        <f>VLOOKUP(A103,Component!A:L,8,0)</f>
        <v>-</v>
      </c>
      <c r="L103" s="26" t="str">
        <f>VLOOKUP(A103,Component!A:L,9,0)</f>
        <v>-</v>
      </c>
      <c r="M103" s="26" t="str">
        <f>VLOOKUP(A103,Component!A:L,10,0)</f>
        <v>-</v>
      </c>
      <c r="N103" s="26" t="str">
        <f>VLOOKUP(A103,Component!A:L,11,0)</f>
        <v>-</v>
      </c>
      <c r="O103" s="26" t="str">
        <f>VLOOKUP(A103,Component!A:L,12,0)</f>
        <v>-</v>
      </c>
      <c r="P103" s="26" t="str">
        <f>VLOOKUP(A103,Component!A:AE,13,0)</f>
        <v>-</v>
      </c>
      <c r="Q103" s="26" t="str">
        <f>VLOOKUP(A103,Component!A:AE,14,0)</f>
        <v>-</v>
      </c>
      <c r="R103" s="26" t="str">
        <f>VLOOKUP(A103,Component!A:AE,15,0)</f>
        <v>-</v>
      </c>
      <c r="S103" s="26" t="str">
        <f>VLOOKUP(A103,Component!A:AE,16,0)</f>
        <v>-</v>
      </c>
      <c r="T103" s="26" t="str">
        <f>VLOOKUP(A103,Component!A:AE,17,0)</f>
        <v>-</v>
      </c>
      <c r="U103" s="26" t="str">
        <f>VLOOKUP(A103,Component!A:AE,18,0)</f>
        <v>-</v>
      </c>
      <c r="V103" s="26" t="str">
        <f>VLOOKUP(A103,Component!A:AE,19,0)</f>
        <v>-</v>
      </c>
      <c r="W103" s="26" t="str">
        <f>VLOOKUP(A103,Component!A:AE,20,0)</f>
        <v>-</v>
      </c>
      <c r="X103" s="26" t="str">
        <f>VLOOKUP(A103,Component!A:AE,21,0)</f>
        <v>-</v>
      </c>
      <c r="Y103" s="26" t="str">
        <f>VLOOKUP(A103,Component!A:AE,22,0)</f>
        <v>-</v>
      </c>
      <c r="Z103" s="26" t="str">
        <f>VLOOKUP(A103,Component!A:AE,23,0)</f>
        <v>-</v>
      </c>
      <c r="AA103" s="26" t="str">
        <f>VLOOKUP(A103,Component!A:AE,24,0)</f>
        <v>-</v>
      </c>
      <c r="AB103" s="26" t="str">
        <f>VLOOKUP(A103,Component!A:AE,25,0)</f>
        <v>-</v>
      </c>
      <c r="AC103" s="26" t="str">
        <f>VLOOKUP(A103,Component!A:AE,26,0)</f>
        <v>-</v>
      </c>
      <c r="AD103" s="26" t="str">
        <f>VLOOKUP(A103,Component!A:AE,27,0)</f>
        <v>-</v>
      </c>
      <c r="AE103" s="26" t="str">
        <f>VLOOKUP(A103,Component!A:AE,28,0)</f>
        <v>-</v>
      </c>
      <c r="AF103" s="26" t="str">
        <f>VLOOKUP(A103,Component!A:AE,29,0)</f>
        <v>-</v>
      </c>
      <c r="AG103" s="26" t="str">
        <f>VLOOKUP(A103,Component!A:AE,30,0)</f>
        <v>-</v>
      </c>
      <c r="AH103" s="26" t="str">
        <f>VLOOKUP(A103,Component!A:AE,31,0)</f>
        <v>-</v>
      </c>
    </row>
    <row r="104" spans="1:34">
      <c r="A104" s="45" t="s">
        <v>21</v>
      </c>
      <c r="B104" s="26">
        <f t="shared" si="10"/>
        <v>101</v>
      </c>
      <c r="C104" s="26">
        <v>100</v>
      </c>
      <c r="D104" s="54">
        <f t="shared" si="11"/>
        <v>0.125</v>
      </c>
      <c r="E104" s="26">
        <f>VLOOKUP(A104,Component!A:AE,2,0)</f>
        <v>1</v>
      </c>
      <c r="F104" s="26">
        <v>128</v>
      </c>
      <c r="G104" s="26">
        <v>1</v>
      </c>
      <c r="H104" s="26">
        <f>VLOOKUP(A104,Component!A:L,5,0)</f>
        <v>1</v>
      </c>
      <c r="I104" s="26">
        <f>VLOOKUP(A104,Component!A:L,6,0)</f>
        <v>1</v>
      </c>
      <c r="J104" s="26" t="str">
        <f>VLOOKUP(A104,Component!A:AE,7,0)</f>
        <v>leaky</v>
      </c>
      <c r="K104" s="26" t="str">
        <f>VLOOKUP(A104,Component!A:L,8,0)</f>
        <v>-</v>
      </c>
      <c r="L104" s="26" t="str">
        <f>VLOOKUP(A104,Component!A:L,9,0)</f>
        <v>-</v>
      </c>
      <c r="M104" s="26" t="str">
        <f>VLOOKUP(A104,Component!A:L,10,0)</f>
        <v>-</v>
      </c>
      <c r="N104" s="26" t="str">
        <f>VLOOKUP(A104,Component!A:L,11,0)</f>
        <v>-</v>
      </c>
      <c r="O104" s="26" t="str">
        <f>VLOOKUP(A104,Component!A:L,12,0)</f>
        <v>-</v>
      </c>
      <c r="P104" s="26" t="str">
        <f>VLOOKUP(A104,Component!A:AE,13,0)</f>
        <v>-</v>
      </c>
      <c r="Q104" s="26" t="str">
        <f>VLOOKUP(A104,Component!A:AE,14,0)</f>
        <v>-</v>
      </c>
      <c r="R104" s="26" t="str">
        <f>VLOOKUP(A104,Component!A:AE,15,0)</f>
        <v>-</v>
      </c>
      <c r="S104" s="26" t="str">
        <f>VLOOKUP(A104,Component!A:AE,16,0)</f>
        <v>-</v>
      </c>
      <c r="T104" s="26" t="str">
        <f>VLOOKUP(A104,Component!A:AE,17,0)</f>
        <v>-</v>
      </c>
      <c r="U104" s="26" t="str">
        <f>VLOOKUP(A104,Component!A:AE,18,0)</f>
        <v>-</v>
      </c>
      <c r="V104" s="26" t="str">
        <f>VLOOKUP(A104,Component!A:AE,19,0)</f>
        <v>-</v>
      </c>
      <c r="W104" s="26" t="str">
        <f>VLOOKUP(A104,Component!A:AE,20,0)</f>
        <v>-</v>
      </c>
      <c r="X104" s="26" t="str">
        <f>VLOOKUP(A104,Component!A:AE,21,0)</f>
        <v>-</v>
      </c>
      <c r="Y104" s="26" t="str">
        <f>VLOOKUP(A104,Component!A:AE,22,0)</f>
        <v>-</v>
      </c>
      <c r="Z104" s="26" t="str">
        <f>VLOOKUP(A104,Component!A:AE,23,0)</f>
        <v>-</v>
      </c>
      <c r="AA104" s="26" t="str">
        <f>VLOOKUP(A104,Component!A:AE,24,0)</f>
        <v>-</v>
      </c>
      <c r="AB104" s="26" t="str">
        <f>VLOOKUP(A104,Component!A:AE,25,0)</f>
        <v>-</v>
      </c>
      <c r="AC104" s="26" t="str">
        <f>VLOOKUP(A104,Component!A:AE,26,0)</f>
        <v>-</v>
      </c>
      <c r="AD104" s="26" t="str">
        <f>VLOOKUP(A104,Component!A:AE,27,0)</f>
        <v>-</v>
      </c>
      <c r="AE104" s="26" t="str">
        <f>VLOOKUP(A104,Component!A:AE,28,0)</f>
        <v>-</v>
      </c>
      <c r="AF104" s="26" t="str">
        <f>VLOOKUP(A104,Component!A:AE,29,0)</f>
        <v>-</v>
      </c>
      <c r="AG104" s="26" t="str">
        <f>VLOOKUP(A104,Component!A:AE,30,0)</f>
        <v>-</v>
      </c>
      <c r="AH104" s="26" t="str">
        <f>VLOOKUP(A104,Component!A:AE,31,0)</f>
        <v>-</v>
      </c>
    </row>
    <row r="105" spans="1:34">
      <c r="A105" s="26" t="s">
        <v>21</v>
      </c>
      <c r="B105" s="26">
        <f t="shared" si="10"/>
        <v>102</v>
      </c>
      <c r="C105" s="26">
        <v>101</v>
      </c>
      <c r="D105" s="54">
        <f t="shared" si="11"/>
        <v>0.125</v>
      </c>
      <c r="E105" s="26">
        <f>VLOOKUP(A105,Component!A:AE,2,0)</f>
        <v>1</v>
      </c>
      <c r="F105" s="26">
        <v>256</v>
      </c>
      <c r="G105" s="26">
        <f>VLOOKUP(A105,Component!A:L,4,0)</f>
        <v>3</v>
      </c>
      <c r="H105" s="26">
        <f>VLOOKUP(A105,Component!A:L,5,0)</f>
        <v>1</v>
      </c>
      <c r="I105" s="26">
        <f>VLOOKUP(A105,Component!A:L,6,0)</f>
        <v>1</v>
      </c>
      <c r="J105" s="26" t="str">
        <f>VLOOKUP(A105,Component!A:AE,7,0)</f>
        <v>leaky</v>
      </c>
      <c r="K105" s="26" t="str">
        <f>VLOOKUP(A105,Component!A:L,8,0)</f>
        <v>-</v>
      </c>
      <c r="L105" s="26" t="str">
        <f>VLOOKUP(A105,Component!A:L,9,0)</f>
        <v>-</v>
      </c>
      <c r="M105" s="26" t="str">
        <f>VLOOKUP(A105,Component!A:L,10,0)</f>
        <v>-</v>
      </c>
      <c r="N105" s="26" t="str">
        <f>VLOOKUP(A105,Component!A:L,11,0)</f>
        <v>-</v>
      </c>
      <c r="O105" s="26" t="str">
        <f>VLOOKUP(A105,Component!A:L,12,0)</f>
        <v>-</v>
      </c>
      <c r="P105" s="26" t="str">
        <f>VLOOKUP(A105,Component!A:AE,13,0)</f>
        <v>-</v>
      </c>
      <c r="Q105" s="26" t="str">
        <f>VLOOKUP(A105,Component!A:AE,14,0)</f>
        <v>-</v>
      </c>
      <c r="R105" s="26" t="str">
        <f>VLOOKUP(A105,Component!A:AE,15,0)</f>
        <v>-</v>
      </c>
      <c r="S105" s="26" t="str">
        <f>VLOOKUP(A105,Component!A:AE,16,0)</f>
        <v>-</v>
      </c>
      <c r="T105" s="26" t="str">
        <f>VLOOKUP(A105,Component!A:AE,17,0)</f>
        <v>-</v>
      </c>
      <c r="U105" s="26" t="str">
        <f>VLOOKUP(A105,Component!A:AE,18,0)</f>
        <v>-</v>
      </c>
      <c r="V105" s="26" t="str">
        <f>VLOOKUP(A105,Component!A:AE,19,0)</f>
        <v>-</v>
      </c>
      <c r="W105" s="26" t="str">
        <f>VLOOKUP(A105,Component!A:AE,20,0)</f>
        <v>-</v>
      </c>
      <c r="X105" s="26" t="str">
        <f>VLOOKUP(A105,Component!A:AE,21,0)</f>
        <v>-</v>
      </c>
      <c r="Y105" s="26" t="str">
        <f>VLOOKUP(A105,Component!A:AE,22,0)</f>
        <v>-</v>
      </c>
      <c r="Z105" s="26" t="str">
        <f>VLOOKUP(A105,Component!A:AE,23,0)</f>
        <v>-</v>
      </c>
      <c r="AA105" s="26" t="str">
        <f>VLOOKUP(A105,Component!A:AE,24,0)</f>
        <v>-</v>
      </c>
      <c r="AB105" s="26" t="str">
        <f>VLOOKUP(A105,Component!A:AE,25,0)</f>
        <v>-</v>
      </c>
      <c r="AC105" s="26" t="str">
        <f>VLOOKUP(A105,Component!A:AE,26,0)</f>
        <v>-</v>
      </c>
      <c r="AD105" s="26" t="str">
        <f>VLOOKUP(A105,Component!A:AE,27,0)</f>
        <v>-</v>
      </c>
      <c r="AE105" s="26" t="str">
        <f>VLOOKUP(A105,Component!A:AE,28,0)</f>
        <v>-</v>
      </c>
      <c r="AF105" s="26" t="str">
        <f>VLOOKUP(A105,Component!A:AE,29,0)</f>
        <v>-</v>
      </c>
      <c r="AG105" s="26" t="str">
        <f>VLOOKUP(A105,Component!A:AE,30,0)</f>
        <v>-</v>
      </c>
      <c r="AH105" s="26" t="str">
        <f>VLOOKUP(A105,Component!A:AE,31,0)</f>
        <v>-</v>
      </c>
    </row>
    <row r="106" spans="1:34">
      <c r="A106" s="26" t="s">
        <v>21</v>
      </c>
      <c r="B106" s="26">
        <f t="shared" si="10"/>
        <v>103</v>
      </c>
      <c r="C106" s="26">
        <v>102</v>
      </c>
      <c r="D106" s="54">
        <f t="shared" si="11"/>
        <v>0.125</v>
      </c>
      <c r="E106" s="26">
        <f>VLOOKUP(A106,Component!A:AE,2,0)</f>
        <v>1</v>
      </c>
      <c r="F106" s="26">
        <v>128</v>
      </c>
      <c r="G106" s="26">
        <v>1</v>
      </c>
      <c r="H106" s="26">
        <f>VLOOKUP(A106,Component!A:L,5,0)</f>
        <v>1</v>
      </c>
      <c r="I106" s="26">
        <f>VLOOKUP(A106,Component!A:L,6,0)</f>
        <v>1</v>
      </c>
      <c r="J106" s="26" t="str">
        <f>VLOOKUP(A106,Component!A:AE,7,0)</f>
        <v>leaky</v>
      </c>
      <c r="K106" s="26" t="str">
        <f>VLOOKUP(A106,Component!A:L,8,0)</f>
        <v>-</v>
      </c>
      <c r="L106" s="26" t="str">
        <f>VLOOKUP(A106,Component!A:L,9,0)</f>
        <v>-</v>
      </c>
      <c r="M106" s="26" t="str">
        <f>VLOOKUP(A106,Component!A:L,10,0)</f>
        <v>-</v>
      </c>
      <c r="N106" s="26" t="str">
        <f>VLOOKUP(A106,Component!A:L,11,0)</f>
        <v>-</v>
      </c>
      <c r="O106" s="26" t="str">
        <f>VLOOKUP(A106,Component!A:L,12,0)</f>
        <v>-</v>
      </c>
      <c r="P106" s="26" t="str">
        <f>VLOOKUP(A106,Component!A:AE,13,0)</f>
        <v>-</v>
      </c>
      <c r="Q106" s="26" t="str">
        <f>VLOOKUP(A106,Component!A:AE,14,0)</f>
        <v>-</v>
      </c>
      <c r="R106" s="26" t="str">
        <f>VLOOKUP(A106,Component!A:AE,15,0)</f>
        <v>-</v>
      </c>
      <c r="S106" s="26" t="str">
        <f>VLOOKUP(A106,Component!A:AE,16,0)</f>
        <v>-</v>
      </c>
      <c r="T106" s="26" t="str">
        <f>VLOOKUP(A106,Component!A:AE,17,0)</f>
        <v>-</v>
      </c>
      <c r="U106" s="26" t="str">
        <f>VLOOKUP(A106,Component!A:AE,18,0)</f>
        <v>-</v>
      </c>
      <c r="V106" s="26" t="str">
        <f>VLOOKUP(A106,Component!A:AE,19,0)</f>
        <v>-</v>
      </c>
      <c r="W106" s="26" t="str">
        <f>VLOOKUP(A106,Component!A:AE,20,0)</f>
        <v>-</v>
      </c>
      <c r="X106" s="26" t="str">
        <f>VLOOKUP(A106,Component!A:AE,21,0)</f>
        <v>-</v>
      </c>
      <c r="Y106" s="26" t="str">
        <f>VLOOKUP(A106,Component!A:AE,22,0)</f>
        <v>-</v>
      </c>
      <c r="Z106" s="26" t="str">
        <f>VLOOKUP(A106,Component!A:AE,23,0)</f>
        <v>-</v>
      </c>
      <c r="AA106" s="26" t="str">
        <f>VLOOKUP(A106,Component!A:AE,24,0)</f>
        <v>-</v>
      </c>
      <c r="AB106" s="26" t="str">
        <f>VLOOKUP(A106,Component!A:AE,25,0)</f>
        <v>-</v>
      </c>
      <c r="AC106" s="26" t="str">
        <f>VLOOKUP(A106,Component!A:AE,26,0)</f>
        <v>-</v>
      </c>
      <c r="AD106" s="26" t="str">
        <f>VLOOKUP(A106,Component!A:AE,27,0)</f>
        <v>-</v>
      </c>
      <c r="AE106" s="26" t="str">
        <f>VLOOKUP(A106,Component!A:AE,28,0)</f>
        <v>-</v>
      </c>
      <c r="AF106" s="26" t="str">
        <f>VLOOKUP(A106,Component!A:AE,29,0)</f>
        <v>-</v>
      </c>
      <c r="AG106" s="26" t="str">
        <f>VLOOKUP(A106,Component!A:AE,30,0)</f>
        <v>-</v>
      </c>
      <c r="AH106" s="26" t="str">
        <f>VLOOKUP(A106,Component!A:AE,31,0)</f>
        <v>-</v>
      </c>
    </row>
    <row r="107" spans="1:34">
      <c r="A107" s="26" t="s">
        <v>21</v>
      </c>
      <c r="B107" s="26">
        <f t="shared" si="10"/>
        <v>104</v>
      </c>
      <c r="C107" s="26">
        <v>103</v>
      </c>
      <c r="D107" s="54">
        <f t="shared" si="11"/>
        <v>0.125</v>
      </c>
      <c r="E107" s="26">
        <f>VLOOKUP(A107,Component!A:AE,2,0)</f>
        <v>1</v>
      </c>
      <c r="F107" s="26">
        <v>256</v>
      </c>
      <c r="G107" s="26">
        <f>VLOOKUP(A107,Component!A:L,4,0)</f>
        <v>3</v>
      </c>
      <c r="H107" s="26">
        <f>VLOOKUP(A107,Component!A:L,5,0)</f>
        <v>1</v>
      </c>
      <c r="I107" s="26">
        <f>VLOOKUP(A107,Component!A:L,6,0)</f>
        <v>1</v>
      </c>
      <c r="J107" s="26" t="str">
        <f>VLOOKUP(A107,Component!A:AE,7,0)</f>
        <v>leaky</v>
      </c>
      <c r="K107" s="26" t="str">
        <f>VLOOKUP(A107,Component!A:L,8,0)</f>
        <v>-</v>
      </c>
      <c r="L107" s="26" t="str">
        <f>VLOOKUP(A107,Component!A:L,9,0)</f>
        <v>-</v>
      </c>
      <c r="M107" s="26" t="str">
        <f>VLOOKUP(A107,Component!A:L,10,0)</f>
        <v>-</v>
      </c>
      <c r="N107" s="26" t="str">
        <f>VLOOKUP(A107,Component!A:L,11,0)</f>
        <v>-</v>
      </c>
      <c r="O107" s="26" t="str">
        <f>VLOOKUP(A107,Component!A:L,12,0)</f>
        <v>-</v>
      </c>
      <c r="P107" s="26" t="str">
        <f>VLOOKUP(A107,Component!A:AE,13,0)</f>
        <v>-</v>
      </c>
      <c r="Q107" s="26" t="str">
        <f>VLOOKUP(A107,Component!A:AE,14,0)</f>
        <v>-</v>
      </c>
      <c r="R107" s="26" t="str">
        <f>VLOOKUP(A107,Component!A:AE,15,0)</f>
        <v>-</v>
      </c>
      <c r="S107" s="26" t="str">
        <f>VLOOKUP(A107,Component!A:AE,16,0)</f>
        <v>-</v>
      </c>
      <c r="T107" s="26" t="str">
        <f>VLOOKUP(A107,Component!A:AE,17,0)</f>
        <v>-</v>
      </c>
      <c r="U107" s="26" t="str">
        <f>VLOOKUP(A107,Component!A:AE,18,0)</f>
        <v>-</v>
      </c>
      <c r="V107" s="26" t="str">
        <f>VLOOKUP(A107,Component!A:AE,19,0)</f>
        <v>-</v>
      </c>
      <c r="W107" s="26" t="str">
        <f>VLOOKUP(A107,Component!A:AE,20,0)</f>
        <v>-</v>
      </c>
      <c r="X107" s="26" t="str">
        <f>VLOOKUP(A107,Component!A:AE,21,0)</f>
        <v>-</v>
      </c>
      <c r="Y107" s="26" t="str">
        <f>VLOOKUP(A107,Component!A:AE,22,0)</f>
        <v>-</v>
      </c>
      <c r="Z107" s="26" t="str">
        <f>VLOOKUP(A107,Component!A:AE,23,0)</f>
        <v>-</v>
      </c>
      <c r="AA107" s="26" t="str">
        <f>VLOOKUP(A107,Component!A:AE,24,0)</f>
        <v>-</v>
      </c>
      <c r="AB107" s="26" t="str">
        <f>VLOOKUP(A107,Component!A:AE,25,0)</f>
        <v>-</v>
      </c>
      <c r="AC107" s="26" t="str">
        <f>VLOOKUP(A107,Component!A:AE,26,0)</f>
        <v>-</v>
      </c>
      <c r="AD107" s="26" t="str">
        <f>VLOOKUP(A107,Component!A:AE,27,0)</f>
        <v>-</v>
      </c>
      <c r="AE107" s="26" t="str">
        <f>VLOOKUP(A107,Component!A:AE,28,0)</f>
        <v>-</v>
      </c>
      <c r="AF107" s="26" t="str">
        <f>VLOOKUP(A107,Component!A:AE,29,0)</f>
        <v>-</v>
      </c>
      <c r="AG107" s="26" t="str">
        <f>VLOOKUP(A107,Component!A:AE,30,0)</f>
        <v>-</v>
      </c>
      <c r="AH107" s="26" t="str">
        <f>VLOOKUP(A107,Component!A:AE,31,0)</f>
        <v>-</v>
      </c>
    </row>
    <row r="108" spans="1:34">
      <c r="A108" s="26" t="s">
        <v>21</v>
      </c>
      <c r="B108" s="26">
        <f t="shared" si="10"/>
        <v>105</v>
      </c>
      <c r="C108" s="26">
        <v>104</v>
      </c>
      <c r="D108" s="54">
        <f t="shared" si="11"/>
        <v>0.125</v>
      </c>
      <c r="E108" s="26">
        <f>VLOOKUP(A108,Component!A:AE,2,0)</f>
        <v>1</v>
      </c>
      <c r="F108" s="26">
        <v>255</v>
      </c>
      <c r="G108" s="26">
        <v>1</v>
      </c>
      <c r="H108" s="26">
        <f>VLOOKUP(A108,Component!A:L,5,0)</f>
        <v>1</v>
      </c>
      <c r="I108" s="26">
        <f>VLOOKUP(A108,Component!A:L,6,0)</f>
        <v>1</v>
      </c>
      <c r="J108" s="26" t="str">
        <f>VLOOKUP(A108,Component!A:AE,7,0)</f>
        <v>leaky</v>
      </c>
      <c r="K108" s="26" t="str">
        <f>VLOOKUP(A108,Component!A:L,8,0)</f>
        <v>-</v>
      </c>
      <c r="L108" s="26" t="str">
        <f>VLOOKUP(A108,Component!A:L,9,0)</f>
        <v>-</v>
      </c>
      <c r="M108" s="26" t="str">
        <f>VLOOKUP(A108,Component!A:L,10,0)</f>
        <v>-</v>
      </c>
      <c r="N108" s="26" t="str">
        <f>VLOOKUP(A108,Component!A:L,11,0)</f>
        <v>-</v>
      </c>
      <c r="O108" s="26" t="str">
        <f>VLOOKUP(A108,Component!A:L,12,0)</f>
        <v>-</v>
      </c>
      <c r="P108" s="26" t="str">
        <f>VLOOKUP(A108,Component!A:AE,13,0)</f>
        <v>-</v>
      </c>
      <c r="Q108" s="26" t="str">
        <f>VLOOKUP(A108,Component!A:AE,14,0)</f>
        <v>-</v>
      </c>
      <c r="R108" s="26" t="str">
        <f>VLOOKUP(A108,Component!A:AE,15,0)</f>
        <v>-</v>
      </c>
      <c r="S108" s="26" t="str">
        <f>VLOOKUP(A108,Component!A:AE,16,0)</f>
        <v>-</v>
      </c>
      <c r="T108" s="26" t="str">
        <f>VLOOKUP(A108,Component!A:AE,17,0)</f>
        <v>-</v>
      </c>
      <c r="U108" s="26" t="str">
        <f>VLOOKUP(A108,Component!A:AE,18,0)</f>
        <v>-</v>
      </c>
      <c r="V108" s="26" t="str">
        <f>VLOOKUP(A108,Component!A:AE,19,0)</f>
        <v>-</v>
      </c>
      <c r="W108" s="26" t="str">
        <f>VLOOKUP(A108,Component!A:AE,20,0)</f>
        <v>-</v>
      </c>
      <c r="X108" s="26" t="str">
        <f>VLOOKUP(A108,Component!A:AE,21,0)</f>
        <v>-</v>
      </c>
      <c r="Y108" s="26" t="str">
        <f>VLOOKUP(A108,Component!A:AE,22,0)</f>
        <v>-</v>
      </c>
      <c r="Z108" s="26" t="str">
        <f>VLOOKUP(A108,Component!A:AE,23,0)</f>
        <v>-</v>
      </c>
      <c r="AA108" s="26" t="str">
        <f>VLOOKUP(A108,Component!A:AE,24,0)</f>
        <v>-</v>
      </c>
      <c r="AB108" s="26" t="str">
        <f>VLOOKUP(A108,Component!A:AE,25,0)</f>
        <v>-</v>
      </c>
      <c r="AC108" s="26" t="str">
        <f>VLOOKUP(A108,Component!A:AE,26,0)</f>
        <v>-</v>
      </c>
      <c r="AD108" s="26" t="str">
        <f>VLOOKUP(A108,Component!A:AE,27,0)</f>
        <v>-</v>
      </c>
      <c r="AE108" s="26" t="str">
        <f>VLOOKUP(A108,Component!A:AE,28,0)</f>
        <v>-</v>
      </c>
      <c r="AF108" s="26" t="str">
        <f>VLOOKUP(A108,Component!A:AE,29,0)</f>
        <v>-</v>
      </c>
      <c r="AG108" s="26" t="str">
        <f>VLOOKUP(A108,Component!A:AE,30,0)</f>
        <v>-</v>
      </c>
      <c r="AH108" s="26" t="str">
        <f>VLOOKUP(A108,Component!A:AE,31,0)</f>
        <v>-</v>
      </c>
    </row>
    <row r="109" spans="1:34">
      <c r="A109" s="26" t="s">
        <v>31</v>
      </c>
      <c r="B109" s="26">
        <f t="shared" si="10"/>
        <v>106</v>
      </c>
      <c r="C109" s="26">
        <v>105</v>
      </c>
      <c r="D109" s="54">
        <f t="shared" si="11"/>
        <v>0.125</v>
      </c>
      <c r="E109" s="26" t="str">
        <f>VLOOKUP(A109,Component!A:AE,2,0)</f>
        <v>-</v>
      </c>
      <c r="F109" s="26" t="str">
        <f>VLOOKUP(A109,Component!A:L,3,0)</f>
        <v>-</v>
      </c>
      <c r="G109" s="26" t="str">
        <f>VLOOKUP(A109,Component!A:L,4,0)</f>
        <v>-</v>
      </c>
      <c r="H109" s="26" t="str">
        <f>VLOOKUP(A109,Component!A:L,5,0)</f>
        <v>-</v>
      </c>
      <c r="I109" s="26" t="str">
        <f>VLOOKUP(A109,Component!A:L,6,0)</f>
        <v>-</v>
      </c>
      <c r="J109" s="26" t="str">
        <f>VLOOKUP(A109,Component!A:AE,7,0)</f>
        <v>-</v>
      </c>
      <c r="K109" s="26" t="str">
        <f>VLOOKUP(A109,Component!A:L,8,0)</f>
        <v>-</v>
      </c>
      <c r="L109" s="26" t="str">
        <f>VLOOKUP(A109,Component!A:L,9,0)</f>
        <v>-</v>
      </c>
      <c r="M109" s="26" t="str">
        <f>VLOOKUP(A109,Component!A:L,10,0)</f>
        <v>-</v>
      </c>
      <c r="N109" s="26" t="str">
        <f>VLOOKUP(A109,Component!A:L,11,0)</f>
        <v>-</v>
      </c>
      <c r="O109" s="26" t="str">
        <f>VLOOKUP(A109,Component!A:L,12,0)</f>
        <v>-</v>
      </c>
      <c r="P109" s="26" t="str">
        <f>VLOOKUP(A109,Component!A:AE,13,0)</f>
        <v>0,1,2</v>
      </c>
      <c r="Q109" s="26" t="str">
        <f>VLOOKUP(A109,Component!A:AE,14,0)</f>
        <v>10,14,  23,27,  37,58,  81,82,  135,169,  344,319</v>
      </c>
      <c r="R109" s="26" t="str">
        <f>VLOOKUP(A109,Component!A:AE,15,0)</f>
        <v>80</v>
      </c>
      <c r="S109" s="26">
        <v>9</v>
      </c>
      <c r="T109" s="26" t="str">
        <f>VLOOKUP(A109,Component!A:AE,17,0)</f>
        <v>.3</v>
      </c>
      <c r="U109" s="26" t="str">
        <f>VLOOKUP(A109,Component!A:AE,18,0)</f>
        <v>.7</v>
      </c>
      <c r="V109" s="26" t="str">
        <f>VLOOKUP(A109,Component!A:AE,19,0)</f>
        <v>1</v>
      </c>
      <c r="W109" s="26" t="str">
        <f>VLOOKUP(A109,Component!A:AE,20,0)</f>
        <v>1</v>
      </c>
      <c r="X109" s="26" t="str">
        <f>VLOOKUP(A109,Component!A:AE,21,0)</f>
        <v>-</v>
      </c>
      <c r="Y109" s="26" t="str">
        <f>VLOOKUP(A109,Component!A:AE,22,0)</f>
        <v>-</v>
      </c>
      <c r="Z109" s="26" t="str">
        <f>VLOOKUP(A109,Component!A:AE,23,0)</f>
        <v>-</v>
      </c>
      <c r="AA109" s="26" t="str">
        <f>VLOOKUP(A109,Component!A:AE,24,0)</f>
        <v>-</v>
      </c>
      <c r="AB109" s="26" t="str">
        <f>VLOOKUP(A109,Component!A:AE,25,0)</f>
        <v>-</v>
      </c>
      <c r="AC109" s="26" t="str">
        <f>VLOOKUP(A109,Component!A:AE,26,0)</f>
        <v>-</v>
      </c>
      <c r="AD109" s="26" t="str">
        <f>VLOOKUP(A109,Component!A:AE,27,0)</f>
        <v>-</v>
      </c>
      <c r="AE109" s="26" t="str">
        <f>VLOOKUP(A109,Component!A:AE,28,0)</f>
        <v>-</v>
      </c>
      <c r="AF109" s="26" t="str">
        <f>VLOOKUP(A109,Component!A:AE,29,0)</f>
        <v>-</v>
      </c>
      <c r="AG109" s="26" t="str">
        <f>VLOOKUP(A109,Component!A:AE,30,0)</f>
        <v>-</v>
      </c>
      <c r="AH109" s="26" t="str">
        <f>VLOOKUP(A109,Component!A:AE,31,0)</f>
        <v>-</v>
      </c>
    </row>
  </sheetData>
  <sheetProtection sheet="1" objects="1" scenarios="1" selectLockedCells="1"/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Component!$A$2:$A$18</xm:f>
          </x14:formula1>
          <xm:sqref>A27:A153</xm:sqref>
        </x14:dataValidation>
        <x14:dataValidation type="list" allowBlank="1" showInputMessage="1" showErrorMessage="1">
          <x14:formula1>
            <xm:f>Component!$A:$A</xm:f>
          </x14:formula1>
          <xm:sqref>A3:A26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>
      <selection activeCell="E22" sqref="E22"/>
    </sheetView>
  </sheetViews>
  <sheetFormatPr defaultRowHeight="16.5"/>
  <cols>
    <col min="1" max="1" width="12.5" style="25" bestFit="1" customWidth="1"/>
    <col min="2" max="2" width="17.375" style="25" bestFit="1" customWidth="1"/>
    <col min="3" max="16" width="12.625" style="25" customWidth="1"/>
    <col min="17" max="17" width="15.625" style="25" bestFit="1" customWidth="1"/>
    <col min="18" max="20" width="12.625" style="25" customWidth="1"/>
    <col min="21" max="26" width="9" style="25"/>
    <col min="27" max="27" width="13.125" style="25" bestFit="1" customWidth="1"/>
    <col min="28" max="28" width="15.625" style="25" bestFit="1" customWidth="1"/>
    <col min="29" max="29" width="11.875" style="25" bestFit="1" customWidth="1"/>
    <col min="30" max="30" width="12.75" style="25" bestFit="1" customWidth="1"/>
    <col min="31" max="16384" width="9" style="25"/>
  </cols>
  <sheetData>
    <row r="1" spans="1:31">
      <c r="A1" s="1"/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3" t="s">
        <v>45</v>
      </c>
      <c r="M1" s="4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  <c r="W1" s="5" t="s">
        <v>25</v>
      </c>
      <c r="X1" s="5" t="s">
        <v>56</v>
      </c>
      <c r="Y1" s="5" t="s">
        <v>57</v>
      </c>
      <c r="Z1" s="5" t="s">
        <v>58</v>
      </c>
      <c r="AA1" s="5" t="s">
        <v>59</v>
      </c>
      <c r="AB1" s="5" t="s">
        <v>60</v>
      </c>
      <c r="AC1" s="5" t="s">
        <v>61</v>
      </c>
      <c r="AD1" s="5" t="s">
        <v>84</v>
      </c>
      <c r="AE1" s="6" t="s">
        <v>0</v>
      </c>
    </row>
    <row r="2" spans="1:31">
      <c r="A2" s="7" t="s">
        <v>21</v>
      </c>
      <c r="B2" s="46">
        <v>1</v>
      </c>
      <c r="C2" s="46">
        <v>16</v>
      </c>
      <c r="D2" s="46">
        <v>3</v>
      </c>
      <c r="E2" s="46">
        <v>1</v>
      </c>
      <c r="F2" s="46">
        <v>1</v>
      </c>
      <c r="G2" s="46" t="s">
        <v>81</v>
      </c>
      <c r="H2" s="19" t="s">
        <v>69</v>
      </c>
      <c r="I2" s="19" t="s">
        <v>69</v>
      </c>
      <c r="J2" s="19" t="s">
        <v>69</v>
      </c>
      <c r="K2" s="19" t="s">
        <v>80</v>
      </c>
      <c r="L2" s="20" t="s">
        <v>69</v>
      </c>
      <c r="M2" s="17" t="s">
        <v>69</v>
      </c>
      <c r="N2" s="19" t="s">
        <v>69</v>
      </c>
      <c r="O2" s="19" t="s">
        <v>69</v>
      </c>
      <c r="P2" s="19" t="s">
        <v>69</v>
      </c>
      <c r="Q2" s="19" t="s">
        <v>69</v>
      </c>
      <c r="R2" s="19" t="s">
        <v>69</v>
      </c>
      <c r="S2" s="19" t="s">
        <v>69</v>
      </c>
      <c r="T2" s="19" t="s">
        <v>69</v>
      </c>
      <c r="U2" s="19" t="s">
        <v>69</v>
      </c>
      <c r="V2" s="19" t="s">
        <v>69</v>
      </c>
      <c r="W2" s="19" t="s">
        <v>69</v>
      </c>
      <c r="X2" s="19" t="s">
        <v>69</v>
      </c>
      <c r="Y2" s="19" t="s">
        <v>69</v>
      </c>
      <c r="Z2" s="19" t="s">
        <v>69</v>
      </c>
      <c r="AA2" s="19" t="s">
        <v>69</v>
      </c>
      <c r="AB2" s="19" t="s">
        <v>69</v>
      </c>
      <c r="AC2" s="19" t="s">
        <v>69</v>
      </c>
      <c r="AD2" s="19" t="s">
        <v>69</v>
      </c>
      <c r="AE2" s="20" t="s">
        <v>69</v>
      </c>
    </row>
    <row r="3" spans="1:31">
      <c r="A3" s="8" t="s">
        <v>87</v>
      </c>
      <c r="B3" s="19" t="s">
        <v>69</v>
      </c>
      <c r="C3" s="19" t="s">
        <v>69</v>
      </c>
      <c r="D3" s="47">
        <v>2</v>
      </c>
      <c r="E3" s="47">
        <v>2</v>
      </c>
      <c r="F3" s="47">
        <v>0</v>
      </c>
      <c r="G3" s="19" t="s">
        <v>69</v>
      </c>
      <c r="H3" s="19" t="s">
        <v>69</v>
      </c>
      <c r="I3" s="19" t="s">
        <v>80</v>
      </c>
      <c r="J3" s="19" t="s">
        <v>69</v>
      </c>
      <c r="K3" s="19" t="s">
        <v>80</v>
      </c>
      <c r="L3" s="20" t="s">
        <v>69</v>
      </c>
      <c r="M3" s="17" t="s">
        <v>69</v>
      </c>
      <c r="N3" s="19" t="s">
        <v>69</v>
      </c>
      <c r="O3" s="19" t="s">
        <v>69</v>
      </c>
      <c r="P3" s="19" t="s">
        <v>69</v>
      </c>
      <c r="Q3" s="19" t="s">
        <v>69</v>
      </c>
      <c r="R3" s="19" t="s">
        <v>69</v>
      </c>
      <c r="S3" s="19" t="s">
        <v>69</v>
      </c>
      <c r="T3" s="19" t="s">
        <v>69</v>
      </c>
      <c r="U3" s="19" t="s">
        <v>69</v>
      </c>
      <c r="V3" s="19" t="s">
        <v>69</v>
      </c>
      <c r="W3" s="19" t="s">
        <v>69</v>
      </c>
      <c r="X3" s="19" t="s">
        <v>69</v>
      </c>
      <c r="Y3" s="19" t="s">
        <v>69</v>
      </c>
      <c r="Z3" s="19" t="s">
        <v>69</v>
      </c>
      <c r="AA3" s="19" t="s">
        <v>69</v>
      </c>
      <c r="AB3" s="19" t="s">
        <v>69</v>
      </c>
      <c r="AC3" s="19" t="s">
        <v>69</v>
      </c>
      <c r="AD3" s="19" t="s">
        <v>69</v>
      </c>
      <c r="AE3" s="20" t="s">
        <v>69</v>
      </c>
    </row>
    <row r="4" spans="1:31" ht="49.5">
      <c r="A4" s="44" t="s">
        <v>126</v>
      </c>
      <c r="B4" s="19" t="s">
        <v>69</v>
      </c>
      <c r="C4" s="19" t="s">
        <v>69</v>
      </c>
      <c r="D4" s="19" t="s">
        <v>69</v>
      </c>
      <c r="E4" s="19" t="s">
        <v>69</v>
      </c>
      <c r="F4" s="19" t="s">
        <v>69</v>
      </c>
      <c r="G4" s="19" t="s">
        <v>69</v>
      </c>
      <c r="H4" s="18">
        <v>-1</v>
      </c>
      <c r="I4" s="19" t="s">
        <v>80</v>
      </c>
      <c r="J4" s="19" t="s">
        <v>69</v>
      </c>
      <c r="K4" s="19" t="s">
        <v>80</v>
      </c>
      <c r="L4" s="20" t="s">
        <v>69</v>
      </c>
      <c r="M4" s="17" t="s">
        <v>69</v>
      </c>
      <c r="N4" s="19" t="s">
        <v>69</v>
      </c>
      <c r="O4" s="19" t="s">
        <v>69</v>
      </c>
      <c r="P4" s="19" t="s">
        <v>69</v>
      </c>
      <c r="Q4" s="19" t="s">
        <v>69</v>
      </c>
      <c r="R4" s="19" t="s">
        <v>69</v>
      </c>
      <c r="S4" s="19" t="s">
        <v>69</v>
      </c>
      <c r="T4" s="19" t="s">
        <v>69</v>
      </c>
      <c r="U4" s="19" t="s">
        <v>69</v>
      </c>
      <c r="V4" s="19" t="s">
        <v>69</v>
      </c>
      <c r="W4" s="19" t="s">
        <v>69</v>
      </c>
      <c r="X4" s="19" t="s">
        <v>69</v>
      </c>
      <c r="Y4" s="19" t="s">
        <v>69</v>
      </c>
      <c r="Z4" s="19" t="s">
        <v>69</v>
      </c>
      <c r="AA4" s="19" t="s">
        <v>69</v>
      </c>
      <c r="AB4" s="19" t="s">
        <v>69</v>
      </c>
      <c r="AC4" s="19" t="s">
        <v>69</v>
      </c>
      <c r="AD4" s="19" t="s">
        <v>69</v>
      </c>
      <c r="AE4" s="20" t="s">
        <v>69</v>
      </c>
    </row>
    <row r="5" spans="1:31" ht="49.5">
      <c r="A5" s="43" t="s">
        <v>128</v>
      </c>
      <c r="B5" s="19" t="s">
        <v>69</v>
      </c>
      <c r="C5" s="19" t="s">
        <v>69</v>
      </c>
      <c r="D5" s="19" t="s">
        <v>69</v>
      </c>
      <c r="E5" s="19" t="s">
        <v>69</v>
      </c>
      <c r="F5" s="19" t="s">
        <v>69</v>
      </c>
      <c r="G5" s="46" t="s">
        <v>82</v>
      </c>
      <c r="H5" s="19" t="s">
        <v>69</v>
      </c>
      <c r="I5" s="46">
        <v>-1</v>
      </c>
      <c r="J5" s="19" t="s">
        <v>69</v>
      </c>
      <c r="K5" s="19" t="s">
        <v>80</v>
      </c>
      <c r="L5" s="20" t="s">
        <v>69</v>
      </c>
      <c r="M5" s="17" t="s">
        <v>69</v>
      </c>
      <c r="N5" s="19" t="s">
        <v>69</v>
      </c>
      <c r="O5" s="19" t="s">
        <v>69</v>
      </c>
      <c r="P5" s="19" t="s">
        <v>69</v>
      </c>
      <c r="Q5" s="19" t="s">
        <v>69</v>
      </c>
      <c r="R5" s="19" t="s">
        <v>69</v>
      </c>
      <c r="S5" s="19" t="s">
        <v>69</v>
      </c>
      <c r="T5" s="19" t="s">
        <v>69</v>
      </c>
      <c r="U5" s="19" t="s">
        <v>69</v>
      </c>
      <c r="V5" s="19" t="s">
        <v>69</v>
      </c>
      <c r="W5" s="19" t="s">
        <v>69</v>
      </c>
      <c r="X5" s="19" t="s">
        <v>69</v>
      </c>
      <c r="Y5" s="19" t="s">
        <v>69</v>
      </c>
      <c r="Z5" s="19" t="s">
        <v>69</v>
      </c>
      <c r="AA5" s="19" t="s">
        <v>69</v>
      </c>
      <c r="AB5" s="19" t="s">
        <v>69</v>
      </c>
      <c r="AC5" s="19" t="s">
        <v>69</v>
      </c>
      <c r="AD5" s="19" t="s">
        <v>69</v>
      </c>
      <c r="AE5" s="20" t="s">
        <v>69</v>
      </c>
    </row>
    <row r="6" spans="1:31">
      <c r="A6" s="8" t="s">
        <v>22</v>
      </c>
      <c r="B6" s="19" t="s">
        <v>69</v>
      </c>
      <c r="C6" s="19" t="s">
        <v>69</v>
      </c>
      <c r="D6" s="19" t="s">
        <v>69</v>
      </c>
      <c r="E6" s="47">
        <v>2</v>
      </c>
      <c r="F6" s="19" t="s">
        <v>69</v>
      </c>
      <c r="G6" s="19" t="s">
        <v>69</v>
      </c>
      <c r="H6" s="19" t="s">
        <v>69</v>
      </c>
      <c r="I6" s="19" t="s">
        <v>69</v>
      </c>
      <c r="J6" s="19" t="s">
        <v>69</v>
      </c>
      <c r="K6" s="19" t="s">
        <v>80</v>
      </c>
      <c r="L6" s="20" t="s">
        <v>69</v>
      </c>
      <c r="M6" s="17" t="s">
        <v>69</v>
      </c>
      <c r="N6" s="19" t="s">
        <v>69</v>
      </c>
      <c r="O6" s="19" t="s">
        <v>69</v>
      </c>
      <c r="P6" s="19" t="s">
        <v>69</v>
      </c>
      <c r="Q6" s="19" t="s">
        <v>69</v>
      </c>
      <c r="R6" s="19" t="s">
        <v>69</v>
      </c>
      <c r="S6" s="19" t="s">
        <v>69</v>
      </c>
      <c r="T6" s="19" t="s">
        <v>69</v>
      </c>
      <c r="U6" s="19" t="s">
        <v>69</v>
      </c>
      <c r="V6" s="19" t="s">
        <v>69</v>
      </c>
      <c r="W6" s="19" t="s">
        <v>69</v>
      </c>
      <c r="X6" s="19" t="s">
        <v>69</v>
      </c>
      <c r="Y6" s="19" t="s">
        <v>69</v>
      </c>
      <c r="Z6" s="19" t="s">
        <v>69</v>
      </c>
      <c r="AA6" s="19" t="s">
        <v>69</v>
      </c>
      <c r="AB6" s="19" t="s">
        <v>69</v>
      </c>
      <c r="AC6" s="19" t="s">
        <v>69</v>
      </c>
      <c r="AD6" s="19" t="s">
        <v>69</v>
      </c>
      <c r="AE6" s="20" t="s">
        <v>69</v>
      </c>
    </row>
    <row r="7" spans="1:31">
      <c r="A7" s="10" t="s">
        <v>23</v>
      </c>
      <c r="B7" s="19" t="s">
        <v>69</v>
      </c>
      <c r="C7" s="19" t="s">
        <v>69</v>
      </c>
      <c r="D7" s="19" t="s">
        <v>69</v>
      </c>
      <c r="E7" s="19" t="s">
        <v>69</v>
      </c>
      <c r="F7" s="19" t="s">
        <v>69</v>
      </c>
      <c r="G7" s="19" t="s">
        <v>69</v>
      </c>
      <c r="H7" s="19" t="s">
        <v>69</v>
      </c>
      <c r="I7" s="19" t="s">
        <v>69</v>
      </c>
      <c r="J7" s="19" t="s">
        <v>69</v>
      </c>
      <c r="K7" s="19" t="s">
        <v>69</v>
      </c>
      <c r="L7" s="20" t="s">
        <v>69</v>
      </c>
      <c r="M7" s="17" t="s">
        <v>69</v>
      </c>
      <c r="N7" s="19" t="s">
        <v>69</v>
      </c>
      <c r="O7" s="19" t="s">
        <v>69</v>
      </c>
      <c r="P7" s="19" t="s">
        <v>69</v>
      </c>
      <c r="Q7" s="19" t="s">
        <v>69</v>
      </c>
      <c r="R7" s="19" t="s">
        <v>69</v>
      </c>
      <c r="S7" s="19" t="s">
        <v>69</v>
      </c>
      <c r="T7" s="19" t="s">
        <v>69</v>
      </c>
      <c r="U7" s="19" t="s">
        <v>69</v>
      </c>
      <c r="V7" s="19" t="s">
        <v>69</v>
      </c>
      <c r="W7" s="19" t="s">
        <v>69</v>
      </c>
      <c r="X7" s="19" t="s">
        <v>69</v>
      </c>
      <c r="Y7" s="19" t="s">
        <v>69</v>
      </c>
      <c r="Z7" s="19" t="s">
        <v>69</v>
      </c>
      <c r="AA7" s="19" t="s">
        <v>69</v>
      </c>
      <c r="AB7" s="19" t="s">
        <v>69</v>
      </c>
      <c r="AC7" s="19" t="s">
        <v>69</v>
      </c>
      <c r="AD7" s="19" t="s">
        <v>69</v>
      </c>
      <c r="AE7" s="20" t="s">
        <v>69</v>
      </c>
    </row>
    <row r="8" spans="1:31">
      <c r="A8" s="9" t="s">
        <v>24</v>
      </c>
      <c r="B8" s="19" t="s">
        <v>69</v>
      </c>
      <c r="C8" s="19" t="s">
        <v>69</v>
      </c>
      <c r="D8" s="19" t="s">
        <v>69</v>
      </c>
      <c r="E8" s="18">
        <v>2</v>
      </c>
      <c r="F8" s="19" t="s">
        <v>69</v>
      </c>
      <c r="G8" s="19" t="s">
        <v>69</v>
      </c>
      <c r="H8" s="19" t="s">
        <v>69</v>
      </c>
      <c r="I8" s="19" t="s">
        <v>69</v>
      </c>
      <c r="J8" s="19" t="s">
        <v>69</v>
      </c>
      <c r="K8" s="19" t="s">
        <v>69</v>
      </c>
      <c r="L8" s="20" t="s">
        <v>69</v>
      </c>
      <c r="M8" s="17" t="s">
        <v>69</v>
      </c>
      <c r="N8" s="19" t="s">
        <v>69</v>
      </c>
      <c r="O8" s="19" t="s">
        <v>69</v>
      </c>
      <c r="P8" s="19" t="s">
        <v>69</v>
      </c>
      <c r="Q8" s="19" t="s">
        <v>69</v>
      </c>
      <c r="R8" s="19" t="s">
        <v>69</v>
      </c>
      <c r="S8" s="19" t="s">
        <v>69</v>
      </c>
      <c r="T8" s="19" t="s">
        <v>69</v>
      </c>
      <c r="U8" s="19" t="s">
        <v>69</v>
      </c>
      <c r="V8" s="19" t="s">
        <v>69</v>
      </c>
      <c r="W8" s="19" t="s">
        <v>69</v>
      </c>
      <c r="X8" s="19" t="s">
        <v>69</v>
      </c>
      <c r="Y8" s="19" t="s">
        <v>69</v>
      </c>
      <c r="Z8" s="19" t="s">
        <v>69</v>
      </c>
      <c r="AA8" s="19" t="s">
        <v>69</v>
      </c>
      <c r="AB8" s="19" t="s">
        <v>69</v>
      </c>
      <c r="AC8" s="19" t="s">
        <v>69</v>
      </c>
      <c r="AD8" s="19" t="s">
        <v>69</v>
      </c>
      <c r="AE8" s="20" t="s">
        <v>69</v>
      </c>
    </row>
    <row r="9" spans="1:31">
      <c r="A9" s="10" t="s">
        <v>25</v>
      </c>
      <c r="B9" s="19" t="s">
        <v>69</v>
      </c>
      <c r="C9" s="19" t="s">
        <v>69</v>
      </c>
      <c r="D9" s="19" t="s">
        <v>69</v>
      </c>
      <c r="E9" s="19" t="s">
        <v>69</v>
      </c>
      <c r="F9" s="19" t="s">
        <v>69</v>
      </c>
      <c r="G9" s="19" t="s">
        <v>69</v>
      </c>
      <c r="H9" s="19" t="s">
        <v>69</v>
      </c>
      <c r="I9" s="19" t="s">
        <v>69</v>
      </c>
      <c r="J9" s="19" t="s">
        <v>69</v>
      </c>
      <c r="K9" s="19" t="s">
        <v>69</v>
      </c>
      <c r="L9" s="20" t="s">
        <v>69</v>
      </c>
      <c r="M9" s="17" t="s">
        <v>69</v>
      </c>
      <c r="N9" s="19" t="s">
        <v>69</v>
      </c>
      <c r="O9" s="19" t="s">
        <v>69</v>
      </c>
      <c r="P9" s="19" t="s">
        <v>69</v>
      </c>
      <c r="Q9" s="19" t="s">
        <v>69</v>
      </c>
      <c r="R9" s="19" t="s">
        <v>69</v>
      </c>
      <c r="S9" s="19" t="s">
        <v>69</v>
      </c>
      <c r="T9" s="19" t="s">
        <v>69</v>
      </c>
      <c r="U9" s="19" t="s">
        <v>69</v>
      </c>
      <c r="V9" s="19" t="s">
        <v>69</v>
      </c>
      <c r="W9" s="19" t="s">
        <v>69</v>
      </c>
      <c r="X9" s="19" t="s">
        <v>69</v>
      </c>
      <c r="Y9" s="19" t="s">
        <v>69</v>
      </c>
      <c r="Z9" s="19" t="s">
        <v>69</v>
      </c>
      <c r="AA9" s="19" t="s">
        <v>69</v>
      </c>
      <c r="AB9" s="19" t="s">
        <v>69</v>
      </c>
      <c r="AC9" s="19" t="s">
        <v>69</v>
      </c>
      <c r="AD9" s="19" t="s">
        <v>69</v>
      </c>
      <c r="AE9" s="20" t="s">
        <v>69</v>
      </c>
    </row>
    <row r="10" spans="1:31">
      <c r="A10" s="8" t="s">
        <v>26</v>
      </c>
      <c r="B10" s="19" t="s">
        <v>69</v>
      </c>
      <c r="C10" s="19" t="s">
        <v>69</v>
      </c>
      <c r="D10" s="19" t="s">
        <v>69</v>
      </c>
      <c r="E10" s="19" t="s">
        <v>69</v>
      </c>
      <c r="F10" s="19" t="s">
        <v>69</v>
      </c>
      <c r="G10" s="47" t="s">
        <v>79</v>
      </c>
      <c r="H10" s="19" t="s">
        <v>69</v>
      </c>
      <c r="I10" s="19" t="s">
        <v>69</v>
      </c>
      <c r="J10" s="47">
        <v>256</v>
      </c>
      <c r="K10" s="19" t="s">
        <v>69</v>
      </c>
      <c r="L10" s="20" t="s">
        <v>69</v>
      </c>
      <c r="M10" s="17" t="s">
        <v>69</v>
      </c>
      <c r="N10" s="19" t="s">
        <v>69</v>
      </c>
      <c r="O10" s="19" t="s">
        <v>69</v>
      </c>
      <c r="P10" s="19" t="s">
        <v>69</v>
      </c>
      <c r="Q10" s="19" t="s">
        <v>69</v>
      </c>
      <c r="R10" s="19" t="s">
        <v>69</v>
      </c>
      <c r="S10" s="19" t="s">
        <v>69</v>
      </c>
      <c r="T10" s="19" t="s">
        <v>69</v>
      </c>
      <c r="U10" s="19" t="s">
        <v>69</v>
      </c>
      <c r="V10" s="19" t="s">
        <v>69</v>
      </c>
      <c r="W10" s="19" t="s">
        <v>69</v>
      </c>
      <c r="X10" s="19" t="s">
        <v>69</v>
      </c>
      <c r="Y10" s="19" t="s">
        <v>69</v>
      </c>
      <c r="Z10" s="19" t="s">
        <v>69</v>
      </c>
      <c r="AA10" s="19" t="s">
        <v>69</v>
      </c>
      <c r="AB10" s="19" t="s">
        <v>69</v>
      </c>
      <c r="AC10" s="19" t="s">
        <v>69</v>
      </c>
      <c r="AD10" s="19" t="s">
        <v>69</v>
      </c>
      <c r="AE10" s="20" t="s">
        <v>69</v>
      </c>
    </row>
    <row r="11" spans="1:31">
      <c r="A11" s="7" t="s">
        <v>27</v>
      </c>
      <c r="B11" s="19" t="s">
        <v>69</v>
      </c>
      <c r="C11" s="19" t="s">
        <v>69</v>
      </c>
      <c r="D11" s="19" t="s">
        <v>69</v>
      </c>
      <c r="E11" s="19" t="s">
        <v>69</v>
      </c>
      <c r="F11" s="19" t="s">
        <v>69</v>
      </c>
      <c r="G11" s="19" t="s">
        <v>69</v>
      </c>
      <c r="H11" s="19" t="s">
        <v>69</v>
      </c>
      <c r="I11" s="19" t="s">
        <v>69</v>
      </c>
      <c r="J11" s="19" t="s">
        <v>69</v>
      </c>
      <c r="K11" s="46">
        <v>0.5</v>
      </c>
      <c r="L11" s="20" t="s">
        <v>69</v>
      </c>
      <c r="M11" s="17" t="s">
        <v>69</v>
      </c>
      <c r="N11" s="19" t="s">
        <v>69</v>
      </c>
      <c r="O11" s="19" t="s">
        <v>69</v>
      </c>
      <c r="P11" s="19" t="s">
        <v>69</v>
      </c>
      <c r="Q11" s="19" t="s">
        <v>69</v>
      </c>
      <c r="R11" s="19" t="s">
        <v>69</v>
      </c>
      <c r="S11" s="19" t="s">
        <v>69</v>
      </c>
      <c r="T11" s="19" t="s">
        <v>69</v>
      </c>
      <c r="U11" s="19" t="s">
        <v>69</v>
      </c>
      <c r="V11" s="19" t="s">
        <v>69</v>
      </c>
      <c r="W11" s="19" t="s">
        <v>69</v>
      </c>
      <c r="X11" s="19" t="s">
        <v>69</v>
      </c>
      <c r="Y11" s="19" t="s">
        <v>69</v>
      </c>
      <c r="Z11" s="19" t="s">
        <v>69</v>
      </c>
      <c r="AA11" s="19" t="s">
        <v>69</v>
      </c>
      <c r="AB11" s="19" t="s">
        <v>69</v>
      </c>
      <c r="AC11" s="19" t="s">
        <v>69</v>
      </c>
      <c r="AD11" s="19" t="s">
        <v>69</v>
      </c>
      <c r="AE11" s="20" t="s">
        <v>69</v>
      </c>
    </row>
    <row r="12" spans="1:31">
      <c r="A12" s="9" t="s">
        <v>28</v>
      </c>
      <c r="B12" s="19" t="s">
        <v>69</v>
      </c>
      <c r="C12" s="18">
        <v>256</v>
      </c>
      <c r="D12" s="18">
        <v>3</v>
      </c>
      <c r="E12" s="18">
        <v>1</v>
      </c>
      <c r="F12" s="18">
        <v>1</v>
      </c>
      <c r="G12" s="18" t="s">
        <v>78</v>
      </c>
      <c r="H12" s="19" t="s">
        <v>69</v>
      </c>
      <c r="I12" s="19" t="s">
        <v>69</v>
      </c>
      <c r="J12" s="19" t="s">
        <v>69</v>
      </c>
      <c r="K12" s="19" t="s">
        <v>69</v>
      </c>
      <c r="L12" s="20" t="s">
        <v>69</v>
      </c>
      <c r="M12" s="17" t="s">
        <v>69</v>
      </c>
      <c r="N12" s="19" t="s">
        <v>69</v>
      </c>
      <c r="O12" s="19" t="s">
        <v>69</v>
      </c>
      <c r="P12" s="19" t="s">
        <v>69</v>
      </c>
      <c r="Q12" s="19" t="s">
        <v>69</v>
      </c>
      <c r="R12" s="19" t="s">
        <v>69</v>
      </c>
      <c r="S12" s="19" t="s">
        <v>69</v>
      </c>
      <c r="T12" s="19" t="s">
        <v>69</v>
      </c>
      <c r="U12" s="19" t="s">
        <v>69</v>
      </c>
      <c r="V12" s="19" t="s">
        <v>69</v>
      </c>
      <c r="W12" s="19" t="s">
        <v>69</v>
      </c>
      <c r="X12" s="19" t="s">
        <v>69</v>
      </c>
      <c r="Y12" s="19" t="s">
        <v>69</v>
      </c>
      <c r="Z12" s="19" t="s">
        <v>69</v>
      </c>
      <c r="AA12" s="19" t="s">
        <v>69</v>
      </c>
      <c r="AB12" s="19" t="s">
        <v>69</v>
      </c>
      <c r="AC12" s="19" t="s">
        <v>69</v>
      </c>
      <c r="AD12" s="19" t="s">
        <v>69</v>
      </c>
      <c r="AE12" s="20" t="s">
        <v>69</v>
      </c>
    </row>
    <row r="13" spans="1:31">
      <c r="A13" s="8" t="s">
        <v>29</v>
      </c>
      <c r="B13" s="47">
        <v>1</v>
      </c>
      <c r="C13" s="19" t="s">
        <v>69</v>
      </c>
      <c r="D13" s="19" t="s">
        <v>69</v>
      </c>
      <c r="E13" s="19" t="s">
        <v>69</v>
      </c>
      <c r="F13" s="19" t="s">
        <v>69</v>
      </c>
      <c r="G13" s="47" t="s">
        <v>79</v>
      </c>
      <c r="H13" s="19" t="s">
        <v>69</v>
      </c>
      <c r="I13" s="19" t="s">
        <v>69</v>
      </c>
      <c r="J13" s="47">
        <v>1024</v>
      </c>
      <c r="K13" s="19" t="s">
        <v>69</v>
      </c>
      <c r="L13" s="48">
        <v>1024</v>
      </c>
      <c r="M13" s="17" t="s">
        <v>69</v>
      </c>
      <c r="N13" s="19" t="s">
        <v>69</v>
      </c>
      <c r="O13" s="19" t="s">
        <v>69</v>
      </c>
      <c r="P13" s="19" t="s">
        <v>69</v>
      </c>
      <c r="Q13" s="19" t="s">
        <v>69</v>
      </c>
      <c r="R13" s="19" t="s">
        <v>69</v>
      </c>
      <c r="S13" s="19" t="s">
        <v>69</v>
      </c>
      <c r="T13" s="19" t="s">
        <v>69</v>
      </c>
      <c r="U13" s="19" t="s">
        <v>69</v>
      </c>
      <c r="V13" s="19" t="s">
        <v>69</v>
      </c>
      <c r="W13" s="19" t="s">
        <v>69</v>
      </c>
      <c r="X13" s="19" t="s">
        <v>69</v>
      </c>
      <c r="Y13" s="19" t="s">
        <v>69</v>
      </c>
      <c r="Z13" s="19" t="s">
        <v>69</v>
      </c>
      <c r="AA13" s="19" t="s">
        <v>69</v>
      </c>
      <c r="AB13" s="19" t="s">
        <v>69</v>
      </c>
      <c r="AC13" s="19" t="s">
        <v>69</v>
      </c>
      <c r="AD13" s="19" t="s">
        <v>69</v>
      </c>
      <c r="AE13" s="20" t="s">
        <v>69</v>
      </c>
    </row>
    <row r="14" spans="1:31" ht="17.25" thickBot="1">
      <c r="A14" s="11" t="s">
        <v>30</v>
      </c>
      <c r="B14" s="23">
        <v>1</v>
      </c>
      <c r="C14" s="22" t="s">
        <v>69</v>
      </c>
      <c r="D14" s="23">
        <v>1</v>
      </c>
      <c r="E14" s="22" t="s">
        <v>69</v>
      </c>
      <c r="F14" s="23">
        <v>0</v>
      </c>
      <c r="G14" s="23" t="s">
        <v>81</v>
      </c>
      <c r="H14" s="22" t="s">
        <v>69</v>
      </c>
      <c r="I14" s="22" t="s">
        <v>69</v>
      </c>
      <c r="J14" s="23">
        <v>1024</v>
      </c>
      <c r="K14" s="22" t="s">
        <v>69</v>
      </c>
      <c r="L14" s="49">
        <v>1024</v>
      </c>
      <c r="M14" s="21" t="s">
        <v>69</v>
      </c>
      <c r="N14" s="22" t="s">
        <v>69</v>
      </c>
      <c r="O14" s="22" t="s">
        <v>69</v>
      </c>
      <c r="P14" s="22" t="s">
        <v>69</v>
      </c>
      <c r="Q14" s="22" t="s">
        <v>69</v>
      </c>
      <c r="R14" s="22" t="s">
        <v>69</v>
      </c>
      <c r="S14" s="22" t="s">
        <v>69</v>
      </c>
      <c r="T14" s="22" t="s">
        <v>69</v>
      </c>
      <c r="U14" s="22" t="s">
        <v>69</v>
      </c>
      <c r="V14" s="22" t="s">
        <v>69</v>
      </c>
      <c r="W14" s="22" t="s">
        <v>69</v>
      </c>
      <c r="X14" s="22" t="s">
        <v>69</v>
      </c>
      <c r="Y14" s="22" t="s">
        <v>69</v>
      </c>
      <c r="Z14" s="22" t="s">
        <v>69</v>
      </c>
      <c r="AA14" s="22" t="s">
        <v>69</v>
      </c>
      <c r="AB14" s="22" t="s">
        <v>69</v>
      </c>
      <c r="AC14" s="22" t="s">
        <v>69</v>
      </c>
      <c r="AD14" s="22" t="s">
        <v>69</v>
      </c>
      <c r="AE14" s="50" t="s">
        <v>69</v>
      </c>
    </row>
    <row r="15" spans="1:31">
      <c r="A15" s="12" t="s">
        <v>32</v>
      </c>
      <c r="B15" s="15" t="s">
        <v>69</v>
      </c>
      <c r="C15" s="15" t="s">
        <v>69</v>
      </c>
      <c r="D15" s="15" t="s">
        <v>69</v>
      </c>
      <c r="E15" s="15" t="s">
        <v>69</v>
      </c>
      <c r="F15" s="15" t="s">
        <v>69</v>
      </c>
      <c r="G15" s="15" t="s">
        <v>69</v>
      </c>
      <c r="H15" s="15" t="s">
        <v>69</v>
      </c>
      <c r="I15" s="15" t="s">
        <v>69</v>
      </c>
      <c r="J15" s="15" t="s">
        <v>69</v>
      </c>
      <c r="K15" s="15" t="s">
        <v>69</v>
      </c>
      <c r="L15" s="16" t="s">
        <v>69</v>
      </c>
      <c r="M15" s="13" t="s">
        <v>62</v>
      </c>
      <c r="N15" s="14" t="s">
        <v>63</v>
      </c>
      <c r="O15" s="14" t="s">
        <v>64</v>
      </c>
      <c r="P15" s="14" t="s">
        <v>120</v>
      </c>
      <c r="Q15" s="14" t="s">
        <v>65</v>
      </c>
      <c r="R15" s="14" t="s">
        <v>66</v>
      </c>
      <c r="S15" s="14" t="s">
        <v>67</v>
      </c>
      <c r="T15" s="14" t="s">
        <v>67</v>
      </c>
      <c r="U15" s="15" t="s">
        <v>68</v>
      </c>
      <c r="V15" s="15" t="s">
        <v>69</v>
      </c>
      <c r="W15" s="15" t="s">
        <v>69</v>
      </c>
      <c r="X15" s="15" t="s">
        <v>68</v>
      </c>
      <c r="Y15" s="15" t="s">
        <v>69</v>
      </c>
      <c r="Z15" s="15" t="s">
        <v>68</v>
      </c>
      <c r="AA15" s="15" t="s">
        <v>69</v>
      </c>
      <c r="AB15" s="15" t="s">
        <v>68</v>
      </c>
      <c r="AC15" s="15" t="s">
        <v>69</v>
      </c>
      <c r="AD15" s="15" t="s">
        <v>69</v>
      </c>
      <c r="AE15" s="16" t="s">
        <v>69</v>
      </c>
    </row>
    <row r="16" spans="1:31">
      <c r="A16" s="9" t="s">
        <v>33</v>
      </c>
      <c r="B16" s="19" t="s">
        <v>69</v>
      </c>
      <c r="C16" s="19" t="s">
        <v>69</v>
      </c>
      <c r="D16" s="19" t="s">
        <v>69</v>
      </c>
      <c r="E16" s="19" t="s">
        <v>69</v>
      </c>
      <c r="F16" s="19" t="s">
        <v>69</v>
      </c>
      <c r="G16" s="19" t="s">
        <v>69</v>
      </c>
      <c r="H16" s="19" t="s">
        <v>69</v>
      </c>
      <c r="I16" s="19" t="s">
        <v>69</v>
      </c>
      <c r="J16" s="19" t="s">
        <v>69</v>
      </c>
      <c r="K16" s="19" t="s">
        <v>69</v>
      </c>
      <c r="L16" s="20" t="s">
        <v>69</v>
      </c>
      <c r="M16" s="17" t="s">
        <v>69</v>
      </c>
      <c r="N16" s="18" t="s">
        <v>121</v>
      </c>
      <c r="O16" s="18" t="s">
        <v>70</v>
      </c>
      <c r="P16" s="18" t="s">
        <v>72</v>
      </c>
      <c r="Q16" s="18" t="s">
        <v>65</v>
      </c>
      <c r="R16" s="19" t="s">
        <v>68</v>
      </c>
      <c r="S16" s="19" t="s">
        <v>68</v>
      </c>
      <c r="T16" s="19" t="s">
        <v>68</v>
      </c>
      <c r="U16" s="18" t="s">
        <v>67</v>
      </c>
      <c r="V16" s="18" t="s">
        <v>71</v>
      </c>
      <c r="W16" s="18" t="s">
        <v>67</v>
      </c>
      <c r="X16" s="18" t="s">
        <v>67</v>
      </c>
      <c r="Y16" s="19" t="s">
        <v>68</v>
      </c>
      <c r="Z16" s="19" t="s">
        <v>68</v>
      </c>
      <c r="AA16" s="19" t="s">
        <v>68</v>
      </c>
      <c r="AB16" s="19" t="s">
        <v>68</v>
      </c>
      <c r="AC16" s="19" t="s">
        <v>68</v>
      </c>
      <c r="AD16" s="19" t="s">
        <v>68</v>
      </c>
      <c r="AE16" s="20" t="s">
        <v>68</v>
      </c>
    </row>
    <row r="17" spans="1:31">
      <c r="A17" s="11" t="s">
        <v>34</v>
      </c>
      <c r="B17" s="19" t="s">
        <v>69</v>
      </c>
      <c r="C17" s="19" t="s">
        <v>69</v>
      </c>
      <c r="D17" s="19" t="s">
        <v>69</v>
      </c>
      <c r="E17" s="19" t="s">
        <v>69</v>
      </c>
      <c r="F17" s="19" t="s">
        <v>69</v>
      </c>
      <c r="G17" s="19" t="s">
        <v>69</v>
      </c>
      <c r="H17" s="19" t="s">
        <v>69</v>
      </c>
      <c r="I17" s="19" t="s">
        <v>69</v>
      </c>
      <c r="J17" s="19" t="s">
        <v>69</v>
      </c>
      <c r="K17" s="19" t="s">
        <v>69</v>
      </c>
      <c r="L17" s="20" t="s">
        <v>69</v>
      </c>
      <c r="M17" s="21" t="s">
        <v>69</v>
      </c>
      <c r="N17" s="22" t="s">
        <v>69</v>
      </c>
      <c r="O17" s="23" t="s">
        <v>70</v>
      </c>
      <c r="P17" s="23" t="s">
        <v>74</v>
      </c>
      <c r="Q17" s="23" t="s">
        <v>76</v>
      </c>
      <c r="R17" s="22" t="s">
        <v>69</v>
      </c>
      <c r="S17" s="22" t="s">
        <v>69</v>
      </c>
      <c r="T17" s="22" t="s">
        <v>69</v>
      </c>
      <c r="U17" s="22" t="s">
        <v>69</v>
      </c>
      <c r="V17" s="23" t="s">
        <v>71</v>
      </c>
      <c r="W17" s="23" t="s">
        <v>75</v>
      </c>
      <c r="X17" s="23" t="s">
        <v>67</v>
      </c>
      <c r="Y17" s="23" t="s">
        <v>73</v>
      </c>
      <c r="Z17" s="23" t="s">
        <v>67</v>
      </c>
      <c r="AA17" s="23" t="s">
        <v>67</v>
      </c>
      <c r="AB17" s="23" t="s">
        <v>76</v>
      </c>
      <c r="AC17" s="23" t="s">
        <v>67</v>
      </c>
      <c r="AD17" s="23" t="s">
        <v>77</v>
      </c>
      <c r="AE17" s="20" t="s">
        <v>68</v>
      </c>
    </row>
    <row r="18" spans="1:31">
      <c r="A18" s="24" t="s">
        <v>83</v>
      </c>
      <c r="B18" s="22" t="s">
        <v>69</v>
      </c>
      <c r="C18" s="22" t="s">
        <v>69</v>
      </c>
      <c r="D18" s="22" t="s">
        <v>69</v>
      </c>
      <c r="E18" s="22" t="s">
        <v>69</v>
      </c>
      <c r="F18" s="22" t="s">
        <v>69</v>
      </c>
      <c r="G18" s="22" t="s">
        <v>69</v>
      </c>
      <c r="H18" s="22" t="s">
        <v>69</v>
      </c>
      <c r="I18" s="22" t="s">
        <v>69</v>
      </c>
      <c r="J18" s="22" t="s">
        <v>69</v>
      </c>
      <c r="K18" s="22" t="s">
        <v>69</v>
      </c>
      <c r="L18" s="50" t="s">
        <v>69</v>
      </c>
      <c r="M18" s="21" t="s">
        <v>69</v>
      </c>
      <c r="N18" s="22" t="s">
        <v>69</v>
      </c>
      <c r="O18" s="22" t="s">
        <v>69</v>
      </c>
      <c r="P18" s="22" t="s">
        <v>69</v>
      </c>
      <c r="Q18" s="22" t="s">
        <v>69</v>
      </c>
      <c r="R18" s="22" t="s">
        <v>69</v>
      </c>
      <c r="S18" s="22" t="s">
        <v>69</v>
      </c>
      <c r="T18" s="22" t="s">
        <v>69</v>
      </c>
      <c r="U18" s="22" t="s">
        <v>69</v>
      </c>
      <c r="V18" s="22" t="s">
        <v>69</v>
      </c>
      <c r="W18" s="22" t="s">
        <v>69</v>
      </c>
      <c r="X18" s="22" t="s">
        <v>69</v>
      </c>
      <c r="Y18" s="22" t="s">
        <v>69</v>
      </c>
      <c r="Z18" s="22" t="s">
        <v>69</v>
      </c>
      <c r="AA18" s="22" t="s">
        <v>69</v>
      </c>
      <c r="AB18" s="22" t="s">
        <v>69</v>
      </c>
      <c r="AC18" s="22" t="s">
        <v>69</v>
      </c>
      <c r="AD18" s="22" t="s">
        <v>69</v>
      </c>
      <c r="AE18" s="51" t="s">
        <v>85</v>
      </c>
    </row>
  </sheetData>
  <sheetProtection selectLockedCells="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8" sqref="B8:D8"/>
    </sheetView>
  </sheetViews>
  <sheetFormatPr defaultRowHeight="16.5"/>
  <cols>
    <col min="1" max="1" width="20.125" bestFit="1" customWidth="1"/>
    <col min="2" max="2" width="14" bestFit="1" customWidth="1"/>
    <col min="3" max="3" width="15" bestFit="1" customWidth="1"/>
    <col min="4" max="4" width="146.625" bestFit="1" customWidth="1"/>
  </cols>
  <sheetData>
    <row r="1" spans="1:9">
      <c r="A1" s="104" t="s">
        <v>129</v>
      </c>
      <c r="B1" s="114" t="s">
        <v>132</v>
      </c>
      <c r="C1" s="115"/>
      <c r="D1" s="79" t="s">
        <v>134</v>
      </c>
    </row>
    <row r="2" spans="1:9" ht="33">
      <c r="A2" s="120"/>
      <c r="B2" s="116" t="s">
        <v>133</v>
      </c>
      <c r="C2" s="117"/>
      <c r="D2" s="80" t="s">
        <v>137</v>
      </c>
    </row>
    <row r="3" spans="1:9" ht="17.25" thickBot="1">
      <c r="A3" s="121"/>
      <c r="B3" s="118" t="s">
        <v>135</v>
      </c>
      <c r="C3" s="119"/>
      <c r="D3" s="81" t="s">
        <v>136</v>
      </c>
    </row>
    <row r="5" spans="1:9" ht="17.25" thickBot="1"/>
    <row r="6" spans="1:9">
      <c r="A6" s="104" t="s">
        <v>138</v>
      </c>
      <c r="B6" s="125" t="s">
        <v>140</v>
      </c>
      <c r="C6" s="126"/>
      <c r="D6" s="127"/>
    </row>
    <row r="7" spans="1:9">
      <c r="A7" s="105"/>
      <c r="B7" s="122" t="s">
        <v>139</v>
      </c>
      <c r="C7" s="123"/>
      <c r="D7" s="124"/>
    </row>
    <row r="8" spans="1:9" ht="66" customHeight="1">
      <c r="A8" s="105"/>
      <c r="B8" s="98" t="s">
        <v>141</v>
      </c>
      <c r="C8" s="99"/>
      <c r="D8" s="100"/>
    </row>
    <row r="9" spans="1:9" ht="17.25" thickBot="1">
      <c r="A9" s="106"/>
      <c r="B9" s="101" t="s">
        <v>142</v>
      </c>
      <c r="C9" s="102"/>
      <c r="D9" s="103"/>
    </row>
    <row r="10" spans="1:9">
      <c r="B10" s="82"/>
      <c r="C10" s="82"/>
      <c r="D10" s="82"/>
    </row>
    <row r="11" spans="1:9">
      <c r="B11" s="82"/>
      <c r="C11" s="82"/>
      <c r="D11" s="82"/>
    </row>
    <row r="12" spans="1:9" ht="17.25" thickBot="1"/>
    <row r="13" spans="1:9" ht="17.25" thickBot="1">
      <c r="A13" s="70" t="s">
        <v>93</v>
      </c>
    </row>
    <row r="14" spans="1:9">
      <c r="A14" s="107" t="s">
        <v>92</v>
      </c>
      <c r="B14" s="71" t="s">
        <v>2</v>
      </c>
      <c r="C14" s="65">
        <v>1</v>
      </c>
      <c r="D14" s="55" t="s">
        <v>98</v>
      </c>
    </row>
    <row r="15" spans="1:9" ht="17.25" thickBot="1">
      <c r="A15" s="108"/>
      <c r="B15" s="72" t="s">
        <v>3</v>
      </c>
      <c r="C15" s="66">
        <v>1</v>
      </c>
      <c r="D15" s="56" t="s">
        <v>99</v>
      </c>
      <c r="I15" t="s">
        <v>95</v>
      </c>
    </row>
    <row r="16" spans="1:9">
      <c r="A16" s="109" t="s">
        <v>91</v>
      </c>
      <c r="B16" s="73" t="s">
        <v>4</v>
      </c>
      <c r="C16" s="69">
        <v>416</v>
      </c>
      <c r="D16" s="56" t="s">
        <v>100</v>
      </c>
    </row>
    <row r="17" spans="1:5">
      <c r="A17" s="109"/>
      <c r="B17" s="74" t="s">
        <v>5</v>
      </c>
      <c r="C17" s="67">
        <v>416</v>
      </c>
      <c r="D17" s="56" t="s">
        <v>101</v>
      </c>
    </row>
    <row r="18" spans="1:5" ht="17.25" thickBot="1">
      <c r="A18" s="110"/>
      <c r="B18" s="72" t="s">
        <v>6</v>
      </c>
      <c r="C18" s="66">
        <v>3</v>
      </c>
      <c r="D18" s="56" t="s">
        <v>102</v>
      </c>
    </row>
    <row r="19" spans="1:5">
      <c r="A19" s="111" t="s">
        <v>112</v>
      </c>
      <c r="B19" s="75" t="s">
        <v>18</v>
      </c>
      <c r="C19" s="65">
        <v>0.9</v>
      </c>
      <c r="D19" s="56" t="s">
        <v>96</v>
      </c>
    </row>
    <row r="20" spans="1:5">
      <c r="A20" s="112"/>
      <c r="B20" s="76" t="s">
        <v>17</v>
      </c>
      <c r="C20" s="67">
        <v>5.0000000000000001E-4</v>
      </c>
      <c r="D20" s="56" t="s">
        <v>103</v>
      </c>
    </row>
    <row r="21" spans="1:5">
      <c r="A21" s="112"/>
      <c r="B21" s="76" t="s">
        <v>12</v>
      </c>
      <c r="C21" s="67">
        <v>1E-3</v>
      </c>
      <c r="D21" s="56" t="s">
        <v>97</v>
      </c>
    </row>
    <row r="22" spans="1:5">
      <c r="A22" s="112"/>
      <c r="B22" s="76" t="s">
        <v>11</v>
      </c>
      <c r="C22" s="67">
        <v>1000</v>
      </c>
      <c r="D22" s="56" t="s">
        <v>104</v>
      </c>
    </row>
    <row r="23" spans="1:5">
      <c r="A23" s="112"/>
      <c r="B23" s="76" t="s">
        <v>10</v>
      </c>
      <c r="C23" s="67">
        <v>500200</v>
      </c>
      <c r="D23" s="56" t="s">
        <v>105</v>
      </c>
      <c r="E23" s="36"/>
    </row>
    <row r="24" spans="1:5">
      <c r="A24" s="112"/>
      <c r="B24" s="76" t="s">
        <v>9</v>
      </c>
      <c r="C24" s="67" t="s">
        <v>7</v>
      </c>
      <c r="D24" s="56" t="s">
        <v>106</v>
      </c>
    </row>
    <row r="25" spans="1:5">
      <c r="A25" s="112"/>
      <c r="B25" s="77" t="s">
        <v>7</v>
      </c>
      <c r="C25" s="68" t="s">
        <v>19</v>
      </c>
      <c r="D25" s="56" t="s">
        <v>107</v>
      </c>
    </row>
    <row r="26" spans="1:5" ht="17.25" thickBot="1">
      <c r="A26" s="113"/>
      <c r="B26" s="78" t="s">
        <v>130</v>
      </c>
      <c r="C26" s="66" t="s">
        <v>131</v>
      </c>
      <c r="D26" s="56" t="s">
        <v>94</v>
      </c>
    </row>
    <row r="27" spans="1:5">
      <c r="A27" s="111" t="s">
        <v>113</v>
      </c>
      <c r="B27" s="75" t="s">
        <v>16</v>
      </c>
      <c r="C27" s="65">
        <v>0</v>
      </c>
      <c r="D27" s="56" t="s">
        <v>108</v>
      </c>
    </row>
    <row r="28" spans="1:5">
      <c r="A28" s="112"/>
      <c r="B28" s="76" t="s">
        <v>15</v>
      </c>
      <c r="C28" s="67">
        <v>1.5</v>
      </c>
      <c r="D28" s="56" t="s">
        <v>109</v>
      </c>
    </row>
    <row r="29" spans="1:5">
      <c r="A29" s="112"/>
      <c r="B29" s="76" t="s">
        <v>14</v>
      </c>
      <c r="C29" s="67">
        <v>1.5</v>
      </c>
      <c r="D29" s="56" t="s">
        <v>110</v>
      </c>
    </row>
    <row r="30" spans="1:5" ht="17.25" thickBot="1">
      <c r="A30" s="113"/>
      <c r="B30" s="78" t="s">
        <v>13</v>
      </c>
      <c r="C30" s="66">
        <v>0.1</v>
      </c>
      <c r="D30" s="64" t="s">
        <v>111</v>
      </c>
    </row>
  </sheetData>
  <mergeCells count="13">
    <mergeCell ref="A19:A26"/>
    <mergeCell ref="A27:A30"/>
    <mergeCell ref="B1:C1"/>
    <mergeCell ref="B2:C2"/>
    <mergeCell ref="B3:C3"/>
    <mergeCell ref="A1:A3"/>
    <mergeCell ref="B7:D7"/>
    <mergeCell ref="B6:D6"/>
    <mergeCell ref="B8:D8"/>
    <mergeCell ref="B9:D9"/>
    <mergeCell ref="A6:A9"/>
    <mergeCell ref="A14:A15"/>
    <mergeCell ref="A16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2</vt:i4>
      </vt:variant>
    </vt:vector>
  </HeadingPairs>
  <TitlesOfParts>
    <vt:vector size="6" baseType="lpstr">
      <vt:lpstr>net</vt:lpstr>
      <vt:lpstr>model strucutre</vt:lpstr>
      <vt:lpstr>Component</vt:lpstr>
      <vt:lpstr>說明</vt:lpstr>
      <vt:lpstr>Component</vt:lpstr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2019-04-15T06:54:15Z</dcterms:modified>
</cp:coreProperties>
</file>