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smacbook/Desktop/Bootcamp/Excel-Challenge/"/>
    </mc:Choice>
  </mc:AlternateContent>
  <xr:revisionPtr revIDLastSave="0" documentId="13_ncr:1_{6425DDD9-4B13-414D-ADCF-DCE7FFAD9EF0}" xr6:coauthVersionLast="47" xr6:coauthVersionMax="47" xr10:uidLastSave="{00000000-0000-0000-0000-000000000000}"/>
  <bookViews>
    <workbookView xWindow="37360" yWindow="500" windowWidth="27980" windowHeight="16120" firstSheet="1" activeTab="5" xr2:uid="{00000000-000D-0000-FFFF-FFFF00000000}"/>
  </bookViews>
  <sheets>
    <sheet name="Crowdfunding" sheetId="1" r:id="rId1"/>
    <sheet name="Sub-Category Outcomes" sheetId="3" r:id="rId2"/>
    <sheet name="Parent Category Outcomes" sheetId="4" r:id="rId3"/>
    <sheet name="Launch Date Outcomes" sheetId="21" r:id="rId4"/>
    <sheet name="Outcomes Based on Goal" sheetId="22" r:id="rId5"/>
    <sheet name="Summary Statistics" sheetId="27" r:id="rId6"/>
  </sheets>
  <definedNames>
    <definedName name="_xlnm._FilterDatabase" localSheetId="0" hidden="1">Crowdfunding!$G$1:$G$1001</definedName>
    <definedName name="Full_Workbook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7" l="1"/>
  <c r="H7" i="27"/>
  <c r="I6" i="27"/>
  <c r="I5" i="27"/>
  <c r="I4" i="27"/>
  <c r="I3" i="27"/>
  <c r="H6" i="27"/>
  <c r="H5" i="27"/>
  <c r="H4" i="27"/>
  <c r="H3" i="27"/>
  <c r="I2" i="27"/>
  <c r="H2" i="27"/>
  <c r="D2" i="22"/>
  <c r="D13" i="22"/>
  <c r="D12" i="22"/>
  <c r="D11" i="22"/>
  <c r="D10" i="22"/>
  <c r="D9" i="22"/>
  <c r="D8" i="22"/>
  <c r="D7" i="22"/>
  <c r="D6" i="22"/>
  <c r="D5" i="22"/>
  <c r="D4" i="22"/>
  <c r="D3" i="22"/>
  <c r="C13" i="22"/>
  <c r="C12" i="22"/>
  <c r="C11" i="22"/>
  <c r="C10" i="22"/>
  <c r="C9" i="22"/>
  <c r="C8" i="22"/>
  <c r="C7" i="22"/>
  <c r="C6" i="22"/>
  <c r="C5" i="22"/>
  <c r="C4" i="22"/>
  <c r="C3" i="22"/>
  <c r="B3" i="22"/>
  <c r="C2" i="22"/>
  <c r="B2" i="22"/>
  <c r="B13" i="22"/>
  <c r="B12" i="22"/>
  <c r="B11" i="22"/>
  <c r="B10" i="22"/>
  <c r="B9" i="22"/>
  <c r="B8" i="22"/>
  <c r="E8" i="22" s="1"/>
  <c r="B7" i="22"/>
  <c r="B6" i="22"/>
  <c r="B5" i="22"/>
  <c r="B4" i="2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22" l="1"/>
  <c r="E7" i="22"/>
  <c r="H7" i="22" s="1"/>
  <c r="E10" i="22"/>
  <c r="G10" i="22" s="1"/>
  <c r="G7" i="22"/>
  <c r="H8" i="22"/>
  <c r="H9" i="22"/>
  <c r="H11" i="22"/>
  <c r="F13" i="22"/>
  <c r="G8" i="22"/>
  <c r="G9" i="22"/>
  <c r="E2" i="22"/>
  <c r="G2" i="22" s="1"/>
  <c r="E6" i="22"/>
  <c r="H6" i="22" s="1"/>
  <c r="E13" i="22"/>
  <c r="G13" i="22" s="1"/>
  <c r="E5" i="22"/>
  <c r="F5" i="22" s="1"/>
  <c r="F9" i="22"/>
  <c r="E12" i="22"/>
  <c r="H12" i="22" s="1"/>
  <c r="E4" i="22"/>
  <c r="H4" i="22" s="1"/>
  <c r="F8" i="22"/>
  <c r="E11" i="22"/>
  <c r="G11" i="22" s="1"/>
  <c r="E3" i="22"/>
  <c r="G3" i="22" s="1"/>
  <c r="F7" i="22"/>
  <c r="G5" i="22" l="1"/>
  <c r="H5" i="22"/>
  <c r="F10" i="22"/>
  <c r="F12" i="22"/>
  <c r="G12" i="22"/>
  <c r="H10" i="22"/>
  <c r="H3" i="22"/>
  <c r="F11" i="22"/>
  <c r="F2" i="22"/>
  <c r="G6" i="22"/>
  <c r="H2" i="22"/>
  <c r="F6" i="22"/>
  <c r="F4" i="22"/>
  <c r="G4" i="22"/>
  <c r="F3" i="22"/>
  <c r="H13" i="22"/>
</calcChain>
</file>

<file path=xl/sharedStrings.xml><?xml version="1.0" encoding="utf-8"?>
<sst xmlns="http://schemas.openxmlformats.org/spreadsheetml/2006/main" count="9062" uniqueCount="2115">
  <si>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</si>
  <si>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</si>
  <si>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</si>
  <si>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</si>
  <si>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</si>
  <si>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</si>
  <si>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</si>
  <si>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</si>
  <si>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</si>
  <si>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</si>
  <si>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</si>
  <si>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</si>
  <si>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</si>
  <si>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</si>
  <si>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</si>
  <si>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</si>
  <si>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</si>
  <si>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</si>
  <si>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</si>
  <si>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</si>
  <si>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</si>
  <si>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</si>
  <si>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</si>
  <si>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</si>
  <si>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</si>
  <si>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</si>
  <si>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</si>
  <si>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</si>
  <si>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</si>
  <si>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</si>
  <si>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</si>
  <si>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</si>
  <si>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</si>
  <si>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</si>
  <si>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</si>
  <si>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</si>
  <si>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</si>
  <si>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</si>
  <si>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</si>
  <si>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</si>
  <si>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</si>
  <si>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</si>
  <si>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</si>
  <si>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</si>
  <si>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</si>
  <si>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</si>
  <si>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</si>
  <si>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</si>
  <si>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</si>
  <si>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</si>
  <si>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</si>
  <si>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</si>
  <si>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</si>
  <si>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</si>
  <si>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</si>
  <si>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</si>
  <si>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</si>
  <si>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</si>
  <si>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</si>
  <si>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</si>
  <si>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</si>
  <si>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</si>
  <si>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</si>
  <si>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</si>
  <si>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</si>
  <si>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</si>
  <si>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</si>
  <si>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</si>
  <si>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</si>
  <si>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</si>
  <si>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</si>
  <si>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</si>
  <si>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</si>
  <si>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</si>
  <si>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</si>
  <si>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</si>
  <si>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</si>
  <si>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</si>
  <si>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</si>
  <si>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</si>
  <si>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</si>
  <si>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</si>
  <si>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</si>
  <si>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</si>
  <si>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</si>
  <si>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</si>
  <si>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</si>
  <si>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</si>
  <si>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</si>
  <si>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</si>
  <si>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</si>
  <si>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</si>
  <si>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</si>
  <si>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</si>
  <si>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</si>
  <si>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</si>
  <si>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</si>
  <si>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</si>
  <si>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</si>
  <si>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</si>
  <si>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</si>
  <si>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</si>
  <si>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</si>
  <si>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</si>
  <si>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</si>
  <si>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</si>
  <si>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</si>
  <si>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</si>
  <si>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</si>
  <si>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</si>
  <si>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</si>
  <si>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</si>
  <si>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</si>
  <si>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</si>
  <si>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</si>
  <si>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</si>
  <si>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</si>
  <si>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</si>
  <si>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</si>
  <si>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</si>
  <si>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</si>
  <si>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</si>
  <si>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</si>
  <si>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</si>
  <si>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</si>
  <si>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</si>
  <si>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</si>
  <si>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</si>
  <si>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</si>
  <si>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</si>
  <si>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</si>
  <si>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</si>
  <si>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</si>
  <si>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</si>
  <si>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</si>
  <si>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</si>
  <si>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</si>
  <si>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</si>
  <si>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</si>
  <si>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</si>
  <si>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</si>
  <si>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</si>
  <si>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</si>
  <si>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</si>
  <si>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</si>
  <si>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</si>
  <si>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</si>
  <si>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</si>
  <si>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</si>
  <si>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</si>
  <si>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</si>
  <si>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</si>
  <si>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</si>
  <si>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</si>
  <si>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</si>
  <si>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</si>
  <si>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</si>
  <si>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</si>
  <si>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</si>
  <si>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</si>
  <si>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</si>
  <si>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</si>
  <si>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</si>
  <si>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</si>
  <si>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</si>
  <si>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</si>
  <si>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</si>
  <si>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</si>
  <si>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</si>
  <si>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</si>
  <si>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</si>
  <si>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</si>
  <si>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</si>
  <si>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</si>
  <si>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</si>
  <si>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</si>
  <si>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</si>
  <si>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</si>
  <si>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</si>
  <si>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</si>
  <si>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</si>
  <si>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</si>
  <si>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</si>
  <si>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</si>
  <si>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</si>
  <si>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</si>
  <si>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</si>
  <si>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</si>
  <si>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</si>
  <si>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</si>
  <si>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</si>
  <si>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</si>
  <si>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</si>
  <si>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</si>
  <si>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</si>
  <si>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</si>
  <si>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</si>
  <si>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</si>
  <si>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</si>
  <si>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</si>
  <si>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</si>
  <si>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</si>
  <si>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</si>
  <si>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</si>
  <si>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</si>
  <si>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</si>
  <si>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</si>
  <si>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</si>
  <si>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</si>
  <si>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</si>
  <si>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</si>
  <si>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</si>
  <si>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</si>
  <si>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</si>
  <si>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</si>
  <si>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</si>
  <si>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</si>
  <si>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</si>
  <si>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</si>
  <si>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</si>
  <si>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</si>
  <si>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</si>
  <si>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</si>
  <si>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</si>
  <si>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</si>
  <si>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</si>
  <si>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</si>
  <si>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</si>
  <si>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</si>
  <si>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</si>
  <si>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</si>
  <si>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</si>
  <si>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</si>
  <si>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</si>
  <si>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</si>
  <si>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</si>
  <si>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</si>
  <si>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</si>
  <si>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</si>
  <si>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</si>
  <si>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</si>
  <si>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</si>
  <si>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</si>
  <si>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</si>
  <si>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</si>
  <si>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</si>
  <si>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</si>
  <si>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</si>
  <si>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</si>
  <si>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</si>
  <si>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</si>
  <si>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</si>
  <si>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</si>
  <si>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</si>
  <si>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</si>
  <si>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</si>
  <si>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</si>
  <si>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</si>
  <si>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</si>
  <si>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</si>
  <si>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</si>
  <si>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</si>
  <si>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</si>
  <si>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</si>
  <si>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</si>
  <si>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</si>
  <si>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</si>
  <si>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</si>
  <si>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</si>
  <si>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</si>
  <si>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</si>
  <si>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</si>
  <si>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</si>
  <si>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</si>
  <si>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</si>
  <si>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</si>
  <si>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</si>
  <si>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</si>
  <si>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</si>
  <si>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</si>
  <si>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</si>
  <si>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</si>
  <si>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</si>
  <si>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</si>
  <si>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</si>
  <si>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</si>
  <si>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</si>
  <si>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</si>
  <si>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</si>
  <si>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</si>
  <si>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</si>
  <si>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</si>
  <si>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</si>
  <si>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</si>
  <si>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</si>
  <si>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</si>
  <si>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</si>
  <si>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</si>
  <si>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</si>
  <si>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</si>
  <si>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</si>
  <si>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</si>
  <si>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</si>
  <si>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</si>
  <si>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</si>
  <si>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</si>
  <si>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</si>
  <si>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</si>
  <si>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</si>
  <si>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</si>
  <si>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</si>
  <si>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</si>
  <si>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</si>
  <si>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</si>
  <si>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</si>
  <si>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</si>
  <si>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</si>
  <si>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</si>
  <si>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</si>
  <si>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</si>
  <si>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</si>
  <si>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</si>
  <si>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</si>
  <si>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</si>
  <si>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</si>
  <si>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</si>
  <si>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</si>
  <si>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</si>
  <si>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</si>
  <si>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</si>
  <si>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</si>
  <si>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</si>
  <si>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</si>
  <si>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</si>
  <si>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</si>
  <si>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</si>
  <si>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</si>
  <si>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</si>
  <si>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</si>
  <si>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</si>
  <si>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</si>
  <si>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</si>
  <si>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</si>
  <si>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</si>
  <si>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</si>
  <si>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</si>
  <si>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</si>
  <si>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</si>
  <si>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</si>
  <si>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</si>
  <si>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</si>
  <si>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</si>
  <si>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</si>
  <si>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</si>
  <si>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</si>
  <si>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</si>
  <si>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</si>
  <si>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</si>
  <si>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</si>
  <si>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</si>
  <si>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</si>
  <si>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</si>
  <si>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</si>
  <si>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</si>
  <si>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</si>
  <si>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</si>
  <si>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</si>
  <si>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</si>
  <si>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</si>
  <si>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</si>
  <si>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</si>
  <si>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</si>
  <si>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</si>
  <si>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</si>
  <si>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</si>
  <si>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</si>
  <si>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</si>
  <si>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</si>
  <si>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</si>
  <si>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</si>
  <si>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</si>
  <si>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</si>
  <si>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</si>
  <si>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</si>
  <si>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</si>
  <si>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</si>
  <si>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</si>
  <si>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</si>
  <si>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</si>
  <si>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</si>
  <si>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</si>
  <si>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</si>
  <si>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</si>
  <si>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</si>
  <si>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</si>
  <si>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</si>
  <si>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</si>
  <si>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</si>
  <si>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</si>
  <si>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</si>
  <si>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</si>
  <si>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</si>
  <si>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</si>
  <si>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</si>
  <si>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</si>
  <si>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</si>
  <si>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</si>
  <si>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</si>
  <si>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</si>
  <si>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</si>
  <si>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</si>
  <si>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</si>
  <si>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</si>
  <si>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</si>
  <si>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</si>
  <si>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</si>
  <si>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</si>
  <si>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</si>
  <si>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</si>
  <si>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</si>
  <si>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</si>
  <si>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</si>
  <si>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</si>
  <si>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</si>
  <si>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</si>
  <si>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</si>
  <si>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</si>
  <si>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</si>
  <si>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</si>
  <si>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</si>
  <si>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</si>
  <si>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</si>
  <si>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</si>
  <si>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</si>
  <si>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</si>
  <si>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</si>
  <si>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</si>
  <si>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</si>
  <si>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</si>
  <si>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</si>
  <si>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</si>
  <si>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</si>
  <si>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</si>
  <si>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</si>
  <si>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</si>
  <si>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</si>
  <si>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</si>
  <si>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</si>
  <si>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</si>
  <si>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</si>
  <si>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</si>
  <si>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</si>
  <si>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</si>
  <si>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</si>
  <si>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</si>
  <si>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</si>
  <si>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</si>
  <si>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</si>
  <si>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</si>
  <si>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</si>
  <si>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</si>
  <si>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</si>
  <si>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</si>
  <si>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</si>
  <si>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</si>
  <si>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</si>
  <si>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</si>
  <si>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</si>
  <si>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</si>
  <si>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</si>
  <si>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</si>
  <si>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</si>
  <si>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</si>
  <si>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</si>
  <si>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</si>
  <si>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</si>
  <si>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</si>
  <si>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</si>
  <si>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</si>
  <si>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</si>
  <si>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</si>
  <si>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</si>
  <si>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</si>
  <si>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</si>
  <si>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</si>
  <si>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</si>
  <si>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</si>
  <si>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</si>
  <si>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</si>
  <si>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</si>
  <si>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</si>
  <si>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</si>
  <si>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</si>
  <si>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</si>
  <si>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</si>
  <si>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</si>
  <si>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</si>
  <si>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</si>
  <si>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</si>
  <si>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</si>
  <si>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</si>
  <si>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</si>
  <si>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</si>
  <si>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</si>
  <si>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</si>
  <si>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</si>
  <si>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</si>
  <si>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</si>
  <si>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</si>
  <si>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</si>
  <si>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</si>
  <si>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</si>
  <si>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</si>
  <si>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</si>
  <si>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</si>
  <si>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</si>
  <si>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</si>
  <si>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</si>
  <si>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</si>
  <si>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</si>
  <si>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</si>
  <si>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</si>
  <si>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</si>
  <si>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</si>
  <si>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</si>
  <si>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</si>
  <si>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</si>
  <si>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</si>
  <si>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</si>
  <si>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</si>
  <si>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</si>
  <si>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</si>
  <si>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</si>
  <si>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</si>
  <si>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</si>
  <si>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</si>
  <si>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</si>
  <si>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</si>
  <si>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</si>
  <si>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</si>
  <si>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</si>
  <si>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</si>
  <si>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</si>
  <si>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</si>
  <si>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</si>
  <si>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</si>
  <si>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</si>
  <si>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</si>
  <si>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</si>
  <si>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</si>
  <si>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</si>
  <si>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</si>
  <si>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</si>
  <si>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</si>
  <si>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</si>
  <si>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</si>
  <si>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</si>
  <si>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</si>
  <si>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</si>
  <si>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</si>
  <si>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</si>
  <si>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</si>
  <si>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</si>
  <si>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</si>
  <si>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</si>
  <si>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</si>
  <si>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</si>
  <si>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</si>
  <si>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</si>
  <si>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</si>
  <si>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</si>
  <si>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</si>
  <si>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</si>
  <si>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</si>
  <si>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</si>
  <si>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</si>
  <si>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</si>
  <si>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</si>
  <si>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</si>
  <si>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</si>
  <si>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</si>
  <si>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</si>
  <si>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</si>
  <si>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</si>
  <si>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</si>
  <si>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</si>
  <si>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</si>
  <si>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</si>
  <si>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</si>
  <si>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</si>
  <si>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</si>
  <si>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</si>
  <si>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</si>
  <si>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</si>
  <si>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</si>
  <si>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</si>
  <si>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</si>
  <si>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</si>
  <si>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</si>
  <si>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</si>
  <si>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</si>
  <si>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</si>
  <si>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</si>
  <si>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</si>
  <si>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</si>
  <si>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</si>
  <si>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</si>
  <si>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</si>
  <si>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</si>
  <si>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</si>
  <si>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</si>
  <si>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</si>
  <si>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</si>
  <si>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</si>
  <si>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</si>
  <si>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</si>
  <si>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</si>
  <si>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</si>
  <si>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</si>
  <si>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</si>
  <si>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</si>
  <si>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</si>
  <si>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</si>
  <si>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</si>
  <si>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</si>
  <si>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</si>
  <si>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</si>
  <si>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</si>
  <si>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</si>
  <si>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</si>
  <si>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</si>
  <si>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</si>
  <si>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</si>
  <si>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</si>
  <si>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</si>
  <si>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</si>
  <si>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</si>
  <si>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</si>
  <si>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</si>
  <si>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</si>
  <si>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</si>
  <si>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</si>
  <si>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</si>
  <si>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</si>
  <si>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</si>
  <si>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</si>
  <si>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</si>
  <si>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</si>
  <si>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</si>
  <si>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</si>
  <si>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</si>
  <si>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</si>
  <si>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</si>
  <si>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</si>
  <si>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</si>
  <si>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</si>
  <si>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</si>
  <si>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</si>
  <si>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</si>
  <si>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</si>
  <si>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</si>
  <si>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</si>
  <si>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</si>
  <si>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</si>
  <si>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</si>
  <si>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</si>
  <si>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</si>
  <si>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</si>
  <si>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</si>
  <si>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</si>
  <si>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</si>
  <si>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</si>
  <si>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</si>
  <si>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</si>
  <si>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</si>
  <si>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</si>
  <si>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</si>
  <si>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</si>
  <si>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</si>
  <si>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</si>
  <si>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</si>
  <si>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</si>
  <si>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</si>
  <si>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</si>
  <si>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</si>
  <si>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</si>
  <si>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</si>
  <si>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</si>
  <si>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</si>
  <si>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</si>
  <si>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</si>
  <si>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</si>
  <si>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</si>
  <si>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</si>
  <si>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</si>
  <si>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</si>
  <si>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</si>
  <si>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</si>
  <si>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</si>
  <si>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</si>
  <si>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</si>
  <si>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</si>
  <si>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</si>
  <si>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</si>
  <si>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</si>
  <si>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</si>
  <si>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</si>
  <si>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</si>
  <si>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</si>
  <si>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</si>
  <si>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</si>
  <si>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</si>
  <si>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</si>
  <si>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</si>
  <si>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</si>
  <si>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</si>
  <si>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</si>
  <si>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</si>
  <si>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</si>
  <si>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</si>
  <si>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</si>
  <si>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</si>
  <si>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</si>
  <si>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</si>
  <si>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</si>
  <si>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</si>
  <si>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</si>
  <si>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</si>
  <si>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</si>
  <si>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</si>
  <si>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</si>
  <si>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</si>
  <si>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</si>
  <si>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</si>
  <si>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</si>
  <si>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</si>
  <si>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</si>
  <si>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</si>
  <si>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</si>
  <si>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</si>
  <si>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</si>
  <si>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</si>
  <si>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</si>
  <si>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</si>
  <si>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</si>
  <si>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</si>
  <si>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</si>
  <si>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</si>
  <si>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</si>
  <si>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</si>
  <si>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</si>
  <si>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</si>
  <si>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</si>
  <si>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</si>
  <si>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</si>
  <si>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</si>
  <si>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</si>
  <si>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</si>
  <si>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</si>
  <si>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</si>
  <si>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</si>
  <si>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</si>
  <si>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</si>
  <si>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</si>
  <si>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</si>
  <si>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</si>
  <si>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</si>
  <si>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</si>
  <si>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</si>
  <si>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</si>
  <si>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</si>
  <si>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</si>
  <si>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</si>
  <si>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</si>
  <si>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</si>
  <si>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</si>
  <si>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</si>
  <si>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</si>
  <si>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</si>
  <si>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</si>
  <si>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</si>
  <si>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</si>
  <si>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</si>
  <si>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</si>
  <si>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</si>
  <si>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</si>
  <si>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</si>
  <si>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</si>
  <si>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</si>
  <si>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</si>
  <si>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</si>
  <si>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</si>
  <si>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</si>
  <si>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</si>
  <si>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</si>
  <si>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</si>
  <si>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</si>
  <si>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</si>
  <si>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</si>
  <si>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</si>
  <si>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</si>
  <si>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</si>
  <si>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</si>
  <si>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</si>
  <si>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</si>
  <si>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</si>
  <si>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</si>
  <si>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</si>
  <si>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</si>
  <si>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</si>
  <si>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</si>
  <si>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</si>
  <si>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</si>
  <si>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</si>
  <si>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</si>
  <si>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</si>
  <si>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</si>
  <si>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</si>
  <si>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</si>
  <si>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</si>
  <si>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</si>
  <si>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</si>
  <si>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</si>
  <si>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</si>
  <si>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</si>
  <si>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</si>
  <si>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</si>
  <si>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</si>
  <si>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</si>
  <si>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</si>
  <si>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</si>
  <si>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</si>
  <si>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</si>
  <si>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</si>
  <si>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</si>
  <si>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</si>
  <si>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</si>
  <si>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</si>
  <si>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</si>
  <si>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</si>
  <si>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</si>
  <si>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</si>
  <si>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</si>
  <si>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</si>
  <si>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</si>
  <si>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</si>
  <si>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</si>
  <si>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</si>
  <si>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</si>
  <si>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</si>
  <si>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</si>
  <si>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</si>
  <si>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</si>
  <si>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</si>
  <si>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</si>
  <si>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</si>
  <si>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</si>
  <si>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</si>
  <si>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</si>
  <si>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</si>
  <si>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</si>
  <si>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</si>
  <si>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</si>
  <si>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</si>
  <si>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</si>
  <si>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</si>
  <si>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</si>
  <si>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</si>
  <si>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</si>
  <si>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</si>
  <si>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</si>
  <si>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</si>
  <si>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</si>
  <si>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</si>
  <si>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</si>
  <si>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</si>
  <si>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</si>
  <si>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</si>
  <si>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</si>
  <si>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</si>
  <si>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</si>
  <si>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</si>
  <si>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</si>
  <si>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</si>
  <si>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</si>
  <si>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</si>
  <si>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</si>
  <si>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</si>
  <si>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</si>
  <si>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</si>
  <si>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</si>
  <si>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</si>
  <si>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</si>
  <si>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</si>
  <si>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</si>
  <si>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</si>
  <si>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</si>
  <si>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</si>
  <si>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</si>
  <si>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</si>
  <si>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</si>
  <si>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</si>
  <si>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</si>
  <si>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</si>
  <si>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</si>
  <si>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</si>
  <si>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</si>
  <si>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</si>
  <si>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</si>
  <si>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</si>
  <si>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</si>
  <si>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</si>
  <si>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</si>
  <si>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</si>
  <si>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</si>
  <si>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</si>
  <si>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</si>
  <si>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</si>
  <si>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</si>
  <si>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</si>
  <si>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</si>
  <si>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</si>
  <si>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</si>
  <si>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</si>
  <si>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</si>
  <si>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</si>
  <si>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</si>
  <si>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</si>
  <si>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</si>
  <si>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</si>
  <si>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</si>
  <si>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</si>
  <si>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</si>
  <si>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</si>
  <si>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</si>
  <si>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</si>
  <si>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</si>
  <si>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</si>
  <si>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</si>
  <si>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</si>
  <si>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</si>
  <si>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</si>
  <si>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</si>
  <si>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</si>
  <si>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</si>
  <si>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</si>
  <si>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</si>
  <si>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</si>
  <si>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</si>
  <si>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</si>
  <si>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</si>
  <si>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</si>
  <si>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</si>
  <si>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</si>
  <si>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</si>
  <si>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</si>
  <si>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</si>
  <si>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</si>
  <si>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</si>
  <si>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</si>
  <si>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</si>
  <si>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</si>
  <si>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</si>
  <si>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</si>
  <si>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</si>
  <si>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</si>
  <si>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</si>
  <si>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</si>
  <si>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</si>
  <si>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</si>
  <si>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</si>
  <si>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</si>
  <si>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</si>
  <si>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</si>
  <si>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</si>
  <si>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</si>
  <si>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</si>
  <si>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</si>
  <si>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</si>
  <si>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</si>
  <si>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</si>
  <si>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</si>
  <si>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</si>
  <si>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</si>
  <si>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</si>
  <si>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</si>
  <si>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</si>
  <si>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</si>
  <si>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</si>
  <si>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</si>
  <si>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</si>
  <si>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</si>
  <si>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</si>
  <si>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</si>
  <si>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</si>
  <si>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</si>
  <si>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</si>
  <si>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</si>
  <si>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</si>
  <si>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</si>
  <si>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</si>
  <si>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</si>
  <si>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</si>
  <si>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</si>
  <si>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</si>
  <si>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</si>
  <si>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</si>
  <si>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</si>
  <si>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</si>
  <si>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</si>
  <si>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</si>
  <si>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</si>
  <si>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</si>
  <si>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</si>
  <si>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</si>
  <si>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</si>
  <si>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</si>
  <si>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</si>
  <si>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</si>
  <si>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</si>
  <si>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</si>
  <si>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</si>
  <si>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</si>
  <si>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</si>
  <si>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</si>
  <si>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</si>
  <si>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</si>
  <si>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</si>
  <si>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</si>
  <si>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</si>
  <si>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</si>
  <si>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</si>
  <si>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</si>
  <si>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</si>
  <si>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</si>
  <si>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</si>
  <si>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</si>
  <si>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</si>
  <si>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</si>
  <si>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</si>
  <si>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</si>
  <si>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</si>
  <si>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</si>
  <si>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</si>
  <si>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</si>
  <si>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</si>
  <si>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</si>
  <si>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</si>
  <si>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</si>
  <si>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</si>
  <si>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</si>
  <si>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</si>
  <si>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</si>
  <si>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</si>
  <si>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</si>
  <si>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</si>
  <si>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</si>
  <si>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</si>
  <si>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</si>
  <si>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</si>
  <si>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</si>
  <si>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</si>
  <si>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</si>
  <si>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</si>
  <si>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</si>
  <si>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</si>
  <si>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</si>
  <si>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</si>
  <si>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</si>
  <si>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</si>
  <si>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</si>
  <si>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</si>
  <si>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</si>
  <si>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</si>
  <si>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</si>
  <si>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</si>
  <si>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</si>
  <si>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</si>
  <si>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</si>
  <si>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</si>
  <si>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</si>
  <si>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</si>
  <si>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</si>
  <si>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</si>
  <si>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</si>
  <si>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</si>
  <si>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</si>
  <si>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</si>
  <si>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</si>
  <si>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</si>
  <si>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</si>
  <si>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</si>
  <si>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</si>
  <si>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</si>
  <si>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</si>
  <si>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</si>
  <si>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</si>
  <si>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</si>
  <si>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</si>
  <si>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</si>
  <si>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</si>
  <si>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</si>
  <si>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</si>
  <si>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</si>
  <si>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</si>
  <si>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</si>
  <si>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</si>
  <si>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</si>
  <si>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</si>
  <si>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</si>
  <si>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</si>
  <si>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</si>
  <si>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</si>
  <si>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</si>
  <si>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</si>
  <si>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</si>
  <si>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</si>
  <si>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</si>
  <si>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</si>
  <si>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</si>
  <si>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</si>
  <si>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</si>
  <si>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</si>
  <si>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</si>
  <si>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</si>
  <si>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</si>
  <si>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</si>
  <si>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</si>
  <si>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</si>
  <si>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</si>
  <si>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</si>
  <si>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</si>
  <si>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</si>
  <si>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</si>
  <si>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</si>
  <si>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</si>
  <si>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</si>
  <si>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</si>
  <si>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</si>
  <si>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</si>
  <si>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</si>
  <si>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</si>
  <si>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</si>
  <si>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</si>
  <si>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</si>
  <si>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</si>
  <si>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</si>
  <si>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</si>
  <si>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</si>
  <si>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</si>
  <si>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</si>
  <si>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</si>
  <si>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</si>
  <si>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</si>
  <si>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</si>
  <si>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</si>
  <si>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</si>
  <si>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</si>
  <si>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</si>
  <si>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</si>
  <si>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</si>
  <si>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</si>
  <si>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</si>
  <si>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</si>
  <si>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</si>
  <si>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</si>
  <si>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</si>
  <si>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</si>
  <si>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</si>
  <si>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</si>
  <si>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</si>
  <si>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</si>
  <si>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</si>
  <si>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</si>
  <si>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</si>
  <si>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</si>
  <si>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</si>
  <si>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</si>
  <si>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</si>
  <si>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</si>
  <si>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</si>
  <si>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</si>
  <si>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</si>
  <si>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</si>
  <si>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</si>
  <si>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</si>
  <si>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</si>
  <si>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</si>
  <si>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</si>
  <si>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</si>
  <si>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</si>
  <si>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</si>
  <si>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</si>
  <si>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</si>
  <si>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</si>
  <si>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</si>
  <si>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</si>
  <si>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</si>
  <si>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</si>
  <si>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</si>
  <si>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</si>
  <si>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</si>
  <si>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</si>
  <si>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</si>
  <si>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</si>
  <si>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</si>
  <si>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</si>
  <si>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</si>
  <si>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</si>
  <si>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</si>
  <si>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</si>
  <si>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</si>
  <si>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</si>
  <si>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</si>
  <si>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</si>
  <si>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</si>
  <si>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</si>
  <si>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</si>
  <si>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</si>
  <si>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</si>
  <si>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</si>
  <si>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</si>
  <si>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</si>
  <si>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</si>
  <si>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</si>
  <si>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</si>
  <si>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</si>
  <si>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</si>
  <si>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</si>
  <si>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</si>
  <si>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</si>
  <si>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</si>
  <si>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</si>
  <si>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</si>
  <si>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</si>
  <si>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</si>
  <si>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</si>
  <si>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</si>
  <si>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</si>
  <si>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</si>
  <si>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</si>
  <si>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</si>
  <si>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</si>
  <si>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</si>
  <si>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</si>
  <si>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</si>
  <si>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</si>
  <si>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</si>
  <si>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</si>
  <si>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</si>
  <si>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</si>
  <si>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</si>
  <si>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</si>
  <si>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</si>
  <si>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</si>
  <si>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</si>
  <si>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</si>
  <si>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</si>
  <si>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</si>
  <si>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</si>
  <si>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</si>
  <si>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</si>
  <si>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</si>
  <si>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</si>
  <si>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</si>
  <si>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</si>
  <si>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</si>
  <si>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</si>
  <si>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</si>
  <si>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</si>
  <si>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</si>
  <si>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</si>
  <si>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</si>
  <si>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</si>
  <si>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</si>
  <si>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</si>
  <si>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</si>
  <si>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</si>
  <si>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</si>
  <si>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</si>
  <si>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</si>
  <si>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</si>
  <si>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</si>
  <si>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</si>
  <si>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</si>
  <si>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</si>
  <si>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</si>
  <si>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</si>
  <si>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</si>
  <si>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</si>
  <si>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</si>
  <si>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</si>
  <si>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</si>
  <si>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</si>
  <si>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</si>
  <si>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</si>
  <si>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</si>
  <si>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</si>
  <si>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</si>
  <si>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</si>
  <si>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</si>
  <si>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</si>
  <si>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</si>
  <si>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</si>
  <si>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</si>
  <si>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</si>
  <si>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</si>
  <si>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</si>
  <si>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</si>
  <si>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</si>
  <si>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</si>
  <si>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</si>
  <si>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</si>
  <si>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</si>
  <si>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</si>
  <si>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</si>
  <si>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</si>
  <si>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</si>
  <si>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</si>
  <si>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</si>
  <si>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</si>
  <si>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</si>
  <si>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</si>
  <si>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</si>
  <si>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</si>
  <si>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</si>
  <si>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</si>
  <si>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</si>
  <si>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</si>
  <si>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</si>
  <si>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</si>
  <si>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</si>
  <si>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</si>
  <si>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</si>
  <si>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</si>
  <si>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</si>
  <si>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</si>
  <si>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</si>
  <si>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</si>
  <si>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</si>
  <si>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</si>
  <si>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</si>
  <si>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</si>
  <si>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</si>
  <si>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</si>
  <si>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</si>
  <si>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</si>
  <si>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</si>
  <si>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</si>
  <si>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</si>
  <si>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</si>
  <si>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</si>
  <si>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</si>
  <si>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</si>
  <si>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</si>
  <si>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</si>
  <si>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</si>
  <si>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</si>
  <si>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</si>
  <si>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</si>
  <si>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</si>
  <si>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</si>
  <si>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</si>
  <si>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</si>
  <si>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</si>
  <si>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</si>
  <si>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</si>
  <si>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</si>
  <si>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</si>
  <si>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</si>
  <si>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</si>
  <si>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</si>
  <si>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</si>
  <si>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</si>
  <si>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</si>
  <si>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</si>
  <si>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</si>
  <si>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</si>
  <si>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</si>
  <si>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</si>
  <si>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</si>
  <si>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</si>
  <si>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</si>
  <si>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</si>
  <si>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</si>
  <si>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</si>
  <si>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</si>
  <si>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</si>
  <si>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</si>
  <si>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</si>
  <si>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</si>
  <si>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</si>
  <si>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</si>
  <si>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</si>
  <si>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</si>
  <si>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</si>
  <si>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</si>
  <si>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</si>
  <si>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</si>
  <si>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</si>
  <si>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</si>
  <si>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</si>
  <si>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</si>
  <si>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</si>
  <si>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</si>
  <si>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</si>
  <si>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</si>
  <si>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</si>
  <si>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</si>
  <si>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</si>
  <si>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</si>
  <si>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</si>
  <si>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</si>
  <si>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</si>
  <si>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</si>
  <si>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</si>
  <si>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</si>
  <si>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</si>
  <si>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</si>
  <si>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</si>
  <si>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</si>
  <si>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</si>
  <si>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</si>
  <si>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</si>
  <si>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</si>
  <si>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</si>
  <si>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</si>
  <si>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</si>
  <si>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</si>
  <si>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</si>
  <si>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</si>
  <si>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</si>
  <si>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</si>
  <si>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</si>
  <si>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</si>
  <si>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</si>
  <si>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</si>
  <si>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</si>
  <si>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</si>
  <si>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</si>
  <si>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</si>
  <si>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</si>
  <si>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</si>
  <si>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</si>
  <si>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</si>
  <si>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</si>
  <si>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</si>
  <si>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</si>
  <si>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</si>
  <si>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</si>
  <si>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</si>
  <si>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</si>
  <si>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</si>
  <si>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</si>
  <si>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</si>
  <si>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</si>
  <si>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</si>
  <si>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</si>
  <si>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</si>
  <si>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</si>
  <si>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</si>
  <si>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</si>
  <si>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</si>
  <si>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</si>
  <si>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</si>
  <si>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</si>
  <si>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</si>
  <si>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</si>
  <si>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</si>
  <si>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</si>
  <si>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</si>
  <si>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</si>
  <si>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</si>
  <si>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</si>
  <si>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</si>
  <si>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</si>
  <si>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</si>
  <si>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</si>
  <si>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</si>
  <si>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</si>
  <si>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</si>
  <si>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</si>
  <si>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</si>
  <si>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</si>
  <si>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</si>
  <si>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</si>
  <si>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</si>
  <si>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</si>
  <si>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</si>
  <si>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</si>
  <si>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</si>
  <si>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</si>
  <si>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</si>
  <si>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</si>
  <si>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</si>
  <si>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</si>
  <si>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</si>
  <si>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</si>
  <si>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</si>
  <si>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</si>
  <si>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</si>
  <si>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</si>
  <si>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</si>
  <si>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</si>
  <si>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</si>
  <si>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</si>
  <si>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</si>
  <si>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</si>
  <si>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</si>
  <si>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</si>
  <si>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</si>
  <si>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</si>
  <si>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</si>
  <si>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</si>
  <si>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</si>
  <si>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</si>
  <si>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</si>
  <si>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</si>
  <si>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</si>
  <si>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</si>
  <si>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</si>
  <si>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</si>
  <si>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</si>
  <si>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</si>
  <si>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</si>
  <si>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</si>
  <si>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</si>
  <si>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</si>
  <si>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</si>
  <si>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</si>
  <si>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</si>
  <si>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</si>
  <si>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</si>
  <si>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</si>
  <si>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</si>
  <si>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</si>
  <si>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</si>
  <si>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</si>
  <si>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</si>
  <si>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</si>
  <si>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</si>
  <si>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</si>
  <si>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</si>
  <si>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</si>
  <si>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</si>
  <si>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</si>
  <si>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</si>
  <si>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</si>
  <si>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</si>
  <si>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</si>
  <si>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</si>
  <si>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</si>
  <si>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</si>
  <si>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</si>
  <si>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</si>
  <si>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</si>
  <si>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</si>
  <si>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</si>
  <si>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</si>
  <si>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</si>
  <si>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</si>
  <si>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</si>
  <si>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</si>
  <si>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</si>
  <si>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</si>
  <si>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</si>
  <si>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</si>
  <si>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</si>
  <si>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</si>
  <si>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</si>
  <si>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</si>
  <si>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</si>
  <si>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</si>
  <si>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</si>
  <si>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</si>
  <si>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</si>
  <si>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</si>
  <si>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</si>
  <si>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</si>
  <si>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</si>
  <si>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</si>
  <si>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</si>
  <si>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</si>
  <si>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</si>
  <si>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</si>
  <si>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</si>
  <si>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</si>
  <si>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</si>
  <si>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</si>
  <si>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</si>
  <si>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</si>
  <si>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</si>
  <si>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</si>
  <si>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</si>
  <si>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</si>
  <si>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</si>
  <si>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</si>
  <si>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</si>
  <si>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</si>
  <si>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</si>
  <si>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</si>
  <si>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</si>
  <si>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</si>
  <si>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</si>
  <si>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</si>
  <si>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</si>
  <si>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</si>
  <si>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</si>
  <si>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</si>
  <si>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</si>
  <si>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</si>
  <si>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</si>
  <si>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</si>
  <si>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</si>
  <si>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</si>
  <si>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</si>
  <si>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</si>
  <si>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</si>
  <si>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</si>
  <si>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</si>
  <si>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</si>
  <si>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</si>
  <si>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</si>
  <si>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</si>
  <si>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</si>
  <si>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</si>
  <si>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</si>
  <si>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</si>
  <si>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</si>
  <si>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</si>
  <si>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</si>
  <si>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</si>
  <si>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</si>
  <si>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</si>
  <si>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</si>
  <si>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</si>
  <si>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</si>
  <si>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</si>
  <si>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</si>
  <si>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</si>
  <si>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</si>
  <si>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</si>
  <si>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</si>
  <si>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</si>
  <si>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</si>
  <si>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</si>
  <si>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</si>
  <si>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</si>
  <si>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</si>
  <si>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</si>
  <si>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</si>
  <si>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</si>
  <si>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</si>
  <si>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</si>
  <si>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</si>
  <si>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</si>
  <si>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</si>
  <si>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</si>
  <si>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</si>
  <si>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</si>
  <si>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</si>
  <si>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</si>
  <si>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</si>
  <si>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</si>
  <si>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</si>
  <si>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</si>
  <si>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</si>
  <si>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</si>
  <si>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</si>
  <si>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</si>
  <si>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</si>
  <si>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</si>
  <si>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</si>
  <si>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</si>
  <si>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</si>
  <si>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</si>
  <si>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</si>
  <si>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</si>
  <si>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</si>
  <si>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</si>
  <si>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</si>
  <si>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</si>
  <si>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</si>
  <si>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</si>
  <si>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</si>
  <si>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</si>
  <si>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</si>
  <si>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</si>
  <si>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</si>
  <si>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</si>
  <si>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</si>
  <si>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</si>
  <si>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</si>
  <si>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</si>
  <si>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</si>
  <si>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</si>
  <si>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</si>
  <si>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</si>
  <si>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</si>
  <si>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</si>
  <si>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</si>
  <si>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</si>
  <si>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</si>
  <si>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</si>
  <si>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</si>
  <si>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</si>
  <si>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</si>
  <si>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</si>
  <si>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</si>
  <si>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</si>
  <si>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</si>
  <si>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</si>
  <si>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</si>
  <si>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</si>
  <si>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</si>
  <si>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</si>
  <si>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</si>
  <si>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</si>
  <si>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</si>
  <si>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</si>
  <si>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</si>
  <si>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</si>
  <si>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</si>
  <si>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</si>
  <si>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</si>
  <si>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</si>
  <si>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</si>
  <si>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</si>
  <si>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</si>
  <si>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</si>
  <si>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</si>
  <si>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</si>
  <si>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</si>
  <si>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</si>
  <si>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</si>
  <si>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</si>
  <si>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</si>
  <si>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</si>
  <si>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</si>
  <si>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</si>
  <si>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</si>
  <si>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</si>
  <si>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</si>
  <si>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</si>
  <si>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</si>
  <si>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</si>
  <si>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</si>
  <si>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</si>
  <si>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</si>
  <si>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</si>
  <si>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</si>
  <si>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</si>
  <si>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</si>
  <si>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</si>
  <si>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</si>
  <si>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</si>
  <si>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</si>
  <si>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</si>
  <si>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</si>
  <si>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</si>
  <si>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</si>
  <si>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</si>
  <si>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</si>
  <si>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</si>
  <si>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</si>
  <si>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</si>
  <si>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</si>
  <si>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</si>
  <si>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</si>
  <si>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</si>
  <si>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</si>
  <si>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</si>
  <si>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</si>
  <si>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</si>
  <si>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</si>
  <si>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</si>
  <si>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</si>
  <si>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</si>
  <si>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</si>
  <si>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</si>
  <si>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</si>
  <si>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</si>
  <si>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</si>
  <si>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</si>
  <si>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</si>
  <si>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</si>
  <si>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</si>
  <si>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</si>
  <si>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</si>
  <si>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</si>
  <si>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</si>
  <si>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</si>
  <si>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</si>
  <si>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</si>
  <si>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</si>
  <si>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</si>
  <si>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</si>
  <si>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</si>
  <si>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</si>
  <si>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</si>
  <si>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</si>
  <si>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</si>
  <si>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</si>
  <si>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</si>
  <si>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</si>
  <si>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</si>
  <si>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</si>
  <si>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</si>
  <si>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</si>
  <si>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</si>
  <si>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</si>
  <si>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</si>
  <si>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</si>
  <si>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</si>
  <si>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</si>
  <si>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</si>
  <si>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</si>
  <si>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</si>
  <si>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</si>
  <si>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</si>
  <si>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</si>
  <si>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</si>
  <si>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</si>
  <si>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</si>
  <si>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</si>
  <si>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</si>
  <si>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</si>
  <si>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</si>
  <si>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</si>
  <si>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</si>
  <si>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</si>
  <si>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</si>
  <si>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</si>
  <si>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</si>
  <si>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</si>
  <si>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</si>
  <si>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</si>
  <si>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</si>
  <si>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</si>
  <si>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</si>
  <si>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</si>
  <si>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</si>
  <si>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</si>
  <si>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</si>
  <si>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</si>
  <si>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</si>
  <si>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</si>
  <si>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</si>
  <si>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</si>
  <si>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</si>
  <si>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</si>
  <si>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</si>
  <si>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</si>
  <si>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</si>
  <si>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</si>
  <si>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</si>
  <si>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</si>
  <si>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</si>
  <si>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</si>
  <si>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</si>
  <si>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</si>
  <si>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</si>
  <si>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</si>
  <si>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</si>
  <si>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</si>
  <si>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</si>
  <si>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</si>
  <si>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</si>
  <si>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</si>
  <si>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</si>
  <si>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</si>
  <si>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</si>
  <si>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</si>
  <si>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</si>
  <si>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</si>
  <si>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</si>
  <si>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</si>
  <si>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</si>
  <si>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</si>
  <si>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</si>
  <si>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</si>
  <si>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</si>
  <si>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</si>
  <si>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</si>
  <si>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</si>
  <si>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</si>
  <si>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</si>
  <si>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</si>
  <si>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</si>
  <si>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</si>
  <si>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</si>
  <si>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</si>
  <si>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</si>
  <si>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</si>
  <si>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</si>
  <si>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</si>
  <si>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</si>
  <si>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</si>
  <si>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</si>
  <si>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</si>
  <si>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</si>
  <si>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</si>
  <si>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</si>
  <si>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</si>
  <si>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</si>
  <si>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</si>
  <si>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</si>
  <si>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</si>
  <si>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</si>
  <si>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</si>
  <si>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</si>
  <si>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</si>
  <si>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</si>
  <si>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</si>
  <si>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</si>
  <si>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</si>
  <si>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</si>
  <si>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</si>
  <si>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</si>
  <si>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</si>
  <si>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</si>
  <si>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</si>
  <si>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</si>
  <si>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</si>
  <si>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</si>
  <si>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</si>
  <si>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</si>
  <si>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</si>
  <si>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</si>
  <si>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</si>
  <si>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</si>
  <si>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</si>
  <si>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</si>
  <si>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</si>
  <si>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</si>
  <si>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</si>
  <si>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</si>
  <si>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</si>
  <si>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</si>
  <si>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</si>
  <si>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</si>
  <si>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</si>
  <si>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</si>
  <si>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</si>
  <si>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</si>
  <si>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</si>
  <si>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</si>
  <si>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</si>
  <si>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</si>
  <si>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</si>
  <si>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</si>
  <si>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</si>
  <si>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</si>
  <si>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</si>
  <si>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</si>
  <si>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</si>
  <si>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</si>
  <si>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</si>
  <si>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</si>
  <si>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</si>
  <si>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</si>
  <si>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</si>
  <si>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</si>
  <si>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</si>
  <si>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</si>
  <si>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</si>
  <si>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</si>
  <si>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</si>
  <si>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</si>
  <si>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</si>
  <si>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</si>
  <si>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</si>
  <si>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</si>
  <si>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</si>
  <si>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</si>
  <si>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</si>
  <si>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</si>
  <si>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</si>
  <si>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</si>
  <si>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</si>
  <si>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</si>
  <si>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</si>
  <si>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</si>
  <si>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</si>
  <si>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</si>
  <si>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</si>
  <si>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</si>
  <si>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</si>
  <si>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</si>
  <si>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</si>
  <si>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</si>
  <si>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</si>
  <si>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</si>
  <si>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</si>
  <si>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</si>
  <si>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</si>
  <si>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</si>
  <si>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</si>
  <si>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</si>
  <si>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</si>
  <si>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</si>
  <si>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</si>
  <si>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</si>
  <si>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</si>
  <si>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</si>
  <si>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</si>
  <si>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</si>
  <si>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</si>
  <si>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</si>
  <si>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</si>
  <si>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</si>
  <si>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</si>
  <si>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</si>
  <si>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</si>
  <si>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</si>
  <si>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</si>
  <si>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</si>
  <si>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</si>
  <si>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</si>
  <si>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</si>
  <si>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</si>
  <si>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</si>
  <si>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</si>
  <si>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</si>
  <si>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</si>
  <si>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</si>
  <si>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</si>
  <si>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</si>
  <si>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</si>
  <si>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</si>
  <si>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</si>
  <si>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</si>
  <si>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</si>
  <si>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</si>
  <si>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</si>
  <si>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</si>
  <si>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</si>
  <si>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</si>
  <si>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</si>
  <si>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</si>
  <si>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</si>
  <si>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</si>
  <si>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</si>
  <si>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</si>
  <si>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</si>
  <si>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</si>
  <si>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</si>
  <si>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</si>
  <si>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</si>
  <si>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</si>
  <si>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</si>
  <si>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</si>
  <si>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</si>
  <si>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</si>
  <si>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</si>
  <si>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</si>
  <si>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</si>
  <si>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</si>
  <si>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</si>
  <si>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</si>
  <si>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</si>
  <si>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</si>
  <si>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</si>
  <si>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</si>
  <si>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</si>
  <si>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</si>
  <si>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</si>
  <si>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</si>
  <si>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</si>
  <si>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</si>
  <si>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</si>
  <si>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</si>
  <si>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</si>
  <si>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</si>
  <si>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</si>
  <si>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</si>
  <si>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</si>
  <si>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</si>
  <si>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</si>
  <si>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</si>
  <si>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</si>
  <si>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</si>
  <si>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</si>
  <si>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</si>
  <si>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</si>
  <si>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</si>
  <si>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</si>
  <si>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</si>
  <si>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</si>
  <si>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</si>
  <si>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</si>
  <si>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</si>
  <si>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</si>
  <si>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</si>
  <si>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</si>
  <si>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</si>
  <si>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</si>
  <si>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</si>
  <si>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</si>
  <si>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</si>
  <si>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</si>
  <si>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</si>
  <si>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</si>
  <si>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</si>
  <si>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</si>
  <si>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</si>
  <si>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Backers_Count</t>
  </si>
  <si>
    <t>Mean</t>
  </si>
  <si>
    <t>Median</t>
  </si>
  <si>
    <t>Minimum</t>
  </si>
  <si>
    <t>Maximum</t>
  </si>
  <si>
    <t>Varience</t>
  </si>
  <si>
    <t>Standard Deviation</t>
  </si>
  <si>
    <t>Successful Campaigns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</si>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</sst>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49" fontId="0" fillId="0" borderId="0" xfId="0" applyNumberFormat="1"/>
    <xf numFmtId="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A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Outcomes!PivotTable1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66045707701173E-2"/>
          <c:y val="2.938034188034188E-2"/>
          <c:w val="0.85676351969633635"/>
          <c:h val="0.783063715593243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5-F247-89DD-C989B7A602A4}"/>
            </c:ext>
          </c:extLst>
        </c:ser>
        <c:ser>
          <c:idx val="1"/>
          <c:order val="1"/>
          <c:tx>
            <c:strRef>
              <c:f>'Sub-Category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8C-804B-BC75-3A1D80B3240E}"/>
            </c:ext>
          </c:extLst>
        </c:ser>
        <c:ser>
          <c:idx val="2"/>
          <c:order val="2"/>
          <c:tx>
            <c:strRef>
              <c:f>'Sub-Category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8C-804B-BC75-3A1D80B3240E}"/>
            </c:ext>
          </c:extLst>
        </c:ser>
        <c:ser>
          <c:idx val="3"/>
          <c:order val="3"/>
          <c:tx>
            <c:strRef>
              <c:f>'Sub-Category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8C-804B-BC75-3A1D80B3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46121296"/>
        <c:axId val="1661153696"/>
      </c:barChart>
      <c:catAx>
        <c:axId val="10461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53696"/>
        <c:crosses val="autoZero"/>
        <c:auto val="1"/>
        <c:lblAlgn val="ctr"/>
        <c:lblOffset val="100"/>
        <c:noMultiLvlLbl val="0"/>
      </c:catAx>
      <c:valAx>
        <c:axId val="16611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Outcomes!PivotTable3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9-D54D-ACE2-069D7093EF2F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4E-0F46-AE7C-78677EFE353E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4E-0F46-AE7C-78677EFE353E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4E-0F46-AE7C-78677EFE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8425231"/>
        <c:axId val="298758735"/>
      </c:barChart>
      <c:catAx>
        <c:axId val="2984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58735"/>
        <c:crosses val="autoZero"/>
        <c:auto val="1"/>
        <c:lblAlgn val="ctr"/>
        <c:lblOffset val="100"/>
        <c:noMultiLvlLbl val="0"/>
      </c:catAx>
      <c:valAx>
        <c:axId val="2987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 Date Outcomes!PivotTable15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'Launch Date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F-4444-8FB5-50402D3BC028}"/>
            </c:ext>
          </c:extLst>
        </c:ser>
        <c:ser>
          <c:idx val="1"/>
          <c:order val="1"/>
          <c:tx>
            <c:strRef>
              <c:f>'Launch Date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8E7-A042-A5FD-33E825465F1F}"/>
            </c:ext>
          </c:extLst>
        </c:ser>
        <c:ser>
          <c:idx val="2"/>
          <c:order val="2"/>
          <c:tx>
            <c:strRef>
              <c:f>'Launch Date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8E7-A042-A5FD-33E825465F1F}"/>
            </c:ext>
          </c:extLst>
        </c:ser>
        <c:ser>
          <c:idx val="3"/>
          <c:order val="3"/>
          <c:tx>
            <c:strRef>
              <c:f>'Launch Date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'Launch Date Outcomes'!$A$6:$A$18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 Outcomes'!$E$6:$E$18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8E7-A042-A5FD-33E82546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203215"/>
        <c:axId val="1850129696"/>
      </c:lineChart>
      <c:catAx>
        <c:axId val="14482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9696"/>
        <c:crosses val="autoZero"/>
        <c:auto val="1"/>
        <c:lblAlgn val="ctr"/>
        <c:lblOffset val="100"/>
        <c:noMultiLvlLbl val="0"/>
      </c:catAx>
      <c:valAx>
        <c:axId val="18501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0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4-4C4F-8BB9-841A24814518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4-4C4F-8BB9-841A24814518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4-4C4F-8BB9-841A2481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418911"/>
        <c:axId val="35231679"/>
      </c:lineChart>
      <c:catAx>
        <c:axId val="1242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1679"/>
        <c:crosses val="autoZero"/>
        <c:auto val="1"/>
        <c:lblAlgn val="ctr"/>
        <c:lblOffset val="100"/>
        <c:noMultiLvlLbl val="0"/>
      </c:catAx>
      <c:valAx>
        <c:axId val="352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4</xdr:row>
      <xdr:rowOff>44450</xdr:rowOff>
    </xdr:from>
    <xdr:to>
      <xdr:col>16</xdr:col>
      <xdr:colOff>787400</xdr:colOff>
      <xdr:row>27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AC18-1D8A-C2F5-7157-C45B6E53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</xdr:row>
      <xdr:rowOff>133350</xdr:rowOff>
    </xdr:from>
    <xdr:to>
      <xdr:col>15</xdr:col>
      <xdr:colOff>533400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449B-572C-FAF6-1B70-0E606B267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190500</xdr:rowOff>
    </xdr:from>
    <xdr:to>
      <xdr:col>15</xdr:col>
      <xdr:colOff>355600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08DCA-8F7D-1C04-5C6E-31CAB7801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13</xdr:row>
      <xdr:rowOff>165100</xdr:rowOff>
    </xdr:from>
    <xdr:to>
      <xdr:col>7</xdr:col>
      <xdr:colOff>1397000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DD40D-3751-7D11-790C-02CC9DD8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8.353602199073" createdVersion="8" refreshedVersion="8" minRefreshableVersion="3" recordCount="1000" xr:uid="{0203B830-BC8B-C44A-BD6E-25E3D225006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8.835853472221" createdVersion="8" refreshedVersion="8" minRefreshableVersion="3" recordCount="1000" xr:uid="{17A2B3D6-62E4-7841-A1FC-87428E57F8C3}">
  <cacheSource type="worksheet">
    <worksheetSource name="Full_Crowdfunding_Book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N/A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s v="N/A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ED96A-ACAB-F14D-A55F-40002EC755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98BD29-DE78-BF4E-B6A1-6DCB9AD0463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B43E8-A5DE-B04A-BFB8-B5A85767D52F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6640625" style="4" customWidth="1"/>
    <col min="8" max="8" width="13" bestFit="1" customWidth="1"/>
    <col min="9" max="9" width="18" customWidth="1"/>
    <col min="12" max="12" width="13.1640625" customWidth="1"/>
    <col min="13" max="13" width="20.5" customWidth="1"/>
    <col min="14" max="14" width="22" customWidth="1"/>
    <col min="15" max="15" width="21.83203125" customWidth="1"/>
    <col min="17" max="17" width="28" bestFit="1" customWidth="1"/>
    <col min="18" max="18" width="22.6640625" customWidth="1"/>
    <col min="19" max="19" width="19.1640625" customWidth="1"/>
    <col min="20" max="20" width="16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 s="5" t="str">
        <f>IF(H2,E2/H2,"N/A")</f>
        <v>N/A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6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</f>
        <v>10.4</v>
      </c>
      <c r="G3" t="s">
        <v>20</v>
      </c>
      <c r="H3">
        <v>158</v>
      </c>
      <c r="I3" s="5">
        <f t="shared" ref="I3:I66" si="1">IF(H3,E3/H3,"N/A")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6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s="6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s="6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s="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s="6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s="6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s="6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s="6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s="6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s="6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s="6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s="6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s="6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s="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s="6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s="6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s="6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s="6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s="6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s="6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s="6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s="6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s="6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s="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s="6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s="6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s="6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s="6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s="6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s="6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s="6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s="6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s="6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s="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s="6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s="6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s="6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s="6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s="6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s="6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s="6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s="6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s="6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s="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s="6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s="6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s="6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s="6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s="6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s="6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s="6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s="6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s="6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s="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s="6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s="6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s="6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s="6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s="6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s="6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s="6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s="6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s="6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s="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</f>
        <v>2.3614754098360655</v>
      </c>
      <c r="G67" t="s">
        <v>20</v>
      </c>
      <c r="H67">
        <v>236</v>
      </c>
      <c r="I67" s="5">
        <f t="shared" ref="I67:I130" si="5">IF(H67,E67/H67,"N/A")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s="6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s="6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s="6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s="6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s="6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s="6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s="6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s="6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s="6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s="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s="6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s="6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s="6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s="6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s="6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s="6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s="6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s="6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s="6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s="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s="6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s="6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s="6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s="6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s="6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s="6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s="6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s="6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s="6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s="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s="6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s="6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s="6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s="6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s="6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s="6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s="6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s="6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s="6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s="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s="6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s="6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s="6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s="6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s="6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s="6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s="6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s="6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s="6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s="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s="6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s="6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s="6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s="6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s="6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s="6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s="6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s="6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s="6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s="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s="6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s="6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s="6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s="6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</f>
        <v>3.2026936026936029E-2</v>
      </c>
      <c r="G131" t="s">
        <v>74</v>
      </c>
      <c r="H131">
        <v>55</v>
      </c>
      <c r="I131" s="5">
        <f t="shared" ref="I131:I194" si="9">IF(H131,E131/H131,"N/A")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s="6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s="6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s="6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s="6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s="6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s="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s="6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s="6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s="6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s="6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s="6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s="6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s="6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s="6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s="6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s="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s="6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s="6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s="6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s="6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s="6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s="6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s="6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s="6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s="6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s="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s="6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s="6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s="6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s="6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s="6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s="6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s="6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s="6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s="6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s="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s="6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s="6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s="6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s="6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s="6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s="6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s="6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s="6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s="6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s="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s="6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s="6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s="6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s="6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s="6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s="6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s="6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s="6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s="6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s="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s="6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s="6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s="6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s="6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s="6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s="6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s="6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s="6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</f>
        <v>0.45636363636363636</v>
      </c>
      <c r="G195" t="s">
        <v>14</v>
      </c>
      <c r="H195">
        <v>65</v>
      </c>
      <c r="I195" s="5">
        <f t="shared" ref="I195:I258" si="13">IF(H195,E195/H195,"N/A")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s="6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s="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s="6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s="6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s="6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s="6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s="6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s="6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s="6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s="6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s="6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s="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s="6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s="6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s="6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s="6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s="6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s="6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s="6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s="6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s="6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s="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s="6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s="6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s="6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s="6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s="6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s="6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s="6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s="6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s="6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s="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s="6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s="6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s="6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s="6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s="6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s="6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s="6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s="6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s="6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s="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s="6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s="6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s="6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s="6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s="6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s="6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s="6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s="6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s="6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s="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s="6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s="6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s="6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s="6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s="6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s="6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s="6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s="6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s="6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s="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s="6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s="6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</f>
        <v>1.46</v>
      </c>
      <c r="G259" t="s">
        <v>20</v>
      </c>
      <c r="H259">
        <v>92</v>
      </c>
      <c r="I259" s="5">
        <f t="shared" ref="I259:I322" si="17">IF(H259,E259/H259,"N/A")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s="6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s="6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s="6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s="6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s="6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s="6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s="6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s="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s="6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s="6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s="6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s="6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s="6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s="6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s="6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s="6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s="6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s="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s="6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s="6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s="6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s="6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s="6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s="6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s="6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s="6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s="6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s="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s="6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s="6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s="6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s="6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s="6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s="6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s="6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s="6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s="6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s="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s="6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s="6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s="6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s="6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s="6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s="6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s="6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s="6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s="6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s="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s="6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s="6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s="6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s="6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s="6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s="6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s="6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s="6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s="6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s="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s="6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s="6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s="6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s="6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s="6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s="6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</f>
        <v>0.94144366197183094</v>
      </c>
      <c r="G323" t="s">
        <v>14</v>
      </c>
      <c r="H323">
        <v>2468</v>
      </c>
      <c r="I323" s="5">
        <f t="shared" ref="I323:I386" si="21">IF(H323,E323/H323,"N/A")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s="6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s="6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s="6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s="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s="6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s="6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s="6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s="6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s="6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s="6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s="6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s="6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s="6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s="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s="6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s="6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s="6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s="6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s="6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s="6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s="6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s="6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s="6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s="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s="6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s="6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s="6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s="6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s="6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s="6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s="6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s="6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s="6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s="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s="6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s="6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s="6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s="6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s="6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s="6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s="6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s="6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s="6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s="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s="6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s="6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s="6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s="6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s="6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s="6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s="6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s="6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s="6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s="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s="6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s="6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s="6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s="6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s="6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s="6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s="6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s="6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s="6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s="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</f>
        <v>1.4616709511568124</v>
      </c>
      <c r="G387" t="s">
        <v>20</v>
      </c>
      <c r="H387">
        <v>1137</v>
      </c>
      <c r="I387" s="5">
        <f t="shared" ref="I387:I450" si="25">IF(H387,E387/H387,"N/A")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s="6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s="6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s="6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s="6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s="6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s="6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s="6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s="6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s="6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s="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s="6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s="6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s="6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s="6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s="6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s="6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s="6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s="6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s="6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s="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s="6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s="6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s="6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s="6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s="6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s="6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s="6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s="6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s="6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s="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s="6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s="6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s="6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s="6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s="6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s="6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s="6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s="6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s="6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s="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s="6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s="6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s="6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s="6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s="6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s="6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s="6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s="6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s="6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s="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s="6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s="6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s="6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s="6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s="6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s="6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s="6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s="6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s="6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s="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s="6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s="6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s="6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s="6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</f>
        <v>9.67</v>
      </c>
      <c r="G451" t="s">
        <v>20</v>
      </c>
      <c r="H451">
        <v>86</v>
      </c>
      <c r="I451" s="5">
        <f t="shared" ref="I451:I514" si="29">IF(H451,E451/H451,"N/A")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s="6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s="6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s="6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s="6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s="6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s="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s="6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s="6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s="6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s="6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s="6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s="6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s="6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s="6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s="6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s="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s="6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s="6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s="6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s="6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s="6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s="6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s="6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s="6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s="6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s="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s="6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s="6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s="6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s="6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s="6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s="6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s="6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s="6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s="6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s="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s="6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s="6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s="6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s="6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s="6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s="6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s="6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s="6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s="6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s="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s="6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s="6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s="6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s="6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s="6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str">
        <f t="shared" si="29"/>
        <v>N/A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s="6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s="6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s="6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s="6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s="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s="6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s="6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s="6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s="6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s="6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s="6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s="6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s="6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</f>
        <v>0.39277108433734942</v>
      </c>
      <c r="G515" t="s">
        <v>74</v>
      </c>
      <c r="H515">
        <v>35</v>
      </c>
      <c r="I515" s="5">
        <f t="shared" ref="I515:I578" si="33">IF(H515,E515/H515,"N/A")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s="6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s="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s="6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s="6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s="6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s="6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s="6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s="6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s="6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s="6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s="6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s="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s="6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s="6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s="6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s="6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s="6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s="6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s="6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s="6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s="6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s="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s="6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s="6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s="6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s="6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s="6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s="6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s="6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s="6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s="6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s="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s="6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s="6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s="6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s="6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s="6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s="6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s="6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s="6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s="6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s="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s="6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s="6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s="6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s="6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s="6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s="6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s="6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s="6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s="6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s="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s="6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s="6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s="6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s="6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s="6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s="6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s="6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s="6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s="6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s="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s="6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s="6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</f>
        <v>0.18853658536585366</v>
      </c>
      <c r="G579" t="s">
        <v>74</v>
      </c>
      <c r="H579">
        <v>37</v>
      </c>
      <c r="I579" s="5">
        <f t="shared" ref="I579:I642" si="37">IF(H579,E579/H579,"N/A")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s="6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s="6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s="6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s="6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s="6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s="6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s="6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s="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s="6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s="6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s="6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s="6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s="6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s="6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s="6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s="6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s="6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s="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s="6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s="6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s="6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s="6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s="6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s="6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s="6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s="6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s="6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s="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s="6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s="6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s="6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s="6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s="6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s="6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s="6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s="6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s="6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s="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s="6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s="6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s="6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s="6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s="6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s="6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s="6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s="6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s="6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s="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s="6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s="6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s="6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s="6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s="6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s="6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s="6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s="6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s="6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s="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s="6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s="6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s="6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s="6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s="6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s="6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</f>
        <v>1.1996808510638297</v>
      </c>
      <c r="G643" t="s">
        <v>20</v>
      </c>
      <c r="H643">
        <v>194</v>
      </c>
      <c r="I643" s="5">
        <f t="shared" ref="I643:I706" si="41">IF(H643,E643/H643,"N/A")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s="6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s="6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s="6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s="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s="6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s="6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s="6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s="6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s="6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s="6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s="6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s="6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s="6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s="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s="6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s="6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s="6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s="6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s="6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s="6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s="6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s="6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s="6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s="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s="6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s="6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s="6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s="6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s="6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s="6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s="6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s="6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s="6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s="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s="6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s="6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s="6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s="6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s="6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s="6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s="6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s="6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s="6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s="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s="6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s="6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s="6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s="6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s="6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s="6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s="6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s="6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s="6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s="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s="6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s="6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s="6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s="6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s="6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s="6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s="6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s="6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s="6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s="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</f>
        <v>0.99026517383618151</v>
      </c>
      <c r="G707" t="s">
        <v>14</v>
      </c>
      <c r="H707">
        <v>2025</v>
      </c>
      <c r="I707" s="5">
        <f t="shared" ref="I707:I770" si="45">IF(H707,E707/H707,"N/A")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s="6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s="6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s="6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s="6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s="6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s="6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s="6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s="6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s="6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s="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s="6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s="6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s="6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s="6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s="6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s="6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s="6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s="6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s="6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s="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s="6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s="6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s="6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s="6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s="6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s="6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s="6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s="6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s="6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s="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s="6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s="6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s="6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s="6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s="6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s="6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s="6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s="6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s="6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s="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s="6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s="6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s="6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s="6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s="6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s="6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s="6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s="6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s="6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s="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s="6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s="6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s="6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s="6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s="6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s="6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s="6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s="6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s="6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s="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s="6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s="6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s="6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s="6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</f>
        <v>0.86867834394904464</v>
      </c>
      <c r="G771" t="s">
        <v>14</v>
      </c>
      <c r="H771">
        <v>3410</v>
      </c>
      <c r="I771" s="5">
        <f t="shared" ref="I771:I834" si="49">IF(H771,E771/H771,"N/A")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s="6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s="6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s="6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s="6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s="6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s="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s="6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s="6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s="6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s="6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s="6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s="6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s="6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s="6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s="6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s="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s="6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s="6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s="6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s="6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s="6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s="6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s="6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s="6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s="6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s="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s="6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s="6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s="6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s="6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s="6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s="6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s="6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s="6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s="6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s="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s="6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s="6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s="6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s="6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s="6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s="6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s="6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s="6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s="6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s="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s="6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s="6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s="6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s="6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s="6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s="6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s="6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s="6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s="6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s="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s="6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s="6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s="6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s="6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s="6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s="6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s="6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s="6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</f>
        <v>1.5769117647058823</v>
      </c>
      <c r="G835" t="s">
        <v>20</v>
      </c>
      <c r="H835">
        <v>165</v>
      </c>
      <c r="I835" s="5">
        <f t="shared" ref="I835:I898" si="53">IF(H835,E835/H835,"N/A")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s="6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s="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s="6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s="6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s="6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s="6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s="6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s="6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s="6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s="6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s="6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s="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s="6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s="6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s="6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s="6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s="6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s="6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s="6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s="6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s="6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s="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s="6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s="6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s="6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s="6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s="6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s="6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s="6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s="6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s="6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s="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s="6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s="6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s="6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s="6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s="6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s="6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s="6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s="6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s="6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s="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s="6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s="6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s="6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s="6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s="6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s="6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s="6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s="6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s="6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s="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s="6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s="6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s="6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s="6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s="6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s="6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s="6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s="6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s="6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s="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s="6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s="6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</f>
        <v>0.27693181818181817</v>
      </c>
      <c r="G899" t="s">
        <v>14</v>
      </c>
      <c r="H899">
        <v>27</v>
      </c>
      <c r="I899" s="5">
        <f t="shared" ref="I899:I962" si="57">IF(H899,E899/H899,"N/A")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s="6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s="6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s="6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s="6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s="6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s="6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s="6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s="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s="6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s="6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s="6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s="6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s="6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s="6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s="6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s="6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s="6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s="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s="6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s="6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s="6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s="6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s="6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s="6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s="6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s="6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s="6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s="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s="6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s="6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s="6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s="6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s="6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s="6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s="6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s="6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s="6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s="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s="6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s="6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s="6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s="6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s="6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s="6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s="6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s="6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s="6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s="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s="6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s="6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s="6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s="6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s="6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s="6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s="6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s="6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s="6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s="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s="6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s="6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s="6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s="6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s="6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s="6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</f>
        <v>1.1929824561403508</v>
      </c>
      <c r="G963" t="s">
        <v>20</v>
      </c>
      <c r="H963">
        <v>155</v>
      </c>
      <c r="I963" s="5">
        <f t="shared" ref="I963:I1001" si="61">IF(H963,E963/H963,"N/A")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s="6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s="6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s="6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s="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s="6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s="6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s="6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s="6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s="6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s="6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s="6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s="6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s="6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s="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s="6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s="6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s="6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s="6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s="6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s="6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s="6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s="6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s="6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s="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s="6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s="6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s="6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s="6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s="6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s="6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s="6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s="6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s="6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s="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s="6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s="6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s="6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s="6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s="6" t="s">
        <v>2033</v>
      </c>
      <c r="T1001" t="s">
        <v>2034</v>
      </c>
    </row>
  </sheetData>
  <conditionalFormatting sqref="G1:G1048576">
    <cfRule type="containsText" dxfId="14" priority="14" operator="containsText" text="live">
      <formula>NOT(ISERROR(SEARCH("live",G1)))</formula>
    </cfRule>
    <cfRule type="containsText" dxfId="13" priority="15" operator="containsText" text="canceled">
      <formula>NOT(ISERROR(SEARCH("canceled",G1)))</formula>
    </cfRule>
    <cfRule type="containsText" dxfId="12" priority="16" operator="containsText" text="Failed">
      <formula>NOT(ISERROR(SEARCH("Failed",G1)))</formula>
    </cfRule>
    <cfRule type="containsText" dxfId="11" priority="17" operator="containsText" text="Successful">
      <formula>NOT(ISERROR(SEARCH("Successful",G1)))</formula>
    </cfRule>
  </conditionalFormatting>
  <conditionalFormatting sqref="F2:F1001">
    <cfRule type="cellIs" dxfId="10" priority="1" operator="greaterThanOrEqual">
      <formula>2</formula>
    </cfRule>
    <cfRule type="cellIs" dxfId="9" priority="2" operator="between">
      <formula>1</formula>
      <formula>1.9999999</formula>
    </cfRule>
    <cfRule type="cellIs" dxfId="8" priority="3" operator="lessThanOrEqual">
      <formula>0.99999999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2D20-D185-2847-8935-D0F75983E80D}">
  <dimension ref="A1:F30"/>
  <sheetViews>
    <sheetView workbookViewId="0">
      <selection activeCell="E20" sqref="E2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8" t="s">
        <v>6</v>
      </c>
      <c r="B1" t="s">
        <v>2070</v>
      </c>
    </row>
    <row r="2" spans="1:6" x14ac:dyDescent="0.2">
      <c r="A2" s="8" t="s">
        <v>2031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9" t="s">
        <v>2065</v>
      </c>
      <c r="B7" s="12"/>
      <c r="C7" s="12"/>
      <c r="D7" s="12"/>
      <c r="E7" s="12">
        <v>4</v>
      </c>
      <c r="F7" s="12">
        <v>4</v>
      </c>
    </row>
    <row r="8" spans="1:6" x14ac:dyDescent="0.2">
      <c r="A8" s="9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9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9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9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9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9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9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9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9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9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9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9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9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9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9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9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9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9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9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9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9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9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9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2B7EE-19C3-4448-826F-6258194822F8}">
  <dimension ref="A1:F14"/>
  <sheetViews>
    <sheetView workbookViewId="0"/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2070</v>
      </c>
    </row>
    <row r="3" spans="1:6" x14ac:dyDescent="0.2">
      <c r="A3" s="8" t="s">
        <v>2068</v>
      </c>
      <c r="B3" s="8" t="s">
        <v>2069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9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9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9" t="s">
        <v>2064</v>
      </c>
      <c r="B8" s="12"/>
      <c r="C8" s="12"/>
      <c r="D8" s="12"/>
      <c r="E8" s="12">
        <v>4</v>
      </c>
      <c r="F8" s="12">
        <v>4</v>
      </c>
    </row>
    <row r="9" spans="1:6" x14ac:dyDescent="0.2">
      <c r="A9" s="9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9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9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9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9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9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89BC-AE1F-E64B-AAB6-EAE4F66E61D4}">
  <dimension ref="A1:F18"/>
  <sheetViews>
    <sheetView workbookViewId="0">
      <selection activeCell="B6" sqref="B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2070</v>
      </c>
    </row>
    <row r="2" spans="1:6" x14ac:dyDescent="0.2">
      <c r="A2" s="8" t="s">
        <v>2085</v>
      </c>
      <c r="B2" t="s">
        <v>2070</v>
      </c>
    </row>
    <row r="4" spans="1:6" x14ac:dyDescent="0.2">
      <c r="A4" s="8" t="s">
        <v>2068</v>
      </c>
      <c r="B4" s="8" t="s">
        <v>2069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2073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">
      <c r="A7" s="11" t="s">
        <v>2074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">
      <c r="A8" s="11" t="s">
        <v>2075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">
      <c r="A9" s="11" t="s">
        <v>2076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">
      <c r="A10" s="11" t="s">
        <v>2077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">
      <c r="A11" s="11" t="s">
        <v>2078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">
      <c r="A12" s="11" t="s">
        <v>2079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">
      <c r="A13" s="11" t="s">
        <v>2080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">
      <c r="A14" s="11" t="s">
        <v>2081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">
      <c r="A15" s="11" t="s">
        <v>2082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">
      <c r="A16" s="11" t="s">
        <v>2083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">
      <c r="A17" s="11" t="s">
        <v>2084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">
      <c r="A18" s="11" t="s">
        <v>2067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0F74-9D07-C14B-8ECE-76257A563BE4}">
  <dimension ref="A1:H13"/>
  <sheetViews>
    <sheetView workbookViewId="0">
      <selection activeCell="J20" sqref="J20"/>
    </sheetView>
  </sheetViews>
  <sheetFormatPr baseColWidth="10" defaultRowHeight="16" x14ac:dyDescent="0.2"/>
  <cols>
    <col min="1" max="1" width="26.5" customWidth="1"/>
    <col min="2" max="2" width="17.6640625" customWidth="1"/>
    <col min="3" max="3" width="14.1640625" customWidth="1"/>
    <col min="4" max="4" width="17.1640625" customWidth="1"/>
    <col min="5" max="5" width="13" customWidth="1"/>
    <col min="6" max="6" width="21" customWidth="1"/>
    <col min="7" max="7" width="17.33203125" customWidth="1"/>
    <col min="8" max="8" width="18.6640625" customWidth="1"/>
  </cols>
  <sheetData>
    <row r="1" spans="1:8" x14ac:dyDescent="0.2">
      <c r="A1" s="1" t="s">
        <v>2086</v>
      </c>
      <c r="B1" s="1" t="s">
        <v>2087</v>
      </c>
      <c r="C1" s="1" t="s">
        <v>2088</v>
      </c>
      <c r="D1" s="1" t="s">
        <v>2093</v>
      </c>
      <c r="E1" s="1" t="s">
        <v>2089</v>
      </c>
      <c r="F1" s="1" t="s">
        <v>2090</v>
      </c>
      <c r="G1" s="1" t="s">
        <v>2091</v>
      </c>
      <c r="H1" s="1" t="s">
        <v>2092</v>
      </c>
    </row>
    <row r="2" spans="1:8" x14ac:dyDescent="0.2">
      <c r="A2" t="s">
        <v>2094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COUNTIFS(Crowdfunding!G2:G1001,"=Successful",Crowdfunding!D2:D1001,"&gt;=1000",Crowdfunding!D2:D1001,"&lt;=4999")</f>
        <v>191</v>
      </c>
      <c r="C3">
        <f>COUNTIFS(Crowdfunding!G2:G1001,"=Failed",Crowdfunding!D2:D1001,"&gt;=1000",Crowdfunding!D2:D1001,"&lt;=4999")</f>
        <v>38</v>
      </c>
      <c r="D3">
        <f>COUNTIFS(Crowdfunding!G2:G1001,"=Canceled",Crowdfunding!D2:D1001,"&gt;=1000",Crowdfunding!D2:D1001,"&lt;=4999")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2096</v>
      </c>
      <c r="B4">
        <f>COUNTIFS(Crowdfunding!G2:G1001,"=Successful",Crowdfunding!D2:D1001,"&gt;=5000",Crowdfunding!D2:D1001,"&lt;=9999")</f>
        <v>164</v>
      </c>
      <c r="C4">
        <f>COUNTIFS(Crowdfunding!G2:G1001,"=Failed",Crowdfunding!D2:D1001,"&gt;=5000",Crowdfunding!D2:D1001,"&lt;=9999")</f>
        <v>126</v>
      </c>
      <c r="D4">
        <f>COUNTIFS(Crowdfunding!G2:G1001,"=Canceled",Crowdfunding!D2:D1001,"&gt;=5000",Crowdfunding!D2:D1001,"&lt;=9999")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COUNTIFS(Crowdfunding!G2:G1001,"=Successful",Crowdfunding!D2:D1001,"&gt;=10000",Crowdfunding!D2:D1001,"&lt;=14999")</f>
        <v>4</v>
      </c>
      <c r="C5">
        <f>COUNTIFS(Crowdfunding!G2:G1001,"=Failed",Crowdfunding!D2:D1001,"&gt;=10000",Crowdfunding!D2:D1001,"&lt;=14999")</f>
        <v>5</v>
      </c>
      <c r="D5">
        <f>COUNTIFS(Crowdfunding!G2:G1001,"=Canceled",Crowdfunding!D2:D1001,"&gt;=10000",Crowdfunding!D2:D1001,"&lt;=14999")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COUNTIFS(Crowdfunding!G2:G1001,"=Successful",Crowdfunding!D2:D1001,"&gt;=15000",Crowdfunding!D2:D1001,"&lt;=19999")</f>
        <v>10</v>
      </c>
      <c r="C6">
        <f>COUNTIFS(Crowdfunding!G2:G1001,"=Failed",Crowdfunding!D2:D1001,"&gt;=15000",Crowdfunding!D2:D1001,"&lt;=19999")</f>
        <v>0</v>
      </c>
      <c r="D6">
        <f>COUNTIFS(Crowdfunding!G2:G1001,"=Canceled",Crowdfunding!D2:D1001,"&gt;=15000",Crowdfunding!D2:D1001,"&lt;=19999")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COUNTIFS(Crowdfunding!G2:G1001,"=Successful",Crowdfunding!D2:D1001,"&gt;=20000",Crowdfunding!D2:D1001,"&lt;=24999")</f>
        <v>7</v>
      </c>
      <c r="C7">
        <f>COUNTIFS(Crowdfunding!G2:G1001,"=Failed",Crowdfunding!D2:D1001,"&gt;=20000",Crowdfunding!D2:D1001,"&lt;=24999")</f>
        <v>0</v>
      </c>
      <c r="D7">
        <f>COUNTIFS(Crowdfunding!G2:G1001,"=Canceled",Crowdfunding!D2:D1001,"&gt;=20000",Crowdfunding!D2:D1001,"&lt;=24999")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COUNTIFS(Crowdfunding!G2:G1001,"=Successful",Crowdfunding!D2:D1001,"&gt;=25000",Crowdfunding!D2:D1001,"&lt;=29999")</f>
        <v>11</v>
      </c>
      <c r="C8">
        <f>COUNTIFS(Crowdfunding!G2:G1001,"=Failed",Crowdfunding!D2:D1001,"&gt;=25000",Crowdfunding!D2:D1001,"&lt;=29999")</f>
        <v>3</v>
      </c>
      <c r="D8">
        <f>COUNTIFS(Crowdfunding!G2:G1001,"=Canceled",Crowdfunding!D2:D1001,"&gt;=25000",Crowdfunding!D2:D1001,"&lt;=29999")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COUNTIFS(Crowdfunding!G2:G1001,"=Successful",Crowdfunding!D2:D1001,"&gt;=3000",Crowdfunding!D2:D1001,"&lt;=34999")</f>
        <v>285</v>
      </c>
      <c r="C9">
        <f>COUNTIFS(Crowdfunding!G2:G1001,"=Failed",Crowdfunding!D2:D1001,"&gt;=30000",Crowdfunding!D2:D1001,"&lt;=34999")</f>
        <v>0</v>
      </c>
      <c r="D9">
        <f>COUNTIFS(Crowdfunding!G2:G1001,"=Canceled",Crowdfunding!D2:D1001,"&gt;=30000",Crowdfunding!D2:D1001,"&lt;=34999")</f>
        <v>0</v>
      </c>
      <c r="E9">
        <f t="shared" si="0"/>
        <v>285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COUNTIFS(Crowdfunding!G2:G1001,"=Successful",Crowdfunding!D2:D1001,"&gt;=35000",Crowdfunding!D2:D1001,"&lt;=39999")</f>
        <v>8</v>
      </c>
      <c r="C10">
        <f>COUNTIFS(Crowdfunding!G2:G1001,"=Failed",Crowdfunding!D2:D1001,"&gt;=35000",Crowdfunding!D2:D1001,"&lt;=39999")</f>
        <v>3</v>
      </c>
      <c r="D10">
        <f>COUNTIFS(Crowdfunding!G2:G1001,"=Canceled",Crowdfunding!D2:D1001,"&gt;=35000",Crowdfunding!D2:D1001,"&lt;=39999")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COUNTIFS(Crowdfunding!G2:G1001,"=Successful",Crowdfunding!D2:D1001,"&gt;=40000",Crowdfunding!D2:D1001,"&lt;=44999")</f>
        <v>11</v>
      </c>
      <c r="C11">
        <f>COUNTIFS(Crowdfunding!G2:G1001,"=Failed",Crowdfunding!D2:D1001,"&gt;=40000",Crowdfunding!D2:D1001,"&lt;=44999")</f>
        <v>3</v>
      </c>
      <c r="D11">
        <f>COUNTIFS(Crowdfunding!G2:G1001,"=Canceled",Crowdfunding!D2:D1001,"&gt;=40000",Crowdfunding!D2:D1001,"&lt;=44999")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COUNTIFS(Crowdfunding!G2:G1001,"=Successful",Crowdfunding!D2:D1001,"&gt;=45000",Crowdfunding!D2:D1001,"&lt;=49999")</f>
        <v>8</v>
      </c>
      <c r="C12">
        <f>COUNTIFS(Crowdfunding!G2:G1001,"=Failed",Crowdfunding!D2:D1001,"&gt;=45000",Crowdfunding!D2:D1001,"&lt;=49999")</f>
        <v>3</v>
      </c>
      <c r="D12">
        <f>COUNTIFS(Crowdfunding!G2:G1001,"=Canceled",Crowdfunding!D2:D1001,"&gt;=45000",Crowdfunding!D2:D1001,"&lt;=49999")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COUNTIFS(Crowdfunding!G2:G1001,"=Successful",Crowdfunding!D2:D1001,"&gt;=50000")</f>
        <v>114</v>
      </c>
      <c r="C13">
        <f>COUNTIFS(Crowdfunding!G2:G1001,"=Failed",Crowdfunding!D2:D1001,"&gt;=50000")</f>
        <v>163</v>
      </c>
      <c r="D13">
        <f>COUNTIFS(Crowdfunding!G2:G1001,"=Canceled",Crowdfunding!D2:D1001,"&gt;=50000")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14CE-5D68-7246-8871-5FD32C5CC0A7}">
  <dimension ref="A1:I566"/>
  <sheetViews>
    <sheetView tabSelected="1" workbookViewId="0">
      <selection activeCell="I7" sqref="I7"/>
    </sheetView>
  </sheetViews>
  <sheetFormatPr baseColWidth="10" defaultRowHeight="16" x14ac:dyDescent="0.2"/>
  <cols>
    <col min="2" max="2" width="16" customWidth="1"/>
    <col min="5" max="5" width="15.1640625" customWidth="1"/>
    <col min="7" max="7" width="18.83203125" customWidth="1"/>
    <col min="8" max="8" width="21.33203125" customWidth="1"/>
    <col min="9" max="9" width="18.83203125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  <c r="G1" s="1" t="s">
        <v>2106</v>
      </c>
      <c r="H1" s="1" t="s">
        <v>2113</v>
      </c>
      <c r="I1" s="1" t="s">
        <v>2114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2107</v>
      </c>
      <c r="H2" s="13">
        <f>AVERAGE(B2:B566)</f>
        <v>851.14690265486729</v>
      </c>
      <c r="I2" s="13">
        <f>AVERAGE(E2:E363)</f>
        <v>587.50828729281773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MEDIAN(B2:B566)</f>
        <v>201</v>
      </c>
      <c r="I3">
        <f>MEDIAN(E2:E363)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MIN(B2:B566)</f>
        <v>16</v>
      </c>
      <c r="I4">
        <f>MIN(E2:E363)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MAX(B2:B566)</f>
        <v>7295</v>
      </c>
      <c r="I5">
        <f>MAX(E2:E363)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2111</v>
      </c>
      <c r="H6" s="5">
        <f>_xlfn.VAR.P(B2:B566)</f>
        <v>1603373.7324019109</v>
      </c>
      <c r="I6" s="5">
        <f>_xlfn.VAR.P(E2:E363)</f>
        <v>925919.32175452518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2112</v>
      </c>
      <c r="H7" s="5">
        <f>_xlfn.STDEV.P(B2:B566)</f>
        <v>1266.2439466397898</v>
      </c>
      <c r="I7" s="5">
        <f>_xlfn.STDEV.P(E2:E363)</f>
        <v>962.24701701513482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</row>
    <row r="365" spans="1:5" x14ac:dyDescent="0.2">
      <c r="A365" t="s">
        <v>20</v>
      </c>
      <c r="B365">
        <v>234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363">
    <cfRule type="containsText" dxfId="3" priority="1" operator="containsText" text="live">
      <formula>NOT(ISERROR(SEARCH("live",D1)))</formula>
    </cfRule>
    <cfRule type="containsText" dxfId="2" priority="2" operator="containsText" text="canceled">
      <formula>NOT(ISERROR(SEARCH("canceled",D1)))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Sub-Category Outcomes</vt:lpstr>
      <vt:lpstr>Parent Category Outcomes</vt:lpstr>
      <vt:lpstr>Launch Date Outcomes</vt:lpstr>
      <vt:lpstr>Outcomes Based on Goal</vt:lpstr>
      <vt:lpstr>Summary Statistics</vt:lpstr>
      <vt:lpstr>Full_Workbook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2022-09-28T00:48:35Z</dcterms:modified>
</cp:coreProperties>
</file>