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696430d113c8bf6/Documents/Things I know/Physics_Research/BioPhysics/HenryCoeffCode/POPS_chol_in_NaCl_water/"/>
    </mc:Choice>
  </mc:AlternateContent>
  <xr:revisionPtr revIDLastSave="325" documentId="11_68C7E693CB5F8B761577107C9D32293A0B9F5FF8" xr6:coauthVersionLast="47" xr6:coauthVersionMax="47" xr10:uidLastSave="{BDF5E5E0-DE4D-48F5-AB45-50E9423CB6A8}"/>
  <bookViews>
    <workbookView xWindow="-108" yWindow="-108" windowWidth="23256" windowHeight="12456" activeTab="1" xr2:uid="{00000000-000D-0000-FFFF-FFFF00000000}"/>
  </bookViews>
  <sheets>
    <sheet name="ZS (Presonic)" sheetId="1" r:id="rId1"/>
    <sheet name="ZS (Sonic)" sheetId="2" r:id="rId2"/>
    <sheet name="ZP (Presonic)" sheetId="3" r:id="rId3"/>
    <sheet name="ZP (Sonic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" l="1"/>
  <c r="Y11" i="2"/>
  <c r="Y8" i="2"/>
  <c r="Y5" i="2"/>
  <c r="Y2" i="2"/>
  <c r="Y20" i="1"/>
  <c r="Y16" i="1"/>
  <c r="Y11" i="1"/>
  <c r="Y6" i="1"/>
  <c r="Y2" i="1"/>
  <c r="P2" i="4"/>
  <c r="Q2" i="4" s="1"/>
  <c r="Q14" i="4"/>
  <c r="Q11" i="4"/>
  <c r="Q8" i="4"/>
  <c r="Q5" i="4"/>
  <c r="Q2" i="3"/>
  <c r="Q14" i="3"/>
  <c r="Q11" i="3"/>
  <c r="Q8" i="3"/>
  <c r="Q5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2" i="3"/>
  <c r="O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O2" i="3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7" i="2"/>
  <c r="W2" i="2"/>
  <c r="X2" i="1"/>
  <c r="W3" i="1"/>
  <c r="W5" i="1"/>
  <c r="W6" i="1"/>
  <c r="W8" i="1"/>
  <c r="W9" i="1"/>
  <c r="W11" i="1"/>
  <c r="W13" i="1"/>
  <c r="W15" i="1"/>
  <c r="W16" i="1"/>
  <c r="W17" i="1"/>
  <c r="W19" i="1"/>
  <c r="W20" i="1"/>
  <c r="W21" i="1"/>
  <c r="W22" i="1"/>
  <c r="W2" i="1"/>
  <c r="U5" i="2"/>
  <c r="V5" i="2"/>
  <c r="U8" i="2"/>
  <c r="V8" i="2"/>
  <c r="U11" i="2"/>
  <c r="V11" i="2"/>
  <c r="U14" i="2"/>
  <c r="V14" i="2"/>
  <c r="V2" i="2"/>
  <c r="U2" i="2"/>
  <c r="T14" i="2"/>
  <c r="T11" i="2"/>
  <c r="T8" i="2"/>
  <c r="T5" i="2"/>
  <c r="T2" i="2"/>
  <c r="S14" i="2"/>
  <c r="S11" i="2"/>
  <c r="S8" i="2"/>
  <c r="S5" i="2"/>
  <c r="S6" i="1"/>
  <c r="U6" i="1"/>
  <c r="S2" i="1"/>
  <c r="U2" i="1" s="1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7" i="2"/>
  <c r="Q2" i="2"/>
  <c r="P17" i="2"/>
  <c r="P15" i="2"/>
  <c r="O17" i="2"/>
  <c r="O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V6" i="1"/>
  <c r="V11" i="1"/>
  <c r="V16" i="1"/>
  <c r="V20" i="1"/>
  <c r="V2" i="1"/>
  <c r="U20" i="1"/>
  <c r="U16" i="1"/>
  <c r="U11" i="1"/>
  <c r="T20" i="1"/>
  <c r="T16" i="1"/>
  <c r="T11" i="1"/>
  <c r="T6" i="1"/>
  <c r="T2" i="1"/>
  <c r="S20" i="1"/>
  <c r="S16" i="1"/>
  <c r="S11" i="1"/>
  <c r="R3" i="1"/>
  <c r="R5" i="1"/>
  <c r="R6" i="1"/>
  <c r="R8" i="1"/>
  <c r="R9" i="1"/>
  <c r="R11" i="1"/>
  <c r="R13" i="1"/>
  <c r="R15" i="1"/>
  <c r="R16" i="1"/>
  <c r="R17" i="1"/>
  <c r="R19" i="1"/>
  <c r="R20" i="1"/>
  <c r="R21" i="1"/>
  <c r="R22" i="1"/>
  <c r="R2" i="1"/>
  <c r="Q3" i="1"/>
  <c r="Q5" i="1"/>
  <c r="Q6" i="1"/>
  <c r="Q8" i="1"/>
  <c r="Q9" i="1"/>
  <c r="Q11" i="1"/>
  <c r="Q13" i="1"/>
  <c r="Q15" i="1"/>
  <c r="Q16" i="1"/>
  <c r="Q17" i="1"/>
  <c r="Q19" i="1"/>
  <c r="Q20" i="1"/>
  <c r="Q21" i="1"/>
  <c r="Q22" i="1"/>
  <c r="Q2" i="1"/>
  <c r="P22" i="1"/>
  <c r="P20" i="1"/>
  <c r="P21" i="1"/>
  <c r="P19" i="1"/>
  <c r="P17" i="1"/>
  <c r="P16" i="1"/>
  <c r="P15" i="1"/>
  <c r="P13" i="1"/>
  <c r="P11" i="1"/>
  <c r="P9" i="1"/>
  <c r="P8" i="1"/>
  <c r="P6" i="1"/>
  <c r="P5" i="1"/>
  <c r="P3" i="1"/>
  <c r="P2" i="1"/>
  <c r="O22" i="1"/>
  <c r="O21" i="1"/>
  <c r="O20" i="1"/>
  <c r="O19" i="1"/>
  <c r="O17" i="1"/>
  <c r="O16" i="1"/>
  <c r="O15" i="1"/>
  <c r="O13" i="1"/>
  <c r="O11" i="1"/>
  <c r="O9" i="1"/>
  <c r="O8" i="1"/>
  <c r="O6" i="1"/>
  <c r="O5" i="1"/>
  <c r="O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H14" i="4"/>
  <c r="H11" i="4"/>
  <c r="H8" i="4"/>
  <c r="H5" i="4"/>
  <c r="H2" i="4"/>
  <c r="H14" i="3"/>
  <c r="H11" i="3"/>
  <c r="H8" i="3"/>
  <c r="H5" i="3"/>
  <c r="H2" i="3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7" i="2"/>
  <c r="J15" i="2"/>
  <c r="K14" i="2"/>
  <c r="J14" i="2"/>
  <c r="J13" i="2"/>
  <c r="J12" i="2"/>
  <c r="K11" i="2"/>
  <c r="J11" i="2"/>
  <c r="J10" i="2"/>
  <c r="J9" i="2"/>
  <c r="K8" i="2"/>
  <c r="J8" i="2"/>
  <c r="J7" i="2"/>
  <c r="J6" i="2"/>
  <c r="K5" i="2"/>
  <c r="J5" i="2"/>
  <c r="J4" i="2"/>
  <c r="J3" i="2"/>
  <c r="K2" i="2"/>
  <c r="J2" i="2"/>
  <c r="J22" i="1"/>
  <c r="J21" i="1"/>
  <c r="J20" i="1"/>
  <c r="K20" i="1" s="1"/>
  <c r="J19" i="1"/>
  <c r="J17" i="1"/>
  <c r="K16" i="1" s="1"/>
  <c r="J16" i="1"/>
  <c r="J15" i="1"/>
  <c r="J13" i="1"/>
  <c r="J11" i="1"/>
  <c r="K11" i="1" s="1"/>
  <c r="J9" i="1"/>
  <c r="J8" i="1"/>
  <c r="K6" i="1" s="1"/>
  <c r="J6" i="1"/>
  <c r="J5" i="1"/>
  <c r="J3" i="1"/>
  <c r="J2" i="1"/>
  <c r="K2" i="1" s="1"/>
</calcChain>
</file>

<file path=xl/sharedStrings.xml><?xml version="1.0" encoding="utf-8"?>
<sst xmlns="http://schemas.openxmlformats.org/spreadsheetml/2006/main" count="144" uniqueCount="69">
  <si>
    <t>Experiment (set of 3 measurements)</t>
  </si>
  <si>
    <t>Chol% - measurement</t>
  </si>
  <si>
    <t>Peak #</t>
  </si>
  <si>
    <t>Number (nm)</t>
  </si>
  <si>
    <t>S.D.</t>
  </si>
  <si>
    <t>% Distr.</t>
  </si>
  <si>
    <t>PDI</t>
  </si>
  <si>
    <t>Int</t>
  </si>
  <si>
    <t>Measurement Avg Number (nm)</t>
  </si>
  <si>
    <t>Radius (nm)</t>
  </si>
  <si>
    <t>Experiment Avg Radius (nm)</t>
  </si>
  <si>
    <t>0% - 1</t>
  </si>
  <si>
    <t>0% - 2</t>
  </si>
  <si>
    <t>0% - 3</t>
  </si>
  <si>
    <t>5% - 1</t>
  </si>
  <si>
    <t>5% - 2</t>
  </si>
  <si>
    <t>5% - 3</t>
  </si>
  <si>
    <t>10% - 1</t>
  </si>
  <si>
    <t xml:space="preserve">10% - 2 </t>
  </si>
  <si>
    <t>10% - 3</t>
  </si>
  <si>
    <t>20% - 1</t>
  </si>
  <si>
    <t>20% - 2</t>
  </si>
  <si>
    <t>20% - 3</t>
  </si>
  <si>
    <t>30% - 1</t>
  </si>
  <si>
    <t>30% - 2</t>
  </si>
  <si>
    <t>30% - 3</t>
  </si>
  <si>
    <t>0 - 1</t>
  </si>
  <si>
    <t>0 - 2</t>
  </si>
  <si>
    <t>0 - 3</t>
  </si>
  <si>
    <t>5 - 1</t>
  </si>
  <si>
    <t>5 - 2</t>
  </si>
  <si>
    <t>5 - 3</t>
  </si>
  <si>
    <t>10 - 1</t>
  </si>
  <si>
    <t>10 - 2</t>
  </si>
  <si>
    <t>10 - 3</t>
  </si>
  <si>
    <t>20 - 1</t>
  </si>
  <si>
    <t>20 - 2</t>
  </si>
  <si>
    <t>20 - 3</t>
  </si>
  <si>
    <t>30 - 1</t>
  </si>
  <si>
    <t>30 - 2</t>
  </si>
  <si>
    <t>30 -3</t>
  </si>
  <si>
    <t>Chol% - Measurement</t>
  </si>
  <si>
    <t>W. Avg Z Pot. (mV)</t>
  </si>
  <si>
    <t>S.D</t>
  </si>
  <si>
    <t>Average Pot. across measurements</t>
  </si>
  <si>
    <t>Raw Z-Pot</t>
  </si>
  <si>
    <t>Corrected Z-Pot</t>
  </si>
  <si>
    <t>Avg Corrected Pot</t>
  </si>
  <si>
    <t>30 - 3</t>
  </si>
  <si>
    <t xml:space="preserve">% Distr. </t>
  </si>
  <si>
    <t>Measurement Number</t>
  </si>
  <si>
    <t>Measurement S.D.</t>
  </si>
  <si>
    <t>Measurement W. Avg</t>
  </si>
  <si>
    <t>W.Avg S.D.</t>
  </si>
  <si>
    <t>Radius S.D.</t>
  </si>
  <si>
    <t>Exp. Avg Radius</t>
  </si>
  <si>
    <t>Exp Avg Radius S.D.</t>
  </si>
  <si>
    <t>KA S.D.</t>
  </si>
  <si>
    <t>KA values (for K =1.0447)</t>
  </si>
  <si>
    <t>KA Values (Unaveraged)</t>
  </si>
  <si>
    <t>Standard Deviation</t>
  </si>
  <si>
    <t>Avg Z Pot</t>
  </si>
  <si>
    <t>Raw Zeta</t>
  </si>
  <si>
    <t>Raw Z S.D.</t>
  </si>
  <si>
    <t>Henry Coeff.</t>
  </si>
  <si>
    <t>Henry CoEff. SD</t>
  </si>
  <si>
    <t>Corrected Z-Pot SD</t>
  </si>
  <si>
    <t>Avg Corrected Z-Pot SD</t>
  </si>
  <si>
    <t>Exp Avg Radius Rel. 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</si>
</sst>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'ZS (Presonic)'!$AC$2:$AC$6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'ZS (Presonic)'!$AD$2:$AD$6</c:f>
              <c:numCache>
                <c:formatCode>General</c:formatCode>
                <c:ptCount val="5"/>
                <c:pt idx="0">
                  <c:v>99.916666666666671</c:v>
                </c:pt>
                <c:pt idx="1">
                  <c:v>129.81666666666666</c:v>
                </c:pt>
                <c:pt idx="2">
                  <c:v>93.816666666666663</c:v>
                </c:pt>
                <c:pt idx="3">
                  <c:v>157.43333333333331</c:v>
                </c:pt>
                <c:pt idx="4">
                  <c:v>531.11666666666667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D-45AE-B367-9F502DF0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87103"/>
        <c:axId val="1764283775"/>
      </c:scatterChart>
      <c:valAx>
        <c:axId val="17642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83775"/>
        <c:crosses val="autoZero"/>
        <c:crossBetween val="midCat"/>
      </c:valAx>
      <c:valAx>
        <c:axId val="17642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'ZS (Sonic)'!$C$21:$C$25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'ZS (Sonic)'!$D$21:$D$25</c:f>
              <c:numCache>
                <c:formatCode>General</c:formatCode>
                <c:ptCount val="5"/>
                <c:pt idx="0">
                  <c:v>2.0323333333333333</c:v>
                </c:pt>
                <c:pt idx="1">
                  <c:v>50.129999999999995</c:v>
                </c:pt>
                <c:pt idx="2">
                  <c:v>2.7016666666666667</c:v>
                </c:pt>
                <c:pt idx="3">
                  <c:v>254.73333333333332</c:v>
                </c:pt>
                <c:pt idx="4">
                  <c:v>190.66666666666666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4A02-96E0-D0F27020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4799"/>
        <c:axId val="101096879"/>
      </c:scatterChart>
      <c:valAx>
        <c:axId val="1010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879"/>
        <c:crosses val="autoZero"/>
        <c:crossBetween val="midCat"/>
      </c:valAx>
      <c:valAx>
        <c:axId val="1010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'ZP (Presonic)'!$B$19:$B$23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'ZP (Presonic)'!$C$19:$C$23</c:f>
              <c:numCache>
                <c:formatCode>General</c:formatCode>
                <c:ptCount val="5"/>
                <c:pt idx="0">
                  <c:v>-72.781910932665468</c:v>
                </c:pt>
                <c:pt idx="1">
                  <c:v>-62.845013083349933</c:v>
                </c:pt>
                <c:pt idx="2">
                  <c:v>-77.520417178245225</c:v>
                </c:pt>
                <c:pt idx="3">
                  <c:v>-62.518005290820291</c:v>
                </c:pt>
                <c:pt idx="4">
                  <c:v>-53.939513751088761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2-40C6-82AE-1E4E8FAA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68207"/>
        <c:axId val="1598568623"/>
      </c:scatterChart>
      <c:valAx>
        <c:axId val="15985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68623"/>
        <c:crosses val="autoZero"/>
        <c:crossBetween val="midCat"/>
      </c:valAx>
      <c:valAx>
        <c:axId val="15985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'ZP (Sonic)'!$B$18:$B$22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'ZP (Sonic)'!$C$18:$C$22</c:f>
              <c:numCache>
                <c:formatCode>General</c:formatCode>
                <c:ptCount val="5"/>
                <c:pt idx="0">
                  <c:v>-61.750105750755928</c:v>
                </c:pt>
                <c:pt idx="1">
                  <c:v>-59.831376678835035</c:v>
                </c:pt>
                <c:pt idx="2">
                  <c:v>-58.097103734958431</c:v>
                </c:pt>
                <c:pt idx="3">
                  <c:v>-57.432666033652104</c:v>
                </c:pt>
                <c:pt idx="4">
                  <c:v>-54.107671423736036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F-4B3B-94C1-37BF8F56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2367"/>
        <c:axId val="47531951"/>
      </c:scatterChart>
      <c:valAx>
        <c:axId val="4753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1951"/>
        <c:crosses val="autoZero"/>
        <c:crossBetween val="midCat"/>
      </c:valAx>
      <c:valAx>
        <c:axId val="475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24</xdr:row>
      <xdr:rowOff>152400</xdr:rowOff>
    </xdr:from>
    <xdr:to>
      <xdr:col>10</xdr:col>
      <xdr:colOff>1203960</xdr:colOff>
      <xdr:row>38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4452A-C51B-F739-E318-2A061728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19</xdr:row>
      <xdr:rowOff>38100</xdr:rowOff>
    </xdr:from>
    <xdr:to>
      <xdr:col>10</xdr:col>
      <xdr:colOff>403860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326AA-6E9C-BB76-1D5D-2BB03E8F5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137160</xdr:rowOff>
    </xdr:from>
    <xdr:to>
      <xdr:col>15</xdr:col>
      <xdr:colOff>381000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FB2A2-5C26-5B39-5A69-3E196530B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18</xdr:row>
      <xdr:rowOff>15240</xdr:rowOff>
    </xdr:from>
    <xdr:to>
      <xdr:col>7</xdr:col>
      <xdr:colOff>1143000</xdr:colOff>
      <xdr:row>31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2A75-1C22-3269-9212-163740CBF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3"/>
  <sheetViews>
    <sheetView topLeftCell="N1" zoomScaleNormal="100" workbookViewId="0">
      <selection activeCell="Y1" sqref="Y1"/>
    </sheetView>
  </sheetViews>
  <sheetFormatPr defaultColWidth="12.6640625" defaultRowHeight="15.75" customHeight="1" x14ac:dyDescent="0.25"/>
  <cols>
    <col min="1" max="1" width="19" customWidth="1"/>
    <col min="2" max="2" width="19.109375" customWidth="1"/>
    <col min="11" max="11" width="18.33203125" customWidth="1"/>
    <col min="12" max="12" width="14.33203125" customWidth="1"/>
  </cols>
  <sheetData>
    <row r="1" spans="1:30" ht="38.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8" t="s">
        <v>49</v>
      </c>
      <c r="M1" s="9" t="s">
        <v>50</v>
      </c>
      <c r="N1" s="9" t="s">
        <v>51</v>
      </c>
      <c r="O1" s="10" t="s">
        <v>52</v>
      </c>
      <c r="P1" s="10" t="s">
        <v>53</v>
      </c>
      <c r="Q1" s="10" t="s">
        <v>9</v>
      </c>
      <c r="R1" s="10" t="s">
        <v>54</v>
      </c>
      <c r="S1" s="10" t="s">
        <v>55</v>
      </c>
      <c r="T1" s="10" t="s">
        <v>56</v>
      </c>
      <c r="U1" s="11" t="s">
        <v>58</v>
      </c>
      <c r="V1" s="12" t="s">
        <v>57</v>
      </c>
      <c r="W1" s="10" t="s">
        <v>59</v>
      </c>
      <c r="X1" s="10" t="s">
        <v>60</v>
      </c>
      <c r="Y1" s="10" t="s">
        <v>68</v>
      </c>
      <c r="Z1" s="3"/>
    </row>
    <row r="2" spans="1:30" ht="13.2" x14ac:dyDescent="0.25">
      <c r="A2" s="4">
        <v>1</v>
      </c>
      <c r="B2" s="3" t="s">
        <v>11</v>
      </c>
      <c r="C2" s="5">
        <v>1</v>
      </c>
      <c r="D2" s="5">
        <v>299.89999999999998</v>
      </c>
      <c r="E2" s="5">
        <v>127.8</v>
      </c>
      <c r="F2" s="5">
        <v>100</v>
      </c>
      <c r="G2" s="5">
        <v>0.443</v>
      </c>
      <c r="H2" s="5">
        <v>0.82199999999999995</v>
      </c>
      <c r="I2" s="5">
        <v>299.89999999999998</v>
      </c>
      <c r="J2" s="5">
        <f t="shared" ref="J2:J3" si="0">I2/2</f>
        <v>149.94999999999999</v>
      </c>
      <c r="K2" s="5">
        <f>AVERAGE(J2:J3,J5)</f>
        <v>99.916666666666671</v>
      </c>
      <c r="L2">
        <f>F2/100</f>
        <v>1</v>
      </c>
      <c r="M2" s="5">
        <v>299.89999999999998</v>
      </c>
      <c r="N2" s="5">
        <v>127.8</v>
      </c>
      <c r="O2">
        <f>M2</f>
        <v>299.89999999999998</v>
      </c>
      <c r="P2">
        <f>N2</f>
        <v>127.8</v>
      </c>
      <c r="Q2">
        <f>O2/2</f>
        <v>149.94999999999999</v>
      </c>
      <c r="R2">
        <f>P2/2</f>
        <v>63.9</v>
      </c>
      <c r="S2">
        <f>(Q2+Q3+Q5)/3</f>
        <v>99.909733333333335</v>
      </c>
      <c r="T2">
        <f>SQRT(R2^2+R3^2+R5^2)/3</f>
        <v>34.029325129855316</v>
      </c>
      <c r="U2">
        <f>1.0447*S2</f>
        <v>104.37569841333332</v>
      </c>
      <c r="V2">
        <f>1.0447*T2</f>
        <v>35.550435963159849</v>
      </c>
      <c r="W2">
        <f>1.0447*Q2</f>
        <v>156.65276499999999</v>
      </c>
      <c r="X2">
        <f>_xlfn.STDEV.S(W2,W3,W5,W6,W8,W9,W11,W13,W15,W16,W17,W19,W20,W21,W22)</f>
        <v>224.69112457979085</v>
      </c>
      <c r="Y2">
        <f>100*T2/S2</f>
        <v>34.060070019726453</v>
      </c>
      <c r="AC2" s="5">
        <v>0</v>
      </c>
      <c r="AD2">
        <v>99.916666666666671</v>
      </c>
    </row>
    <row r="3" spans="1:30" ht="13.2" x14ac:dyDescent="0.25">
      <c r="A3" s="3"/>
      <c r="B3" s="3" t="s">
        <v>12</v>
      </c>
      <c r="C3" s="5">
        <v>1</v>
      </c>
      <c r="D3" s="5">
        <v>670.9</v>
      </c>
      <c r="E3" s="5">
        <v>240</v>
      </c>
      <c r="F3" s="5">
        <v>2.7</v>
      </c>
      <c r="G3" s="5">
        <v>0.50800000000000001</v>
      </c>
      <c r="H3" s="5">
        <v>0.81499999999999995</v>
      </c>
      <c r="I3" s="5">
        <v>146.30000000000001</v>
      </c>
      <c r="J3" s="5">
        <f t="shared" si="0"/>
        <v>73.150000000000006</v>
      </c>
      <c r="L3">
        <f t="shared" ref="L3:L23" si="1">F3/100</f>
        <v>2.7000000000000003E-2</v>
      </c>
      <c r="M3" s="5">
        <v>670.9</v>
      </c>
      <c r="N3" s="5">
        <v>240</v>
      </c>
      <c r="O3">
        <f>M3*L3+M4*L4</f>
        <v>146.25839999999999</v>
      </c>
      <c r="P3">
        <f>SQRT((N3*L3)^2+(N4*L4)^2)</f>
        <v>43.059132324775192</v>
      </c>
      <c r="Q3">
        <f t="shared" ref="Q3:Q22" si="2">O3/2</f>
        <v>73.129199999999997</v>
      </c>
      <c r="R3">
        <f t="shared" ref="R3:R22" si="3">P3/2</f>
        <v>21.529566162387596</v>
      </c>
      <c r="W3">
        <f t="shared" ref="W3:W22" si="4">1.0447*Q3</f>
        <v>76.398075239999997</v>
      </c>
      <c r="AC3" s="5">
        <v>5</v>
      </c>
      <c r="AD3">
        <v>129.81666666666666</v>
      </c>
    </row>
    <row r="4" spans="1:30" ht="13.2" x14ac:dyDescent="0.25">
      <c r="C4" s="5">
        <v>2</v>
      </c>
      <c r="D4" s="5">
        <v>131.69999999999999</v>
      </c>
      <c r="E4" s="5">
        <v>43.75</v>
      </c>
      <c r="F4" s="5">
        <v>97.3</v>
      </c>
      <c r="L4">
        <f t="shared" si="1"/>
        <v>0.97299999999999998</v>
      </c>
      <c r="M4" s="5">
        <v>131.69999999999999</v>
      </c>
      <c r="N4" s="5">
        <v>43.75</v>
      </c>
      <c r="AC4" s="5">
        <v>10</v>
      </c>
      <c r="AD4">
        <v>93.816666666666663</v>
      </c>
    </row>
    <row r="5" spans="1:30" ht="13.2" x14ac:dyDescent="0.25">
      <c r="A5" s="3"/>
      <c r="B5" s="3" t="s">
        <v>13</v>
      </c>
      <c r="C5" s="5">
        <v>1</v>
      </c>
      <c r="D5" s="5">
        <v>153.30000000000001</v>
      </c>
      <c r="E5" s="5">
        <v>103.9</v>
      </c>
      <c r="F5" s="5">
        <v>100</v>
      </c>
      <c r="G5" s="5">
        <v>0.56899999999999995</v>
      </c>
      <c r="H5" s="5">
        <v>0.82</v>
      </c>
      <c r="I5" s="5">
        <v>153.30000000000001</v>
      </c>
      <c r="J5" s="5">
        <f t="shared" ref="J5:J6" si="5">I5/2</f>
        <v>76.650000000000006</v>
      </c>
      <c r="L5">
        <f t="shared" si="1"/>
        <v>1</v>
      </c>
      <c r="M5" s="5">
        <v>153.30000000000001</v>
      </c>
      <c r="N5" s="5">
        <v>103.9</v>
      </c>
      <c r="O5">
        <f>M5</f>
        <v>153.30000000000001</v>
      </c>
      <c r="P5">
        <f>O5</f>
        <v>153.30000000000001</v>
      </c>
      <c r="Q5">
        <f t="shared" si="2"/>
        <v>76.650000000000006</v>
      </c>
      <c r="R5">
        <f t="shared" si="3"/>
        <v>76.650000000000006</v>
      </c>
      <c r="W5">
        <f t="shared" si="4"/>
        <v>80.076255000000003</v>
      </c>
      <c r="AC5" s="5">
        <v>20</v>
      </c>
      <c r="AD5">
        <v>157.43333333333331</v>
      </c>
    </row>
    <row r="6" spans="1:30" ht="13.2" x14ac:dyDescent="0.25">
      <c r="A6" s="4">
        <v>2</v>
      </c>
      <c r="B6" s="3" t="s">
        <v>14</v>
      </c>
      <c r="C6" s="5">
        <v>1</v>
      </c>
      <c r="D6" s="5">
        <v>764.1</v>
      </c>
      <c r="E6" s="5">
        <v>220</v>
      </c>
      <c r="F6" s="5">
        <v>4.5999999999999996</v>
      </c>
      <c r="G6" s="5">
        <v>0.36899999999999999</v>
      </c>
      <c r="H6" s="5">
        <v>0.80300000000000005</v>
      </c>
      <c r="I6" s="5">
        <v>258.10000000000002</v>
      </c>
      <c r="J6" s="5">
        <f t="shared" si="5"/>
        <v>129.05000000000001</v>
      </c>
      <c r="K6" s="5">
        <f>AVERAGE(J6,J8,J9)</f>
        <v>129.81666666666666</v>
      </c>
      <c r="L6">
        <f t="shared" si="1"/>
        <v>4.5999999999999999E-2</v>
      </c>
      <c r="M6" s="5">
        <v>764.1</v>
      </c>
      <c r="N6" s="5">
        <v>220</v>
      </c>
      <c r="O6">
        <f>M6*L6+M7*L7</f>
        <v>258.09840000000003</v>
      </c>
      <c r="P6">
        <f>SQRT((N6*L6)^2+(N7*L7)^2)</f>
        <v>66.505083838455548</v>
      </c>
      <c r="Q6">
        <f t="shared" si="2"/>
        <v>129.04920000000001</v>
      </c>
      <c r="R6">
        <f t="shared" si="3"/>
        <v>33.252541919227774</v>
      </c>
      <c r="S6">
        <f>(Q6+Q8+Q9)/3</f>
        <v>129.82318333333333</v>
      </c>
      <c r="T6">
        <f>SQRT(R6^2+R8^2+R9^2)/3</f>
        <v>37.238969378339853</v>
      </c>
      <c r="U6">
        <f>1.0447*S6</f>
        <v>135.62627962833332</v>
      </c>
      <c r="V6">
        <f t="shared" ref="V6:V20" si="6">1.0447*T6</f>
        <v>38.903551309551645</v>
      </c>
      <c r="W6">
        <f t="shared" si="4"/>
        <v>134.81769924</v>
      </c>
      <c r="Y6">
        <f>100*T6/S6</f>
        <v>28.6843754884097</v>
      </c>
      <c r="AC6" s="5">
        <v>30</v>
      </c>
      <c r="AD6">
        <v>531.11666666666667</v>
      </c>
    </row>
    <row r="7" spans="1:30" ht="13.2" x14ac:dyDescent="0.25">
      <c r="C7" s="5">
        <v>2</v>
      </c>
      <c r="D7" s="5">
        <v>233.7</v>
      </c>
      <c r="E7" s="5">
        <v>68.900000000000006</v>
      </c>
      <c r="F7" s="5">
        <v>95.4</v>
      </c>
      <c r="L7">
        <f t="shared" si="1"/>
        <v>0.95400000000000007</v>
      </c>
      <c r="M7" s="5">
        <v>233.7</v>
      </c>
      <c r="N7" s="5">
        <v>68.900000000000006</v>
      </c>
    </row>
    <row r="8" spans="1:30" ht="13.2" x14ac:dyDescent="0.25">
      <c r="A8" s="3"/>
      <c r="B8" s="3" t="s">
        <v>15</v>
      </c>
      <c r="C8" s="5">
        <v>1</v>
      </c>
      <c r="D8" s="5">
        <v>342.7</v>
      </c>
      <c r="E8" s="5">
        <v>204.1</v>
      </c>
      <c r="F8" s="5">
        <v>100</v>
      </c>
      <c r="G8" s="5">
        <v>0.48699999999999999</v>
      </c>
      <c r="H8" s="5">
        <v>0.80600000000000005</v>
      </c>
      <c r="I8" s="5">
        <v>342.7</v>
      </c>
      <c r="J8" s="5">
        <f t="shared" ref="J8:J9" si="7">I8/2</f>
        <v>171.35</v>
      </c>
      <c r="L8">
        <f t="shared" si="1"/>
        <v>1</v>
      </c>
      <c r="M8" s="5">
        <v>342.7</v>
      </c>
      <c r="N8" s="5">
        <v>204.1</v>
      </c>
      <c r="O8">
        <f>M8</f>
        <v>342.7</v>
      </c>
      <c r="P8">
        <f>N8</f>
        <v>204.1</v>
      </c>
      <c r="Q8">
        <f t="shared" si="2"/>
        <v>171.35</v>
      </c>
      <c r="R8">
        <f t="shared" si="3"/>
        <v>102.05</v>
      </c>
      <c r="W8">
        <f t="shared" si="4"/>
        <v>179.009345</v>
      </c>
    </row>
    <row r="9" spans="1:30" ht="13.2" x14ac:dyDescent="0.25">
      <c r="A9" s="3"/>
      <c r="B9" s="3" t="s">
        <v>16</v>
      </c>
      <c r="C9" s="5">
        <v>1</v>
      </c>
      <c r="D9" s="5">
        <v>756.2</v>
      </c>
      <c r="E9" s="5">
        <v>266.8</v>
      </c>
      <c r="F9" s="5">
        <v>2.7</v>
      </c>
      <c r="G9" s="5">
        <v>0.55000000000000004</v>
      </c>
      <c r="H9" s="5">
        <v>0.80100000000000005</v>
      </c>
      <c r="I9" s="5">
        <v>178.1</v>
      </c>
      <c r="J9" s="5">
        <f t="shared" si="7"/>
        <v>89.05</v>
      </c>
      <c r="L9">
        <f t="shared" si="1"/>
        <v>2.7000000000000003E-2</v>
      </c>
      <c r="M9" s="5">
        <v>756.2</v>
      </c>
      <c r="N9" s="5">
        <v>266.8</v>
      </c>
      <c r="O9">
        <f>M9*L9+M10*L10</f>
        <v>178.14070000000001</v>
      </c>
      <c r="P9">
        <f>SQRT((N9*L9)^2+(N10*L10)^2)</f>
        <v>61.991403247818162</v>
      </c>
      <c r="Q9">
        <f t="shared" si="2"/>
        <v>89.070350000000005</v>
      </c>
      <c r="R9">
        <f t="shared" si="3"/>
        <v>30.995701623909081</v>
      </c>
      <c r="W9">
        <f t="shared" si="4"/>
        <v>93.051794645000001</v>
      </c>
    </row>
    <row r="10" spans="1:30" ht="13.2" x14ac:dyDescent="0.25">
      <c r="C10" s="5">
        <v>2</v>
      </c>
      <c r="D10" s="5">
        <v>162.1</v>
      </c>
      <c r="E10" s="5">
        <v>63.28</v>
      </c>
      <c r="F10" s="5">
        <v>97.3</v>
      </c>
      <c r="L10">
        <f t="shared" si="1"/>
        <v>0.97299999999999998</v>
      </c>
      <c r="M10" s="5">
        <v>162.1</v>
      </c>
      <c r="N10" s="5">
        <v>63.28</v>
      </c>
    </row>
    <row r="11" spans="1:30" ht="13.2" x14ac:dyDescent="0.25">
      <c r="A11" s="4">
        <v>3</v>
      </c>
      <c r="B11" s="3" t="s">
        <v>17</v>
      </c>
      <c r="C11" s="5">
        <v>1</v>
      </c>
      <c r="D11" s="5">
        <v>123.7</v>
      </c>
      <c r="E11" s="5">
        <v>39.590000000000003</v>
      </c>
      <c r="F11" s="5">
        <v>81.900000000000006</v>
      </c>
      <c r="G11" s="5">
        <v>0.30599999999999999</v>
      </c>
      <c r="H11" s="5">
        <v>0.81599999999999995</v>
      </c>
      <c r="I11" s="5">
        <v>181.9</v>
      </c>
      <c r="J11" s="5">
        <f>I11/2</f>
        <v>90.95</v>
      </c>
      <c r="K11" s="5">
        <f>AVERAGE(J11,J13,J15)</f>
        <v>93.816666666666663</v>
      </c>
      <c r="L11">
        <f t="shared" si="1"/>
        <v>0.81900000000000006</v>
      </c>
      <c r="M11" s="5">
        <v>123.7</v>
      </c>
      <c r="N11" s="5">
        <v>39.590000000000003</v>
      </c>
      <c r="O11">
        <f>M11*L11+M12*L12</f>
        <v>181.85530000000003</v>
      </c>
      <c r="P11">
        <f>SQRT((N11*L11)^2+(N12*L12)^2)</f>
        <v>58.407060003770951</v>
      </c>
      <c r="Q11">
        <f t="shared" si="2"/>
        <v>90.927650000000014</v>
      </c>
      <c r="R11">
        <f t="shared" si="3"/>
        <v>29.203530001885476</v>
      </c>
      <c r="S11">
        <f>(Q11+Q13+Q15)/3</f>
        <v>93.811116666666678</v>
      </c>
      <c r="T11">
        <f>SQRT(R11^2+R13^2+R15^2)/3</f>
        <v>27.688632403752354</v>
      </c>
      <c r="U11">
        <f>1.0447*S11</f>
        <v>98.004473581666673</v>
      </c>
      <c r="V11">
        <f t="shared" si="6"/>
        <v>28.926314272200084</v>
      </c>
      <c r="W11">
        <f t="shared" si="4"/>
        <v>94.992115955000017</v>
      </c>
      <c r="Y11">
        <f>100*T11/S11</f>
        <v>29.515299878730453</v>
      </c>
    </row>
    <row r="12" spans="1:30" ht="13.2" x14ac:dyDescent="0.25">
      <c r="C12" s="5">
        <v>2</v>
      </c>
      <c r="D12" s="5">
        <v>445</v>
      </c>
      <c r="E12" s="5">
        <v>268.39999999999998</v>
      </c>
      <c r="F12" s="5">
        <v>18.100000000000001</v>
      </c>
      <c r="L12">
        <f t="shared" si="1"/>
        <v>0.18100000000000002</v>
      </c>
      <c r="M12" s="5">
        <v>445</v>
      </c>
      <c r="N12" s="5">
        <v>268.39999999999998</v>
      </c>
    </row>
    <row r="13" spans="1:30" ht="13.2" x14ac:dyDescent="0.25">
      <c r="A13" s="3"/>
      <c r="B13" s="3" t="s">
        <v>18</v>
      </c>
      <c r="C13" s="5">
        <v>1</v>
      </c>
      <c r="D13" s="5">
        <v>816.3</v>
      </c>
      <c r="E13" s="5">
        <v>268.39999999999998</v>
      </c>
      <c r="F13" s="5">
        <v>1.8</v>
      </c>
      <c r="G13" s="5">
        <v>0.55600000000000005</v>
      </c>
      <c r="H13" s="5">
        <v>0.81899999999999995</v>
      </c>
      <c r="I13" s="5">
        <v>161</v>
      </c>
      <c r="J13" s="5">
        <f>I13/2</f>
        <v>80.5</v>
      </c>
      <c r="L13">
        <f t="shared" si="1"/>
        <v>1.8000000000000002E-2</v>
      </c>
      <c r="M13" s="5">
        <v>816.3</v>
      </c>
      <c r="N13" s="5">
        <v>268.39999999999998</v>
      </c>
      <c r="O13">
        <f>M13*L13+M14*L14</f>
        <v>161.01139999999998</v>
      </c>
      <c r="P13">
        <f>SQRT((N13*L13)^2+(N14*L14)^2)</f>
        <v>37.247663816142882</v>
      </c>
      <c r="Q13">
        <f t="shared" si="2"/>
        <v>80.50569999999999</v>
      </c>
      <c r="R13">
        <f t="shared" si="3"/>
        <v>18.623831908071441</v>
      </c>
      <c r="W13">
        <f t="shared" si="4"/>
        <v>84.104304789999986</v>
      </c>
    </row>
    <row r="14" spans="1:30" ht="13.2" x14ac:dyDescent="0.25">
      <c r="C14" s="5">
        <v>2</v>
      </c>
      <c r="D14" s="5">
        <v>149</v>
      </c>
      <c r="E14" s="5">
        <v>37.61</v>
      </c>
      <c r="F14" s="5">
        <v>98.2</v>
      </c>
      <c r="L14">
        <f t="shared" si="1"/>
        <v>0.98199999999999998</v>
      </c>
      <c r="M14" s="5">
        <v>149</v>
      </c>
      <c r="N14" s="5">
        <v>37.61</v>
      </c>
    </row>
    <row r="15" spans="1:30" ht="13.2" x14ac:dyDescent="0.25">
      <c r="A15" s="3"/>
      <c r="B15" s="3" t="s">
        <v>19</v>
      </c>
      <c r="C15" s="5">
        <v>1</v>
      </c>
      <c r="D15" s="5">
        <v>220</v>
      </c>
      <c r="E15" s="5">
        <v>151</v>
      </c>
      <c r="F15" s="5">
        <v>100</v>
      </c>
      <c r="G15" s="5">
        <v>0.51200000000000001</v>
      </c>
      <c r="H15" s="5">
        <v>0.81100000000000005</v>
      </c>
      <c r="I15" s="5">
        <v>220</v>
      </c>
      <c r="J15" s="5">
        <f t="shared" ref="J15:J17" si="8">I15/2</f>
        <v>110</v>
      </c>
      <c r="L15">
        <f t="shared" si="1"/>
        <v>1</v>
      </c>
      <c r="M15" s="5">
        <v>220</v>
      </c>
      <c r="N15" s="5">
        <v>151</v>
      </c>
      <c r="O15">
        <f>M15</f>
        <v>220</v>
      </c>
      <c r="P15">
        <f>N15</f>
        <v>151</v>
      </c>
      <c r="Q15">
        <f t="shared" si="2"/>
        <v>110</v>
      </c>
      <c r="R15">
        <f t="shared" si="3"/>
        <v>75.5</v>
      </c>
      <c r="W15">
        <f t="shared" si="4"/>
        <v>114.917</v>
      </c>
    </row>
    <row r="16" spans="1:30" ht="13.2" x14ac:dyDescent="0.25">
      <c r="A16" s="4">
        <v>4</v>
      </c>
      <c r="B16" s="3" t="s">
        <v>20</v>
      </c>
      <c r="C16" s="5">
        <v>1</v>
      </c>
      <c r="D16" s="5">
        <v>582.79999999999995</v>
      </c>
      <c r="E16" s="5">
        <v>145.80000000000001</v>
      </c>
      <c r="F16" s="5">
        <v>100</v>
      </c>
      <c r="G16" s="5">
        <v>0.19800000000000001</v>
      </c>
      <c r="H16" s="5">
        <v>0.70099999999999996</v>
      </c>
      <c r="I16" s="5">
        <v>582.79999999999995</v>
      </c>
      <c r="J16" s="5">
        <f t="shared" si="8"/>
        <v>291.39999999999998</v>
      </c>
      <c r="K16" s="5">
        <f>AVERAGE(J16,J17,J19)</f>
        <v>157.43333333333331</v>
      </c>
      <c r="L16">
        <f t="shared" si="1"/>
        <v>1</v>
      </c>
      <c r="M16" s="5">
        <v>582.79999999999995</v>
      </c>
      <c r="N16" s="5">
        <v>145.80000000000001</v>
      </c>
      <c r="O16">
        <f>M16</f>
        <v>582.79999999999995</v>
      </c>
      <c r="P16">
        <f>N16</f>
        <v>145.80000000000001</v>
      </c>
      <c r="Q16">
        <f t="shared" si="2"/>
        <v>291.39999999999998</v>
      </c>
      <c r="R16">
        <f t="shared" si="3"/>
        <v>72.900000000000006</v>
      </c>
      <c r="S16">
        <f>(Q16+Q17+Q19)/3</f>
        <v>157.43441666666664</v>
      </c>
      <c r="T16">
        <f>SQRT(R16^2+R17^2+R19^2)/3</f>
        <v>34.686843277442946</v>
      </c>
      <c r="U16">
        <f>1.0447*S16</f>
        <v>164.47173509166663</v>
      </c>
      <c r="V16">
        <f t="shared" si="6"/>
        <v>36.237345171944646</v>
      </c>
      <c r="W16">
        <f t="shared" si="4"/>
        <v>304.42557999999997</v>
      </c>
      <c r="Y16">
        <f>100*T16/S16</f>
        <v>22.032566964620475</v>
      </c>
    </row>
    <row r="17" spans="1:25" ht="13.2" x14ac:dyDescent="0.25">
      <c r="A17" s="3"/>
      <c r="B17" s="3" t="s">
        <v>21</v>
      </c>
      <c r="C17" s="5">
        <v>1</v>
      </c>
      <c r="D17" s="5">
        <v>781.6</v>
      </c>
      <c r="E17" s="5">
        <v>313.3</v>
      </c>
      <c r="F17" s="5">
        <v>3.5</v>
      </c>
      <c r="G17" s="5">
        <v>0.50700000000000001</v>
      </c>
      <c r="H17" s="5">
        <v>0.70199999999999996</v>
      </c>
      <c r="I17" s="5">
        <v>196.9</v>
      </c>
      <c r="J17" s="5">
        <f t="shared" si="8"/>
        <v>98.45</v>
      </c>
      <c r="L17">
        <f t="shared" si="1"/>
        <v>3.5000000000000003E-2</v>
      </c>
      <c r="M17" s="5">
        <v>781.6</v>
      </c>
      <c r="N17" s="5">
        <v>313.3</v>
      </c>
      <c r="O17">
        <f>M17*L17+M18*L18</f>
        <v>196.90649999999997</v>
      </c>
      <c r="P17">
        <f>SQRT((N17*L17)^2+(N18*L18)^2)</f>
        <v>69.21542801962579</v>
      </c>
      <c r="Q17">
        <f t="shared" si="2"/>
        <v>98.453249999999983</v>
      </c>
      <c r="R17">
        <f t="shared" si="3"/>
        <v>34.607714009812895</v>
      </c>
      <c r="W17">
        <f t="shared" si="4"/>
        <v>102.85411027499998</v>
      </c>
    </row>
    <row r="18" spans="1:25" ht="13.2" x14ac:dyDescent="0.25">
      <c r="C18" s="5">
        <v>2</v>
      </c>
      <c r="D18" s="5">
        <v>175.7</v>
      </c>
      <c r="E18" s="5">
        <v>70.819999999999993</v>
      </c>
      <c r="F18" s="5">
        <v>96.5</v>
      </c>
      <c r="L18">
        <f t="shared" si="1"/>
        <v>0.96499999999999997</v>
      </c>
      <c r="M18" s="5">
        <v>175.7</v>
      </c>
      <c r="N18" s="5">
        <v>70.819999999999993</v>
      </c>
    </row>
    <row r="19" spans="1:25" ht="13.2" x14ac:dyDescent="0.25">
      <c r="A19" s="3"/>
      <c r="B19" s="3" t="s">
        <v>22</v>
      </c>
      <c r="C19" s="5">
        <v>1</v>
      </c>
      <c r="D19" s="5">
        <v>164.9</v>
      </c>
      <c r="E19" s="5">
        <v>131.4</v>
      </c>
      <c r="F19" s="5">
        <v>100</v>
      </c>
      <c r="G19" s="5">
        <v>0.57099999999999995</v>
      </c>
      <c r="H19" s="5">
        <v>0.70299999999999996</v>
      </c>
      <c r="I19" s="5">
        <v>164.9</v>
      </c>
      <c r="J19" s="5">
        <f t="shared" ref="J19:J22" si="9">I19/2</f>
        <v>82.45</v>
      </c>
      <c r="L19">
        <f t="shared" si="1"/>
        <v>1</v>
      </c>
      <c r="M19" s="5">
        <v>164.9</v>
      </c>
      <c r="N19" s="5">
        <v>131.4</v>
      </c>
      <c r="O19">
        <f t="shared" ref="O19:P21" si="10">M19</f>
        <v>164.9</v>
      </c>
      <c r="P19">
        <f t="shared" si="10"/>
        <v>131.4</v>
      </c>
      <c r="Q19">
        <f t="shared" si="2"/>
        <v>82.45</v>
      </c>
      <c r="R19">
        <f t="shared" si="3"/>
        <v>65.7</v>
      </c>
      <c r="W19">
        <f t="shared" si="4"/>
        <v>86.135514999999998</v>
      </c>
    </row>
    <row r="20" spans="1:25" ht="13.2" x14ac:dyDescent="0.25">
      <c r="A20" s="4">
        <v>5</v>
      </c>
      <c r="B20" s="3" t="s">
        <v>23</v>
      </c>
      <c r="C20" s="5">
        <v>1</v>
      </c>
      <c r="D20" s="5">
        <v>1259</v>
      </c>
      <c r="E20" s="5">
        <v>323.60000000000002</v>
      </c>
      <c r="F20" s="5">
        <v>100</v>
      </c>
      <c r="G20" s="5">
        <v>0.20899999999999999</v>
      </c>
      <c r="H20" s="5">
        <v>0.72099999999999997</v>
      </c>
      <c r="I20" s="5">
        <v>1259</v>
      </c>
      <c r="J20" s="5">
        <f t="shared" si="9"/>
        <v>629.5</v>
      </c>
      <c r="K20" s="5">
        <f>AVERAGE(J20,J21,J22)</f>
        <v>531.11666666666667</v>
      </c>
      <c r="L20">
        <f t="shared" si="1"/>
        <v>1</v>
      </c>
      <c r="M20" s="5">
        <v>1259</v>
      </c>
      <c r="N20" s="5">
        <v>323.60000000000002</v>
      </c>
      <c r="O20">
        <f t="shared" si="10"/>
        <v>1259</v>
      </c>
      <c r="P20">
        <f t="shared" si="10"/>
        <v>323.60000000000002</v>
      </c>
      <c r="Q20">
        <f t="shared" si="2"/>
        <v>629.5</v>
      </c>
      <c r="R20">
        <f t="shared" si="3"/>
        <v>161.80000000000001</v>
      </c>
      <c r="S20">
        <f>(Q20+Q21+Q22)/3</f>
        <v>531.11063333333334</v>
      </c>
      <c r="T20">
        <f>SQRT(R20^2+R21^2+R22^2)/3</f>
        <v>152.80938042908772</v>
      </c>
      <c r="U20">
        <f>1.0447*S20</f>
        <v>554.85127864333333</v>
      </c>
      <c r="V20">
        <f t="shared" si="6"/>
        <v>159.63995973426793</v>
      </c>
      <c r="W20">
        <f t="shared" si="4"/>
        <v>657.63864999999998</v>
      </c>
      <c r="Y20">
        <f>100*T20/S20</f>
        <v>28.771666549026175</v>
      </c>
    </row>
    <row r="21" spans="1:25" ht="13.2" x14ac:dyDescent="0.25">
      <c r="A21" s="3"/>
      <c r="B21" s="3" t="s">
        <v>24</v>
      </c>
      <c r="C21" s="5">
        <v>1</v>
      </c>
      <c r="D21" s="5">
        <v>1573</v>
      </c>
      <c r="E21" s="5">
        <v>855.2</v>
      </c>
      <c r="F21" s="5">
        <v>100</v>
      </c>
      <c r="G21" s="5">
        <v>0.24199999999999999</v>
      </c>
      <c r="H21" s="5">
        <v>0.73299999999999998</v>
      </c>
      <c r="I21" s="5">
        <v>1573</v>
      </c>
      <c r="J21" s="5">
        <f t="shared" si="9"/>
        <v>786.5</v>
      </c>
      <c r="L21">
        <f t="shared" si="1"/>
        <v>1</v>
      </c>
      <c r="M21" s="5">
        <v>1573</v>
      </c>
      <c r="N21" s="5">
        <v>855.2</v>
      </c>
      <c r="O21">
        <f t="shared" si="10"/>
        <v>1573</v>
      </c>
      <c r="P21">
        <f t="shared" si="10"/>
        <v>855.2</v>
      </c>
      <c r="Q21">
        <f t="shared" si="2"/>
        <v>786.5</v>
      </c>
      <c r="R21">
        <f t="shared" si="3"/>
        <v>427.6</v>
      </c>
      <c r="W21">
        <f t="shared" si="4"/>
        <v>821.65654999999992</v>
      </c>
    </row>
    <row r="22" spans="1:25" ht="13.2" x14ac:dyDescent="0.25">
      <c r="A22" s="3"/>
      <c r="B22" s="3" t="s">
        <v>25</v>
      </c>
      <c r="C22" s="5">
        <v>1</v>
      </c>
      <c r="D22" s="5">
        <v>2327</v>
      </c>
      <c r="E22" s="5">
        <v>1053</v>
      </c>
      <c r="F22" s="5">
        <v>2.2999999999999998</v>
      </c>
      <c r="G22" s="5">
        <v>0.35399999999999998</v>
      </c>
      <c r="H22" s="5">
        <v>0.72499999999999998</v>
      </c>
      <c r="I22" s="5">
        <v>354.7</v>
      </c>
      <c r="J22" s="5">
        <f t="shared" si="9"/>
        <v>177.35</v>
      </c>
      <c r="L22">
        <f t="shared" si="1"/>
        <v>2.3E-2</v>
      </c>
      <c r="M22" s="5">
        <v>2327</v>
      </c>
      <c r="N22" s="5">
        <v>1053</v>
      </c>
      <c r="O22">
        <f>M22*L22+M23*L23</f>
        <v>354.66379999999998</v>
      </c>
      <c r="P22">
        <f>SQRT((N22*L22)^2+(N23*L23)^2)</f>
        <v>67.390228493303098</v>
      </c>
      <c r="Q22">
        <f t="shared" si="2"/>
        <v>177.33189999999999</v>
      </c>
      <c r="R22">
        <f t="shared" si="3"/>
        <v>33.695114246651549</v>
      </c>
      <c r="W22">
        <f t="shared" si="4"/>
        <v>185.25863593</v>
      </c>
    </row>
    <row r="23" spans="1:25" ht="13.2" x14ac:dyDescent="0.25">
      <c r="A23" s="3"/>
      <c r="C23" s="5">
        <v>2</v>
      </c>
      <c r="D23" s="5">
        <v>328.4</v>
      </c>
      <c r="E23" s="5">
        <v>68.58</v>
      </c>
      <c r="F23" s="5">
        <v>91.7</v>
      </c>
      <c r="L23">
        <f t="shared" si="1"/>
        <v>0.91700000000000004</v>
      </c>
      <c r="M23" s="5">
        <v>328.4</v>
      </c>
      <c r="N23" s="5">
        <v>68.58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"/>
  <sheetViews>
    <sheetView tabSelected="1" topLeftCell="K1" workbookViewId="0">
      <selection activeCell="Y17" sqref="Y17"/>
    </sheetView>
  </sheetViews>
  <sheetFormatPr defaultColWidth="12.6640625" defaultRowHeight="15.75" customHeight="1" x14ac:dyDescent="0.25"/>
  <cols>
    <col min="11" max="11" width="22.33203125" customWidth="1"/>
    <col min="23" max="23" width="16.44140625" customWidth="1"/>
  </cols>
  <sheetData>
    <row r="1" spans="1:26" ht="55.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8" t="s">
        <v>49</v>
      </c>
      <c r="M1" s="9" t="s">
        <v>50</v>
      </c>
      <c r="N1" s="9" t="s">
        <v>51</v>
      </c>
      <c r="O1" s="10" t="s">
        <v>52</v>
      </c>
      <c r="P1" s="10" t="s">
        <v>53</v>
      </c>
      <c r="Q1" s="10" t="s">
        <v>9</v>
      </c>
      <c r="R1" s="10" t="s">
        <v>54</v>
      </c>
      <c r="S1" s="10" t="s">
        <v>55</v>
      </c>
      <c r="T1" s="10" t="s">
        <v>56</v>
      </c>
      <c r="U1" s="11" t="s">
        <v>58</v>
      </c>
      <c r="V1" s="12" t="s">
        <v>57</v>
      </c>
      <c r="W1" s="11" t="s">
        <v>59</v>
      </c>
      <c r="X1" s="11" t="s">
        <v>60</v>
      </c>
      <c r="Y1" s="10" t="s">
        <v>68</v>
      </c>
      <c r="Z1" s="3"/>
    </row>
    <row r="2" spans="1:26" ht="13.2" x14ac:dyDescent="0.25">
      <c r="A2" s="4">
        <v>1</v>
      </c>
      <c r="B2" s="3" t="s">
        <v>26</v>
      </c>
      <c r="C2" s="5">
        <v>1</v>
      </c>
      <c r="D2" s="5">
        <v>1.6819999999999999</v>
      </c>
      <c r="E2" s="5">
        <v>0.54890000000000005</v>
      </c>
      <c r="F2" s="5">
        <v>100</v>
      </c>
      <c r="G2" s="5">
        <v>0.68899999999999995</v>
      </c>
      <c r="H2" s="5">
        <v>0.81299999999999994</v>
      </c>
      <c r="I2" s="5">
        <v>1.6819999999999999</v>
      </c>
      <c r="J2" s="5">
        <f t="shared" ref="J2:J15" si="0">I2/2</f>
        <v>0.84099999999999997</v>
      </c>
      <c r="K2" s="5">
        <f>AVERAGE(I2:I4)</f>
        <v>2.0323333333333333</v>
      </c>
      <c r="L2">
        <f>F2/100</f>
        <v>1</v>
      </c>
      <c r="M2" s="5">
        <v>1.6819999999999999</v>
      </c>
      <c r="N2" s="5">
        <v>0.54890000000000005</v>
      </c>
      <c r="O2" s="5">
        <v>1.6819999999999999</v>
      </c>
      <c r="P2" s="5">
        <v>0.54890000000000005</v>
      </c>
      <c r="Q2">
        <f>O2/2</f>
        <v>0.84099999999999997</v>
      </c>
      <c r="R2">
        <f>P2/2</f>
        <v>0.27445000000000003</v>
      </c>
      <c r="S2">
        <f>(Q2+Q3+Q4)/3</f>
        <v>1.0161666666666667</v>
      </c>
      <c r="T2">
        <f>SQRT(R2^2+R4^2+R3^2)/3</f>
        <v>0.16766405398892156</v>
      </c>
      <c r="U2">
        <f>1.0447*S2</f>
        <v>1.0615893166666666</v>
      </c>
      <c r="V2">
        <f>1.0447*T2</f>
        <v>0.17515863720222635</v>
      </c>
      <c r="W2">
        <f>1.0447*Q2</f>
        <v>0.87859269999999989</v>
      </c>
      <c r="X2">
        <f>_xlfn.STDEV.S(W2:W15,W17)</f>
        <v>80.118641616887672</v>
      </c>
      <c r="Y2">
        <f>100*T2/S2</f>
        <v>16.499660881310962</v>
      </c>
    </row>
    <row r="3" spans="1:26" ht="13.2" x14ac:dyDescent="0.25">
      <c r="A3" s="3"/>
      <c r="B3" s="3" t="s">
        <v>27</v>
      </c>
      <c r="C3" s="5">
        <v>1</v>
      </c>
      <c r="D3" s="5">
        <v>1.984</v>
      </c>
      <c r="E3" s="5">
        <v>0.54190000000000005</v>
      </c>
      <c r="F3" s="5">
        <v>100</v>
      </c>
      <c r="G3" s="5">
        <v>0.68300000000000005</v>
      </c>
      <c r="H3" s="5">
        <v>0.81599999999999995</v>
      </c>
      <c r="I3" s="5">
        <v>1.984</v>
      </c>
      <c r="J3" s="5">
        <f t="shared" si="0"/>
        <v>0.99199999999999999</v>
      </c>
      <c r="L3">
        <f t="shared" ref="L3:L18" si="1">F3/100</f>
        <v>1</v>
      </c>
      <c r="M3" s="5">
        <v>1.984</v>
      </c>
      <c r="N3" s="5">
        <v>0.54190000000000005</v>
      </c>
      <c r="O3" s="5">
        <v>1.984</v>
      </c>
      <c r="P3" s="5">
        <v>0.54190000000000005</v>
      </c>
      <c r="Q3">
        <f t="shared" ref="Q3:Q17" si="2">O3/2</f>
        <v>0.99199999999999999</v>
      </c>
      <c r="R3">
        <f t="shared" ref="R3:R17" si="3">P3/2</f>
        <v>0.27095000000000002</v>
      </c>
      <c r="W3">
        <f t="shared" ref="W3:W17" si="4">1.0447*Q3</f>
        <v>1.0363423999999999</v>
      </c>
    </row>
    <row r="4" spans="1:26" ht="13.2" x14ac:dyDescent="0.25">
      <c r="A4" s="3"/>
      <c r="B4" s="3" t="s">
        <v>28</v>
      </c>
      <c r="C4" s="5">
        <v>1</v>
      </c>
      <c r="D4" s="5">
        <v>2.431</v>
      </c>
      <c r="E4" s="5">
        <v>0.64580000000000004</v>
      </c>
      <c r="F4" s="5">
        <v>100</v>
      </c>
      <c r="G4" s="5">
        <v>0.68500000000000005</v>
      </c>
      <c r="H4" s="5">
        <v>0.81299999999999994</v>
      </c>
      <c r="I4" s="5">
        <v>2.431</v>
      </c>
      <c r="J4" s="5">
        <f t="shared" si="0"/>
        <v>1.2155</v>
      </c>
      <c r="L4">
        <f t="shared" si="1"/>
        <v>1</v>
      </c>
      <c r="M4" s="5">
        <v>2.431</v>
      </c>
      <c r="N4" s="5">
        <v>0.64580000000000004</v>
      </c>
      <c r="O4" s="5">
        <v>2.431</v>
      </c>
      <c r="P4" s="5">
        <v>0.64580000000000004</v>
      </c>
      <c r="Q4">
        <f t="shared" si="2"/>
        <v>1.2155</v>
      </c>
      <c r="R4">
        <f t="shared" si="3"/>
        <v>0.32290000000000002</v>
      </c>
      <c r="W4">
        <f t="shared" si="4"/>
        <v>1.26983285</v>
      </c>
    </row>
    <row r="5" spans="1:26" ht="13.2" x14ac:dyDescent="0.25">
      <c r="A5" s="4">
        <v>2</v>
      </c>
      <c r="B5" s="3" t="s">
        <v>29</v>
      </c>
      <c r="C5" s="5">
        <v>1</v>
      </c>
      <c r="D5" s="5">
        <v>47.02</v>
      </c>
      <c r="E5" s="5">
        <v>17.350000000000001</v>
      </c>
      <c r="F5" s="5">
        <v>100</v>
      </c>
      <c r="G5" s="5">
        <v>0.42399999999999999</v>
      </c>
      <c r="H5" s="5">
        <v>0.88400000000000001</v>
      </c>
      <c r="I5" s="5">
        <v>47.02</v>
      </c>
      <c r="J5" s="5">
        <f t="shared" si="0"/>
        <v>23.51</v>
      </c>
      <c r="K5" s="5">
        <f>AVERAGE(I5:I7)</f>
        <v>50.129999999999995</v>
      </c>
      <c r="L5">
        <f t="shared" si="1"/>
        <v>1</v>
      </c>
      <c r="M5" s="5">
        <v>47.02</v>
      </c>
      <c r="N5" s="5">
        <v>17.350000000000001</v>
      </c>
      <c r="O5" s="5">
        <v>47.02</v>
      </c>
      <c r="P5" s="5">
        <v>17.350000000000001</v>
      </c>
      <c r="Q5">
        <f t="shared" si="2"/>
        <v>23.51</v>
      </c>
      <c r="R5">
        <f t="shared" si="3"/>
        <v>8.6750000000000007</v>
      </c>
      <c r="S5">
        <f>(P5+P6+P7)/3</f>
        <v>18.706666666666667</v>
      </c>
      <c r="T5">
        <f>SQRT(R5^2+R6^2+R7^2)/3</f>
        <v>5.4314930421263234</v>
      </c>
      <c r="U5">
        <f t="shared" ref="U5:U14" si="5">1.0447*S5</f>
        <v>19.542854666666667</v>
      </c>
      <c r="V5">
        <f t="shared" ref="V5:V14" si="6">1.0447*T5</f>
        <v>5.6742807811093696</v>
      </c>
      <c r="W5">
        <f t="shared" si="4"/>
        <v>24.560897000000001</v>
      </c>
      <c r="Y5">
        <f>100*T5/S5</f>
        <v>29.035066155343856</v>
      </c>
    </row>
    <row r="6" spans="1:26" ht="13.2" x14ac:dyDescent="0.25">
      <c r="A6" s="3"/>
      <c r="B6" s="3" t="s">
        <v>30</v>
      </c>
      <c r="C6" s="5">
        <v>1</v>
      </c>
      <c r="D6" s="5">
        <v>57.71</v>
      </c>
      <c r="E6" s="5">
        <v>21.56</v>
      </c>
      <c r="F6" s="5">
        <v>100</v>
      </c>
      <c r="G6" s="5">
        <v>0.433</v>
      </c>
      <c r="H6" s="5">
        <v>0.88500000000000001</v>
      </c>
      <c r="I6" s="5">
        <v>57.71</v>
      </c>
      <c r="J6" s="5">
        <f t="shared" si="0"/>
        <v>28.855</v>
      </c>
      <c r="L6">
        <f t="shared" si="1"/>
        <v>1</v>
      </c>
      <c r="M6" s="5">
        <v>57.71</v>
      </c>
      <c r="N6" s="5">
        <v>21.56</v>
      </c>
      <c r="O6" s="5">
        <v>57.71</v>
      </c>
      <c r="P6" s="5">
        <v>21.56</v>
      </c>
      <c r="Q6">
        <f t="shared" si="2"/>
        <v>28.855</v>
      </c>
      <c r="R6">
        <f t="shared" si="3"/>
        <v>10.78</v>
      </c>
      <c r="W6">
        <f t="shared" si="4"/>
        <v>30.1448185</v>
      </c>
    </row>
    <row r="7" spans="1:26" ht="13.2" x14ac:dyDescent="0.25">
      <c r="A7" s="3"/>
      <c r="B7" s="3" t="s">
        <v>31</v>
      </c>
      <c r="C7" s="5">
        <v>1</v>
      </c>
      <c r="D7" s="5">
        <v>45.66</v>
      </c>
      <c r="E7" s="5">
        <v>17.21</v>
      </c>
      <c r="F7" s="5">
        <v>100</v>
      </c>
      <c r="G7" s="5">
        <v>0.42499999999999999</v>
      </c>
      <c r="H7" s="5">
        <v>0.88400000000000001</v>
      </c>
      <c r="I7" s="5">
        <v>45.66</v>
      </c>
      <c r="J7" s="5">
        <f t="shared" si="0"/>
        <v>22.83</v>
      </c>
      <c r="L7">
        <f t="shared" si="1"/>
        <v>1</v>
      </c>
      <c r="M7" s="5">
        <v>45.66</v>
      </c>
      <c r="N7" s="5">
        <v>17.21</v>
      </c>
      <c r="O7" s="5">
        <v>45.66</v>
      </c>
      <c r="P7" s="5">
        <v>17.21</v>
      </c>
      <c r="Q7">
        <f t="shared" si="2"/>
        <v>22.83</v>
      </c>
      <c r="R7">
        <f t="shared" si="3"/>
        <v>8.6050000000000004</v>
      </c>
      <c r="W7">
        <f t="shared" si="4"/>
        <v>23.850500999999998</v>
      </c>
    </row>
    <row r="8" spans="1:26" ht="13.2" x14ac:dyDescent="0.25">
      <c r="A8" s="4">
        <v>3</v>
      </c>
      <c r="B8" s="3" t="s">
        <v>32</v>
      </c>
      <c r="C8" s="5">
        <v>1</v>
      </c>
      <c r="D8" s="5">
        <v>2.923</v>
      </c>
      <c r="E8" s="5">
        <v>0.7056</v>
      </c>
      <c r="F8" s="5">
        <v>100</v>
      </c>
      <c r="G8" s="5">
        <v>0.63100000000000001</v>
      </c>
      <c r="H8" s="5">
        <v>0.82099999999999995</v>
      </c>
      <c r="I8" s="5">
        <v>2.923</v>
      </c>
      <c r="J8" s="5">
        <f t="shared" si="0"/>
        <v>1.4615</v>
      </c>
      <c r="K8" s="5">
        <f>AVERAGE(I8:I10)</f>
        <v>2.7016666666666667</v>
      </c>
      <c r="L8">
        <f t="shared" si="1"/>
        <v>1</v>
      </c>
      <c r="M8" s="5">
        <v>2.923</v>
      </c>
      <c r="N8" s="5">
        <v>0.7056</v>
      </c>
      <c r="O8" s="5">
        <v>2.923</v>
      </c>
      <c r="P8" s="5">
        <v>0.7056</v>
      </c>
      <c r="Q8">
        <f t="shared" si="2"/>
        <v>1.4615</v>
      </c>
      <c r="R8">
        <f t="shared" si="3"/>
        <v>0.3528</v>
      </c>
      <c r="S8">
        <f>(Q8+Q9+Q10)/3</f>
        <v>1.3508333333333333</v>
      </c>
      <c r="T8">
        <f>SQRT(R8^2+R9^2+R10^2)/3</f>
        <v>0.19690571700407503</v>
      </c>
      <c r="U8">
        <f t="shared" si="5"/>
        <v>1.4112155833333333</v>
      </c>
      <c r="V8">
        <f t="shared" si="6"/>
        <v>0.20570740255415718</v>
      </c>
      <c r="W8">
        <f t="shared" si="4"/>
        <v>1.5268290499999999</v>
      </c>
      <c r="Y8">
        <f>100*T8/S8</f>
        <v>14.576610759092537</v>
      </c>
    </row>
    <row r="9" spans="1:26" ht="13.2" x14ac:dyDescent="0.25">
      <c r="A9" s="3"/>
      <c r="B9" s="3" t="s">
        <v>33</v>
      </c>
      <c r="C9" s="5">
        <v>1</v>
      </c>
      <c r="D9" s="5">
        <v>2.871</v>
      </c>
      <c r="E9" s="5">
        <v>0.64670000000000005</v>
      </c>
      <c r="F9" s="5">
        <v>100</v>
      </c>
      <c r="G9" s="5">
        <v>0.63600000000000001</v>
      </c>
      <c r="H9" s="5">
        <v>0.82599999999999996</v>
      </c>
      <c r="I9" s="5">
        <v>2.871</v>
      </c>
      <c r="J9" s="5">
        <f t="shared" si="0"/>
        <v>1.4355</v>
      </c>
      <c r="L9">
        <f t="shared" si="1"/>
        <v>1</v>
      </c>
      <c r="M9" s="5">
        <v>2.871</v>
      </c>
      <c r="N9" s="5">
        <v>0.64670000000000005</v>
      </c>
      <c r="O9" s="5">
        <v>2.871</v>
      </c>
      <c r="P9" s="5">
        <v>0.64670000000000005</v>
      </c>
      <c r="Q9">
        <f t="shared" si="2"/>
        <v>1.4355</v>
      </c>
      <c r="R9">
        <f t="shared" si="3"/>
        <v>0.32335000000000003</v>
      </c>
      <c r="W9">
        <f t="shared" si="4"/>
        <v>1.4996668499999999</v>
      </c>
    </row>
    <row r="10" spans="1:26" ht="13.2" x14ac:dyDescent="0.25">
      <c r="A10" s="3"/>
      <c r="B10" s="3" t="s">
        <v>34</v>
      </c>
      <c r="C10" s="5">
        <v>1</v>
      </c>
      <c r="D10" s="5">
        <v>2.3109999999999999</v>
      </c>
      <c r="E10" s="5">
        <v>0.69259999999999999</v>
      </c>
      <c r="F10" s="5">
        <v>100</v>
      </c>
      <c r="G10" s="5">
        <v>0.63600000000000001</v>
      </c>
      <c r="H10" s="5">
        <v>0.82399999999999995</v>
      </c>
      <c r="I10" s="5">
        <v>2.3109999999999999</v>
      </c>
      <c r="J10" s="5">
        <f t="shared" si="0"/>
        <v>1.1555</v>
      </c>
      <c r="L10">
        <f t="shared" si="1"/>
        <v>1</v>
      </c>
      <c r="M10" s="5">
        <v>2.3109999999999999</v>
      </c>
      <c r="N10" s="5">
        <v>0.69259999999999999</v>
      </c>
      <c r="O10" s="5">
        <v>2.3109999999999999</v>
      </c>
      <c r="P10" s="5">
        <v>0.69259999999999999</v>
      </c>
      <c r="Q10">
        <f t="shared" si="2"/>
        <v>1.1555</v>
      </c>
      <c r="R10">
        <f t="shared" si="3"/>
        <v>0.3463</v>
      </c>
      <c r="W10">
        <f t="shared" si="4"/>
        <v>1.2071508499999999</v>
      </c>
    </row>
    <row r="11" spans="1:26" ht="13.2" x14ac:dyDescent="0.25">
      <c r="A11" s="4">
        <v>4</v>
      </c>
      <c r="B11" s="3" t="s">
        <v>35</v>
      </c>
      <c r="C11" s="5">
        <v>1</v>
      </c>
      <c r="D11" s="5">
        <v>471.4</v>
      </c>
      <c r="E11" s="5">
        <v>138.9</v>
      </c>
      <c r="F11" s="5">
        <v>100</v>
      </c>
      <c r="G11" s="5">
        <v>0.16400000000000001</v>
      </c>
      <c r="H11" s="5">
        <v>0.69099999999999995</v>
      </c>
      <c r="I11" s="5">
        <v>471.4</v>
      </c>
      <c r="J11" s="5">
        <f t="shared" si="0"/>
        <v>235.7</v>
      </c>
      <c r="K11" s="5">
        <f>AVERAGE(I11:I13)</f>
        <v>254.73333333333332</v>
      </c>
      <c r="L11">
        <f t="shared" si="1"/>
        <v>1</v>
      </c>
      <c r="M11" s="5">
        <v>471.4</v>
      </c>
      <c r="N11" s="5">
        <v>138.9</v>
      </c>
      <c r="O11" s="5">
        <v>471.4</v>
      </c>
      <c r="P11" s="5">
        <v>138.9</v>
      </c>
      <c r="Q11">
        <f t="shared" si="2"/>
        <v>235.7</v>
      </c>
      <c r="R11">
        <f t="shared" si="3"/>
        <v>69.45</v>
      </c>
      <c r="S11">
        <f>(Q11+Q12+Q13)/3</f>
        <v>127.36666666666666</v>
      </c>
      <c r="T11">
        <f>SQRT(R11^2+R12^2+R13^2)/3</f>
        <v>33.834747137948128</v>
      </c>
      <c r="U11">
        <f t="shared" si="5"/>
        <v>133.05995666666666</v>
      </c>
      <c r="V11">
        <f t="shared" si="6"/>
        <v>35.347160335014408</v>
      </c>
      <c r="W11">
        <f t="shared" si="4"/>
        <v>246.23578999999998</v>
      </c>
      <c r="Y11">
        <f>100*T11/S11</f>
        <v>26.56483680027333</v>
      </c>
    </row>
    <row r="12" spans="1:26" ht="13.2" x14ac:dyDescent="0.25">
      <c r="A12" s="3"/>
      <c r="B12" s="3" t="s">
        <v>36</v>
      </c>
      <c r="C12" s="5">
        <v>1</v>
      </c>
      <c r="D12" s="5">
        <v>148.69999999999999</v>
      </c>
      <c r="E12" s="5">
        <v>112.1</v>
      </c>
      <c r="F12" s="5">
        <v>100</v>
      </c>
      <c r="G12" s="5">
        <v>0.495</v>
      </c>
      <c r="H12" s="5">
        <v>0.69699999999999995</v>
      </c>
      <c r="I12" s="5">
        <v>148.69999999999999</v>
      </c>
      <c r="J12" s="5">
        <f t="shared" si="0"/>
        <v>74.349999999999994</v>
      </c>
      <c r="L12">
        <f t="shared" si="1"/>
        <v>1</v>
      </c>
      <c r="M12" s="5">
        <v>148.69999999999999</v>
      </c>
      <c r="N12" s="5">
        <v>112.1</v>
      </c>
      <c r="O12" s="5">
        <v>148.69999999999999</v>
      </c>
      <c r="P12" s="5">
        <v>112.1</v>
      </c>
      <c r="Q12">
        <f t="shared" si="2"/>
        <v>74.349999999999994</v>
      </c>
      <c r="R12">
        <f t="shared" si="3"/>
        <v>56.05</v>
      </c>
      <c r="W12">
        <f t="shared" si="4"/>
        <v>77.673444999999987</v>
      </c>
    </row>
    <row r="13" spans="1:26" ht="13.2" x14ac:dyDescent="0.25">
      <c r="A13" s="3"/>
      <c r="B13" s="3" t="s">
        <v>37</v>
      </c>
      <c r="C13" s="5">
        <v>1</v>
      </c>
      <c r="D13" s="5">
        <v>144.1</v>
      </c>
      <c r="E13" s="5">
        <v>96.71</v>
      </c>
      <c r="F13" s="5">
        <v>100</v>
      </c>
      <c r="G13" s="5">
        <v>0.56399999999999995</v>
      </c>
      <c r="H13" s="5">
        <v>0.69699999999999995</v>
      </c>
      <c r="I13" s="5">
        <v>144.1</v>
      </c>
      <c r="J13" s="5">
        <f t="shared" si="0"/>
        <v>72.05</v>
      </c>
      <c r="L13">
        <f t="shared" si="1"/>
        <v>1</v>
      </c>
      <c r="M13" s="5">
        <v>144.1</v>
      </c>
      <c r="N13" s="5">
        <v>96.71</v>
      </c>
      <c r="O13" s="5">
        <v>144.1</v>
      </c>
      <c r="P13" s="5">
        <v>96.71</v>
      </c>
      <c r="Q13">
        <f t="shared" si="2"/>
        <v>72.05</v>
      </c>
      <c r="R13">
        <f t="shared" si="3"/>
        <v>48.354999999999997</v>
      </c>
      <c r="W13">
        <f t="shared" si="4"/>
        <v>75.270634999999999</v>
      </c>
    </row>
    <row r="14" spans="1:26" ht="13.2" x14ac:dyDescent="0.25">
      <c r="A14" s="4">
        <v>5</v>
      </c>
      <c r="B14" s="3" t="s">
        <v>38</v>
      </c>
      <c r="C14" s="5">
        <v>1</v>
      </c>
      <c r="D14" s="5">
        <v>445.7</v>
      </c>
      <c r="E14" s="5">
        <v>156.5</v>
      </c>
      <c r="F14" s="5">
        <v>100</v>
      </c>
      <c r="G14" s="5">
        <v>0.379</v>
      </c>
      <c r="H14" s="5">
        <v>0.72799999999999998</v>
      </c>
      <c r="I14" s="5">
        <v>445.7</v>
      </c>
      <c r="J14" s="5">
        <f t="shared" si="0"/>
        <v>222.85</v>
      </c>
      <c r="K14" s="5">
        <f>AVERAGE(I14:I17)</f>
        <v>190.66666666666666</v>
      </c>
      <c r="L14">
        <f t="shared" si="1"/>
        <v>1</v>
      </c>
      <c r="M14" s="5">
        <v>445.7</v>
      </c>
      <c r="N14" s="5">
        <v>156.5</v>
      </c>
      <c r="O14" s="5">
        <v>445.7</v>
      </c>
      <c r="P14" s="5">
        <v>156.5</v>
      </c>
      <c r="Q14">
        <f t="shared" si="2"/>
        <v>222.85</v>
      </c>
      <c r="R14">
        <f t="shared" si="3"/>
        <v>78.25</v>
      </c>
      <c r="S14">
        <f>(Q14+Q15+Q17)/3</f>
        <v>95.340913333333333</v>
      </c>
      <c r="T14">
        <f>SQRT(R14^2+R15^2+R17^2)/3</f>
        <v>26.410248627059115</v>
      </c>
      <c r="U14">
        <f t="shared" si="5"/>
        <v>99.602652159333331</v>
      </c>
      <c r="V14">
        <f t="shared" si="6"/>
        <v>27.590786740688657</v>
      </c>
      <c r="W14">
        <f t="shared" si="4"/>
        <v>232.81139499999998</v>
      </c>
      <c r="Y14">
        <f>100*T14/S14</f>
        <v>27.700855491831643</v>
      </c>
    </row>
    <row r="15" spans="1:26" ht="13.2" x14ac:dyDescent="0.25">
      <c r="A15" s="3"/>
      <c r="B15" s="3" t="s">
        <v>39</v>
      </c>
      <c r="C15" s="5">
        <v>1</v>
      </c>
      <c r="D15" s="5">
        <v>54.17</v>
      </c>
      <c r="E15" s="5">
        <v>17.68</v>
      </c>
      <c r="F15" s="5">
        <v>99.9</v>
      </c>
      <c r="G15" s="5">
        <v>0.49</v>
      </c>
      <c r="H15" s="5">
        <v>0.71899999999999997</v>
      </c>
      <c r="I15" s="5">
        <v>54.7</v>
      </c>
      <c r="J15" s="5">
        <f t="shared" si="0"/>
        <v>27.35</v>
      </c>
      <c r="L15">
        <f t="shared" si="1"/>
        <v>0.99900000000000011</v>
      </c>
      <c r="M15" s="5">
        <v>54.17</v>
      </c>
      <c r="N15" s="5">
        <v>17.68</v>
      </c>
      <c r="O15">
        <f>M15*L15+M16*L16</f>
        <v>54.719830000000009</v>
      </c>
      <c r="P15">
        <f>SQRT((N15*L15)^2+(N16*L16)^2)</f>
        <v>17.663715118354915</v>
      </c>
      <c r="Q15">
        <f t="shared" si="2"/>
        <v>27.359915000000004</v>
      </c>
      <c r="R15">
        <f t="shared" si="3"/>
        <v>8.8318575591774575</v>
      </c>
      <c r="W15">
        <f t="shared" si="4"/>
        <v>28.582903200500002</v>
      </c>
    </row>
    <row r="16" spans="1:26" ht="13.2" x14ac:dyDescent="0.25">
      <c r="A16" s="3"/>
      <c r="B16" s="3"/>
      <c r="C16" s="5">
        <v>2</v>
      </c>
      <c r="D16" s="5">
        <v>604</v>
      </c>
      <c r="E16" s="5">
        <v>222</v>
      </c>
      <c r="F16" s="5">
        <v>0.1</v>
      </c>
      <c r="L16">
        <f t="shared" si="1"/>
        <v>1E-3</v>
      </c>
      <c r="M16" s="5">
        <v>604</v>
      </c>
      <c r="N16" s="5">
        <v>222</v>
      </c>
    </row>
    <row r="17" spans="1:23" ht="13.2" x14ac:dyDescent="0.25">
      <c r="A17" s="3"/>
      <c r="B17" s="3" t="s">
        <v>40</v>
      </c>
      <c r="C17" s="5">
        <v>1</v>
      </c>
      <c r="D17" s="5">
        <v>437</v>
      </c>
      <c r="E17" s="5">
        <v>222.6</v>
      </c>
      <c r="F17" s="5">
        <v>0.7</v>
      </c>
      <c r="G17" s="5">
        <v>0.53500000000000003</v>
      </c>
      <c r="H17" s="5">
        <v>0.71699999999999997</v>
      </c>
      <c r="I17" s="5">
        <v>71.599999999999994</v>
      </c>
      <c r="J17" s="5">
        <f>I17/2</f>
        <v>35.799999999999997</v>
      </c>
      <c r="L17">
        <f t="shared" si="1"/>
        <v>6.9999999999999993E-3</v>
      </c>
      <c r="M17" s="5">
        <v>437</v>
      </c>
      <c r="N17" s="5">
        <v>222.6</v>
      </c>
      <c r="O17">
        <f>M17*L17+M18*L18</f>
        <v>71.625649999999993</v>
      </c>
      <c r="P17">
        <f>SQRT((N17*L17)^2+(N18*L18)^2)</f>
        <v>17.486781858546756</v>
      </c>
      <c r="Q17">
        <f t="shared" si="2"/>
        <v>35.812824999999997</v>
      </c>
      <c r="R17">
        <f t="shared" si="3"/>
        <v>8.743390929273378</v>
      </c>
      <c r="W17">
        <f t="shared" si="4"/>
        <v>37.413658277499998</v>
      </c>
    </row>
    <row r="18" spans="1:23" ht="13.2" x14ac:dyDescent="0.25">
      <c r="C18" s="5">
        <v>2</v>
      </c>
      <c r="D18" s="5">
        <v>69.05</v>
      </c>
      <c r="E18" s="5">
        <v>17.54</v>
      </c>
      <c r="F18" s="5">
        <v>99.3</v>
      </c>
      <c r="L18">
        <f t="shared" si="1"/>
        <v>0.99299999999999999</v>
      </c>
      <c r="M18" s="5">
        <v>69.05</v>
      </c>
      <c r="N18" s="5">
        <v>17.54</v>
      </c>
    </row>
    <row r="21" spans="1:23" ht="15.75" customHeight="1" x14ac:dyDescent="0.25">
      <c r="C21" s="5">
        <v>0</v>
      </c>
      <c r="D21">
        <v>2.0323333333333333</v>
      </c>
    </row>
    <row r="22" spans="1:23" ht="15.75" customHeight="1" x14ac:dyDescent="0.25">
      <c r="C22" s="5">
        <v>5</v>
      </c>
      <c r="D22">
        <v>50.129999999999995</v>
      </c>
    </row>
    <row r="23" spans="1:23" ht="15.75" customHeight="1" x14ac:dyDescent="0.25">
      <c r="C23" s="5">
        <v>10</v>
      </c>
      <c r="D23">
        <v>2.7016666666666667</v>
      </c>
    </row>
    <row r="24" spans="1:23" ht="15.75" customHeight="1" x14ac:dyDescent="0.25">
      <c r="C24" s="5">
        <v>20</v>
      </c>
      <c r="D24">
        <v>254.73333333333332</v>
      </c>
    </row>
    <row r="25" spans="1:23" ht="15.75" customHeight="1" x14ac:dyDescent="0.25">
      <c r="C25" s="5">
        <v>30</v>
      </c>
      <c r="D25">
        <v>190.66666666666666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topLeftCell="D1" workbookViewId="0">
      <selection activeCell="Q2" sqref="Q2"/>
    </sheetView>
  </sheetViews>
  <sheetFormatPr defaultColWidth="12.6640625" defaultRowHeight="15.75" customHeight="1" x14ac:dyDescent="0.25"/>
  <cols>
    <col min="8" max="8" width="25.33203125" customWidth="1"/>
  </cols>
  <sheetData>
    <row r="1" spans="1:26" ht="63" customHeight="1" x14ac:dyDescent="0.25">
      <c r="A1" s="1" t="s">
        <v>0</v>
      </c>
      <c r="B1" s="1" t="s">
        <v>41</v>
      </c>
      <c r="C1" s="1" t="s">
        <v>42</v>
      </c>
      <c r="D1" s="2" t="s">
        <v>43</v>
      </c>
      <c r="E1" s="1" t="s">
        <v>44</v>
      </c>
      <c r="F1" s="6" t="s">
        <v>45</v>
      </c>
      <c r="G1" s="2" t="s">
        <v>46</v>
      </c>
      <c r="H1" s="2" t="s">
        <v>47</v>
      </c>
      <c r="I1" s="8" t="s">
        <v>61</v>
      </c>
      <c r="J1" s="13" t="s">
        <v>43</v>
      </c>
      <c r="K1" s="14" t="s">
        <v>62</v>
      </c>
      <c r="L1" s="9" t="s">
        <v>63</v>
      </c>
      <c r="M1" s="9" t="s">
        <v>46</v>
      </c>
      <c r="N1" s="13" t="s">
        <v>64</v>
      </c>
      <c r="O1" s="10" t="s">
        <v>65</v>
      </c>
      <c r="P1" s="10" t="s">
        <v>66</v>
      </c>
      <c r="Q1" s="10" t="s">
        <v>67</v>
      </c>
      <c r="R1" s="3"/>
      <c r="S1" s="3"/>
      <c r="T1" s="3"/>
      <c r="U1" s="3"/>
      <c r="V1" s="3"/>
      <c r="W1" s="3"/>
      <c r="X1" s="3"/>
      <c r="Y1" s="3"/>
      <c r="Z1" s="3"/>
    </row>
    <row r="2" spans="1:26" ht="13.2" x14ac:dyDescent="0.25">
      <c r="A2" s="4">
        <v>1</v>
      </c>
      <c r="B2" s="7" t="s">
        <v>26</v>
      </c>
      <c r="C2" s="5">
        <v>-57.9</v>
      </c>
      <c r="D2" s="5">
        <v>0</v>
      </c>
      <c r="E2" s="5">
        <v>-57.9</v>
      </c>
      <c r="F2" s="5">
        <f t="shared" ref="F2:F16" si="0">C2 * 1.5</f>
        <v>-86.85</v>
      </c>
      <c r="G2">
        <v>-72.200049821790302</v>
      </c>
      <c r="H2">
        <f>AVERAGE(G2:G4)</f>
        <v>-72.781910932665468</v>
      </c>
      <c r="I2" s="5">
        <v>-57.9</v>
      </c>
      <c r="J2" s="5">
        <v>0</v>
      </c>
      <c r="K2">
        <v>-86.85</v>
      </c>
      <c r="L2" s="5">
        <v>0</v>
      </c>
      <c r="M2">
        <v>-72.200049821790302</v>
      </c>
      <c r="N2">
        <v>1.47272123104855</v>
      </c>
      <c r="O2">
        <f>_xlfn.STDEV.S(N2:N16)</f>
        <v>2.7160327316151131E-2</v>
      </c>
      <c r="P2">
        <f>ABS(M2)*SQRT( (L2/K2)^2+(O2/N2)^2)</f>
        <v>1.3315330451276679</v>
      </c>
      <c r="Q2">
        <f>SQRT(P2^2+P3^2+P4^2)/3</f>
        <v>0.78389690111021515</v>
      </c>
    </row>
    <row r="3" spans="1:26" ht="13.2" x14ac:dyDescent="0.25">
      <c r="A3" s="3"/>
      <c r="B3" s="7" t="s">
        <v>27</v>
      </c>
      <c r="C3" s="5">
        <v>-59.8</v>
      </c>
      <c r="D3" s="5">
        <v>0</v>
      </c>
      <c r="E3" s="5">
        <v>-59.8</v>
      </c>
      <c r="F3" s="5">
        <f t="shared" si="0"/>
        <v>-89.699999999999989</v>
      </c>
      <c r="G3">
        <v>-72.662947256782601</v>
      </c>
      <c r="I3" s="5">
        <v>-59.8</v>
      </c>
      <c r="J3" s="5">
        <v>0</v>
      </c>
      <c r="K3">
        <v>-89.699999999999989</v>
      </c>
      <c r="L3" s="5">
        <v>0</v>
      </c>
      <c r="M3">
        <v>-72.662947256782601</v>
      </c>
      <c r="N3">
        <v>1.4468779531262399</v>
      </c>
      <c r="O3">
        <v>2.7160327316151131E-2</v>
      </c>
      <c r="P3">
        <f t="shared" ref="P3:P16" si="1">ABS(M3)*SQRT( (L3/K3)^2+(O3/N3)^2)</f>
        <v>1.3640054622342079</v>
      </c>
    </row>
    <row r="4" spans="1:26" ht="13.2" x14ac:dyDescent="0.25">
      <c r="A4" s="3"/>
      <c r="B4" s="7" t="s">
        <v>28</v>
      </c>
      <c r="C4" s="5">
        <v>-62.1</v>
      </c>
      <c r="D4" s="5">
        <v>0</v>
      </c>
      <c r="E4" s="5">
        <v>-62.1</v>
      </c>
      <c r="F4" s="5">
        <f t="shared" si="0"/>
        <v>-93.15</v>
      </c>
      <c r="G4">
        <v>-73.482735719423502</v>
      </c>
      <c r="I4" s="5">
        <v>-62.1</v>
      </c>
      <c r="J4" s="5">
        <v>0</v>
      </c>
      <c r="K4">
        <v>-93.15</v>
      </c>
      <c r="L4" s="5">
        <v>0</v>
      </c>
      <c r="M4">
        <v>-73.482735719423502</v>
      </c>
      <c r="N4">
        <v>1.44907697803407</v>
      </c>
      <c r="O4">
        <v>2.7160327316151131E-2</v>
      </c>
      <c r="P4">
        <f t="shared" si="1"/>
        <v>1.377300988477127</v>
      </c>
    </row>
    <row r="5" spans="1:26" ht="13.2" x14ac:dyDescent="0.25">
      <c r="A5" s="4">
        <v>2</v>
      </c>
      <c r="B5" s="7" t="s">
        <v>29</v>
      </c>
      <c r="C5" s="5">
        <v>-57.2</v>
      </c>
      <c r="D5" s="5">
        <v>0</v>
      </c>
      <c r="E5" s="5">
        <v>-57.2</v>
      </c>
      <c r="F5" s="5">
        <f t="shared" si="0"/>
        <v>-85.800000000000011</v>
      </c>
      <c r="G5">
        <v>-63.729095690311098</v>
      </c>
      <c r="H5">
        <f>AVERAGE(G5:G7)</f>
        <v>-62.845013083349933</v>
      </c>
      <c r="I5" s="5">
        <v>-57.2</v>
      </c>
      <c r="J5" s="5">
        <v>0</v>
      </c>
      <c r="K5">
        <v>-85.800000000000011</v>
      </c>
      <c r="L5" s="5">
        <v>0</v>
      </c>
      <c r="M5">
        <v>-63.729095690311098</v>
      </c>
      <c r="N5">
        <v>1.46855915366782</v>
      </c>
      <c r="O5">
        <v>2.7160327316151131E-2</v>
      </c>
      <c r="P5">
        <f t="shared" si="1"/>
        <v>1.1786403660949749</v>
      </c>
      <c r="Q5">
        <f>SQRT(P5^2+P6^2+P7^2)/3</f>
        <v>0.67192478606716877</v>
      </c>
    </row>
    <row r="6" spans="1:26" ht="13.2" x14ac:dyDescent="0.25">
      <c r="A6" s="3"/>
      <c r="B6" s="7" t="s">
        <v>30</v>
      </c>
      <c r="C6" s="5">
        <v>-59</v>
      </c>
      <c r="D6" s="5">
        <v>0</v>
      </c>
      <c r="E6" s="5">
        <v>-59</v>
      </c>
      <c r="F6" s="5">
        <f t="shared" si="0"/>
        <v>-88.5</v>
      </c>
      <c r="G6">
        <v>-62.699194014758902</v>
      </c>
      <c r="I6" s="5">
        <v>-59</v>
      </c>
      <c r="J6" s="5">
        <v>0</v>
      </c>
      <c r="K6">
        <v>-88.5</v>
      </c>
      <c r="L6" s="5">
        <v>0</v>
      </c>
      <c r="M6">
        <v>-62.699194014758902</v>
      </c>
      <c r="N6">
        <v>1.4759774901924201</v>
      </c>
      <c r="O6">
        <v>2.7160327316151131E-2</v>
      </c>
      <c r="P6">
        <f t="shared" si="1"/>
        <v>1.1537646361244358</v>
      </c>
    </row>
    <row r="7" spans="1:26" ht="13.2" x14ac:dyDescent="0.25">
      <c r="A7" s="3"/>
      <c r="B7" s="7" t="s">
        <v>31</v>
      </c>
      <c r="C7" s="5">
        <v>-59.3</v>
      </c>
      <c r="D7" s="5">
        <v>0</v>
      </c>
      <c r="E7" s="5">
        <v>-59.3</v>
      </c>
      <c r="F7" s="5">
        <f t="shared" si="0"/>
        <v>-88.949999999999989</v>
      </c>
      <c r="G7">
        <v>-62.106749544979799</v>
      </c>
      <c r="I7" s="5">
        <v>-59.3</v>
      </c>
      <c r="J7" s="5">
        <v>0</v>
      </c>
      <c r="K7">
        <v>-88.949999999999989</v>
      </c>
      <c r="L7" s="5">
        <v>0</v>
      </c>
      <c r="M7">
        <v>-62.106749544979799</v>
      </c>
      <c r="N7">
        <v>1.45558970844813</v>
      </c>
      <c r="O7">
        <v>2.7160327316151131E-2</v>
      </c>
      <c r="P7">
        <f t="shared" si="1"/>
        <v>1.1588702753211189</v>
      </c>
    </row>
    <row r="8" spans="1:26" ht="13.2" x14ac:dyDescent="0.25">
      <c r="A8" s="4">
        <v>3</v>
      </c>
      <c r="B8" s="7" t="s">
        <v>32</v>
      </c>
      <c r="C8" s="5">
        <v>-54.7</v>
      </c>
      <c r="D8" s="5">
        <v>0</v>
      </c>
      <c r="E8" s="5">
        <v>-54.7</v>
      </c>
      <c r="F8" s="5">
        <f t="shared" si="0"/>
        <v>-82.050000000000011</v>
      </c>
      <c r="G8">
        <v>-75.505294940522205</v>
      </c>
      <c r="H8">
        <f>AVERAGE(G8:G10)</f>
        <v>-77.520417178245225</v>
      </c>
      <c r="I8" s="5">
        <v>-54.7</v>
      </c>
      <c r="J8" s="5">
        <v>0</v>
      </c>
      <c r="K8">
        <v>-82.050000000000011</v>
      </c>
      <c r="L8" s="5">
        <v>0</v>
      </c>
      <c r="M8">
        <v>-75.505294940522205</v>
      </c>
      <c r="N8">
        <v>1.4564432238277101</v>
      </c>
      <c r="O8">
        <v>2.7160327316151131E-2</v>
      </c>
      <c r="P8">
        <f t="shared" si="1"/>
        <v>1.4080525015575247</v>
      </c>
      <c r="Q8">
        <f>SQRT(P8^2+P9^2+P10^2)/3</f>
        <v>0.83449632470708213</v>
      </c>
    </row>
    <row r="9" spans="1:26" ht="13.2" x14ac:dyDescent="0.25">
      <c r="A9" s="3"/>
      <c r="B9" s="7" t="s">
        <v>33</v>
      </c>
      <c r="C9" s="5">
        <v>-57.6</v>
      </c>
      <c r="D9" s="5">
        <v>0</v>
      </c>
      <c r="E9" s="5">
        <v>-57.6</v>
      </c>
      <c r="F9" s="5">
        <f t="shared" si="0"/>
        <v>-86.4</v>
      </c>
      <c r="G9">
        <v>-76.441892227727493</v>
      </c>
      <c r="I9" s="5">
        <v>-57.6</v>
      </c>
      <c r="J9" s="5">
        <v>0</v>
      </c>
      <c r="K9">
        <v>-86.4</v>
      </c>
      <c r="L9" s="5">
        <v>0</v>
      </c>
      <c r="M9">
        <v>-76.441892227727493</v>
      </c>
      <c r="N9">
        <v>1.45129470603818</v>
      </c>
      <c r="O9">
        <v>2.7160327316151131E-2</v>
      </c>
      <c r="P9">
        <f t="shared" si="1"/>
        <v>1.4305756128875513</v>
      </c>
    </row>
    <row r="10" spans="1:26" ht="13.2" x14ac:dyDescent="0.25">
      <c r="A10" s="3"/>
      <c r="B10" s="7" t="s">
        <v>34</v>
      </c>
      <c r="C10" s="5">
        <v>-57</v>
      </c>
      <c r="D10" s="5">
        <v>0</v>
      </c>
      <c r="E10" s="5">
        <v>-57</v>
      </c>
      <c r="F10" s="5">
        <f t="shared" si="0"/>
        <v>-85.5</v>
      </c>
      <c r="G10">
        <v>-80.614064366486005</v>
      </c>
      <c r="I10" s="5">
        <v>-57</v>
      </c>
      <c r="J10" s="5">
        <v>0</v>
      </c>
      <c r="K10">
        <v>-85.5</v>
      </c>
      <c r="L10" s="5">
        <v>0</v>
      </c>
      <c r="M10">
        <v>-80.614064366486005</v>
      </c>
      <c r="N10">
        <v>1.4634800430738599</v>
      </c>
      <c r="O10">
        <v>2.7160327316151131E-2</v>
      </c>
      <c r="P10">
        <f t="shared" si="1"/>
        <v>1.4960944529726901</v>
      </c>
    </row>
    <row r="11" spans="1:26" ht="13.2" x14ac:dyDescent="0.25">
      <c r="A11" s="4">
        <v>4</v>
      </c>
      <c r="B11" s="7" t="s">
        <v>35</v>
      </c>
      <c r="C11" s="5">
        <v>-53.6</v>
      </c>
      <c r="D11" s="5">
        <v>0</v>
      </c>
      <c r="E11" s="5">
        <v>-53.6</v>
      </c>
      <c r="F11" s="5">
        <f t="shared" si="0"/>
        <v>-80.400000000000006</v>
      </c>
      <c r="G11">
        <v>-58.691685597094697</v>
      </c>
      <c r="H11">
        <f>AVERAGE(G11:G13)</f>
        <v>-62.518005290820291</v>
      </c>
      <c r="I11" s="5">
        <v>-53.6</v>
      </c>
      <c r="J11" s="5">
        <v>0</v>
      </c>
      <c r="K11">
        <v>-80.400000000000006</v>
      </c>
      <c r="L11" s="5">
        <v>0</v>
      </c>
      <c r="M11">
        <v>-58.691685597094697</v>
      </c>
      <c r="N11">
        <v>1.4856132219125</v>
      </c>
      <c r="O11">
        <v>2.7160327316151131E-2</v>
      </c>
      <c r="P11">
        <f t="shared" si="1"/>
        <v>1.0730150809384853</v>
      </c>
      <c r="Q11">
        <f>SQRT(P11^2+P12^2+P13^2)/3</f>
        <v>0.67010409170092533</v>
      </c>
    </row>
    <row r="12" spans="1:26" ht="13.2" x14ac:dyDescent="0.25">
      <c r="A12" s="3"/>
      <c r="B12" s="7" t="s">
        <v>36</v>
      </c>
      <c r="C12" s="5">
        <v>-56.1</v>
      </c>
      <c r="D12" s="5">
        <v>0</v>
      </c>
      <c r="E12" s="5">
        <v>-56.1</v>
      </c>
      <c r="F12" s="5">
        <f t="shared" si="0"/>
        <v>-84.15</v>
      </c>
      <c r="G12">
        <v>-63.827450648856697</v>
      </c>
      <c r="I12" s="5">
        <v>-56.1</v>
      </c>
      <c r="J12" s="5">
        <v>0</v>
      </c>
      <c r="K12">
        <v>-84.15</v>
      </c>
      <c r="L12" s="5">
        <v>0</v>
      </c>
      <c r="M12">
        <v>-63.827450648856697</v>
      </c>
      <c r="N12">
        <v>1.45951454259837</v>
      </c>
      <c r="O12">
        <v>2.7160327316151131E-2</v>
      </c>
      <c r="P12">
        <f t="shared" si="1"/>
        <v>1.1877747023281813</v>
      </c>
    </row>
    <row r="13" spans="1:26" ht="13.2" x14ac:dyDescent="0.25">
      <c r="A13" s="3"/>
      <c r="B13" s="7" t="s">
        <v>37</v>
      </c>
      <c r="C13" s="5">
        <v>-58.6</v>
      </c>
      <c r="D13" s="5">
        <v>0</v>
      </c>
      <c r="E13" s="5">
        <v>-58.6</v>
      </c>
      <c r="F13" s="5">
        <f t="shared" si="0"/>
        <v>-87.9</v>
      </c>
      <c r="G13">
        <v>-65.034879626509493</v>
      </c>
      <c r="I13" s="5">
        <v>-58.6</v>
      </c>
      <c r="J13" s="5">
        <v>0</v>
      </c>
      <c r="K13">
        <v>-87.9</v>
      </c>
      <c r="L13" s="5">
        <v>0</v>
      </c>
      <c r="M13">
        <v>-65.034879626509493</v>
      </c>
      <c r="N13">
        <v>1.4523458356402199</v>
      </c>
      <c r="O13">
        <v>2.7160327316151131E-2</v>
      </c>
      <c r="P13">
        <f t="shared" si="1"/>
        <v>1.2162176351363583</v>
      </c>
    </row>
    <row r="14" spans="1:26" ht="13.2" x14ac:dyDescent="0.25">
      <c r="A14" s="4">
        <v>5</v>
      </c>
      <c r="B14" s="7" t="s">
        <v>38</v>
      </c>
      <c r="C14" s="5">
        <v>-49.2</v>
      </c>
      <c r="D14" s="5">
        <v>0</v>
      </c>
      <c r="E14" s="5">
        <v>-49.2</v>
      </c>
      <c r="F14" s="5">
        <f t="shared" si="0"/>
        <v>-73.800000000000011</v>
      </c>
      <c r="G14">
        <v>-48.908514009873699</v>
      </c>
      <c r="H14">
        <f>AVERAGE(G14:G16)</f>
        <v>-53.939513751088761</v>
      </c>
      <c r="I14" s="5">
        <v>-49.2</v>
      </c>
      <c r="J14" s="5">
        <v>0</v>
      </c>
      <c r="K14">
        <v>-73.800000000000011</v>
      </c>
      <c r="L14" s="5">
        <v>0</v>
      </c>
      <c r="M14">
        <v>-48.908514009873699</v>
      </c>
      <c r="N14">
        <v>1.49326408873357</v>
      </c>
      <c r="O14">
        <v>2.7160327316151131E-2</v>
      </c>
      <c r="P14">
        <f t="shared" si="1"/>
        <v>0.88957556742780719</v>
      </c>
      <c r="Q14">
        <f>SQRT(P14^2+P15^2+P16^2)/3</f>
        <v>0.58827262610216113</v>
      </c>
    </row>
    <row r="15" spans="1:26" ht="13.2" x14ac:dyDescent="0.25">
      <c r="A15" s="3"/>
      <c r="B15" s="7" t="s">
        <v>39</v>
      </c>
      <c r="C15" s="5">
        <v>-53</v>
      </c>
      <c r="D15" s="5">
        <v>0</v>
      </c>
      <c r="E15" s="5">
        <v>-53</v>
      </c>
      <c r="F15" s="5">
        <f t="shared" si="0"/>
        <v>-79.5</v>
      </c>
      <c r="G15">
        <v>-56.503992715136903</v>
      </c>
      <c r="I15" s="5">
        <v>-53</v>
      </c>
      <c r="J15" s="5">
        <v>0</v>
      </c>
      <c r="K15">
        <v>-79.5</v>
      </c>
      <c r="L15" s="5">
        <v>0</v>
      </c>
      <c r="M15">
        <v>-56.503992715136903</v>
      </c>
      <c r="N15">
        <v>1.37429297272442</v>
      </c>
      <c r="O15">
        <v>2.7160327316151131E-2</v>
      </c>
      <c r="P15">
        <f t="shared" si="1"/>
        <v>1.1166956153244307</v>
      </c>
    </row>
    <row r="16" spans="1:26" ht="13.2" x14ac:dyDescent="0.25">
      <c r="A16" s="3"/>
      <c r="B16" s="7" t="s">
        <v>48</v>
      </c>
      <c r="C16" s="5">
        <v>-54.2</v>
      </c>
      <c r="D16" s="5">
        <v>0</v>
      </c>
      <c r="E16" s="5">
        <v>-54.2</v>
      </c>
      <c r="F16" s="5">
        <f t="shared" si="0"/>
        <v>-81.300000000000011</v>
      </c>
      <c r="G16">
        <v>-56.406034528255702</v>
      </c>
      <c r="I16" s="5">
        <v>-54.2</v>
      </c>
      <c r="J16" s="5">
        <v>0</v>
      </c>
      <c r="K16">
        <v>-81.300000000000011</v>
      </c>
      <c r="L16" s="5">
        <v>0</v>
      </c>
      <c r="M16">
        <v>-56.406034528255702</v>
      </c>
      <c r="N16">
        <v>1.47675467058043</v>
      </c>
      <c r="O16">
        <v>2.7160327316151131E-2</v>
      </c>
      <c r="P16">
        <f t="shared" si="1"/>
        <v>1.0374142644772548</v>
      </c>
    </row>
    <row r="19" spans="2:3" ht="15.75" customHeight="1" x14ac:dyDescent="0.25">
      <c r="B19">
        <v>0</v>
      </c>
      <c r="C19">
        <v>-72.781910932665468</v>
      </c>
    </row>
    <row r="20" spans="2:3" ht="15.75" customHeight="1" x14ac:dyDescent="0.25">
      <c r="B20">
        <v>5</v>
      </c>
      <c r="C20">
        <v>-62.845013083349933</v>
      </c>
    </row>
    <row r="21" spans="2:3" ht="15.75" customHeight="1" x14ac:dyDescent="0.25">
      <c r="B21">
        <v>10</v>
      </c>
      <c r="C21">
        <v>-77.520417178245225</v>
      </c>
    </row>
    <row r="22" spans="2:3" ht="15.75" customHeight="1" x14ac:dyDescent="0.25">
      <c r="B22">
        <v>20</v>
      </c>
      <c r="C22">
        <v>-62.518005290820291</v>
      </c>
    </row>
    <row r="23" spans="2:3" ht="15.75" customHeight="1" x14ac:dyDescent="0.25">
      <c r="B23">
        <v>30</v>
      </c>
      <c r="C23">
        <v>-53.939513751088761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2"/>
  <sheetViews>
    <sheetView topLeftCell="G1" workbookViewId="0">
      <selection activeCell="P4" sqref="P4"/>
    </sheetView>
  </sheetViews>
  <sheetFormatPr defaultColWidth="12.6640625" defaultRowHeight="15.75" customHeight="1" x14ac:dyDescent="0.25"/>
  <cols>
    <col min="7" max="7" width="17.33203125" customWidth="1"/>
    <col min="8" max="8" width="22.21875" customWidth="1"/>
    <col min="9" max="9" width="16.109375" customWidth="1"/>
  </cols>
  <sheetData>
    <row r="1" spans="1:26" ht="66" customHeight="1" x14ac:dyDescent="0.25">
      <c r="A1" s="1" t="s">
        <v>0</v>
      </c>
      <c r="B1" s="1" t="s">
        <v>41</v>
      </c>
      <c r="C1" s="1" t="s">
        <v>42</v>
      </c>
      <c r="D1" s="2" t="s">
        <v>43</v>
      </c>
      <c r="E1" s="1" t="s">
        <v>44</v>
      </c>
      <c r="F1" s="6" t="s">
        <v>45</v>
      </c>
      <c r="G1" s="2" t="s">
        <v>46</v>
      </c>
      <c r="H1" s="2" t="s">
        <v>47</v>
      </c>
      <c r="I1" s="8" t="s">
        <v>61</v>
      </c>
      <c r="J1" s="13" t="s">
        <v>43</v>
      </c>
      <c r="K1" s="14" t="s">
        <v>62</v>
      </c>
      <c r="L1" s="9" t="s">
        <v>63</v>
      </c>
      <c r="M1" s="9" t="s">
        <v>46</v>
      </c>
      <c r="N1" s="13" t="s">
        <v>64</v>
      </c>
      <c r="O1" s="10" t="s">
        <v>65</v>
      </c>
      <c r="P1" s="10" t="s">
        <v>66</v>
      </c>
      <c r="Q1" s="10" t="s">
        <v>67</v>
      </c>
      <c r="R1" s="3"/>
      <c r="S1" s="3"/>
      <c r="T1" s="3"/>
      <c r="U1" s="3"/>
      <c r="V1" s="3"/>
      <c r="W1" s="3"/>
      <c r="X1" s="3"/>
      <c r="Y1" s="3"/>
      <c r="Z1" s="3"/>
    </row>
    <row r="2" spans="1:26" ht="13.2" x14ac:dyDescent="0.25">
      <c r="A2" s="4">
        <v>1</v>
      </c>
      <c r="B2" s="7" t="s">
        <v>26</v>
      </c>
      <c r="C2" s="5">
        <v>-49.2</v>
      </c>
      <c r="D2" s="5">
        <v>0</v>
      </c>
      <c r="F2" s="5">
        <f t="shared" ref="F2:F16" si="0">C2 * 1.5</f>
        <v>-73.800000000000011</v>
      </c>
      <c r="G2">
        <v>-58.9724641493519</v>
      </c>
      <c r="H2">
        <f>AVERAGE(G2:G4)</f>
        <v>-61.750105750755928</v>
      </c>
      <c r="I2" s="5">
        <v>-49.2</v>
      </c>
      <c r="J2" s="5">
        <v>0</v>
      </c>
      <c r="K2">
        <v>-73.800000000000011</v>
      </c>
      <c r="L2" s="5">
        <v>0</v>
      </c>
      <c r="M2">
        <v>-58.9724641493519</v>
      </c>
      <c r="N2">
        <v>1.0221599594759101</v>
      </c>
      <c r="O2">
        <f>_xlfn.STDEV.S(N2:N16)</f>
        <v>0.1963444859184465</v>
      </c>
      <c r="P2">
        <f>ABS(M2)*SQRT( (L2/K2)^2+(O2/N2)^2)</f>
        <v>11.327892517610794</v>
      </c>
      <c r="Q2">
        <f>SQRT(P2^2+P3^2+P4^2)/3</f>
        <v>6.8041046305059076</v>
      </c>
    </row>
    <row r="3" spans="1:26" ht="13.2" x14ac:dyDescent="0.25">
      <c r="A3" s="3"/>
      <c r="B3" s="7" t="s">
        <v>27</v>
      </c>
      <c r="C3" s="5">
        <v>-49.8</v>
      </c>
      <c r="D3" s="5">
        <v>0</v>
      </c>
      <c r="F3" s="5">
        <f t="shared" si="0"/>
        <v>-74.699999999999989</v>
      </c>
      <c r="G3">
        <v>-61.995553810317503</v>
      </c>
      <c r="I3" s="5">
        <v>-49.8</v>
      </c>
      <c r="J3" s="5">
        <v>0</v>
      </c>
      <c r="K3">
        <v>-74.699999999999989</v>
      </c>
      <c r="L3" s="5">
        <v>0</v>
      </c>
      <c r="M3">
        <v>-61.995553810317503</v>
      </c>
      <c r="N3">
        <v>1.02803427083708</v>
      </c>
      <c r="O3">
        <v>0.1963444859184465</v>
      </c>
      <c r="P3">
        <f t="shared" ref="P3:P16" si="1">ABS(M3)*SQRT( (L3/K3)^2+(O3/N3)^2)</f>
        <v>11.840544121359587</v>
      </c>
    </row>
    <row r="4" spans="1:26" ht="13.2" x14ac:dyDescent="0.25">
      <c r="A4" s="3"/>
      <c r="B4" s="7" t="s">
        <v>28</v>
      </c>
      <c r="C4" s="5">
        <v>-50.8</v>
      </c>
      <c r="D4" s="5">
        <v>0</v>
      </c>
      <c r="F4" s="5">
        <f t="shared" si="0"/>
        <v>-76.199999999999989</v>
      </c>
      <c r="G4">
        <v>-64.282299292598395</v>
      </c>
      <c r="I4" s="5">
        <v>-50.8</v>
      </c>
      <c r="J4" s="5">
        <v>0</v>
      </c>
      <c r="K4">
        <v>-76.199999999999989</v>
      </c>
      <c r="L4" s="5">
        <v>0</v>
      </c>
      <c r="M4">
        <v>-64.282299292598395</v>
      </c>
      <c r="N4">
        <v>1.0369782678063599</v>
      </c>
      <c r="O4">
        <v>0.1963444859184465</v>
      </c>
      <c r="P4">
        <f t="shared" si="1"/>
        <v>12.171397800805039</v>
      </c>
    </row>
    <row r="5" spans="1:26" ht="13.2" x14ac:dyDescent="0.25">
      <c r="A5" s="4">
        <v>2</v>
      </c>
      <c r="B5" s="7" t="s">
        <v>29</v>
      </c>
      <c r="C5" s="5">
        <v>-57.9</v>
      </c>
      <c r="D5" s="5">
        <v>0</v>
      </c>
      <c r="F5" s="5">
        <f t="shared" si="0"/>
        <v>-86.85</v>
      </c>
      <c r="G5">
        <v>-58.424612849750602</v>
      </c>
      <c r="H5">
        <f>AVERAGE(G5:G7)</f>
        <v>-59.831376678835035</v>
      </c>
      <c r="I5" s="5">
        <v>-57.9</v>
      </c>
      <c r="J5" s="5">
        <v>0</v>
      </c>
      <c r="K5">
        <v>-86.85</v>
      </c>
      <c r="L5" s="5">
        <v>0</v>
      </c>
      <c r="M5">
        <v>-58.424612849750602</v>
      </c>
      <c r="N5">
        <v>1.3627998178735199</v>
      </c>
      <c r="O5">
        <v>0.1963444859184465</v>
      </c>
      <c r="P5">
        <f t="shared" si="1"/>
        <v>8.4174876049427159</v>
      </c>
      <c r="Q5">
        <f>SQRT(P5^2+P6^2+P7^2)/3</f>
        <v>4.9576224088939407</v>
      </c>
    </row>
    <row r="6" spans="1:26" ht="13.2" x14ac:dyDescent="0.25">
      <c r="A6" s="3"/>
      <c r="B6" s="7" t="s">
        <v>30</v>
      </c>
      <c r="C6" s="5">
        <v>-57.8</v>
      </c>
      <c r="D6" s="5">
        <v>0</v>
      </c>
      <c r="F6" s="5">
        <f t="shared" si="0"/>
        <v>-86.699999999999989</v>
      </c>
      <c r="G6">
        <v>-59.960264020328999</v>
      </c>
      <c r="I6" s="5">
        <v>-57.8</v>
      </c>
      <c r="J6" s="5">
        <v>0</v>
      </c>
      <c r="K6">
        <v>-86.699999999999989</v>
      </c>
      <c r="L6" s="5">
        <v>0</v>
      </c>
      <c r="M6">
        <v>-59.960264020328999</v>
      </c>
      <c r="N6">
        <v>1.3827928949069299</v>
      </c>
      <c r="O6">
        <v>0.1963444859184465</v>
      </c>
      <c r="P6">
        <f t="shared" si="1"/>
        <v>8.5138325905255723</v>
      </c>
    </row>
    <row r="7" spans="1:26" ht="13.2" x14ac:dyDescent="0.25">
      <c r="A7" s="3"/>
      <c r="B7" s="7" t="s">
        <v>31</v>
      </c>
      <c r="C7" s="5">
        <v>-56.3</v>
      </c>
      <c r="D7" s="5">
        <v>0</v>
      </c>
      <c r="F7" s="5">
        <f t="shared" si="0"/>
        <v>-84.449999999999989</v>
      </c>
      <c r="G7">
        <v>-61.109253166425503</v>
      </c>
      <c r="I7" s="5">
        <v>-56.3</v>
      </c>
      <c r="J7" s="5">
        <v>0</v>
      </c>
      <c r="K7">
        <v>-84.449999999999989</v>
      </c>
      <c r="L7" s="5">
        <v>0</v>
      </c>
      <c r="M7">
        <v>-61.109253166425503</v>
      </c>
      <c r="N7">
        <v>1.3597555920848601</v>
      </c>
      <c r="O7">
        <v>0.1963444859184465</v>
      </c>
      <c r="P7">
        <f t="shared" si="1"/>
        <v>8.8239864337864109</v>
      </c>
    </row>
    <row r="8" spans="1:26" ht="13.2" x14ac:dyDescent="0.25">
      <c r="A8" s="4">
        <v>3</v>
      </c>
      <c r="B8" s="7" t="s">
        <v>32</v>
      </c>
      <c r="C8" s="5">
        <v>-52.7</v>
      </c>
      <c r="D8" s="5">
        <v>0</v>
      </c>
      <c r="F8" s="5">
        <f t="shared" si="0"/>
        <v>-79.050000000000011</v>
      </c>
      <c r="G8">
        <v>-56.3358726640664</v>
      </c>
      <c r="H8">
        <f>AVERAGE(G8:G10)</f>
        <v>-58.097103734958431</v>
      </c>
      <c r="I8" s="5">
        <v>-52.7</v>
      </c>
      <c r="J8" s="5">
        <v>0</v>
      </c>
      <c r="K8">
        <v>-79.050000000000011</v>
      </c>
      <c r="L8" s="5">
        <v>0</v>
      </c>
      <c r="M8">
        <v>-56.3358726640664</v>
      </c>
      <c r="N8">
        <v>1.04694644345499</v>
      </c>
      <c r="O8">
        <v>0.1963444859184465</v>
      </c>
      <c r="P8">
        <f t="shared" si="1"/>
        <v>10.565237626186867</v>
      </c>
      <c r="Q8">
        <f>SQRT(P8^2+P9^2+P10^2)/3</f>
        <v>6.3198718439118053</v>
      </c>
    </row>
    <row r="9" spans="1:26" ht="13.2" x14ac:dyDescent="0.25">
      <c r="A9" s="3"/>
      <c r="B9" s="7" t="s">
        <v>33</v>
      </c>
      <c r="C9" s="5">
        <v>-53.3</v>
      </c>
      <c r="D9" s="5">
        <v>0</v>
      </c>
      <c r="F9" s="5">
        <f t="shared" si="0"/>
        <v>-79.949999999999989</v>
      </c>
      <c r="G9">
        <v>-59.533049793766097</v>
      </c>
      <c r="I9" s="5">
        <v>-53.3</v>
      </c>
      <c r="J9" s="5">
        <v>0</v>
      </c>
      <c r="K9">
        <v>-79.949999999999989</v>
      </c>
      <c r="L9" s="5">
        <v>0</v>
      </c>
      <c r="M9">
        <v>-59.533049793766097</v>
      </c>
      <c r="N9">
        <v>1.04589247688717</v>
      </c>
      <c r="O9">
        <v>0.1963444859184465</v>
      </c>
      <c r="P9">
        <f t="shared" si="1"/>
        <v>11.176087709994379</v>
      </c>
    </row>
    <row r="10" spans="1:26" ht="13.2" x14ac:dyDescent="0.25">
      <c r="A10" s="3"/>
      <c r="B10" s="7" t="s">
        <v>34</v>
      </c>
      <c r="C10" s="5">
        <v>-55.6</v>
      </c>
      <c r="D10" s="5">
        <v>0</v>
      </c>
      <c r="F10" s="5">
        <f t="shared" si="0"/>
        <v>-83.4</v>
      </c>
      <c r="G10">
        <v>-58.422388747042802</v>
      </c>
      <c r="I10" s="5">
        <v>-55.6</v>
      </c>
      <c r="J10" s="5">
        <v>0</v>
      </c>
      <c r="K10">
        <v>-83.4</v>
      </c>
      <c r="L10" s="5">
        <v>0</v>
      </c>
      <c r="M10">
        <v>-58.422388747042802</v>
      </c>
      <c r="N10">
        <v>1.03455892784228</v>
      </c>
      <c r="O10">
        <v>0.1963444859184465</v>
      </c>
      <c r="P10">
        <f t="shared" si="1"/>
        <v>11.087733695933569</v>
      </c>
    </row>
    <row r="11" spans="1:26" ht="13.2" x14ac:dyDescent="0.25">
      <c r="A11" s="4">
        <v>4</v>
      </c>
      <c r="B11" s="7" t="s">
        <v>35</v>
      </c>
      <c r="C11" s="5">
        <v>-58</v>
      </c>
      <c r="D11" s="5">
        <v>0</v>
      </c>
      <c r="F11" s="5">
        <f t="shared" si="0"/>
        <v>-87</v>
      </c>
      <c r="G11">
        <v>-54.119065995183497</v>
      </c>
      <c r="H11">
        <f>AVERAGE(G11:G13)</f>
        <v>-57.432666033652104</v>
      </c>
      <c r="I11" s="5">
        <v>-58</v>
      </c>
      <c r="J11" s="5">
        <v>0</v>
      </c>
      <c r="K11">
        <v>-87</v>
      </c>
      <c r="L11" s="5">
        <v>0</v>
      </c>
      <c r="M11">
        <v>-54.119065995183497</v>
      </c>
      <c r="N11">
        <v>1.48232239566666</v>
      </c>
      <c r="O11">
        <v>0.1963444859184465</v>
      </c>
      <c r="P11">
        <f t="shared" si="1"/>
        <v>7.1684676844080553</v>
      </c>
      <c r="Q11">
        <f>SQRT(P11^2+P12^2+P13^2)/3</f>
        <v>4.4728832846991375</v>
      </c>
    </row>
    <row r="12" spans="1:26" ht="13.2" x14ac:dyDescent="0.25">
      <c r="A12" s="3"/>
      <c r="B12" s="7" t="s">
        <v>36</v>
      </c>
      <c r="C12" s="5">
        <v>-61.6</v>
      </c>
      <c r="D12" s="5">
        <v>0</v>
      </c>
      <c r="F12" s="5">
        <f t="shared" si="0"/>
        <v>-92.4</v>
      </c>
      <c r="G12">
        <v>-57.656157265955002</v>
      </c>
      <c r="I12" s="5">
        <v>-61.6</v>
      </c>
      <c r="J12" s="5">
        <v>0</v>
      </c>
      <c r="K12">
        <v>-92.4</v>
      </c>
      <c r="L12" s="5">
        <v>0</v>
      </c>
      <c r="M12">
        <v>-57.656157265955002</v>
      </c>
      <c r="N12">
        <v>1.44765299351111</v>
      </c>
      <c r="O12">
        <v>0.1963444859184465</v>
      </c>
      <c r="P12">
        <f t="shared" si="1"/>
        <v>7.8198771453928266</v>
      </c>
    </row>
    <row r="13" spans="1:26" ht="13.2" x14ac:dyDescent="0.25">
      <c r="A13" s="3"/>
      <c r="B13" s="7" t="s">
        <v>37</v>
      </c>
      <c r="C13" s="5">
        <v>-62.7</v>
      </c>
      <c r="D13" s="5">
        <v>0</v>
      </c>
      <c r="F13" s="5">
        <f t="shared" si="0"/>
        <v>-94.050000000000011</v>
      </c>
      <c r="G13">
        <v>-60.522774839817799</v>
      </c>
      <c r="I13" s="5">
        <v>-62.7</v>
      </c>
      <c r="J13" s="5">
        <v>0</v>
      </c>
      <c r="K13">
        <v>-94.050000000000011</v>
      </c>
      <c r="L13" s="5">
        <v>0</v>
      </c>
      <c r="M13">
        <v>-60.522774839817799</v>
      </c>
      <c r="N13">
        <v>1.44614706047158</v>
      </c>
      <c r="O13">
        <v>0.1963444859184465</v>
      </c>
      <c r="P13">
        <f t="shared" si="1"/>
        <v>8.2172231559955158</v>
      </c>
    </row>
    <row r="14" spans="1:26" ht="13.2" x14ac:dyDescent="0.25">
      <c r="A14" s="4">
        <v>5</v>
      </c>
      <c r="B14" s="7" t="s">
        <v>38</v>
      </c>
      <c r="C14" s="5">
        <v>-48.3</v>
      </c>
      <c r="D14" s="5">
        <v>0</v>
      </c>
      <c r="F14" s="5">
        <f t="shared" si="0"/>
        <v>-72.449999999999989</v>
      </c>
      <c r="G14">
        <v>-49.421934510317797</v>
      </c>
      <c r="H14">
        <f>AVERAGE(G14:G16)</f>
        <v>-54.107671423736036</v>
      </c>
      <c r="I14" s="5">
        <v>-48.3</v>
      </c>
      <c r="J14" s="5">
        <v>0</v>
      </c>
      <c r="K14">
        <v>-72.449999999999989</v>
      </c>
      <c r="L14" s="5">
        <v>0</v>
      </c>
      <c r="M14">
        <v>-49.421934510317797</v>
      </c>
      <c r="N14">
        <v>1.48133717547366</v>
      </c>
      <c r="O14">
        <v>0.1963444859184465</v>
      </c>
      <c r="P14">
        <f t="shared" si="1"/>
        <v>6.5506519954990647</v>
      </c>
      <c r="Q14">
        <f>SQRT(P14^2+P15^2+P16^2)/3</f>
        <v>4.3507581180043866</v>
      </c>
    </row>
    <row r="15" spans="1:26" ht="13.2" x14ac:dyDescent="0.25">
      <c r="A15" s="3"/>
      <c r="B15" s="7" t="s">
        <v>39</v>
      </c>
      <c r="C15" s="5">
        <v>-51.9</v>
      </c>
      <c r="D15" s="5">
        <v>0</v>
      </c>
      <c r="F15" s="5">
        <f t="shared" si="0"/>
        <v>-77.849999999999994</v>
      </c>
      <c r="G15">
        <v>-57.847927318145203</v>
      </c>
      <c r="I15" s="5">
        <v>-51.9</v>
      </c>
      <c r="J15" s="5">
        <v>0</v>
      </c>
      <c r="K15">
        <v>-77.849999999999994</v>
      </c>
      <c r="L15" s="5">
        <v>0</v>
      </c>
      <c r="M15">
        <v>-57.847927318145203</v>
      </c>
      <c r="N15">
        <v>1.3777787419816201</v>
      </c>
      <c r="O15">
        <v>0.1963444859184465</v>
      </c>
      <c r="P15">
        <f t="shared" si="1"/>
        <v>8.2437921305076998</v>
      </c>
    </row>
    <row r="16" spans="1:26" ht="13.2" x14ac:dyDescent="0.25">
      <c r="A16" s="3"/>
      <c r="B16" s="7" t="s">
        <v>48</v>
      </c>
      <c r="C16" s="5">
        <v>-52.7</v>
      </c>
      <c r="D16" s="5">
        <v>0</v>
      </c>
      <c r="F16" s="5">
        <f t="shared" si="0"/>
        <v>-79.050000000000011</v>
      </c>
      <c r="G16">
        <v>-55.053152442745102</v>
      </c>
      <c r="I16" s="5">
        <v>-52.7</v>
      </c>
      <c r="J16" s="5">
        <v>0</v>
      </c>
      <c r="K16">
        <v>-79.050000000000011</v>
      </c>
      <c r="L16" s="5">
        <v>0</v>
      </c>
      <c r="M16">
        <v>-55.053152442745102</v>
      </c>
      <c r="N16">
        <v>1.4014457967329901</v>
      </c>
      <c r="O16">
        <v>0.1963444859184465</v>
      </c>
      <c r="P16">
        <f t="shared" si="1"/>
        <v>7.7130224656274082</v>
      </c>
    </row>
    <row r="18" spans="2:3" ht="15.75" customHeight="1" x14ac:dyDescent="0.25">
      <c r="B18">
        <v>0</v>
      </c>
      <c r="C18">
        <v>-61.750105750755928</v>
      </c>
    </row>
    <row r="19" spans="2:3" ht="15.75" customHeight="1" x14ac:dyDescent="0.25">
      <c r="B19">
        <v>5</v>
      </c>
      <c r="C19">
        <v>-59.831376678835035</v>
      </c>
    </row>
    <row r="20" spans="2:3" ht="15.75" customHeight="1" x14ac:dyDescent="0.25">
      <c r="B20">
        <v>10</v>
      </c>
      <c r="C20">
        <v>-58.097103734958431</v>
      </c>
    </row>
    <row r="21" spans="2:3" ht="15.75" customHeight="1" x14ac:dyDescent="0.25">
      <c r="B21">
        <v>20</v>
      </c>
      <c r="C21">
        <v>-57.432666033652104</v>
      </c>
    </row>
    <row r="22" spans="2:3" ht="15.75" customHeight="1" x14ac:dyDescent="0.25">
      <c r="B22">
        <v>30</v>
      </c>
      <c r="C22">
        <v>-54.107671423736036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ZS (Presonic)</vt:lpstr>
      <vt:lpstr>ZS (Sonic)</vt:lpstr>
      <vt:lpstr>ZP (Presonic)</vt:lpstr>
      <vt:lpstr>ZP (Sonic)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2023-04-23T00:03:53Z</dcterms:modified>
</cp:coreProperties>
</file>