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1696430d113c8bf6/Documents/Things I know/Physics_Research/BioPhysics/HenryCoeffCode/POPS_chol_in_NaCl_water/"/>
    </mc:Choice>
  </mc:AlternateContent>
  <xr:revisionPtr revIDLastSave="735" documentId="8_{DCE1B099-DB50-4325-BF16-6BA86E89E552}" xr6:coauthVersionLast="47" xr6:coauthVersionMax="47" xr10:uidLastSave="{6CBBF423-D2BC-4C73-B252-BCE4B1EC0574}"/>
  <bookViews>
    <workbookView xWindow="-108" yWindow="-108" windowWidth="23256" windowHeight="12456" activeTab="3" xr2:uid="{00000000-000D-0000-FFFF-FFFF00000000}"/>
  </bookViews>
  <sheets>
    <sheet name="ZS (Presonic)" sheetId="1" r:id="rId1"/>
    <sheet name="ZS (Sonic)" sheetId="2" r:id="rId2"/>
    <sheet name="ZP (Presonic)" sheetId="3" r:id="rId3"/>
    <sheet name="ZP (Sonic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4" l="1"/>
  <c r="R8" i="4"/>
  <c r="R5" i="4"/>
  <c r="R2" i="4"/>
  <c r="R11" i="3"/>
  <c r="R8" i="3"/>
  <c r="R5" i="3"/>
  <c r="R2" i="3"/>
  <c r="Y13" i="2"/>
  <c r="Y10" i="2"/>
  <c r="Y7" i="2"/>
  <c r="Y2" i="2"/>
  <c r="Y16" i="1"/>
  <c r="Y13" i="1"/>
  <c r="Y8" i="1"/>
  <c r="Y2" i="1"/>
  <c r="Q11" i="4"/>
  <c r="Q8" i="4"/>
  <c r="Q5" i="4"/>
  <c r="Q2" i="4"/>
  <c r="Q11" i="3"/>
  <c r="Q8" i="3"/>
  <c r="Q5" i="3"/>
  <c r="Q2" i="3"/>
  <c r="P3" i="4"/>
  <c r="P4" i="4"/>
  <c r="P5" i="4"/>
  <c r="P6" i="4"/>
  <c r="P7" i="4"/>
  <c r="P8" i="4"/>
  <c r="P9" i="4"/>
  <c r="P10" i="4"/>
  <c r="P11" i="4"/>
  <c r="P12" i="4"/>
  <c r="P13" i="4"/>
  <c r="P2" i="4"/>
  <c r="P2" i="3"/>
  <c r="O2" i="4"/>
  <c r="I11" i="4"/>
  <c r="P3" i="3"/>
  <c r="P4" i="3"/>
  <c r="P5" i="3"/>
  <c r="P6" i="3"/>
  <c r="P7" i="3"/>
  <c r="P8" i="3"/>
  <c r="P9" i="3"/>
  <c r="P10" i="3"/>
  <c r="P11" i="3"/>
  <c r="P12" i="3"/>
  <c r="P13" i="3"/>
  <c r="O2" i="3" l="1"/>
  <c r="F2" i="3"/>
  <c r="F3" i="3"/>
  <c r="F4" i="3"/>
  <c r="F5" i="3"/>
  <c r="F6" i="3"/>
  <c r="F7" i="3"/>
  <c r="F8" i="3"/>
  <c r="F9" i="3"/>
  <c r="F10" i="3"/>
  <c r="F11" i="3"/>
  <c r="F12" i="3"/>
  <c r="F13" i="3"/>
  <c r="X2" i="2"/>
  <c r="W4" i="2"/>
  <c r="W6" i="2"/>
  <c r="W7" i="2"/>
  <c r="W8" i="2"/>
  <c r="W9" i="2"/>
  <c r="W10" i="2"/>
  <c r="W11" i="2"/>
  <c r="W12" i="2"/>
  <c r="W13" i="2"/>
  <c r="W15" i="2"/>
  <c r="W17" i="2"/>
  <c r="W2" i="2"/>
  <c r="X2" i="1"/>
  <c r="W4" i="1"/>
  <c r="W6" i="1"/>
  <c r="W8" i="1"/>
  <c r="W10" i="1"/>
  <c r="W12" i="1"/>
  <c r="W13" i="1"/>
  <c r="W14" i="1"/>
  <c r="W15" i="1"/>
  <c r="W16" i="1"/>
  <c r="W18" i="1"/>
  <c r="W20" i="1"/>
  <c r="W2" i="1"/>
  <c r="V13" i="2"/>
  <c r="U13" i="2"/>
  <c r="V10" i="2"/>
  <c r="U10" i="2"/>
  <c r="V7" i="2"/>
  <c r="U7" i="2"/>
  <c r="V2" i="2"/>
  <c r="U2" i="2"/>
  <c r="V16" i="1"/>
  <c r="V13" i="1"/>
  <c r="V8" i="1"/>
  <c r="V2" i="1"/>
  <c r="U16" i="1"/>
  <c r="U13" i="1"/>
  <c r="U8" i="1"/>
  <c r="U2" i="1"/>
  <c r="T13" i="2"/>
  <c r="T10" i="2"/>
  <c r="T7" i="2"/>
  <c r="T2" i="2"/>
  <c r="S13" i="2"/>
  <c r="S10" i="2"/>
  <c r="S7" i="2"/>
  <c r="S2" i="2"/>
  <c r="R4" i="2"/>
  <c r="R6" i="2"/>
  <c r="R7" i="2"/>
  <c r="R8" i="2"/>
  <c r="R9" i="2"/>
  <c r="R10" i="2"/>
  <c r="R11" i="2"/>
  <c r="R12" i="2"/>
  <c r="R13" i="2"/>
  <c r="R15" i="2"/>
  <c r="R17" i="2"/>
  <c r="R2" i="2"/>
  <c r="Q4" i="2"/>
  <c r="Q6" i="2"/>
  <c r="Q7" i="2"/>
  <c r="Q8" i="2"/>
  <c r="Q9" i="2"/>
  <c r="Q10" i="2"/>
  <c r="Q11" i="2"/>
  <c r="Q12" i="2"/>
  <c r="Q13" i="2"/>
  <c r="Q15" i="2"/>
  <c r="Q17" i="2"/>
  <c r="Q2" i="2"/>
  <c r="P17" i="2"/>
  <c r="P15" i="2"/>
  <c r="P13" i="2"/>
  <c r="P4" i="2"/>
  <c r="P2" i="2"/>
  <c r="O17" i="2"/>
  <c r="O15" i="2"/>
  <c r="O13" i="2"/>
  <c r="O7" i="2"/>
  <c r="O8" i="2"/>
  <c r="O9" i="2"/>
  <c r="O10" i="2"/>
  <c r="O11" i="2"/>
  <c r="O12" i="2"/>
  <c r="O6" i="2"/>
  <c r="O4" i="2"/>
  <c r="O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T16" i="1"/>
  <c r="T13" i="1"/>
  <c r="T8" i="1"/>
  <c r="T2" i="1"/>
  <c r="S16" i="1"/>
  <c r="S13" i="1"/>
  <c r="S8" i="1"/>
  <c r="S2" i="1"/>
  <c r="R4" i="1"/>
  <c r="R6" i="1"/>
  <c r="R8" i="1"/>
  <c r="R10" i="1"/>
  <c r="R12" i="1"/>
  <c r="R13" i="1"/>
  <c r="R14" i="1"/>
  <c r="R15" i="1"/>
  <c r="R16" i="1"/>
  <c r="R18" i="1"/>
  <c r="R20" i="1"/>
  <c r="R2" i="1"/>
  <c r="Q4" i="1"/>
  <c r="Q6" i="1"/>
  <c r="Q8" i="1"/>
  <c r="Q10" i="1"/>
  <c r="Q12" i="1"/>
  <c r="Q13" i="1"/>
  <c r="Q14" i="1"/>
  <c r="Q15" i="1"/>
  <c r="Q16" i="1"/>
  <c r="Q18" i="1"/>
  <c r="Q20" i="1"/>
  <c r="Q2" i="1"/>
  <c r="P20" i="1"/>
  <c r="P18" i="1"/>
  <c r="P16" i="1"/>
  <c r="P10" i="1"/>
  <c r="P8" i="1"/>
  <c r="P6" i="1"/>
  <c r="P4" i="1"/>
  <c r="P2" i="1"/>
  <c r="O20" i="1"/>
  <c r="O18" i="1"/>
  <c r="O16" i="1"/>
  <c r="O10" i="1"/>
  <c r="O8" i="1"/>
  <c r="O6" i="1"/>
  <c r="O4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H11" i="3"/>
  <c r="H8" i="3"/>
  <c r="H5" i="3"/>
  <c r="H2" i="3"/>
  <c r="H11" i="4"/>
  <c r="H8" i="4"/>
  <c r="H5" i="4"/>
  <c r="H2" i="4"/>
  <c r="K13" i="2"/>
  <c r="K10" i="2"/>
  <c r="K7" i="2"/>
  <c r="K2" i="2"/>
  <c r="J4" i="2"/>
  <c r="J6" i="2"/>
  <c r="J7" i="2"/>
  <c r="J8" i="2"/>
  <c r="J9" i="2"/>
  <c r="J10" i="2"/>
  <c r="J11" i="2"/>
  <c r="J12" i="2"/>
  <c r="J13" i="2"/>
  <c r="J15" i="2"/>
  <c r="J17" i="2"/>
  <c r="J2" i="2"/>
  <c r="K16" i="1"/>
  <c r="K13" i="1"/>
  <c r="K8" i="1"/>
  <c r="K2" i="1"/>
  <c r="J4" i="1"/>
  <c r="J6" i="1"/>
  <c r="J8" i="1"/>
  <c r="J10" i="1"/>
  <c r="J12" i="1"/>
  <c r="J13" i="1"/>
  <c r="J14" i="1"/>
  <c r="J15" i="1"/>
  <c r="J16" i="1"/>
  <c r="J18" i="1"/>
  <c r="J20" i="1"/>
  <c r="J2" i="1"/>
  <c r="E11" i="3"/>
  <c r="E8" i="3"/>
  <c r="E5" i="3"/>
  <c r="E2" i="3"/>
  <c r="F3" i="4"/>
  <c r="F4" i="4"/>
  <c r="F5" i="4"/>
  <c r="F6" i="4"/>
  <c r="F7" i="4"/>
  <c r="F8" i="4"/>
  <c r="F9" i="4"/>
  <c r="F10" i="4"/>
  <c r="F11" i="4"/>
  <c r="F12" i="4"/>
  <c r="F13" i="4"/>
  <c r="F2" i="4"/>
  <c r="E5" i="4"/>
  <c r="E8" i="4"/>
  <c r="E11" i="4"/>
  <c r="C11" i="4"/>
  <c r="E2" i="4"/>
</calcChain>
</file>

<file path=xl/sharedStrings.xml><?xml version="1.0" encoding="utf-8"?>
<sst xmlns="http://schemas.openxmlformats.org/spreadsheetml/2006/main" count="140" uniqueCount="68">
  <si>
    <t>Experiment (set of 3 measurements)</t>
  </si>
  <si>
    <t>Chol% - measurement</t>
  </si>
  <si>
    <t>Peak #</t>
  </si>
  <si>
    <t>Number (nm)</t>
  </si>
  <si>
    <t>S.D.</t>
  </si>
  <si>
    <t>% Distr.</t>
  </si>
  <si>
    <t>PDI</t>
  </si>
  <si>
    <t>Int</t>
  </si>
  <si>
    <t>Measurement Avg Number (nm)</t>
  </si>
  <si>
    <t>Radius (nm)</t>
  </si>
  <si>
    <t>Experiment Avg Radius (nm)</t>
  </si>
  <si>
    <t>0% - 1</t>
  </si>
  <si>
    <t>0% - 3</t>
  </si>
  <si>
    <t>5% - 1</t>
  </si>
  <si>
    <t>5% - 2</t>
  </si>
  <si>
    <t>5% - 3</t>
  </si>
  <si>
    <t>10% - 1</t>
  </si>
  <si>
    <t xml:space="preserve">10% - 2 </t>
  </si>
  <si>
    <t>10% - 3</t>
  </si>
  <si>
    <t>20% - 1</t>
  </si>
  <si>
    <t>20% - 2</t>
  </si>
  <si>
    <t>20% - 3</t>
  </si>
  <si>
    <t>0 - 1</t>
  </si>
  <si>
    <t>0 - 2</t>
  </si>
  <si>
    <t>0 - 3</t>
  </si>
  <si>
    <t>5 - 1</t>
  </si>
  <si>
    <t>5 - 2</t>
  </si>
  <si>
    <t>5 - 3</t>
  </si>
  <si>
    <t>10 - 1</t>
  </si>
  <si>
    <t>10 - 2</t>
  </si>
  <si>
    <t>10 - 3</t>
  </si>
  <si>
    <t>20 - 1</t>
  </si>
  <si>
    <t>20 - 2</t>
  </si>
  <si>
    <t>20 - 3</t>
  </si>
  <si>
    <t>30 - 1</t>
  </si>
  <si>
    <t>30 - 2</t>
  </si>
  <si>
    <t>30 -3</t>
  </si>
  <si>
    <t>Chol% - Measurement</t>
  </si>
  <si>
    <t>W. Avg Z Pot. (mV)</t>
  </si>
  <si>
    <t>S.D</t>
  </si>
  <si>
    <t>Average Pot. across measurements</t>
  </si>
  <si>
    <t>Raw Z-Pot</t>
  </si>
  <si>
    <t>Corrected Z-Pot</t>
  </si>
  <si>
    <t>Avg Corrected Pot</t>
  </si>
  <si>
    <t>30 - 3</t>
  </si>
  <si>
    <t xml:space="preserve">0% - 2  </t>
  </si>
  <si>
    <t xml:space="preserve">20 - 2 </t>
  </si>
  <si>
    <t xml:space="preserve">% Distr. </t>
  </si>
  <si>
    <t>Measurement Number</t>
  </si>
  <si>
    <t>Measurement S.D.</t>
  </si>
  <si>
    <t>Measurement W. Avg</t>
  </si>
  <si>
    <t>W.Avg S.D.</t>
  </si>
  <si>
    <t>Radius S.D.</t>
  </si>
  <si>
    <t>Exp. Avg Radius</t>
  </si>
  <si>
    <t>Exp Avg Radius S.D.</t>
  </si>
  <si>
    <t>KA values (for K = .7422)</t>
  </si>
  <si>
    <t>KA S.D.</t>
  </si>
  <si>
    <t>KA Values (Unaveraged)</t>
  </si>
  <si>
    <t>Standard Deviation</t>
  </si>
  <si>
    <t>Avg Z Pot</t>
  </si>
  <si>
    <t>Raw Zeta</t>
  </si>
  <si>
    <t>Raw Z S.D.</t>
  </si>
  <si>
    <t>Henry Coeff.</t>
  </si>
  <si>
    <t>Henry CoEff. SD</t>
  </si>
  <si>
    <t>Corrected Z-Pot SD</t>
  </si>
  <si>
    <t>Avg Corrected Z-Pot SD</t>
  </si>
  <si>
    <t>Exp Avg Radius Rel. S.D.</t>
  </si>
  <si>
    <t>Avg Corrected Z-Pot Rel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</si>
</sst>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1" fillId="0" borderId="0" xfId="0" applyFont="1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3" borderId="0" xfId="0" applyFill="1"/>
    <xf numFmtId="0" fontId="4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'ZS (Presonic)'!$AC$2:$AC$5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'ZS (Presonic)'!$AD$2:$AD$5</c:f>
              <c:numCache>
                <c:formatCode>General</c:formatCode>
                <c:ptCount val="4"/>
                <c:pt idx="0">
                  <c:v>63.733333333333327</c:v>
                </c:pt>
                <c:pt idx="1">
                  <c:v>129.03333333333333</c:v>
                </c:pt>
                <c:pt idx="2">
                  <c:v>111.76666666666667</c:v>
                </c:pt>
                <c:pt idx="3">
                  <c:v>114.13333333333333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0-43DF-9DBE-F7D524303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58256"/>
        <c:axId val="1498562000"/>
      </c:scatterChart>
      <c:valAx>
        <c:axId val="14985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000"/>
        <c:crosses val="autoZero"/>
        <c:crossBetween val="midCat"/>
      </c:valAx>
      <c:valAx>
        <c:axId val="14985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'ZS (Sonic)'!$C$25:$C$28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'ZS (Sonic)'!$D$25:$D$28</c:f>
              <c:numCache>
                <c:formatCode>General</c:formatCode>
                <c:ptCount val="4"/>
                <c:pt idx="0">
                  <c:v>49.158333333333331</c:v>
                </c:pt>
                <c:pt idx="1">
                  <c:v>34.448333333333331</c:v>
                </c:pt>
                <c:pt idx="2">
                  <c:v>45.091666666666669</c:v>
                </c:pt>
                <c:pt idx="3">
                  <c:v>72.916666666666671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C-483D-A55B-9952938E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941504"/>
        <c:axId val="1484935680"/>
      </c:scatterChart>
      <c:valAx>
        <c:axId val="14849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35680"/>
        <c:crosses val="autoZero"/>
        <c:crossBetween val="midCat"/>
      </c:valAx>
      <c:valAx>
        <c:axId val="14849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'ZP (Presonic)'!$S$2:$S$5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'ZP (Presonic)'!$T$2:$T$5</c:f>
              <c:numCache>
                <c:formatCode>General</c:formatCode>
                <c:ptCount val="4"/>
                <c:pt idx="0">
                  <c:v>-63.812979062549232</c:v>
                </c:pt>
                <c:pt idx="1">
                  <c:v>-78.46399420370534</c:v>
                </c:pt>
                <c:pt idx="2">
                  <c:v>-72.941689422637907</c:v>
                </c:pt>
                <c:pt idx="3">
                  <c:v>-75.245774736578809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0-489C-B4B7-ADD2860A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61680"/>
        <c:axId val="1489855856"/>
      </c:scatterChart>
      <c:valAx>
        <c:axId val="14898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55856"/>
        <c:crosses val="autoZero"/>
        <c:crossBetween val="midCat"/>
      </c:valAx>
      <c:valAx>
        <c:axId val="14898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'ZP (Sonic)'!$U$2:$U$5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'ZP (Sonic)'!$V$2:$V$5</c:f>
              <c:numCache>
                <c:formatCode>General</c:formatCode>
                <c:ptCount val="4"/>
                <c:pt idx="0">
                  <c:v>-62.528115819342304</c:v>
                </c:pt>
                <c:pt idx="1">
                  <c:v>-68.567556899036802</c:v>
                </c:pt>
                <c:pt idx="2">
                  <c:v>-68.975662137658787</c:v>
                </c:pt>
                <c:pt idx="3">
                  <c:v>-75.131159329311018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F-4C47-A8C6-4500262A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370368"/>
        <c:axId val="1207370784"/>
      </c:scatterChart>
      <c:valAx>
        <c:axId val="12073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70784"/>
        <c:crosses val="autoZero"/>
        <c:crossBetween val="midCat"/>
      </c:valAx>
      <c:valAx>
        <c:axId val="12073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640080</xdr:colOff>
      <xdr:row>28</xdr:row>
      <xdr:rowOff>160020</xdr:rowOff>
    </xdr:from>
    <xdr:to>
      <xdr:col>8</xdr:col>
      <xdr:colOff>502920</xdr:colOff>
      <xdr:row>42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6E01B-5B19-63C5-0F86-E2306880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19</xdr:row>
      <xdr:rowOff>144780</xdr:rowOff>
    </xdr:from>
    <xdr:to>
      <xdr:col>11</xdr:col>
      <xdr:colOff>571500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F38FF-CA40-EE42-E7A8-58E5A1C65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1303020</xdr:colOff>
      <xdr:row>20</xdr:row>
      <xdr:rowOff>152400</xdr:rowOff>
    </xdr:from>
    <xdr:to>
      <xdr:col>12</xdr:col>
      <xdr:colOff>662940</xdr:colOff>
      <xdr:row>34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5DE20-80AD-BFE1-FD92-1BF24BB64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19</xdr:row>
      <xdr:rowOff>0</xdr:rowOff>
    </xdr:from>
    <xdr:to>
      <xdr:col>15</xdr:col>
      <xdr:colOff>731520</xdr:colOff>
      <xdr:row>32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9232E-14C0-38B2-670E-C84D50108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6"/>
  <sheetViews>
    <sheetView workbookViewId="0">
      <pane xSplit="1" topLeftCell="L1" activePane="topRight" state="frozen"/>
      <selection pane="topRight" activeCell="Y16" sqref="Y16"/>
    </sheetView>
  </sheetViews>
  <sheetFormatPr defaultColWidth="12.6640625" defaultRowHeight="15.75" customHeight="1" x14ac:dyDescent="0.25"/>
  <cols>
    <col min="1" max="1" width="19" customWidth="1"/>
    <col min="2" max="2" width="19.109375" customWidth="1"/>
    <col min="11" max="11" width="18.33203125" customWidth="1"/>
    <col min="13" max="13" width="19.88671875" customWidth="1"/>
    <col min="14" max="14" width="12.77734375" customWidth="1"/>
  </cols>
  <sheetData>
    <row r="1" spans="1:30" ht="38.4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8" t="s">
        <v>47</v>
      </c>
      <c r="M1" s="9" t="s">
        <v>48</v>
      </c>
      <c r="N1" s="9" t="s">
        <v>49</v>
      </c>
      <c r="O1" s="10" t="s">
        <v>50</v>
      </c>
      <c r="P1" s="10" t="s">
        <v>51</v>
      </c>
      <c r="Q1" s="10" t="s">
        <v>9</v>
      </c>
      <c r="R1" s="10" t="s">
        <v>52</v>
      </c>
      <c r="S1" s="10" t="s">
        <v>53</v>
      </c>
      <c r="T1" s="10" t="s">
        <v>54</v>
      </c>
      <c r="U1" s="12" t="s">
        <v>55</v>
      </c>
      <c r="V1" s="11" t="s">
        <v>56</v>
      </c>
      <c r="W1" s="10" t="s">
        <v>57</v>
      </c>
      <c r="X1" s="10" t="s">
        <v>58</v>
      </c>
      <c r="Y1" s="10" t="s">
        <v>66</v>
      </c>
      <c r="Z1" s="3"/>
    </row>
    <row r="2" spans="1:30" ht="13.2" x14ac:dyDescent="0.25">
      <c r="A2" s="4">
        <v>1</v>
      </c>
      <c r="B2" s="3" t="s">
        <v>11</v>
      </c>
      <c r="C2" s="5">
        <v>1</v>
      </c>
      <c r="D2" s="5">
        <v>132.9</v>
      </c>
      <c r="E2" s="5">
        <v>27.74</v>
      </c>
      <c r="F2" s="5">
        <v>95.2</v>
      </c>
      <c r="G2" s="5">
        <v>0.65400000000000003</v>
      </c>
      <c r="H2" s="5">
        <v>0.86</v>
      </c>
      <c r="I2" s="5">
        <v>70.2</v>
      </c>
      <c r="J2" s="5">
        <f>I2/2</f>
        <v>35.1</v>
      </c>
      <c r="K2" s="5">
        <f>AVERAGE(J2:J6)</f>
        <v>63.733333333333327</v>
      </c>
      <c r="L2" s="5">
        <f>F2/100</f>
        <v>0.95200000000000007</v>
      </c>
      <c r="M2" s="5">
        <v>132.9</v>
      </c>
      <c r="N2" s="5">
        <v>27.74</v>
      </c>
      <c r="O2">
        <f>L2*M2+L3*M3</f>
        <v>159.852</v>
      </c>
      <c r="P2">
        <f>SQRT((L2*N2)^2+(L3*N3)^2)</f>
        <v>27.570531658101917</v>
      </c>
      <c r="Q2">
        <f>O2/2</f>
        <v>79.926000000000002</v>
      </c>
      <c r="R2">
        <f>P2/2</f>
        <v>13.785265829050958</v>
      </c>
      <c r="S2">
        <f>(Q2+Q4+Q6)/3</f>
        <v>78.677033333333341</v>
      </c>
      <c r="T2">
        <f>SQRT(R2^2+R4^2+R6^2)/3</f>
        <v>10.147140322456618</v>
      </c>
      <c r="U2">
        <f>0.7422*S2</f>
        <v>58.39409414</v>
      </c>
      <c r="V2">
        <f>0.7422*T2</f>
        <v>7.5312075473273019</v>
      </c>
      <c r="W2">
        <f>0.7422*Q2</f>
        <v>59.321077199999998</v>
      </c>
      <c r="X2">
        <f>_xlfn.STDEV.S(W2,W4,W6,W8,W10,W12:W16,W18,W20)</f>
        <v>33.594192922121231</v>
      </c>
      <c r="Y2">
        <f>100*T2/S2</f>
        <v>12.897207599917913</v>
      </c>
      <c r="AC2">
        <v>0</v>
      </c>
      <c r="AD2">
        <v>63.733333333333327</v>
      </c>
    </row>
    <row r="3" spans="1:30" ht="13.2" x14ac:dyDescent="0.25">
      <c r="A3" s="4"/>
      <c r="B3" s="3"/>
      <c r="C3" s="5">
        <v>2</v>
      </c>
      <c r="D3" s="5">
        <v>694.4</v>
      </c>
      <c r="E3" s="5">
        <v>165</v>
      </c>
      <c r="F3" s="5">
        <v>4.8</v>
      </c>
      <c r="G3" s="5"/>
      <c r="H3" s="5"/>
      <c r="I3" s="5"/>
      <c r="J3" s="5"/>
      <c r="K3" s="5"/>
      <c r="L3" s="5">
        <f t="shared" ref="L3:L21" si="0">F3/100</f>
        <v>4.8000000000000001E-2</v>
      </c>
      <c r="M3" s="5">
        <v>694.4</v>
      </c>
      <c r="N3" s="5">
        <v>165</v>
      </c>
      <c r="AC3">
        <v>5</v>
      </c>
      <c r="AD3">
        <v>129.03333333333333</v>
      </c>
    </row>
    <row r="4" spans="1:30" ht="13.2" x14ac:dyDescent="0.25">
      <c r="A4" s="3"/>
      <c r="B4" s="3" t="s">
        <v>45</v>
      </c>
      <c r="C4" s="5">
        <v>1</v>
      </c>
      <c r="D4" s="5">
        <v>111.2</v>
      </c>
      <c r="E4" s="5">
        <v>28.43</v>
      </c>
      <c r="F4" s="5">
        <v>98.2</v>
      </c>
      <c r="G4" s="5">
        <v>0.50600000000000001</v>
      </c>
      <c r="H4" s="5">
        <v>0.85499999999999998</v>
      </c>
      <c r="I4" s="5">
        <v>122</v>
      </c>
      <c r="J4" s="5">
        <f t="shared" ref="J4:J20" si="1">I4/2</f>
        <v>61</v>
      </c>
      <c r="L4" s="5">
        <f t="shared" si="0"/>
        <v>0.98199999999999998</v>
      </c>
      <c r="M4" s="5">
        <v>111.2</v>
      </c>
      <c r="N4" s="5">
        <v>28.43</v>
      </c>
      <c r="O4">
        <f>L4*M4+L5*M5</f>
        <v>121.99820000000001</v>
      </c>
      <c r="P4">
        <f>SQRT((L4*N4)^2+(L5*N5)^2)</f>
        <v>28.197204513703127</v>
      </c>
      <c r="Q4">
        <f t="shared" ref="Q4:Q20" si="2">O4/2</f>
        <v>60.999100000000006</v>
      </c>
      <c r="R4">
        <f t="shared" ref="R4:R20" si="3">P4/2</f>
        <v>14.098602256851564</v>
      </c>
      <c r="W4">
        <f t="shared" ref="W4:W20" si="4">0.7422*Q4</f>
        <v>45.273532020000005</v>
      </c>
      <c r="AC4">
        <v>10</v>
      </c>
      <c r="AD4">
        <v>111.76666666666667</v>
      </c>
    </row>
    <row r="5" spans="1:30" ht="13.2" x14ac:dyDescent="0.25">
      <c r="C5" s="5">
        <v>2</v>
      </c>
      <c r="D5" s="5">
        <v>711.1</v>
      </c>
      <c r="E5" s="5">
        <v>219.8</v>
      </c>
      <c r="F5" s="5">
        <v>1.8</v>
      </c>
      <c r="J5" s="5"/>
      <c r="L5" s="5">
        <f t="shared" si="0"/>
        <v>1.8000000000000002E-2</v>
      </c>
      <c r="M5" s="5">
        <v>711.1</v>
      </c>
      <c r="N5" s="5">
        <v>219.8</v>
      </c>
      <c r="AC5">
        <v>20</v>
      </c>
      <c r="AD5">
        <v>114.13333333333333</v>
      </c>
    </row>
    <row r="6" spans="1:30" ht="13.2" x14ac:dyDescent="0.25">
      <c r="A6" s="3"/>
      <c r="B6" s="3" t="s">
        <v>12</v>
      </c>
      <c r="C6" s="5">
        <v>1</v>
      </c>
      <c r="D6" s="5">
        <v>167.7</v>
      </c>
      <c r="E6" s="5">
        <v>46.93</v>
      </c>
      <c r="F6" s="5">
        <v>96.5</v>
      </c>
      <c r="G6" s="5">
        <v>0.53200000000000003</v>
      </c>
      <c r="H6" s="5">
        <v>0.85799999999999998</v>
      </c>
      <c r="I6" s="5">
        <v>190.2</v>
      </c>
      <c r="J6" s="5">
        <f t="shared" si="1"/>
        <v>95.1</v>
      </c>
      <c r="L6" s="5">
        <f t="shared" si="0"/>
        <v>0.96499999999999997</v>
      </c>
      <c r="M6" s="5">
        <v>167.7</v>
      </c>
      <c r="N6" s="5">
        <v>46.93</v>
      </c>
      <c r="O6">
        <f>L6*M6+L7*M7</f>
        <v>190.21199999999999</v>
      </c>
      <c r="P6">
        <f>SQRT((L6*N6)^2+(L7*N7)^2)</f>
        <v>46.384306438196319</v>
      </c>
      <c r="Q6">
        <f t="shared" si="2"/>
        <v>95.105999999999995</v>
      </c>
      <c r="R6">
        <f t="shared" si="3"/>
        <v>23.192153219098159</v>
      </c>
      <c r="W6">
        <f t="shared" si="4"/>
        <v>70.587673199999998</v>
      </c>
    </row>
    <row r="7" spans="1:30" ht="13.2" x14ac:dyDescent="0.25">
      <c r="A7" s="3"/>
      <c r="B7" s="3"/>
      <c r="C7" s="5">
        <v>2</v>
      </c>
      <c r="D7" s="5">
        <v>810.9</v>
      </c>
      <c r="E7" s="5">
        <v>286.5</v>
      </c>
      <c r="F7" s="5">
        <v>3.5</v>
      </c>
      <c r="G7" s="5"/>
      <c r="H7" s="5"/>
      <c r="I7" s="5"/>
      <c r="J7" s="5"/>
      <c r="L7" s="5">
        <f t="shared" si="0"/>
        <v>3.5000000000000003E-2</v>
      </c>
      <c r="M7" s="5">
        <v>810.9</v>
      </c>
      <c r="N7" s="5">
        <v>286.5</v>
      </c>
    </row>
    <row r="8" spans="1:30" ht="13.2" x14ac:dyDescent="0.25">
      <c r="A8" s="4">
        <v>2</v>
      </c>
      <c r="B8" s="3" t="s">
        <v>13</v>
      </c>
      <c r="C8" s="5">
        <v>1</v>
      </c>
      <c r="D8" s="5">
        <v>503.9</v>
      </c>
      <c r="E8" s="5">
        <v>128.80000000000001</v>
      </c>
      <c r="F8" s="5">
        <v>71.2</v>
      </c>
      <c r="G8" s="5">
        <v>0.91100000000000003</v>
      </c>
      <c r="H8" s="5">
        <v>0.79800000000000004</v>
      </c>
      <c r="I8" s="5">
        <v>421.6</v>
      </c>
      <c r="J8" s="5">
        <f t="shared" si="1"/>
        <v>210.8</v>
      </c>
      <c r="K8" s="5">
        <f>AVERAGE(J8:J12)</f>
        <v>129.03333333333333</v>
      </c>
      <c r="L8" s="5">
        <f t="shared" si="0"/>
        <v>0.71200000000000008</v>
      </c>
      <c r="M8" s="5">
        <v>503.9</v>
      </c>
      <c r="N8" s="5">
        <v>128.80000000000001</v>
      </c>
      <c r="O8">
        <f>L8*M8+L9*M9</f>
        <v>421.64720000000005</v>
      </c>
      <c r="P8">
        <f>SQRT((L8*N8)^2+(L9*N9)^2)</f>
        <v>92.344420825516053</v>
      </c>
      <c r="Q8">
        <f t="shared" si="2"/>
        <v>210.82360000000003</v>
      </c>
      <c r="R8">
        <f t="shared" si="3"/>
        <v>46.172210412758027</v>
      </c>
      <c r="S8">
        <f>(Q8+Q10+Q12)/3</f>
        <v>144.10303333333334</v>
      </c>
      <c r="T8">
        <f>SQRT(R8^2+R10^2+R12^2)/3</f>
        <v>36.648461224030989</v>
      </c>
      <c r="U8">
        <f>0.7422*S8</f>
        <v>106.95327134</v>
      </c>
      <c r="V8">
        <f>0.7422*T8</f>
        <v>27.200487920475798</v>
      </c>
      <c r="W8">
        <f t="shared" si="4"/>
        <v>156.47327592000002</v>
      </c>
      <c r="Y8">
        <f>100*T8/S8</f>
        <v>25.432123374708734</v>
      </c>
    </row>
    <row r="9" spans="1:30" ht="13.2" x14ac:dyDescent="0.25">
      <c r="C9" s="5">
        <v>2</v>
      </c>
      <c r="D9" s="5">
        <v>218.3</v>
      </c>
      <c r="E9" s="5">
        <v>37.65</v>
      </c>
      <c r="F9" s="5">
        <v>28.8</v>
      </c>
      <c r="J9" s="5"/>
      <c r="L9" s="5">
        <f t="shared" si="0"/>
        <v>0.28800000000000003</v>
      </c>
      <c r="M9" s="5">
        <v>218.3</v>
      </c>
      <c r="N9" s="5">
        <v>37.65</v>
      </c>
    </row>
    <row r="10" spans="1:30" ht="13.2" x14ac:dyDescent="0.25">
      <c r="A10" s="3"/>
      <c r="B10" s="3" t="s">
        <v>14</v>
      </c>
      <c r="C10" s="5">
        <v>1</v>
      </c>
      <c r="D10" s="5">
        <v>130.30000000000001</v>
      </c>
      <c r="E10" s="5">
        <v>40.19</v>
      </c>
      <c r="F10" s="5">
        <v>94.7</v>
      </c>
      <c r="G10" s="5">
        <v>0.48099999999999998</v>
      </c>
      <c r="H10" s="5">
        <v>0.75</v>
      </c>
      <c r="I10" s="5">
        <v>157.19999999999999</v>
      </c>
      <c r="J10" s="5">
        <f t="shared" si="1"/>
        <v>78.599999999999994</v>
      </c>
      <c r="L10" s="5">
        <f t="shared" si="0"/>
        <v>0.94700000000000006</v>
      </c>
      <c r="M10" s="5">
        <v>130.30000000000001</v>
      </c>
      <c r="N10" s="5">
        <v>40.19</v>
      </c>
      <c r="O10">
        <f>L10*M10+L11*M11</f>
        <v>157.17100000000002</v>
      </c>
      <c r="P10">
        <f>SQRT((L10*N10)^2+(L11*N11)^2)</f>
        <v>40.537606066650014</v>
      </c>
      <c r="Q10">
        <f t="shared" si="2"/>
        <v>78.58550000000001</v>
      </c>
      <c r="R10">
        <f t="shared" si="3"/>
        <v>20.268803033325007</v>
      </c>
      <c r="W10">
        <f t="shared" si="4"/>
        <v>58.326158100000008</v>
      </c>
    </row>
    <row r="11" spans="1:30" ht="13.2" x14ac:dyDescent="0.25">
      <c r="A11" s="3"/>
      <c r="B11" s="3"/>
      <c r="C11" s="5">
        <v>2</v>
      </c>
      <c r="D11" s="5">
        <v>637.29999999999995</v>
      </c>
      <c r="E11" s="5">
        <v>263.3</v>
      </c>
      <c r="F11" s="5">
        <v>5.3</v>
      </c>
      <c r="G11" s="5"/>
      <c r="H11" s="5"/>
      <c r="I11" s="5"/>
      <c r="J11" s="5"/>
      <c r="L11" s="5">
        <f t="shared" si="0"/>
        <v>5.2999999999999999E-2</v>
      </c>
      <c r="M11" s="5">
        <v>637.29999999999995</v>
      </c>
      <c r="N11" s="5">
        <v>263.3</v>
      </c>
    </row>
    <row r="12" spans="1:30" ht="13.2" x14ac:dyDescent="0.25">
      <c r="A12" s="3"/>
      <c r="B12" s="3" t="s">
        <v>15</v>
      </c>
      <c r="C12" s="5">
        <v>1</v>
      </c>
      <c r="D12" s="5">
        <v>285.8</v>
      </c>
      <c r="E12" s="5">
        <v>195.4</v>
      </c>
      <c r="F12" s="5">
        <v>100</v>
      </c>
      <c r="G12" s="5">
        <v>0.49299999999999999</v>
      </c>
      <c r="H12" s="5">
        <v>0.745</v>
      </c>
      <c r="I12" s="5">
        <v>195.4</v>
      </c>
      <c r="J12" s="5">
        <f t="shared" si="1"/>
        <v>97.7</v>
      </c>
      <c r="L12" s="5">
        <f t="shared" si="0"/>
        <v>1</v>
      </c>
      <c r="M12" s="5">
        <v>285.8</v>
      </c>
      <c r="N12" s="5">
        <v>195.4</v>
      </c>
      <c r="O12" s="5">
        <v>285.8</v>
      </c>
      <c r="P12" s="5">
        <v>195.4</v>
      </c>
      <c r="Q12">
        <f t="shared" si="2"/>
        <v>142.9</v>
      </c>
      <c r="R12">
        <f t="shared" si="3"/>
        <v>97.7</v>
      </c>
      <c r="W12">
        <f t="shared" si="4"/>
        <v>106.06037999999999</v>
      </c>
    </row>
    <row r="13" spans="1:30" ht="13.2" x14ac:dyDescent="0.25">
      <c r="A13" s="4">
        <v>3</v>
      </c>
      <c r="B13" s="3" t="s">
        <v>16</v>
      </c>
      <c r="C13" s="5">
        <v>1</v>
      </c>
      <c r="D13" s="5">
        <v>265.8</v>
      </c>
      <c r="E13" s="5">
        <v>157.80000000000001</v>
      </c>
      <c r="F13" s="5">
        <v>100</v>
      </c>
      <c r="G13" s="5">
        <v>0.435</v>
      </c>
      <c r="H13" s="5">
        <v>0.85199999999999998</v>
      </c>
      <c r="I13" s="5">
        <v>265.8</v>
      </c>
      <c r="J13" s="5">
        <f t="shared" si="1"/>
        <v>132.9</v>
      </c>
      <c r="K13" s="5">
        <f>AVERAGE(J13:J15)</f>
        <v>111.76666666666667</v>
      </c>
      <c r="L13" s="5">
        <f t="shared" si="0"/>
        <v>1</v>
      </c>
      <c r="M13" s="5">
        <v>265.8</v>
      </c>
      <c r="N13" s="5">
        <v>157.80000000000001</v>
      </c>
      <c r="O13" s="5">
        <v>265.8</v>
      </c>
      <c r="P13" s="5">
        <v>157.80000000000001</v>
      </c>
      <c r="Q13">
        <f t="shared" si="2"/>
        <v>132.9</v>
      </c>
      <c r="R13">
        <f t="shared" si="3"/>
        <v>78.900000000000006</v>
      </c>
      <c r="S13">
        <f>(Q13+Q14+Q15)/3</f>
        <v>111.76666666666667</v>
      </c>
      <c r="T13">
        <f>SQRT(R13^2+R14^2+R15^2)/3</f>
        <v>41.75832917581301</v>
      </c>
      <c r="U13">
        <f>0.7422*S13</f>
        <v>82.953220000000002</v>
      </c>
      <c r="V13">
        <f>0.7422*T13</f>
        <v>30.993031914288416</v>
      </c>
      <c r="W13">
        <f t="shared" si="4"/>
        <v>98.638379999999998</v>
      </c>
      <c r="Y13">
        <f>100*T13/S13</f>
        <v>37.362060103620351</v>
      </c>
    </row>
    <row r="14" spans="1:30" ht="13.2" x14ac:dyDescent="0.25">
      <c r="A14" s="3"/>
      <c r="B14" s="3" t="s">
        <v>17</v>
      </c>
      <c r="C14" s="5">
        <v>1</v>
      </c>
      <c r="D14" s="5">
        <v>187.9</v>
      </c>
      <c r="E14" s="5">
        <v>133.4</v>
      </c>
      <c r="F14" s="5">
        <v>100</v>
      </c>
      <c r="G14" s="5">
        <v>0.48099999999999998</v>
      </c>
      <c r="H14" s="5">
        <v>0.85099999999999998</v>
      </c>
      <c r="I14" s="5">
        <v>187.9</v>
      </c>
      <c r="J14" s="5">
        <f t="shared" si="1"/>
        <v>93.95</v>
      </c>
      <c r="L14" s="5">
        <f t="shared" si="0"/>
        <v>1</v>
      </c>
      <c r="M14" s="5">
        <v>187.9</v>
      </c>
      <c r="N14" s="5">
        <v>133.4</v>
      </c>
      <c r="O14" s="5">
        <v>187.9</v>
      </c>
      <c r="P14" s="5">
        <v>133.4</v>
      </c>
      <c r="Q14">
        <f t="shared" si="2"/>
        <v>93.95</v>
      </c>
      <c r="R14">
        <f t="shared" si="3"/>
        <v>66.7</v>
      </c>
      <c r="W14">
        <f t="shared" si="4"/>
        <v>69.729690000000005</v>
      </c>
    </row>
    <row r="15" spans="1:30" ht="13.2" x14ac:dyDescent="0.25">
      <c r="A15" s="3"/>
      <c r="B15" s="3" t="s">
        <v>18</v>
      </c>
      <c r="C15" s="5">
        <v>1</v>
      </c>
      <c r="D15" s="5">
        <v>216.9</v>
      </c>
      <c r="E15" s="5">
        <v>141.69999999999999</v>
      </c>
      <c r="F15" s="5">
        <v>100</v>
      </c>
      <c r="G15" s="5">
        <v>0.51800000000000002</v>
      </c>
      <c r="H15" s="5">
        <v>0.85299999999999998</v>
      </c>
      <c r="I15" s="5">
        <v>216.9</v>
      </c>
      <c r="J15" s="5">
        <f t="shared" si="1"/>
        <v>108.45</v>
      </c>
      <c r="L15" s="5">
        <f t="shared" si="0"/>
        <v>1</v>
      </c>
      <c r="M15" s="5">
        <v>216.9</v>
      </c>
      <c r="N15" s="5">
        <v>141.69999999999999</v>
      </c>
      <c r="O15" s="5">
        <v>216.9</v>
      </c>
      <c r="P15" s="5">
        <v>141.69999999999999</v>
      </c>
      <c r="Q15">
        <f t="shared" si="2"/>
        <v>108.45</v>
      </c>
      <c r="R15">
        <f t="shared" si="3"/>
        <v>70.849999999999994</v>
      </c>
      <c r="W15">
        <f t="shared" si="4"/>
        <v>80.491590000000002</v>
      </c>
    </row>
    <row r="16" spans="1:30" ht="13.2" x14ac:dyDescent="0.25">
      <c r="A16" s="4">
        <v>4</v>
      </c>
      <c r="B16" s="3" t="s">
        <v>19</v>
      </c>
      <c r="C16" s="5">
        <v>1</v>
      </c>
      <c r="D16" s="5">
        <v>283.89999999999998</v>
      </c>
      <c r="E16" s="5">
        <v>77.349999999999994</v>
      </c>
      <c r="F16" s="5">
        <v>87.9</v>
      </c>
      <c r="G16" s="5">
        <v>0.68799999999999994</v>
      </c>
      <c r="H16" s="5">
        <v>0.81699999999999995</v>
      </c>
      <c r="I16" s="5">
        <v>335.9</v>
      </c>
      <c r="J16" s="5">
        <f t="shared" si="1"/>
        <v>167.95</v>
      </c>
      <c r="K16" s="5">
        <f>AVERAGE(J16:J20)</f>
        <v>114.13333333333333</v>
      </c>
      <c r="L16" s="5">
        <f t="shared" si="0"/>
        <v>0.879</v>
      </c>
      <c r="M16" s="5">
        <v>283.89999999999998</v>
      </c>
      <c r="N16" s="5">
        <v>77.349999999999994</v>
      </c>
      <c r="O16">
        <f>M16*L16+M17*L17</f>
        <v>335.94209999999998</v>
      </c>
      <c r="P16">
        <f>SQRT((L16*N16)^2+(L17*N17)^2)</f>
        <v>70.488317703804654</v>
      </c>
      <c r="Q16">
        <f t="shared" si="2"/>
        <v>167.97104999999999</v>
      </c>
      <c r="R16">
        <f t="shared" si="3"/>
        <v>35.244158851902327</v>
      </c>
      <c r="S16">
        <f>(P16+P18+P20)/3</f>
        <v>53.094132494389022</v>
      </c>
      <c r="T16">
        <f>SQRT(R16^2+R18^2+R20^2)/3</f>
        <v>16.577672648011138</v>
      </c>
      <c r="U16">
        <f>0.7422*S16</f>
        <v>39.40646513733553</v>
      </c>
      <c r="V16">
        <f>0.7422*T16</f>
        <v>12.303948639353866</v>
      </c>
      <c r="W16">
        <f t="shared" si="4"/>
        <v>124.66811331</v>
      </c>
      <c r="Y16">
        <f>100*T16/S16</f>
        <v>31.223172635437752</v>
      </c>
    </row>
    <row r="17" spans="1:23" ht="13.2" x14ac:dyDescent="0.25">
      <c r="A17" s="4"/>
      <c r="B17" s="3"/>
      <c r="C17" s="5">
        <v>2</v>
      </c>
      <c r="D17" s="5">
        <v>714</v>
      </c>
      <c r="E17" s="5">
        <v>153.69999999999999</v>
      </c>
      <c r="F17" s="5">
        <v>12.1</v>
      </c>
      <c r="G17" s="5"/>
      <c r="H17" s="5"/>
      <c r="I17" s="5"/>
      <c r="J17" s="5"/>
      <c r="K17" s="5"/>
      <c r="L17" s="5">
        <f t="shared" si="0"/>
        <v>0.121</v>
      </c>
      <c r="M17" s="5">
        <v>714</v>
      </c>
      <c r="N17" s="5">
        <v>153.69999999999999</v>
      </c>
    </row>
    <row r="18" spans="1:23" ht="13.2" x14ac:dyDescent="0.25">
      <c r="A18" s="3"/>
      <c r="B18" s="3" t="s">
        <v>20</v>
      </c>
      <c r="C18" s="5">
        <v>1</v>
      </c>
      <c r="D18" s="5">
        <v>105.5</v>
      </c>
      <c r="E18" s="5">
        <v>22.36</v>
      </c>
      <c r="F18" s="5">
        <v>97.9</v>
      </c>
      <c r="G18" s="5">
        <v>0.40400000000000003</v>
      </c>
      <c r="H18" s="5">
        <v>0.70199999999999996</v>
      </c>
      <c r="I18" s="5">
        <v>117</v>
      </c>
      <c r="J18" s="5">
        <f t="shared" si="1"/>
        <v>58.5</v>
      </c>
      <c r="L18" s="5">
        <f t="shared" si="0"/>
        <v>0.97900000000000009</v>
      </c>
      <c r="M18" s="5">
        <v>105.5</v>
      </c>
      <c r="N18" s="5">
        <v>22.36</v>
      </c>
      <c r="O18">
        <f>M18*L18+M19*L19</f>
        <v>117.03530000000001</v>
      </c>
      <c r="P18">
        <f>SQRT((L18*N18)^2+(L19*N19)^2)</f>
        <v>22.230679558744939</v>
      </c>
      <c r="Q18">
        <f t="shared" si="2"/>
        <v>58.517650000000003</v>
      </c>
      <c r="R18">
        <f t="shared" si="3"/>
        <v>11.115339779372469</v>
      </c>
      <c r="W18">
        <f t="shared" si="4"/>
        <v>43.431799830000003</v>
      </c>
    </row>
    <row r="19" spans="1:23" ht="13.2" x14ac:dyDescent="0.25">
      <c r="C19" s="5">
        <v>2</v>
      </c>
      <c r="D19" s="5">
        <v>654.79999999999995</v>
      </c>
      <c r="E19" s="5">
        <v>184.5</v>
      </c>
      <c r="F19" s="5">
        <v>2.1</v>
      </c>
      <c r="J19" s="5"/>
      <c r="L19" s="5">
        <f t="shared" si="0"/>
        <v>2.1000000000000001E-2</v>
      </c>
      <c r="M19" s="5">
        <v>654.79999999999995</v>
      </c>
      <c r="N19" s="5">
        <v>184.5</v>
      </c>
    </row>
    <row r="20" spans="1:23" ht="13.2" x14ac:dyDescent="0.25">
      <c r="A20" s="3"/>
      <c r="B20" s="3" t="s">
        <v>21</v>
      </c>
      <c r="C20" s="5">
        <v>1</v>
      </c>
      <c r="D20" s="5">
        <v>208.6</v>
      </c>
      <c r="E20" s="5">
        <v>68.41</v>
      </c>
      <c r="F20" s="5">
        <v>96.1</v>
      </c>
      <c r="G20" s="5">
        <v>0.68899999999999995</v>
      </c>
      <c r="H20" s="5">
        <v>0.78400000000000003</v>
      </c>
      <c r="I20" s="5">
        <v>231.9</v>
      </c>
      <c r="J20" s="5">
        <f t="shared" si="1"/>
        <v>115.95</v>
      </c>
      <c r="L20" s="5">
        <f t="shared" si="0"/>
        <v>0.96099999999999997</v>
      </c>
      <c r="M20" s="5">
        <v>208.6</v>
      </c>
      <c r="N20" s="5">
        <v>68.41</v>
      </c>
      <c r="O20">
        <f>M20*L20+M21*L21</f>
        <v>231.86349999999999</v>
      </c>
      <c r="P20">
        <f>SQRT((L20*N20)^2+(L21*N21)^2)</f>
        <v>66.563400220617467</v>
      </c>
      <c r="Q20">
        <f t="shared" si="2"/>
        <v>115.93174999999999</v>
      </c>
      <c r="R20">
        <f t="shared" si="3"/>
        <v>33.281700110308734</v>
      </c>
      <c r="W20">
        <f t="shared" si="4"/>
        <v>86.044544849999994</v>
      </c>
    </row>
    <row r="21" spans="1:23" ht="13.2" x14ac:dyDescent="0.25">
      <c r="A21" s="3"/>
      <c r="B21" s="3"/>
      <c r="C21" s="5">
        <v>2</v>
      </c>
      <c r="D21" s="5">
        <v>805.1</v>
      </c>
      <c r="E21" s="5">
        <v>267.3</v>
      </c>
      <c r="F21" s="5">
        <v>3.9</v>
      </c>
      <c r="G21" s="5"/>
      <c r="H21" s="5"/>
      <c r="I21" s="5"/>
      <c r="J21" s="5"/>
      <c r="L21" s="5">
        <f t="shared" si="0"/>
        <v>3.9E-2</v>
      </c>
      <c r="M21" s="5">
        <v>805.1</v>
      </c>
      <c r="N21" s="5">
        <v>267.3</v>
      </c>
    </row>
    <row r="22" spans="1:23" ht="13.2" x14ac:dyDescent="0.25">
      <c r="A22" s="4"/>
      <c r="B22" s="3"/>
      <c r="C22" s="5"/>
      <c r="D22" s="5"/>
      <c r="E22" s="5"/>
      <c r="F22" s="5"/>
      <c r="G22" s="5"/>
      <c r="H22" s="5"/>
      <c r="I22" s="5"/>
      <c r="J22" s="5"/>
      <c r="K22" s="5"/>
    </row>
    <row r="23" spans="1:23" ht="13.2" x14ac:dyDescent="0.25">
      <c r="A23" s="3"/>
      <c r="B23" s="3"/>
      <c r="C23" s="5"/>
      <c r="D23" s="5"/>
      <c r="E23" s="5"/>
      <c r="F23" s="5"/>
      <c r="G23" s="5"/>
      <c r="H23" s="5"/>
      <c r="I23" s="5"/>
      <c r="J23" s="5"/>
    </row>
    <row r="24" spans="1:23" ht="13.2" x14ac:dyDescent="0.25">
      <c r="A24" s="3"/>
      <c r="B24" s="3"/>
      <c r="C24" s="5"/>
      <c r="D24" s="5"/>
      <c r="E24" s="5"/>
      <c r="F24" s="5"/>
      <c r="G24" s="5"/>
      <c r="H24" s="5"/>
      <c r="I24" s="5"/>
      <c r="J24" s="5"/>
    </row>
    <row r="25" spans="1:23" ht="13.2" x14ac:dyDescent="0.25">
      <c r="A25" s="3"/>
      <c r="C25" s="5"/>
      <c r="D25" s="5"/>
      <c r="E25" s="5"/>
      <c r="F25" s="5"/>
    </row>
    <row r="26" spans="1:23" ht="15.75" customHeight="1" x14ac:dyDescent="0.25">
      <c r="A2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8"/>
  <sheetViews>
    <sheetView topLeftCell="J1" workbookViewId="0">
      <selection activeCell="Y1" sqref="Y1"/>
    </sheetView>
  </sheetViews>
  <sheetFormatPr defaultColWidth="12.6640625" defaultRowHeight="15.75" customHeight="1" x14ac:dyDescent="0.25"/>
  <sheetData>
    <row r="1" spans="1:26" ht="55.8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8" t="s">
        <v>47</v>
      </c>
      <c r="M1" s="9" t="s">
        <v>48</v>
      </c>
      <c r="N1" s="9" t="s">
        <v>49</v>
      </c>
      <c r="O1" s="10" t="s">
        <v>50</v>
      </c>
      <c r="P1" s="10" t="s">
        <v>51</v>
      </c>
      <c r="Q1" s="10" t="s">
        <v>9</v>
      </c>
      <c r="R1" s="10" t="s">
        <v>52</v>
      </c>
      <c r="S1" s="10" t="s">
        <v>53</v>
      </c>
      <c r="T1" s="10" t="s">
        <v>54</v>
      </c>
      <c r="U1" s="12" t="s">
        <v>55</v>
      </c>
      <c r="V1" s="11" t="s">
        <v>56</v>
      </c>
      <c r="W1" s="10" t="s">
        <v>57</v>
      </c>
      <c r="X1" s="10" t="s">
        <v>58</v>
      </c>
      <c r="Y1" s="10" t="s">
        <v>66</v>
      </c>
      <c r="Z1" s="3"/>
    </row>
    <row r="2" spans="1:26" ht="13.2" x14ac:dyDescent="0.25">
      <c r="A2" s="4">
        <v>1</v>
      </c>
      <c r="B2" s="3" t="s">
        <v>22</v>
      </c>
      <c r="C2" s="5">
        <v>1</v>
      </c>
      <c r="D2" s="5">
        <v>99.84</v>
      </c>
      <c r="E2" s="5">
        <v>24.93</v>
      </c>
      <c r="F2" s="5">
        <v>98.4</v>
      </c>
      <c r="G2" s="5">
        <v>0.38700000000000001</v>
      </c>
      <c r="H2" s="5">
        <v>0.871</v>
      </c>
      <c r="I2" s="5">
        <v>108.8</v>
      </c>
      <c r="J2" s="5">
        <f>I2/2</f>
        <v>54.4</v>
      </c>
      <c r="K2" s="5">
        <f>AVERAGE(J2:J6)</f>
        <v>49.158333333333331</v>
      </c>
      <c r="L2">
        <f>F2/100</f>
        <v>0.9840000000000001</v>
      </c>
      <c r="M2" s="5">
        <v>99.84</v>
      </c>
      <c r="N2" s="5">
        <v>24.93</v>
      </c>
      <c r="O2">
        <f>M2*L2+M3*L3</f>
        <v>108.80416000000001</v>
      </c>
      <c r="P2">
        <f>SQRT((N2*L2)^2+(N3*L3)^2)</f>
        <v>24.728329719057051</v>
      </c>
      <c r="Q2">
        <f>O2/2</f>
        <v>54.402080000000005</v>
      </c>
      <c r="R2">
        <f>P2/2</f>
        <v>12.364164859528525</v>
      </c>
      <c r="S2">
        <f>(Q2+Q4+Q6)/3</f>
        <v>49.324893333333335</v>
      </c>
      <c r="T2">
        <f>SQRT(R2^2+R4^2+R6^2)/3</f>
        <v>7.5860216062153869</v>
      </c>
      <c r="U2">
        <f>0.7422*S2</f>
        <v>36.608935832</v>
      </c>
      <c r="V2">
        <f>0.7422*T2</f>
        <v>5.6303452361330599</v>
      </c>
      <c r="W2">
        <f>0.7422*Q2</f>
        <v>40.377223776000001</v>
      </c>
      <c r="X2">
        <f>_xlfn.STDEV.S(W2,W4,W6:W13,W15,W17)</f>
        <v>16.001967791515447</v>
      </c>
      <c r="Y2">
        <f>100*T2/S2</f>
        <v>15.379701999454339</v>
      </c>
    </row>
    <row r="3" spans="1:26" ht="13.2" x14ac:dyDescent="0.25">
      <c r="A3" s="4"/>
      <c r="B3" s="3"/>
      <c r="C3" s="5">
        <v>2</v>
      </c>
      <c r="D3" s="5">
        <v>660.1</v>
      </c>
      <c r="E3" s="5">
        <v>194.8</v>
      </c>
      <c r="F3" s="5">
        <v>1.6</v>
      </c>
      <c r="G3" s="5"/>
      <c r="H3" s="5"/>
      <c r="I3" s="5"/>
      <c r="J3" s="5"/>
      <c r="K3" s="5"/>
      <c r="L3">
        <f t="shared" ref="L3:L18" si="0">F3/100</f>
        <v>1.6E-2</v>
      </c>
      <c r="M3" s="5">
        <v>660.1</v>
      </c>
      <c r="N3" s="5">
        <v>194.8</v>
      </c>
    </row>
    <row r="4" spans="1:26" ht="13.2" x14ac:dyDescent="0.25">
      <c r="A4" s="3"/>
      <c r="B4" s="3" t="s">
        <v>23</v>
      </c>
      <c r="C4" s="5">
        <v>1</v>
      </c>
      <c r="D4" s="5">
        <v>131.9</v>
      </c>
      <c r="E4" s="5">
        <v>33.020000000000003</v>
      </c>
      <c r="F4" s="5">
        <v>98.1</v>
      </c>
      <c r="G4" s="5">
        <v>0.50900000000000001</v>
      </c>
      <c r="H4" s="5">
        <v>0.873</v>
      </c>
      <c r="I4" s="5">
        <v>142.69999999999999</v>
      </c>
      <c r="J4" s="5">
        <f t="shared" ref="J4:J17" si="1">I4/2</f>
        <v>71.349999999999994</v>
      </c>
      <c r="L4">
        <f t="shared" si="0"/>
        <v>0.98099999999999998</v>
      </c>
      <c r="M4" s="5">
        <v>131.9</v>
      </c>
      <c r="N4" s="5">
        <v>33.020000000000003</v>
      </c>
      <c r="O4">
        <f>M4*L4+M5*L5</f>
        <v>143.6952</v>
      </c>
      <c r="P4">
        <f>SQRT((N4*L4)^2+(N5*L5)^2)</f>
        <v>32.671017224206537</v>
      </c>
      <c r="Q4">
        <f t="shared" ref="Q4:Q17" si="2">O4/2</f>
        <v>71.8476</v>
      </c>
      <c r="R4">
        <f t="shared" ref="R4:R17" si="3">P4/2</f>
        <v>16.335508612103268</v>
      </c>
      <c r="W4">
        <f t="shared" ref="W4:W17" si="4">0.7422*Q4</f>
        <v>53.325288719999996</v>
      </c>
    </row>
    <row r="5" spans="1:26" ht="13.2" x14ac:dyDescent="0.25">
      <c r="A5" s="3"/>
      <c r="B5" s="3"/>
      <c r="C5" s="5">
        <v>2</v>
      </c>
      <c r="D5" s="5">
        <v>752.7</v>
      </c>
      <c r="E5" s="5">
        <v>224</v>
      </c>
      <c r="F5" s="5">
        <v>1.9</v>
      </c>
      <c r="G5" s="5"/>
      <c r="H5" s="5"/>
      <c r="I5" s="5"/>
      <c r="J5" s="5"/>
      <c r="L5">
        <f t="shared" si="0"/>
        <v>1.9E-2</v>
      </c>
      <c r="M5" s="5">
        <v>752.7</v>
      </c>
      <c r="N5" s="5">
        <v>224</v>
      </c>
    </row>
    <row r="6" spans="1:26" ht="13.2" x14ac:dyDescent="0.25">
      <c r="A6" s="3"/>
      <c r="B6" s="3" t="s">
        <v>24</v>
      </c>
      <c r="C6" s="5">
        <v>1</v>
      </c>
      <c r="D6" s="5">
        <v>43.45</v>
      </c>
      <c r="E6" s="5">
        <v>19.82</v>
      </c>
      <c r="F6" s="5">
        <v>100</v>
      </c>
      <c r="G6" s="5">
        <v>0.498</v>
      </c>
      <c r="H6" s="5">
        <v>0.872</v>
      </c>
      <c r="I6" s="5">
        <v>43.45</v>
      </c>
      <c r="J6" s="5">
        <f t="shared" si="1"/>
        <v>21.725000000000001</v>
      </c>
      <c r="L6">
        <f t="shared" si="0"/>
        <v>1</v>
      </c>
      <c r="M6" s="5">
        <v>43.45</v>
      </c>
      <c r="N6" s="5">
        <v>19.82</v>
      </c>
      <c r="O6">
        <f>M6</f>
        <v>43.45</v>
      </c>
      <c r="P6" s="5">
        <v>19.82</v>
      </c>
      <c r="Q6">
        <f t="shared" si="2"/>
        <v>21.725000000000001</v>
      </c>
      <c r="R6">
        <f t="shared" si="3"/>
        <v>9.91</v>
      </c>
      <c r="W6">
        <f t="shared" si="4"/>
        <v>16.124295</v>
      </c>
    </row>
    <row r="7" spans="1:26" ht="13.2" x14ac:dyDescent="0.25">
      <c r="A7" s="4">
        <v>2</v>
      </c>
      <c r="B7" s="3" t="s">
        <v>25</v>
      </c>
      <c r="C7" s="5">
        <v>1</v>
      </c>
      <c r="D7" s="5">
        <v>36.93</v>
      </c>
      <c r="E7" s="5">
        <v>13.03</v>
      </c>
      <c r="F7" s="5">
        <v>100</v>
      </c>
      <c r="G7" s="5">
        <v>0.61099999999999999</v>
      </c>
      <c r="H7" s="5">
        <v>0.77300000000000002</v>
      </c>
      <c r="I7" s="5">
        <v>36.93</v>
      </c>
      <c r="J7" s="5">
        <f t="shared" si="1"/>
        <v>18.465</v>
      </c>
      <c r="K7" s="5">
        <f>AVERAGE(J7:J9)</f>
        <v>34.448333333333331</v>
      </c>
      <c r="L7">
        <f t="shared" si="0"/>
        <v>1</v>
      </c>
      <c r="M7" s="5">
        <v>36.93</v>
      </c>
      <c r="N7" s="5">
        <v>13.03</v>
      </c>
      <c r="O7">
        <f t="shared" ref="O7:O12" si="5">M7</f>
        <v>36.93</v>
      </c>
      <c r="P7" s="5">
        <v>13.03</v>
      </c>
      <c r="Q7">
        <f t="shared" si="2"/>
        <v>18.465</v>
      </c>
      <c r="R7">
        <f t="shared" si="3"/>
        <v>6.5149999999999997</v>
      </c>
      <c r="S7">
        <f>(Q7+Q8+Q9)/3</f>
        <v>34.448333333333331</v>
      </c>
      <c r="T7">
        <f>SQRT(R7^2+R8^2+R9^2)/3</f>
        <v>9.5745864430561998</v>
      </c>
      <c r="U7">
        <f>0.7422*S7</f>
        <v>25.567552999999997</v>
      </c>
      <c r="V7">
        <f>0.7422*T7</f>
        <v>7.1062580580363113</v>
      </c>
      <c r="W7">
        <f t="shared" si="4"/>
        <v>13.704723</v>
      </c>
      <c r="Y7">
        <f>100*T7/S7</f>
        <v>27.794048409858824</v>
      </c>
    </row>
    <row r="8" spans="1:26" ht="13.2" x14ac:dyDescent="0.25">
      <c r="A8" s="3"/>
      <c r="B8" s="3" t="s">
        <v>26</v>
      </c>
      <c r="C8" s="5">
        <v>1</v>
      </c>
      <c r="D8" s="5">
        <v>89.33</v>
      </c>
      <c r="E8" s="5">
        <v>41.46</v>
      </c>
      <c r="F8" s="5">
        <v>100</v>
      </c>
      <c r="G8" s="5">
        <v>0.41299999999999998</v>
      </c>
      <c r="H8" s="5">
        <v>0.77800000000000002</v>
      </c>
      <c r="I8" s="5">
        <v>89.33</v>
      </c>
      <c r="J8" s="5">
        <f t="shared" si="1"/>
        <v>44.664999999999999</v>
      </c>
      <c r="L8">
        <f t="shared" si="0"/>
        <v>1</v>
      </c>
      <c r="M8" s="5">
        <v>89.33</v>
      </c>
      <c r="N8" s="5">
        <v>41.46</v>
      </c>
      <c r="O8">
        <f t="shared" si="5"/>
        <v>89.33</v>
      </c>
      <c r="P8" s="5">
        <v>41.46</v>
      </c>
      <c r="Q8">
        <f t="shared" si="2"/>
        <v>44.664999999999999</v>
      </c>
      <c r="R8">
        <f t="shared" si="3"/>
        <v>20.73</v>
      </c>
      <c r="W8">
        <f t="shared" si="4"/>
        <v>33.150362999999999</v>
      </c>
    </row>
    <row r="9" spans="1:26" ht="13.2" x14ac:dyDescent="0.25">
      <c r="A9" s="3"/>
      <c r="B9" s="3" t="s">
        <v>27</v>
      </c>
      <c r="C9" s="5">
        <v>1</v>
      </c>
      <c r="D9" s="5">
        <v>80.430000000000007</v>
      </c>
      <c r="E9" s="5">
        <v>37.57</v>
      </c>
      <c r="F9" s="5">
        <v>100</v>
      </c>
      <c r="G9" s="5">
        <v>0.441</v>
      </c>
      <c r="H9" s="5">
        <v>0.79300000000000004</v>
      </c>
      <c r="I9" s="5">
        <v>80.430000000000007</v>
      </c>
      <c r="J9" s="5">
        <f t="shared" si="1"/>
        <v>40.215000000000003</v>
      </c>
      <c r="L9">
        <f t="shared" si="0"/>
        <v>1</v>
      </c>
      <c r="M9" s="5">
        <v>80.430000000000007</v>
      </c>
      <c r="N9" s="5">
        <v>37.57</v>
      </c>
      <c r="O9">
        <f t="shared" si="5"/>
        <v>80.430000000000007</v>
      </c>
      <c r="P9" s="5">
        <v>37.57</v>
      </c>
      <c r="Q9">
        <f t="shared" si="2"/>
        <v>40.215000000000003</v>
      </c>
      <c r="R9">
        <f t="shared" si="3"/>
        <v>18.785</v>
      </c>
      <c r="W9">
        <f t="shared" si="4"/>
        <v>29.847573000000001</v>
      </c>
    </row>
    <row r="10" spans="1:26" ht="13.2" x14ac:dyDescent="0.25">
      <c r="A10" s="4">
        <v>3</v>
      </c>
      <c r="B10" s="3" t="s">
        <v>28</v>
      </c>
      <c r="C10" s="5">
        <v>1</v>
      </c>
      <c r="D10" s="5">
        <v>72.72</v>
      </c>
      <c r="E10" s="5">
        <v>37.659999999999997</v>
      </c>
      <c r="F10" s="5">
        <v>100</v>
      </c>
      <c r="G10" s="5">
        <v>0.34899999999999998</v>
      </c>
      <c r="H10" s="5">
        <v>0.89900000000000002</v>
      </c>
      <c r="I10" s="5">
        <v>72.72</v>
      </c>
      <c r="J10" s="5">
        <f t="shared" si="1"/>
        <v>36.36</v>
      </c>
      <c r="K10" s="5">
        <f>AVERAGE(J10:J12)</f>
        <v>45.091666666666669</v>
      </c>
      <c r="L10">
        <f t="shared" si="0"/>
        <v>1</v>
      </c>
      <c r="M10" s="5">
        <v>72.72</v>
      </c>
      <c r="N10" s="5">
        <v>37.659999999999997</v>
      </c>
      <c r="O10">
        <f t="shared" si="5"/>
        <v>72.72</v>
      </c>
      <c r="P10" s="5">
        <v>37.659999999999997</v>
      </c>
      <c r="Q10">
        <f t="shared" si="2"/>
        <v>36.36</v>
      </c>
      <c r="R10">
        <f t="shared" si="3"/>
        <v>18.829999999999998</v>
      </c>
      <c r="S10">
        <f>(Q10+Q11+Q12)/3</f>
        <v>45.091666666666669</v>
      </c>
      <c r="T10">
        <f>SQRT(R10^2+R11^2+R12^2)/3</f>
        <v>13.90851118320481</v>
      </c>
      <c r="U10">
        <f>0.7422*S10</f>
        <v>33.467035000000003</v>
      </c>
      <c r="V10">
        <f>0.7422*T10</f>
        <v>10.32289700017461</v>
      </c>
      <c r="W10">
        <f t="shared" si="4"/>
        <v>26.986391999999999</v>
      </c>
      <c r="Y10">
        <f>100*T10/S10</f>
        <v>30.844970282472318</v>
      </c>
    </row>
    <row r="11" spans="1:26" ht="13.2" x14ac:dyDescent="0.25">
      <c r="A11" s="3"/>
      <c r="B11" s="3" t="s">
        <v>29</v>
      </c>
      <c r="C11" s="5">
        <v>1</v>
      </c>
      <c r="D11" s="5">
        <v>74.63</v>
      </c>
      <c r="E11" s="5">
        <v>40.630000000000003</v>
      </c>
      <c r="F11" s="5">
        <v>100</v>
      </c>
      <c r="G11" s="5">
        <v>0.374</v>
      </c>
      <c r="H11" s="5">
        <v>0.9</v>
      </c>
      <c r="I11" s="5">
        <v>74.63</v>
      </c>
      <c r="J11" s="5">
        <f t="shared" si="1"/>
        <v>37.314999999999998</v>
      </c>
      <c r="L11">
        <f t="shared" si="0"/>
        <v>1</v>
      </c>
      <c r="M11" s="5">
        <v>74.63</v>
      </c>
      <c r="N11" s="5">
        <v>40.630000000000003</v>
      </c>
      <c r="O11">
        <f t="shared" si="5"/>
        <v>74.63</v>
      </c>
      <c r="P11" s="5">
        <v>40.630000000000003</v>
      </c>
      <c r="Q11">
        <f t="shared" si="2"/>
        <v>37.314999999999998</v>
      </c>
      <c r="R11">
        <f t="shared" si="3"/>
        <v>20.315000000000001</v>
      </c>
      <c r="W11">
        <f t="shared" si="4"/>
        <v>27.695192999999996</v>
      </c>
    </row>
    <row r="12" spans="1:26" ht="13.2" x14ac:dyDescent="0.25">
      <c r="A12" s="3"/>
      <c r="B12" s="3" t="s">
        <v>30</v>
      </c>
      <c r="C12" s="5">
        <v>1</v>
      </c>
      <c r="D12" s="5">
        <v>123.2</v>
      </c>
      <c r="E12" s="5">
        <v>62.41</v>
      </c>
      <c r="F12" s="5">
        <v>100</v>
      </c>
      <c r="G12" s="5">
        <v>0.36799999999999999</v>
      </c>
      <c r="H12" s="5">
        <v>0.89300000000000002</v>
      </c>
      <c r="I12" s="5">
        <v>123.2</v>
      </c>
      <c r="J12" s="5">
        <f t="shared" si="1"/>
        <v>61.6</v>
      </c>
      <c r="L12">
        <f t="shared" si="0"/>
        <v>1</v>
      </c>
      <c r="M12" s="5">
        <v>123.2</v>
      </c>
      <c r="N12" s="5">
        <v>62.41</v>
      </c>
      <c r="O12">
        <f t="shared" si="5"/>
        <v>123.2</v>
      </c>
      <c r="P12" s="5">
        <v>62.41</v>
      </c>
      <c r="Q12">
        <f t="shared" si="2"/>
        <v>61.6</v>
      </c>
      <c r="R12">
        <f t="shared" si="3"/>
        <v>31.204999999999998</v>
      </c>
      <c r="W12">
        <f t="shared" si="4"/>
        <v>45.719519999999996</v>
      </c>
    </row>
    <row r="13" spans="1:26" ht="13.2" x14ac:dyDescent="0.25">
      <c r="A13" s="4">
        <v>4</v>
      </c>
      <c r="B13" s="3" t="s">
        <v>31</v>
      </c>
      <c r="C13" s="5">
        <v>1</v>
      </c>
      <c r="D13" s="5">
        <v>412.3</v>
      </c>
      <c r="E13" s="5">
        <v>206</v>
      </c>
      <c r="F13" s="5">
        <v>4.3</v>
      </c>
      <c r="G13" s="5">
        <v>0.51500000000000001</v>
      </c>
      <c r="H13" s="5">
        <v>0.873</v>
      </c>
      <c r="I13" s="5">
        <v>108.7</v>
      </c>
      <c r="J13" s="5">
        <f t="shared" si="1"/>
        <v>54.35</v>
      </c>
      <c r="K13" s="5">
        <f>AVERAGE(J13:J17)</f>
        <v>72.916666666666671</v>
      </c>
      <c r="L13">
        <f t="shared" si="0"/>
        <v>4.2999999999999997E-2</v>
      </c>
      <c r="M13" s="5">
        <v>412.3</v>
      </c>
      <c r="N13" s="5">
        <v>206</v>
      </c>
      <c r="O13">
        <f>M13*L13+M14*L14</f>
        <v>108.67261000000001</v>
      </c>
      <c r="P13">
        <f>SQRT((N13*L13)^2+(N14*L14)^2)</f>
        <v>23.584551767934876</v>
      </c>
      <c r="Q13">
        <f t="shared" si="2"/>
        <v>54.336305000000003</v>
      </c>
      <c r="R13">
        <f t="shared" si="3"/>
        <v>11.792275883967438</v>
      </c>
      <c r="S13">
        <f>(Q13+Q15+Q17)/3</f>
        <v>72.912151666666659</v>
      </c>
      <c r="T13">
        <f>SQRT(R13^2+R15^2+R17^2)/3</f>
        <v>8.3826928059221117</v>
      </c>
      <c r="U13">
        <f>0.7422*S13</f>
        <v>54.11539896699999</v>
      </c>
      <c r="V13">
        <f>0.7422*T13</f>
        <v>6.2216346005553911</v>
      </c>
      <c r="W13">
        <f t="shared" si="4"/>
        <v>40.328405570999998</v>
      </c>
      <c r="Y13">
        <f>100*T13/S13</f>
        <v>11.496976312323586</v>
      </c>
    </row>
    <row r="14" spans="1:26" ht="13.2" x14ac:dyDescent="0.25">
      <c r="A14" s="4"/>
      <c r="B14" s="3"/>
      <c r="C14" s="5">
        <v>2</v>
      </c>
      <c r="D14" s="5">
        <v>95.03</v>
      </c>
      <c r="E14" s="5">
        <v>22.84</v>
      </c>
      <c r="F14" s="5">
        <v>95.7</v>
      </c>
      <c r="G14" s="5"/>
      <c r="H14" s="5"/>
      <c r="I14" s="5"/>
      <c r="J14" s="5"/>
      <c r="K14" s="5"/>
      <c r="L14">
        <f t="shared" si="0"/>
        <v>0.95700000000000007</v>
      </c>
      <c r="M14" s="5">
        <v>95.03</v>
      </c>
      <c r="N14" s="5">
        <v>22.84</v>
      </c>
    </row>
    <row r="15" spans="1:26" ht="13.2" x14ac:dyDescent="0.25">
      <c r="A15" s="3"/>
      <c r="B15" s="3" t="s">
        <v>46</v>
      </c>
      <c r="C15" s="5">
        <v>1</v>
      </c>
      <c r="D15" s="5">
        <v>128.19999999999999</v>
      </c>
      <c r="E15" s="5">
        <v>30.06</v>
      </c>
      <c r="F15" s="5">
        <v>95.4</v>
      </c>
      <c r="G15" s="5">
        <v>0.49</v>
      </c>
      <c r="H15" s="5">
        <v>0.875</v>
      </c>
      <c r="I15" s="5">
        <v>148.5</v>
      </c>
      <c r="J15" s="5">
        <f t="shared" si="1"/>
        <v>74.25</v>
      </c>
      <c r="L15">
        <f t="shared" si="0"/>
        <v>0.95400000000000007</v>
      </c>
      <c r="M15" s="5">
        <v>128.19999999999999</v>
      </c>
      <c r="N15" s="5">
        <v>30.06</v>
      </c>
      <c r="O15">
        <f>M15*L15+M16*L16</f>
        <v>148.4768</v>
      </c>
      <c r="P15">
        <f>SQRT((N15*L15)^2+(N16*L16)^2)</f>
        <v>30.013249058001037</v>
      </c>
      <c r="Q15">
        <f t="shared" si="2"/>
        <v>74.238399999999999</v>
      </c>
      <c r="R15">
        <f t="shared" si="3"/>
        <v>15.006624529000518</v>
      </c>
      <c r="W15">
        <f t="shared" si="4"/>
        <v>55.099740479999994</v>
      </c>
    </row>
    <row r="16" spans="1:26" ht="13.2" x14ac:dyDescent="0.25">
      <c r="A16" s="3"/>
      <c r="B16" s="3"/>
      <c r="C16" s="5">
        <v>2</v>
      </c>
      <c r="D16" s="5">
        <v>569</v>
      </c>
      <c r="E16" s="5">
        <v>192.5</v>
      </c>
      <c r="F16" s="5">
        <v>4.5999999999999996</v>
      </c>
      <c r="G16" s="5"/>
      <c r="H16" s="5"/>
      <c r="I16" s="5"/>
      <c r="J16" s="5"/>
      <c r="L16">
        <f t="shared" si="0"/>
        <v>4.5999999999999999E-2</v>
      </c>
      <c r="M16" s="5">
        <v>569</v>
      </c>
      <c r="N16" s="5">
        <v>192.5</v>
      </c>
    </row>
    <row r="17" spans="1:23" ht="13.2" x14ac:dyDescent="0.25">
      <c r="A17" s="3"/>
      <c r="B17" s="3" t="s">
        <v>33</v>
      </c>
      <c r="C17" s="5">
        <v>1</v>
      </c>
      <c r="D17" s="5">
        <v>155.19999999999999</v>
      </c>
      <c r="E17" s="5">
        <v>33.25</v>
      </c>
      <c r="F17" s="5">
        <v>95.5</v>
      </c>
      <c r="G17" s="5">
        <v>0.47799999999999998</v>
      </c>
      <c r="H17" s="5">
        <v>0.89400000000000002</v>
      </c>
      <c r="I17" s="5">
        <v>180.3</v>
      </c>
      <c r="J17" s="5">
        <f t="shared" si="1"/>
        <v>90.15</v>
      </c>
      <c r="L17">
        <f t="shared" si="0"/>
        <v>0.95499999999999996</v>
      </c>
      <c r="M17" s="5">
        <v>155.19999999999999</v>
      </c>
      <c r="N17" s="5">
        <v>33.25</v>
      </c>
      <c r="O17">
        <f>M17*L17+M18*L18</f>
        <v>180.32349999999997</v>
      </c>
      <c r="P17">
        <f>SQRT((N17*L17)^2+(N18*L18)^2)</f>
        <v>32.751750965597239</v>
      </c>
      <c r="Q17">
        <f t="shared" si="2"/>
        <v>90.161749999999984</v>
      </c>
      <c r="R17">
        <f t="shared" si="3"/>
        <v>16.375875482798619</v>
      </c>
      <c r="W17">
        <f t="shared" si="4"/>
        <v>66.918050849999986</v>
      </c>
    </row>
    <row r="18" spans="1:23" ht="13.2" x14ac:dyDescent="0.25">
      <c r="A18" s="3"/>
      <c r="B18" s="3"/>
      <c r="C18" s="5">
        <v>2</v>
      </c>
      <c r="D18" s="5">
        <v>713.5</v>
      </c>
      <c r="E18" s="5">
        <v>178.3</v>
      </c>
      <c r="F18" s="5">
        <v>4.5</v>
      </c>
      <c r="G18" s="5"/>
      <c r="H18" s="5"/>
      <c r="I18" s="5"/>
      <c r="J18" s="5"/>
      <c r="L18">
        <f t="shared" si="0"/>
        <v>4.4999999999999998E-2</v>
      </c>
      <c r="M18" s="5">
        <v>713.5</v>
      </c>
      <c r="N18" s="5">
        <v>178.3</v>
      </c>
    </row>
    <row r="19" spans="1:23" ht="13.2" x14ac:dyDescent="0.25">
      <c r="A19" s="4">
        <v>5</v>
      </c>
      <c r="B19" s="3" t="s">
        <v>34</v>
      </c>
      <c r="C19" s="5"/>
      <c r="D19" s="5"/>
      <c r="E19" s="5"/>
      <c r="F19" s="5"/>
      <c r="G19" s="5"/>
      <c r="H19" s="5"/>
      <c r="I19" s="5"/>
      <c r="J19" s="5"/>
      <c r="K19" s="5"/>
    </row>
    <row r="20" spans="1:23" ht="13.2" x14ac:dyDescent="0.25">
      <c r="A20" s="3"/>
      <c r="B20" s="3" t="s">
        <v>35</v>
      </c>
      <c r="C20" s="5"/>
      <c r="D20" s="5"/>
      <c r="E20" s="5"/>
      <c r="F20" s="5"/>
      <c r="G20" s="5"/>
      <c r="H20" s="5"/>
      <c r="I20" s="5"/>
      <c r="J20" s="5"/>
    </row>
    <row r="21" spans="1:23" ht="13.2" x14ac:dyDescent="0.25">
      <c r="A21" s="3"/>
      <c r="B21" s="3"/>
      <c r="C21" s="5"/>
      <c r="D21" s="5"/>
      <c r="E21" s="5"/>
      <c r="F21" s="5"/>
      <c r="J21" s="5"/>
    </row>
    <row r="22" spans="1:23" ht="13.2" x14ac:dyDescent="0.25">
      <c r="A22" s="3"/>
      <c r="B22" s="3" t="s">
        <v>36</v>
      </c>
      <c r="C22" s="5"/>
      <c r="D22" s="5"/>
      <c r="E22" s="5"/>
      <c r="F22" s="5"/>
      <c r="G22" s="5"/>
      <c r="H22" s="5"/>
      <c r="I22" s="5"/>
      <c r="J22" s="5"/>
    </row>
    <row r="23" spans="1:23" ht="13.2" x14ac:dyDescent="0.25">
      <c r="C23" s="5"/>
      <c r="D23" s="5"/>
      <c r="E23" s="5"/>
      <c r="F23" s="5"/>
    </row>
    <row r="25" spans="1:23" ht="15.75" customHeight="1" x14ac:dyDescent="0.25">
      <c r="C25">
        <v>0</v>
      </c>
      <c r="D25">
        <v>49.158333333333331</v>
      </c>
    </row>
    <row r="26" spans="1:23" ht="15.75" customHeight="1" x14ac:dyDescent="0.25">
      <c r="C26">
        <v>5</v>
      </c>
      <c r="D26">
        <v>34.448333333333331</v>
      </c>
    </row>
    <row r="27" spans="1:23" ht="15.75" customHeight="1" x14ac:dyDescent="0.25">
      <c r="C27">
        <v>10</v>
      </c>
      <c r="D27">
        <v>45.091666666666669</v>
      </c>
    </row>
    <row r="28" spans="1:23" ht="15.75" customHeight="1" x14ac:dyDescent="0.25">
      <c r="C28">
        <v>20</v>
      </c>
      <c r="D28">
        <v>72.916666666666671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6"/>
  <sheetViews>
    <sheetView topLeftCell="E1" workbookViewId="0">
      <selection activeCell="R1" sqref="R1"/>
    </sheetView>
  </sheetViews>
  <sheetFormatPr defaultColWidth="12.6640625" defaultRowHeight="15.75" customHeight="1" x14ac:dyDescent="0.25"/>
  <cols>
    <col min="7" max="7" width="15.44140625" customWidth="1"/>
    <col min="8" max="8" width="25.33203125" customWidth="1"/>
  </cols>
  <sheetData>
    <row r="1" spans="1:26" ht="63" customHeight="1" x14ac:dyDescent="0.25">
      <c r="A1" s="1" t="s">
        <v>0</v>
      </c>
      <c r="B1" s="1" t="s">
        <v>37</v>
      </c>
      <c r="C1" s="1" t="s">
        <v>38</v>
      </c>
      <c r="D1" s="2" t="s">
        <v>39</v>
      </c>
      <c r="E1" s="1" t="s">
        <v>40</v>
      </c>
      <c r="F1" s="6" t="s">
        <v>41</v>
      </c>
      <c r="G1" s="2" t="s">
        <v>42</v>
      </c>
      <c r="H1" s="2" t="s">
        <v>43</v>
      </c>
      <c r="I1" s="8" t="s">
        <v>59</v>
      </c>
      <c r="J1" s="13" t="s">
        <v>39</v>
      </c>
      <c r="K1" s="14" t="s">
        <v>60</v>
      </c>
      <c r="L1" s="9" t="s">
        <v>61</v>
      </c>
      <c r="M1" s="9" t="s">
        <v>42</v>
      </c>
      <c r="N1" s="13" t="s">
        <v>62</v>
      </c>
      <c r="O1" s="10" t="s">
        <v>63</v>
      </c>
      <c r="P1" s="10" t="s">
        <v>64</v>
      </c>
      <c r="Q1" s="10" t="s">
        <v>65</v>
      </c>
      <c r="R1" s="10" t="s">
        <v>67</v>
      </c>
      <c r="S1" s="3"/>
      <c r="T1" s="3"/>
      <c r="U1" s="3"/>
      <c r="V1" s="3"/>
      <c r="W1" s="3"/>
      <c r="X1" s="3"/>
      <c r="Y1" s="3"/>
      <c r="Z1" s="3"/>
    </row>
    <row r="2" spans="1:26" ht="13.2" x14ac:dyDescent="0.25">
      <c r="A2" s="4">
        <v>9</v>
      </c>
      <c r="B2" s="7" t="s">
        <v>22</v>
      </c>
      <c r="C2" s="5">
        <v>-59.2</v>
      </c>
      <c r="D2" s="5">
        <v>0</v>
      </c>
      <c r="E2">
        <f>AVERAGE(C2:C4)</f>
        <v>-59.933333333333337</v>
      </c>
      <c r="F2" s="5">
        <f>1.5 * C2</f>
        <v>-88.800000000000011</v>
      </c>
      <c r="G2">
        <v>-64.875528326161799</v>
      </c>
      <c r="H2">
        <f>AVERAGE(G2:G4)</f>
        <v>-63.812979062549232</v>
      </c>
      <c r="I2" s="5">
        <v>-59.2</v>
      </c>
      <c r="J2" s="5">
        <v>0</v>
      </c>
      <c r="K2">
        <v>-88.800000000000011</v>
      </c>
      <c r="L2" s="5">
        <v>0</v>
      </c>
      <c r="M2">
        <v>-64.875528326161799</v>
      </c>
      <c r="N2">
        <v>1.36877498019836</v>
      </c>
      <c r="O2">
        <f>_xlfn.STDEV.S(N2:N13)</f>
        <v>2.8195914157724405E-2</v>
      </c>
      <c r="P2">
        <f>ABS(M2)*SQRT( (L2/K2)^2+(O2/N2)^2)</f>
        <v>1.3363955756675132</v>
      </c>
      <c r="Q2">
        <f>SQRT(P2^2+P3^2+P4^2)/3</f>
        <v>0.73819151478654133</v>
      </c>
      <c r="R2">
        <f>100*Q2/ABS(G2)</f>
        <v>1.1378581937325929</v>
      </c>
      <c r="S2">
        <v>0</v>
      </c>
      <c r="T2">
        <v>-63.812979062549232</v>
      </c>
    </row>
    <row r="3" spans="1:26" ht="13.2" x14ac:dyDescent="0.25">
      <c r="A3" s="3"/>
      <c r="B3" s="7" t="s">
        <v>23</v>
      </c>
      <c r="C3" s="5">
        <v>-60.3</v>
      </c>
      <c r="D3" s="5">
        <v>0</v>
      </c>
      <c r="F3" s="5">
        <f t="shared" ref="F3:F13" si="0">1.5 * C3</f>
        <v>-90.449999999999989</v>
      </c>
      <c r="G3">
        <v>-63.879102883274797</v>
      </c>
      <c r="I3" s="5">
        <v>-60.3</v>
      </c>
      <c r="J3" s="5">
        <v>0</v>
      </c>
      <c r="K3">
        <v>-90.449999999999989</v>
      </c>
      <c r="L3" s="5">
        <v>0</v>
      </c>
      <c r="M3">
        <v>-63.879102883274797</v>
      </c>
      <c r="N3">
        <v>1.41595601562028</v>
      </c>
      <c r="O3">
        <v>2.8195914157724405E-2</v>
      </c>
      <c r="P3">
        <f t="shared" ref="P3:P13" si="1">ABS(M3)*SQRT( (L3/K3)^2+(O3/N3)^2)</f>
        <v>1.2720237645095571</v>
      </c>
      <c r="S3">
        <v>5</v>
      </c>
      <c r="T3">
        <v>-78.46399420370534</v>
      </c>
    </row>
    <row r="4" spans="1:26" ht="13.2" x14ac:dyDescent="0.25">
      <c r="A4" s="3"/>
      <c r="B4" s="7" t="s">
        <v>24</v>
      </c>
      <c r="C4" s="5">
        <v>-60.3</v>
      </c>
      <c r="D4" s="5">
        <v>0</v>
      </c>
      <c r="F4" s="5">
        <f t="shared" si="0"/>
        <v>-90.449999999999989</v>
      </c>
      <c r="G4">
        <v>-62.6843059782111</v>
      </c>
      <c r="I4" s="5">
        <v>-60.3</v>
      </c>
      <c r="J4" s="5">
        <v>0</v>
      </c>
      <c r="K4">
        <v>-90.449999999999989</v>
      </c>
      <c r="L4" s="5">
        <v>0</v>
      </c>
      <c r="M4">
        <v>-62.6843059782111</v>
      </c>
      <c r="N4">
        <v>1.4429449060413999</v>
      </c>
      <c r="O4">
        <v>2.8195914157724405E-2</v>
      </c>
      <c r="P4">
        <f t="shared" si="1"/>
        <v>1.2248848192319417</v>
      </c>
      <c r="S4">
        <v>10</v>
      </c>
      <c r="T4">
        <v>-72.941689422637907</v>
      </c>
    </row>
    <row r="5" spans="1:26" ht="13.2" x14ac:dyDescent="0.25">
      <c r="A5" s="4">
        <v>2</v>
      </c>
      <c r="B5" s="7" t="s">
        <v>25</v>
      </c>
      <c r="C5" s="5">
        <v>-72</v>
      </c>
      <c r="D5" s="5">
        <v>0</v>
      </c>
      <c r="E5">
        <f>AVERAGE(C5:C7)</f>
        <v>-75.8</v>
      </c>
      <c r="F5" s="5">
        <f t="shared" si="0"/>
        <v>-108</v>
      </c>
      <c r="G5">
        <v>-73.335253372352895</v>
      </c>
      <c r="H5">
        <f>AVERAGE(G5:G7)</f>
        <v>-78.46399420370534</v>
      </c>
      <c r="I5" s="5">
        <v>-72</v>
      </c>
      <c r="J5" s="5">
        <v>0</v>
      </c>
      <c r="K5">
        <v>-108</v>
      </c>
      <c r="L5" s="5">
        <v>0</v>
      </c>
      <c r="M5">
        <v>-73.335253372352895</v>
      </c>
      <c r="N5">
        <v>1.4726887142755201</v>
      </c>
      <c r="O5">
        <v>2.8195914157724405E-2</v>
      </c>
      <c r="P5">
        <f t="shared" si="1"/>
        <v>1.4040676001506878</v>
      </c>
      <c r="Q5">
        <f>SQRT(P5^2+P6^2+P7^2)/3</f>
        <v>0.88301125658192825</v>
      </c>
      <c r="R5">
        <f>100*Q5/ABS(G5)</f>
        <v>1.2040747334689377</v>
      </c>
      <c r="S5">
        <v>20</v>
      </c>
      <c r="T5">
        <v>-75.245774736578809</v>
      </c>
    </row>
    <row r="6" spans="1:26" ht="13.2" x14ac:dyDescent="0.25">
      <c r="A6" s="3"/>
      <c r="B6" s="7" t="s">
        <v>26</v>
      </c>
      <c r="C6" s="5">
        <v>-77.3</v>
      </c>
      <c r="D6" s="5">
        <v>0</v>
      </c>
      <c r="F6" s="5">
        <f t="shared" si="0"/>
        <v>-115.94999999999999</v>
      </c>
      <c r="G6">
        <v>-80.945232724510106</v>
      </c>
      <c r="I6" s="5">
        <v>-77.3</v>
      </c>
      <c r="J6" s="5">
        <v>0</v>
      </c>
      <c r="K6">
        <v>-115.94999999999999</v>
      </c>
      <c r="L6" s="5">
        <v>0</v>
      </c>
      <c r="M6">
        <v>-80.945232724510106</v>
      </c>
      <c r="N6">
        <v>1.4324500170952099</v>
      </c>
      <c r="O6">
        <v>2.8195914157724405E-2</v>
      </c>
      <c r="P6">
        <f t="shared" si="1"/>
        <v>1.593301550587795</v>
      </c>
    </row>
    <row r="7" spans="1:26" ht="13.2" x14ac:dyDescent="0.25">
      <c r="A7" s="3"/>
      <c r="B7" s="7" t="s">
        <v>27</v>
      </c>
      <c r="C7" s="5">
        <v>-78.099999999999994</v>
      </c>
      <c r="D7" s="5">
        <v>0</v>
      </c>
      <c r="F7" s="5">
        <f t="shared" si="0"/>
        <v>-117.14999999999999</v>
      </c>
      <c r="G7">
        <v>-81.111496514253005</v>
      </c>
      <c r="I7" s="5">
        <v>-78.099999999999994</v>
      </c>
      <c r="J7" s="5">
        <v>0</v>
      </c>
      <c r="K7">
        <v>-117.14999999999999</v>
      </c>
      <c r="L7" s="5">
        <v>0</v>
      </c>
      <c r="M7">
        <v>-81.111496514253005</v>
      </c>
      <c r="N7">
        <v>1.4443082057968699</v>
      </c>
      <c r="O7">
        <v>2.8195914157724405E-2</v>
      </c>
      <c r="P7">
        <f t="shared" si="1"/>
        <v>1.5834658999660143</v>
      </c>
    </row>
    <row r="8" spans="1:26" ht="13.2" x14ac:dyDescent="0.25">
      <c r="A8" s="4">
        <v>3</v>
      </c>
      <c r="B8" s="7" t="s">
        <v>28</v>
      </c>
      <c r="C8" s="5">
        <v>-70.2</v>
      </c>
      <c r="D8" s="5">
        <v>0</v>
      </c>
      <c r="E8">
        <f>AVERAGE(C8:C10)</f>
        <v>-70.5</v>
      </c>
      <c r="F8" s="5">
        <f t="shared" si="0"/>
        <v>-105.30000000000001</v>
      </c>
      <c r="G8">
        <v>-72.226219034867697</v>
      </c>
      <c r="H8">
        <f>AVERAGE(G8:G10)</f>
        <v>-72.941689422637907</v>
      </c>
      <c r="I8" s="5">
        <v>-70.2</v>
      </c>
      <c r="J8" s="5">
        <v>0</v>
      </c>
      <c r="K8">
        <v>-105.30000000000001</v>
      </c>
      <c r="L8" s="5">
        <v>0</v>
      </c>
      <c r="M8">
        <v>-72.226219034867697</v>
      </c>
      <c r="N8">
        <v>1.4579193180410801</v>
      </c>
      <c r="O8">
        <v>2.8195914157724405E-2</v>
      </c>
      <c r="P8">
        <f t="shared" si="1"/>
        <v>1.396842916232452</v>
      </c>
      <c r="Q8">
        <f>SQRT(P8^2+P9^2+P10^2)/3</f>
        <v>0.81913263452502372</v>
      </c>
      <c r="R8">
        <f>100*Q8/ABS(G8)</f>
        <v>1.134120885006568</v>
      </c>
    </row>
    <row r="9" spans="1:26" ht="13.2" x14ac:dyDescent="0.25">
      <c r="A9" s="3"/>
      <c r="B9" s="7" t="s">
        <v>29</v>
      </c>
      <c r="C9" s="5">
        <v>-71.2</v>
      </c>
      <c r="D9" s="5">
        <v>0</v>
      </c>
      <c r="F9" s="5">
        <f t="shared" si="0"/>
        <v>-106.80000000000001</v>
      </c>
      <c r="G9">
        <v>-74.047348698969202</v>
      </c>
      <c r="I9" s="5">
        <v>-71.2</v>
      </c>
      <c r="J9" s="5">
        <v>0</v>
      </c>
      <c r="K9">
        <v>-106.80000000000001</v>
      </c>
      <c r="L9" s="5">
        <v>0</v>
      </c>
      <c r="M9">
        <v>-74.047348698969202</v>
      </c>
      <c r="N9">
        <v>1.44232037846734</v>
      </c>
      <c r="O9">
        <v>2.8195914157724405E-2</v>
      </c>
      <c r="P9">
        <f t="shared" si="1"/>
        <v>1.4475512644020363</v>
      </c>
    </row>
    <row r="10" spans="1:26" ht="13.2" x14ac:dyDescent="0.25">
      <c r="A10" s="3"/>
      <c r="B10" s="7" t="s">
        <v>30</v>
      </c>
      <c r="C10" s="5">
        <v>-70.099999999999994</v>
      </c>
      <c r="D10" s="5">
        <v>0</v>
      </c>
      <c r="F10" s="5">
        <f t="shared" si="0"/>
        <v>-105.14999999999999</v>
      </c>
      <c r="G10">
        <v>-72.551500534076794</v>
      </c>
      <c r="I10" s="5">
        <v>-70.099999999999994</v>
      </c>
      <c r="J10" s="5">
        <v>0</v>
      </c>
      <c r="K10">
        <v>-105.14999999999999</v>
      </c>
      <c r="L10" s="5">
        <v>0</v>
      </c>
      <c r="M10">
        <v>-72.551500534076794</v>
      </c>
      <c r="N10">
        <v>1.44931530328049</v>
      </c>
      <c r="O10">
        <v>2.8195914157724405E-2</v>
      </c>
      <c r="P10">
        <f t="shared" si="1"/>
        <v>1.4114636590413649</v>
      </c>
    </row>
    <row r="11" spans="1:26" ht="13.2" x14ac:dyDescent="0.25">
      <c r="A11" s="4">
        <v>4</v>
      </c>
      <c r="B11" s="7" t="s">
        <v>31</v>
      </c>
      <c r="C11" s="5">
        <v>-70.5</v>
      </c>
      <c r="D11" s="5">
        <v>0</v>
      </c>
      <c r="E11">
        <f>AVERAGE(C11:C13)</f>
        <v>-72.399999999999991</v>
      </c>
      <c r="F11" s="5">
        <f t="shared" si="0"/>
        <v>-105.75</v>
      </c>
      <c r="G11">
        <v>-72.127452632642004</v>
      </c>
      <c r="H11">
        <f>AVERAGE(G11:G13)</f>
        <v>-75.245774736578809</v>
      </c>
      <c r="I11" s="5">
        <v>-70.5</v>
      </c>
      <c r="J11" s="5">
        <v>0</v>
      </c>
      <c r="K11">
        <v>-105.75</v>
      </c>
      <c r="L11" s="5">
        <v>0</v>
      </c>
      <c r="M11">
        <v>-72.127452632642004</v>
      </c>
      <c r="N11">
        <v>1.4661546490294599</v>
      </c>
      <c r="O11">
        <v>2.8195914157724405E-2</v>
      </c>
      <c r="P11">
        <f t="shared" si="1"/>
        <v>1.3870975099328988</v>
      </c>
      <c r="Q11">
        <f>SQRT(P11^2+P12^2+P13^2)/3</f>
        <v>0.84970463569206001</v>
      </c>
      <c r="R11">
        <f>100*Q11/ABS(G11)</f>
        <v>1.178059954535976</v>
      </c>
    </row>
    <row r="12" spans="1:26" ht="13.2" x14ac:dyDescent="0.25">
      <c r="A12" s="3"/>
      <c r="B12" s="7" t="s">
        <v>32</v>
      </c>
      <c r="C12" s="5">
        <v>-72.7</v>
      </c>
      <c r="D12" s="5">
        <v>0</v>
      </c>
      <c r="F12" s="5">
        <f t="shared" si="0"/>
        <v>-109.05000000000001</v>
      </c>
      <c r="G12">
        <v>-77.179735380515694</v>
      </c>
      <c r="I12" s="5">
        <v>-72.7</v>
      </c>
      <c r="J12" s="5">
        <v>0</v>
      </c>
      <c r="K12">
        <v>-109.05000000000001</v>
      </c>
      <c r="L12" s="5">
        <v>0</v>
      </c>
      <c r="M12">
        <v>-77.179735380515694</v>
      </c>
      <c r="N12">
        <v>1.41293565548464</v>
      </c>
      <c r="O12">
        <v>2.8195914157724405E-2</v>
      </c>
      <c r="P12">
        <f t="shared" si="1"/>
        <v>1.5401643981859037</v>
      </c>
    </row>
    <row r="13" spans="1:26" ht="13.2" x14ac:dyDescent="0.25">
      <c r="A13" s="3"/>
      <c r="B13" s="7" t="s">
        <v>33</v>
      </c>
      <c r="C13" s="5">
        <v>-74</v>
      </c>
      <c r="D13" s="5">
        <v>0</v>
      </c>
      <c r="F13" s="5">
        <f t="shared" si="0"/>
        <v>-111</v>
      </c>
      <c r="G13">
        <v>-76.430136196578701</v>
      </c>
      <c r="I13" s="5">
        <v>-74</v>
      </c>
      <c r="J13" s="5">
        <v>0</v>
      </c>
      <c r="K13">
        <v>-111</v>
      </c>
      <c r="L13" s="5">
        <v>0</v>
      </c>
      <c r="M13">
        <v>-76.430136196578701</v>
      </c>
      <c r="N13">
        <v>1.4523067146512401</v>
      </c>
      <c r="O13">
        <v>2.8195914157724405E-2</v>
      </c>
      <c r="P13">
        <f t="shared" si="1"/>
        <v>1.4838584284721346</v>
      </c>
    </row>
    <row r="14" spans="1:26" ht="13.2" x14ac:dyDescent="0.25">
      <c r="A14" s="4"/>
      <c r="B14" s="7"/>
      <c r="C14" s="5"/>
      <c r="D14" s="5"/>
      <c r="E14" s="5"/>
      <c r="F14" s="5"/>
    </row>
    <row r="15" spans="1:26" ht="13.2" x14ac:dyDescent="0.25">
      <c r="A15" s="3"/>
      <c r="B15" s="7"/>
      <c r="C15" s="5"/>
      <c r="D15" s="5"/>
      <c r="E15" s="5"/>
      <c r="F15" s="5"/>
    </row>
    <row r="16" spans="1:26" ht="13.2" x14ac:dyDescent="0.25">
      <c r="A16" s="3"/>
      <c r="B16" s="7"/>
      <c r="C16" s="5"/>
      <c r="D16" s="5"/>
      <c r="E16" s="5"/>
      <c r="F1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6"/>
  <sheetViews>
    <sheetView tabSelected="1" topLeftCell="J1" workbookViewId="0">
      <selection activeCell="R1" sqref="R1"/>
    </sheetView>
  </sheetViews>
  <sheetFormatPr defaultColWidth="12.6640625" defaultRowHeight="15.75" customHeight="1" x14ac:dyDescent="0.25"/>
  <cols>
    <col min="7" max="7" width="17.33203125" customWidth="1"/>
    <col min="8" max="8" width="22.21875" customWidth="1"/>
    <col min="9" max="9" width="16.109375" customWidth="1"/>
  </cols>
  <sheetData>
    <row r="1" spans="1:26" ht="66" customHeight="1" x14ac:dyDescent="0.25">
      <c r="A1" s="1" t="s">
        <v>0</v>
      </c>
      <c r="B1" s="1" t="s">
        <v>37</v>
      </c>
      <c r="C1" s="1" t="s">
        <v>38</v>
      </c>
      <c r="D1" s="2" t="s">
        <v>39</v>
      </c>
      <c r="E1" s="1" t="s">
        <v>40</v>
      </c>
      <c r="F1" s="6" t="s">
        <v>41</v>
      </c>
      <c r="G1" s="2" t="s">
        <v>42</v>
      </c>
      <c r="H1" s="2" t="s">
        <v>43</v>
      </c>
      <c r="I1" s="8" t="s">
        <v>59</v>
      </c>
      <c r="J1" s="13" t="s">
        <v>39</v>
      </c>
      <c r="K1" s="14" t="s">
        <v>60</v>
      </c>
      <c r="L1" s="9" t="s">
        <v>61</v>
      </c>
      <c r="M1" s="9" t="s">
        <v>42</v>
      </c>
      <c r="N1" s="13" t="s">
        <v>62</v>
      </c>
      <c r="O1" s="10" t="s">
        <v>63</v>
      </c>
      <c r="P1" s="10" t="s">
        <v>64</v>
      </c>
      <c r="Q1" s="10" t="s">
        <v>65</v>
      </c>
      <c r="R1" s="10" t="s">
        <v>67</v>
      </c>
      <c r="S1" s="3"/>
      <c r="T1" s="3"/>
      <c r="U1" s="3"/>
      <c r="V1" s="3"/>
      <c r="W1" s="3"/>
      <c r="X1" s="3"/>
      <c r="Y1" s="3"/>
      <c r="Z1" s="3"/>
    </row>
    <row r="2" spans="1:26" ht="13.2" x14ac:dyDescent="0.25">
      <c r="A2" s="4">
        <v>1</v>
      </c>
      <c r="B2" s="7" t="s">
        <v>22</v>
      </c>
      <c r="C2" s="5">
        <v>-57.2</v>
      </c>
      <c r="D2" s="5">
        <v>0</v>
      </c>
      <c r="E2">
        <f>AVERAGE(C2:C4)</f>
        <v>-57.566666666666663</v>
      </c>
      <c r="F2" s="5">
        <f>1.5 * C2</f>
        <v>-85.800000000000011</v>
      </c>
      <c r="G2">
        <v>-60.9599112571603</v>
      </c>
      <c r="H2">
        <f>AVERAGE(G2:G4)</f>
        <v>-62.528115819342304</v>
      </c>
      <c r="I2" s="5">
        <v>-57.2</v>
      </c>
      <c r="J2" s="5">
        <v>0</v>
      </c>
      <c r="K2">
        <v>-85.800000000000011</v>
      </c>
      <c r="L2">
        <v>0</v>
      </c>
      <c r="M2">
        <v>-60.9599112571603</v>
      </c>
      <c r="N2">
        <v>1.4074853039448101</v>
      </c>
      <c r="O2">
        <f>_xlfn.STDEV.S(N2:N13)</f>
        <v>4.4709482048970628E-2</v>
      </c>
      <c r="P2">
        <f>ABS(M2)*SQRT( (L2/K2)^2+(O2/N2)^2)</f>
        <v>1.9364223913528849</v>
      </c>
      <c r="Q2">
        <f>SQRT(P2^2+P3^2+P4^2)/3</f>
        <v>1.1738527726271457</v>
      </c>
      <c r="R2">
        <f>100*Q2/ABS(G2)</f>
        <v>1.9256143068765801</v>
      </c>
      <c r="U2">
        <v>0</v>
      </c>
      <c r="V2">
        <v>-62.528115819342304</v>
      </c>
    </row>
    <row r="3" spans="1:26" ht="13.2" x14ac:dyDescent="0.25">
      <c r="A3" s="3"/>
      <c r="B3" s="7" t="s">
        <v>23</v>
      </c>
      <c r="C3" s="5">
        <v>-57.4</v>
      </c>
      <c r="D3" s="5">
        <v>0</v>
      </c>
      <c r="F3" s="5">
        <f t="shared" ref="F3:F13" si="0">1.5 * C3</f>
        <v>-86.1</v>
      </c>
      <c r="G3">
        <v>-60.357123539982702</v>
      </c>
      <c r="I3" s="5">
        <v>-57.4</v>
      </c>
      <c r="J3" s="5">
        <v>0</v>
      </c>
      <c r="K3">
        <v>-86.1</v>
      </c>
      <c r="L3">
        <v>0</v>
      </c>
      <c r="M3">
        <v>-60.357123539982702</v>
      </c>
      <c r="N3">
        <v>1.4269502894461099</v>
      </c>
      <c r="O3">
        <v>4.4709482048970628E-2</v>
      </c>
      <c r="P3">
        <f t="shared" ref="P3:P13" si="1">ABS(M3)*SQRT( (L3/K3)^2+(O3/N3)^2)</f>
        <v>1.8911210512356618</v>
      </c>
      <c r="U3">
        <v>5</v>
      </c>
      <c r="V3">
        <v>-68.567556899036802</v>
      </c>
    </row>
    <row r="4" spans="1:26" ht="13.2" x14ac:dyDescent="0.25">
      <c r="A4" s="3"/>
      <c r="B4" s="7" t="s">
        <v>24</v>
      </c>
      <c r="C4" s="5">
        <v>-58.1</v>
      </c>
      <c r="D4" s="5">
        <v>0</v>
      </c>
      <c r="F4" s="5">
        <f t="shared" si="0"/>
        <v>-87.15</v>
      </c>
      <c r="G4">
        <v>-66.267312660883903</v>
      </c>
      <c r="I4" s="5">
        <v>-58.1</v>
      </c>
      <c r="J4" s="5">
        <v>0</v>
      </c>
      <c r="K4">
        <v>-87.15</v>
      </c>
      <c r="L4">
        <v>0</v>
      </c>
      <c r="M4">
        <v>-66.267312660883903</v>
      </c>
      <c r="N4">
        <v>1.31512802467155</v>
      </c>
      <c r="O4">
        <v>4.4709482048970628E-2</v>
      </c>
      <c r="P4">
        <f t="shared" si="1"/>
        <v>2.2528431987336432</v>
      </c>
      <c r="U4">
        <v>10</v>
      </c>
      <c r="V4">
        <v>-68.975662137658787</v>
      </c>
    </row>
    <row r="5" spans="1:26" ht="13.2" x14ac:dyDescent="0.25">
      <c r="A5" s="4">
        <v>2</v>
      </c>
      <c r="B5" s="7" t="s">
        <v>25</v>
      </c>
      <c r="C5" s="5">
        <v>-59.8</v>
      </c>
      <c r="D5" s="5">
        <v>0</v>
      </c>
      <c r="E5">
        <f>AVERAGE(C5:C7)</f>
        <v>-61.966666666666669</v>
      </c>
      <c r="F5" s="5">
        <f t="shared" si="0"/>
        <v>-89.699999999999989</v>
      </c>
      <c r="G5">
        <v>-69.284568250878095</v>
      </c>
      <c r="H5">
        <f>AVERAGE(G5:G7)</f>
        <v>-68.567556899036802</v>
      </c>
      <c r="I5" s="5">
        <v>-59.8</v>
      </c>
      <c r="J5" s="5">
        <v>0</v>
      </c>
      <c r="K5">
        <v>-89.699999999999989</v>
      </c>
      <c r="L5">
        <v>0</v>
      </c>
      <c r="M5">
        <v>-69.284568250878095</v>
      </c>
      <c r="N5">
        <v>1.29466058986177</v>
      </c>
      <c r="O5">
        <v>4.4709482048970628E-2</v>
      </c>
      <c r="P5">
        <f t="shared" si="1"/>
        <v>2.3926557931403871</v>
      </c>
      <c r="Q5">
        <f>SQRT(P5^2+P6^2+P7^2)/3</f>
        <v>1.3081694169817972</v>
      </c>
      <c r="R5">
        <f>100*Q5/ABS(G5)</f>
        <v>1.8881108015928467</v>
      </c>
      <c r="U5">
        <v>20</v>
      </c>
      <c r="V5">
        <v>-75.131159329311018</v>
      </c>
    </row>
    <row r="6" spans="1:26" ht="13.2" x14ac:dyDescent="0.25">
      <c r="A6" s="3"/>
      <c r="B6" s="7" t="s">
        <v>26</v>
      </c>
      <c r="C6" s="5">
        <v>-62.6</v>
      </c>
      <c r="D6" s="5">
        <v>0</v>
      </c>
      <c r="F6" s="5">
        <f t="shared" si="0"/>
        <v>-93.9</v>
      </c>
      <c r="G6">
        <v>-67.490103888564306</v>
      </c>
      <c r="I6" s="5">
        <v>-62.6</v>
      </c>
      <c r="J6" s="5">
        <v>0</v>
      </c>
      <c r="K6">
        <v>-93.9</v>
      </c>
      <c r="L6">
        <v>0</v>
      </c>
      <c r="M6">
        <v>-67.490103888564306</v>
      </c>
      <c r="N6">
        <v>1.3913150905063401</v>
      </c>
      <c r="O6">
        <v>4.4709482048970628E-2</v>
      </c>
      <c r="P6">
        <f t="shared" si="1"/>
        <v>2.1687737083271279</v>
      </c>
    </row>
    <row r="7" spans="1:26" ht="13.2" x14ac:dyDescent="0.25">
      <c r="A7" s="3"/>
      <c r="B7" s="7" t="s">
        <v>27</v>
      </c>
      <c r="C7" s="5">
        <v>-63.5</v>
      </c>
      <c r="D7" s="5">
        <v>0</v>
      </c>
      <c r="F7" s="5">
        <f t="shared" si="0"/>
        <v>-95.25</v>
      </c>
      <c r="G7">
        <v>-68.927998557668005</v>
      </c>
      <c r="I7" s="5">
        <v>-63.5</v>
      </c>
      <c r="J7" s="5">
        <v>0</v>
      </c>
      <c r="K7">
        <v>-95.25</v>
      </c>
      <c r="L7">
        <v>0</v>
      </c>
      <c r="M7">
        <v>-68.927998557668005</v>
      </c>
      <c r="N7">
        <v>1.38187676986312</v>
      </c>
      <c r="O7">
        <v>4.4709482048970628E-2</v>
      </c>
      <c r="P7">
        <f t="shared" si="1"/>
        <v>2.2301084882487663</v>
      </c>
    </row>
    <row r="8" spans="1:26" ht="13.2" x14ac:dyDescent="0.25">
      <c r="A8" s="4">
        <v>3</v>
      </c>
      <c r="B8" s="7" t="s">
        <v>28</v>
      </c>
      <c r="C8" s="5">
        <v>-61.5</v>
      </c>
      <c r="D8" s="5">
        <v>0</v>
      </c>
      <c r="E8">
        <f>AVERAGE(C8:C10)</f>
        <v>-63.833333333333336</v>
      </c>
      <c r="F8" s="5">
        <f t="shared" si="0"/>
        <v>-92.25</v>
      </c>
      <c r="G8">
        <v>-67.224606830369794</v>
      </c>
      <c r="H8">
        <f>AVERAGE(G8:G10)</f>
        <v>-68.975662137658787</v>
      </c>
      <c r="I8" s="5">
        <v>-61.5</v>
      </c>
      <c r="J8" s="5">
        <v>0</v>
      </c>
      <c r="K8">
        <v>-92.25</v>
      </c>
      <c r="L8">
        <v>0</v>
      </c>
      <c r="M8">
        <v>-67.224606830369794</v>
      </c>
      <c r="N8">
        <v>1.37226537051794</v>
      </c>
      <c r="O8">
        <v>4.4709482048970628E-2</v>
      </c>
      <c r="P8">
        <f t="shared" si="1"/>
        <v>2.1902304152710048</v>
      </c>
      <c r="Q8">
        <f>SQRT(P8^2+P9^2+P10^2)/3</f>
        <v>1.282986324422408</v>
      </c>
      <c r="R8">
        <f>100*Q8/ABS(G8)</f>
        <v>1.9085069960465701</v>
      </c>
    </row>
    <row r="9" spans="1:26" ht="13.2" x14ac:dyDescent="0.25">
      <c r="A9" s="3"/>
      <c r="B9" s="7" t="s">
        <v>29</v>
      </c>
      <c r="C9" s="5">
        <v>-63.7</v>
      </c>
      <c r="D9" s="5">
        <v>0</v>
      </c>
      <c r="F9" s="5">
        <f t="shared" si="0"/>
        <v>-95.550000000000011</v>
      </c>
      <c r="G9">
        <v>-69.501551262728995</v>
      </c>
      <c r="I9" s="5">
        <v>-63.7</v>
      </c>
      <c r="J9" s="5">
        <v>0</v>
      </c>
      <c r="K9">
        <v>-95.550000000000011</v>
      </c>
      <c r="L9">
        <v>0</v>
      </c>
      <c r="M9">
        <v>-69.501551262728995</v>
      </c>
      <c r="N9">
        <v>1.3747894581345801</v>
      </c>
      <c r="O9">
        <v>4.4709482048970628E-2</v>
      </c>
      <c r="P9">
        <f t="shared" si="1"/>
        <v>2.2602576272100046</v>
      </c>
    </row>
    <row r="10" spans="1:26" ht="13.2" x14ac:dyDescent="0.25">
      <c r="A10" s="3"/>
      <c r="B10" s="7" t="s">
        <v>30</v>
      </c>
      <c r="C10" s="5">
        <v>-66.3</v>
      </c>
      <c r="D10" s="5">
        <v>0</v>
      </c>
      <c r="F10" s="5">
        <f t="shared" si="0"/>
        <v>-99.449999999999989</v>
      </c>
      <c r="G10">
        <v>-70.200828319877601</v>
      </c>
      <c r="I10" s="5">
        <v>-66.3</v>
      </c>
      <c r="J10" s="5">
        <v>0</v>
      </c>
      <c r="K10">
        <v>-99.449999999999989</v>
      </c>
      <c r="L10">
        <v>0</v>
      </c>
      <c r="M10">
        <v>-70.200828319877601</v>
      </c>
      <c r="N10">
        <v>1.4166499510069199</v>
      </c>
      <c r="O10">
        <v>4.4709482048970628E-2</v>
      </c>
      <c r="P10">
        <f t="shared" si="1"/>
        <v>2.2155386172565543</v>
      </c>
    </row>
    <row r="11" spans="1:26" ht="13.2" x14ac:dyDescent="0.25">
      <c r="A11" s="4">
        <v>4</v>
      </c>
      <c r="B11" s="7" t="s">
        <v>31</v>
      </c>
      <c r="C11" s="5">
        <f>-70.7</f>
        <v>-70.7</v>
      </c>
      <c r="D11" s="5">
        <v>0</v>
      </c>
      <c r="E11">
        <f>AVERAGE(C11:C13)</f>
        <v>-71.399999999999991</v>
      </c>
      <c r="F11" s="5">
        <f t="shared" si="0"/>
        <v>-106.05000000000001</v>
      </c>
      <c r="G11">
        <v>-75.351089357617298</v>
      </c>
      <c r="H11">
        <f>AVERAGE(G11:G13)</f>
        <v>-75.131159329311018</v>
      </c>
      <c r="I11" s="5">
        <f>-70.7</f>
        <v>-70.7</v>
      </c>
      <c r="J11" s="5">
        <v>0</v>
      </c>
      <c r="K11">
        <v>-106.05000000000001</v>
      </c>
      <c r="L11">
        <v>0</v>
      </c>
      <c r="M11">
        <v>-75.351089357617298</v>
      </c>
      <c r="N11">
        <v>1.40739224553755</v>
      </c>
      <c r="O11">
        <v>4.4709482048970628E-2</v>
      </c>
      <c r="P11">
        <f t="shared" si="1"/>
        <v>2.3937237026043339</v>
      </c>
      <c r="Q11">
        <f>SQRT(P11^2+P12^2+P13^2)/3</f>
        <v>1.3606892293184132</v>
      </c>
      <c r="R11">
        <f>100*Q11/ABS(G11)</f>
        <v>1.8057990148762992</v>
      </c>
    </row>
    <row r="12" spans="1:26" ht="13.2" x14ac:dyDescent="0.25">
      <c r="A12" s="3"/>
      <c r="B12" s="7" t="s">
        <v>32</v>
      </c>
      <c r="C12" s="5">
        <v>-71.3</v>
      </c>
      <c r="D12" s="5">
        <v>0</v>
      </c>
      <c r="F12" s="5">
        <f t="shared" si="0"/>
        <v>-106.94999999999999</v>
      </c>
      <c r="G12">
        <v>-74.842190253912193</v>
      </c>
      <c r="I12" s="5">
        <v>-71.3</v>
      </c>
      <c r="J12" s="5">
        <v>0</v>
      </c>
      <c r="K12">
        <v>-106.94999999999999</v>
      </c>
      <c r="L12">
        <v>0</v>
      </c>
      <c r="M12">
        <v>-74.842190253912193</v>
      </c>
      <c r="N12">
        <v>1.42899716445074</v>
      </c>
      <c r="O12">
        <v>4.4709482048970628E-2</v>
      </c>
      <c r="P12">
        <f t="shared" si="1"/>
        <v>2.3416110576742013</v>
      </c>
    </row>
    <row r="13" spans="1:26" ht="13.2" x14ac:dyDescent="0.25">
      <c r="A13" s="3"/>
      <c r="B13" s="7" t="s">
        <v>33</v>
      </c>
      <c r="C13" s="5">
        <v>-72.2</v>
      </c>
      <c r="D13" s="5">
        <v>0</v>
      </c>
      <c r="F13" s="5">
        <f t="shared" si="0"/>
        <v>-108.30000000000001</v>
      </c>
      <c r="G13">
        <v>-75.200198376403605</v>
      </c>
      <c r="I13" s="5">
        <v>-72.2</v>
      </c>
      <c r="J13" s="5">
        <v>0</v>
      </c>
      <c r="K13">
        <v>-108.30000000000001</v>
      </c>
      <c r="L13">
        <v>0</v>
      </c>
      <c r="M13">
        <v>-75.200198376403605</v>
      </c>
      <c r="N13">
        <v>1.44016271998784</v>
      </c>
      <c r="O13">
        <v>4.4709482048970628E-2</v>
      </c>
      <c r="P13">
        <f t="shared" si="1"/>
        <v>2.3345708597548169</v>
      </c>
    </row>
    <row r="14" spans="1:26" ht="13.2" x14ac:dyDescent="0.25">
      <c r="A14" s="4">
        <v>5</v>
      </c>
      <c r="B14" s="7" t="s">
        <v>34</v>
      </c>
      <c r="C14" s="5"/>
      <c r="D14" s="5"/>
      <c r="F14" s="5"/>
    </row>
    <row r="15" spans="1:26" ht="13.2" x14ac:dyDescent="0.25">
      <c r="A15" s="3"/>
      <c r="B15" s="7" t="s">
        <v>35</v>
      </c>
      <c r="C15" s="5"/>
      <c r="D15" s="5"/>
      <c r="F15" s="5"/>
    </row>
    <row r="16" spans="1:26" ht="13.2" x14ac:dyDescent="0.25">
      <c r="A16" s="3"/>
      <c r="B16" s="7" t="s">
        <v>44</v>
      </c>
      <c r="C16" s="5"/>
      <c r="D16" s="5"/>
      <c r="F1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ZS (Presonic)</vt:lpstr>
      <vt:lpstr>ZS (Sonic)</vt:lpstr>
      <vt:lpstr>ZP (Presonic)</vt:lpstr>
      <vt:lpstr>ZP (Sonic)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created xsi:type="dcterms:W3CDTF">2022-09-29T16:55:34Z</dcterms:created>
  <dcterms:modified xsi:type="dcterms:W3CDTF">2023-04-23T00:01:42Z</dcterms:modified>
</cp:coreProperties>
</file>