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1696430d113c8bf6/Documents/Things I know/Physics_Research/BioPhysics/HenryCoeffCode/POPS_chol_in_NaCl_water/"/>
    </mc:Choice>
  </mc:AlternateContent>
  <xr:revisionPtr revIDLastSave="246" documentId="11_6C678ADFE184E152AB83EEF91351193C718FA39D" xr6:coauthVersionLast="47" xr6:coauthVersionMax="47" xr10:uidLastSave="{F0E4F97A-1AD1-47FD-8A0D-D6A7661A276A}"/>
  <bookViews>
    <workbookView xWindow="-108" yWindow="-108" windowWidth="23256" windowHeight="12456" activeTab="1" xr2:uid="{00000000-000D-0000-FFFF-FFFF00000000}"/>
  </bookViews>
  <sheets>
    <sheet name="ZP (Presonic)" sheetId="1" r:id="rId1"/>
    <sheet name="ZP (Sonic)" sheetId="2" r:id="rId2"/>
    <sheet name="ZS (Presonic)" sheetId="3" r:id="rId3"/>
    <sheet name="ZS (Sonic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2" l="1"/>
  <c r="Y2" i="4"/>
  <c r="Y11" i="4" l="1"/>
  <c r="Y8" i="4"/>
  <c r="Y5" i="4"/>
  <c r="R11" i="2"/>
  <c r="R8" i="2"/>
  <c r="R5" i="2"/>
  <c r="Q11" i="2"/>
  <c r="Q8" i="2"/>
  <c r="Q5" i="2"/>
  <c r="Q2" i="2"/>
  <c r="P3" i="2" l="1"/>
  <c r="P4" i="2"/>
  <c r="P5" i="2"/>
  <c r="P6" i="2"/>
  <c r="P7" i="2"/>
  <c r="P8" i="2"/>
  <c r="P9" i="2"/>
  <c r="P10" i="2"/>
  <c r="P11" i="2"/>
  <c r="P12" i="2"/>
  <c r="P13" i="2"/>
  <c r="P2" i="2"/>
  <c r="O2" i="2"/>
  <c r="X2" i="4" l="1"/>
  <c r="R3" i="4"/>
  <c r="R4" i="4"/>
  <c r="R5" i="4"/>
  <c r="R6" i="4"/>
  <c r="R7" i="4"/>
  <c r="R8" i="4"/>
  <c r="R9" i="4"/>
  <c r="R10" i="4"/>
  <c r="R11" i="4"/>
  <c r="R12" i="4"/>
  <c r="R13" i="4"/>
  <c r="R2" i="4"/>
  <c r="T2" i="4" s="1"/>
  <c r="V2" i="4" s="1"/>
  <c r="Q3" i="4"/>
  <c r="W3" i="4" s="1"/>
  <c r="Q4" i="4"/>
  <c r="W4" i="4" s="1"/>
  <c r="Q5" i="4"/>
  <c r="Q6" i="4"/>
  <c r="W6" i="4" s="1"/>
  <c r="Q7" i="4"/>
  <c r="W7" i="4" s="1"/>
  <c r="Q8" i="4"/>
  <c r="Q9" i="4"/>
  <c r="W9" i="4" s="1"/>
  <c r="Q10" i="4"/>
  <c r="W10" i="4" s="1"/>
  <c r="Q11" i="4"/>
  <c r="Q12" i="4"/>
  <c r="W12" i="4" s="1"/>
  <c r="Q13" i="4"/>
  <c r="W13" i="4" s="1"/>
  <c r="Q2" i="4"/>
  <c r="S2" i="4" s="1"/>
  <c r="U2" i="4" s="1"/>
  <c r="L3" i="4"/>
  <c r="L4" i="4"/>
  <c r="L5" i="4"/>
  <c r="L6" i="4"/>
  <c r="L7" i="4"/>
  <c r="L8" i="4"/>
  <c r="L9" i="4"/>
  <c r="L10" i="4"/>
  <c r="L11" i="4"/>
  <c r="L12" i="4"/>
  <c r="L13" i="4"/>
  <c r="L2" i="4"/>
  <c r="L3" i="2"/>
  <c r="L4" i="2"/>
  <c r="L5" i="2"/>
  <c r="L6" i="2"/>
  <c r="L7" i="2"/>
  <c r="L8" i="2"/>
  <c r="L9" i="2"/>
  <c r="L10" i="2"/>
  <c r="L11" i="2"/>
  <c r="L12" i="2"/>
  <c r="L13" i="2"/>
  <c r="L2" i="2"/>
  <c r="K3" i="2"/>
  <c r="K4" i="2"/>
  <c r="K5" i="2"/>
  <c r="K6" i="2"/>
  <c r="K7" i="2"/>
  <c r="K8" i="2"/>
  <c r="K9" i="2"/>
  <c r="K10" i="2"/>
  <c r="K11" i="2"/>
  <c r="K12" i="2"/>
  <c r="K13" i="2"/>
  <c r="K2" i="2"/>
  <c r="K11" i="4"/>
  <c r="G11" i="2"/>
  <c r="G8" i="2"/>
  <c r="G5" i="2"/>
  <c r="G2" i="2"/>
  <c r="H3" i="2"/>
  <c r="H4" i="2"/>
  <c r="H5" i="2"/>
  <c r="H6" i="2"/>
  <c r="H7" i="2"/>
  <c r="H8" i="2"/>
  <c r="H9" i="2"/>
  <c r="H10" i="2"/>
  <c r="H11" i="2"/>
  <c r="H12" i="2"/>
  <c r="H13" i="2"/>
  <c r="H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" i="1"/>
  <c r="J13" i="4"/>
  <c r="J12" i="4"/>
  <c r="J11" i="4"/>
  <c r="J10" i="4"/>
  <c r="J9" i="4"/>
  <c r="J8" i="4"/>
  <c r="K8" i="4" s="1"/>
  <c r="J7" i="4"/>
  <c r="J6" i="4"/>
  <c r="J5" i="4"/>
  <c r="K5" i="4" s="1"/>
  <c r="J4" i="4"/>
  <c r="J3" i="4"/>
  <c r="J2" i="4"/>
  <c r="K2" i="4" s="1"/>
  <c r="J7" i="3"/>
  <c r="J6" i="3"/>
  <c r="K5" i="3"/>
  <c r="J5" i="3"/>
  <c r="J4" i="3"/>
  <c r="J3" i="3"/>
  <c r="K2" i="3"/>
  <c r="J2" i="3"/>
  <c r="E11" i="2"/>
  <c r="E8" i="2"/>
  <c r="E5" i="2"/>
  <c r="E2" i="2"/>
  <c r="E20" i="1"/>
  <c r="E17" i="1"/>
  <c r="E14" i="1"/>
  <c r="E11" i="1"/>
  <c r="E8" i="1"/>
  <c r="E5" i="1"/>
  <c r="E2" i="1"/>
  <c r="S8" i="4" l="1"/>
  <c r="U8" i="4" s="1"/>
  <c r="W8" i="4"/>
  <c r="W2" i="4"/>
  <c r="T5" i="4"/>
  <c r="V5" i="4" s="1"/>
  <c r="T11" i="4"/>
  <c r="V11" i="4" s="1"/>
  <c r="S5" i="4"/>
  <c r="U5" i="4" s="1"/>
  <c r="W5" i="4"/>
  <c r="T8" i="4"/>
  <c r="V8" i="4" s="1"/>
  <c r="S11" i="4"/>
  <c r="U11" i="4" s="1"/>
  <c r="W11" i="4"/>
</calcChain>
</file>

<file path=xl/sharedStrings.xml><?xml version="1.0" encoding="utf-8"?>
<sst xmlns="http://schemas.openxmlformats.org/spreadsheetml/2006/main" count="114" uniqueCount="58">
  <si>
    <t>Experiment (set of 3 measurements)</t>
  </si>
  <si>
    <t>Chol% - Measurement</t>
  </si>
  <si>
    <t>W. Avg Z Pot. (mV)</t>
  </si>
  <si>
    <t>S.D</t>
  </si>
  <si>
    <t>Average Pot. across measurements</t>
  </si>
  <si>
    <t>Corrected Z-Pot</t>
  </si>
  <si>
    <t>Avg Corrected Pot</t>
  </si>
  <si>
    <t>Runs</t>
  </si>
  <si>
    <t>0 - 1</t>
  </si>
  <si>
    <t>0 - 2</t>
  </si>
  <si>
    <t>0 - 3</t>
  </si>
  <si>
    <t>10 - 1</t>
  </si>
  <si>
    <t>10 - 2</t>
  </si>
  <si>
    <t>10 - 3</t>
  </si>
  <si>
    <t>20 - 1</t>
  </si>
  <si>
    <t>20 - 2</t>
  </si>
  <si>
    <t>20 - 3</t>
  </si>
  <si>
    <t>26.5 - 1</t>
  </si>
  <si>
    <t>26.5 - 2</t>
  </si>
  <si>
    <t>26.5 - 3</t>
  </si>
  <si>
    <t>30 - 1</t>
  </si>
  <si>
    <t>30 - 2</t>
  </si>
  <si>
    <t>30 - 3</t>
  </si>
  <si>
    <t>Chol% - measurement</t>
  </si>
  <si>
    <t>Peak #</t>
  </si>
  <si>
    <t>Number (nm)</t>
  </si>
  <si>
    <t>S.D.</t>
  </si>
  <si>
    <t>% Distr.</t>
  </si>
  <si>
    <t>PDI</t>
  </si>
  <si>
    <t>Int</t>
  </si>
  <si>
    <t>Measurement Avg (nm)</t>
  </si>
  <si>
    <t>Radius (nm)</t>
  </si>
  <si>
    <t>Experiment Avg Radius (nm)</t>
  </si>
  <si>
    <t>26 - 1</t>
  </si>
  <si>
    <t>26 - 2</t>
  </si>
  <si>
    <t>26 - 3</t>
  </si>
  <si>
    <t>Raw ZP</t>
  </si>
  <si>
    <t>Exp Avg Radius S.D.</t>
  </si>
  <si>
    <t>Avg Z Pot</t>
  </si>
  <si>
    <t>Raw Zeta</t>
  </si>
  <si>
    <t>Raw Z S.D.</t>
  </si>
  <si>
    <t xml:space="preserve">% Distr. </t>
  </si>
  <si>
    <t>Measurement Number</t>
  </si>
  <si>
    <t>Measurement S.D.</t>
  </si>
  <si>
    <t>Measurement W. Avg</t>
  </si>
  <si>
    <t>W.Avg S.D.</t>
  </si>
  <si>
    <t>Radius S.D.</t>
  </si>
  <si>
    <t>Exp. Avg Radius</t>
  </si>
  <si>
    <t>KA S.D.</t>
  </si>
  <si>
    <t>KA values (for K =.1013)</t>
  </si>
  <si>
    <t>KA values (UNAVERAGED)</t>
  </si>
  <si>
    <t>Standard Deviation</t>
  </si>
  <si>
    <t>Henry CoEff. SD</t>
  </si>
  <si>
    <t>Henry Coeff.</t>
  </si>
  <si>
    <t>Corrected Z-Pot SD</t>
  </si>
  <si>
    <t>Avg Corrected Z-Pot SD</t>
  </si>
  <si>
    <t>Avg Corrected Z-Pot Rel SD</t>
  </si>
  <si>
    <t>Exp Avg Radius Rel. S.D.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</si>
</sst>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theme="9"/>
        <bgColor rgb="FFB7E1CD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/>
    <xf numFmtId="0" fontId="2" fillId="0" borderId="0" xfId="0" applyFont="1"/>
    <xf numFmtId="4" fontId="2" fillId="0" borderId="0" xfId="0" applyNumberFormat="1" applyFont="1"/>
    <xf numFmtId="0" fontId="1" fillId="0" borderId="0" xfId="0" applyFont="1" applyAlignment="1">
      <alignment horizontal="right" wrapText="1"/>
    </xf>
    <xf numFmtId="0" fontId="1" fillId="0" borderId="0" xfId="0" applyFont="1"/>
    <xf numFmtId="0" fontId="4" fillId="4" borderId="0" xfId="0" applyFont="1" applyFill="1"/>
    <xf numFmtId="0" fontId="4" fillId="4" borderId="0" xfId="0" applyFont="1" applyFill="1" applyAlignment="1">
      <alignment wrapText="1"/>
    </xf>
    <xf numFmtId="0" fontId="0" fillId="4" borderId="0" xfId="0" applyFill="1"/>
    <xf numFmtId="0" fontId="3" fillId="3" borderId="0" xfId="0" applyFont="1" applyFill="1" applyAlignment="1">
      <alignment wrapText="1"/>
    </xf>
    <xf numFmtId="0" fontId="0" fillId="4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'ZP (Sonic)'!$C$19:$C$22</c:f>
              <c:numCache>
                <c:formatCode>General</c:formatCode>
                <c:ptCount val="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26.5</c:v>
                </c:pt>
              </c:numCache>
            </c:numRef>
          </c:xVal>
          <c:yVal>
            <c:numRef>
              <c:f>'ZP (Sonic)'!$D$19:$D$22</c:f>
              <c:numCache>
                <c:formatCode>General</c:formatCode>
                <c:ptCount val="4"/>
                <c:pt idx="0">
                  <c:v>-53.435673319957402</c:v>
                </c:pt>
                <c:pt idx="1">
                  <c:v>-89.334040877619699</c:v>
                </c:pt>
                <c:pt idx="2">
                  <c:v>-38.94993741915043</c:v>
                </c:pt>
                <c:pt idx="3">
                  <c:v>-51.065039747356899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BF-4554-AA29-837D8F17E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32432"/>
        <c:axId val="1273233264"/>
      </c:scatterChart>
      <c:valAx>
        <c:axId val="127323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33264"/>
        <c:crosses val="autoZero"/>
        <c:crossBetween val="midCat"/>
      </c:valAx>
      <c:valAx>
        <c:axId val="12732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3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'ZS (Sonic)'!$B$15:$B$18</c:f>
              <c:numCache>
                <c:formatCode>General</c:formatCode>
                <c:ptCount val="4"/>
              </c:numCache>
            </c:numRef>
          </c:xVal>
          <c:yVal>
            <c:numRef>
              <c:f>'ZS (Sonic)'!$C$15:$C$18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D-4E9D-B1D2-864BD2F7C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861263"/>
        <c:axId val="309858351"/>
      </c:scatterChart>
      <c:valAx>
        <c:axId val="30986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58351"/>
        <c:crosses val="autoZero"/>
        <c:crossBetween val="midCat"/>
      </c:valAx>
      <c:valAx>
        <c:axId val="30985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6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14</xdr:row>
      <xdr:rowOff>99060</xdr:rowOff>
    </xdr:from>
    <xdr:to>
      <xdr:col>9</xdr:col>
      <xdr:colOff>0</xdr:colOff>
      <xdr:row>28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88756-24F6-4B08-29DD-367142EBA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18</xdr:row>
      <xdr:rowOff>60960</xdr:rowOff>
    </xdr:from>
    <xdr:to>
      <xdr:col>10</xdr:col>
      <xdr:colOff>175260</xdr:colOff>
      <xdr:row>33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377D8E-FD25-1FDB-F8C7-9C48A14B1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2"/>
  <sheetViews>
    <sheetView workbookViewId="0">
      <selection activeCell="I2" sqref="I2"/>
    </sheetView>
  </sheetViews>
  <sheetFormatPr defaultColWidth="12.6640625" defaultRowHeight="15.75" customHeight="1" x14ac:dyDescent="0.25"/>
  <cols>
    <col min="7" max="7" width="14.77734375" customWidth="1"/>
  </cols>
  <sheetData>
    <row r="1" spans="1:9" ht="41.4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2" t="s">
        <v>36</v>
      </c>
    </row>
    <row r="2" spans="1:9" ht="13.2" x14ac:dyDescent="0.25">
      <c r="A2" s="3">
        <v>1</v>
      </c>
      <c r="B2" s="3" t="s">
        <v>8</v>
      </c>
      <c r="C2" s="3">
        <v>-59.2</v>
      </c>
      <c r="D2" s="3">
        <v>7.57</v>
      </c>
      <c r="E2" s="4">
        <f>AVERAGE(C2:C4)</f>
        <v>-59.733333333333327</v>
      </c>
      <c r="H2" s="3">
        <v>20</v>
      </c>
      <c r="I2">
        <f>C2 * 1.5</f>
        <v>-88.800000000000011</v>
      </c>
    </row>
    <row r="3" spans="1:9" ht="13.2" x14ac:dyDescent="0.25">
      <c r="B3" s="3" t="s">
        <v>9</v>
      </c>
      <c r="C3" s="3">
        <v>-61</v>
      </c>
      <c r="D3" s="3">
        <v>10.3</v>
      </c>
      <c r="E3" s="4"/>
      <c r="H3" s="3">
        <v>20</v>
      </c>
      <c r="I3">
        <f t="shared" ref="I3:I22" si="0">C3 * 1.5</f>
        <v>-91.5</v>
      </c>
    </row>
    <row r="4" spans="1:9" ht="13.2" x14ac:dyDescent="0.25">
      <c r="B4" s="3" t="s">
        <v>10</v>
      </c>
      <c r="C4" s="3">
        <v>-59</v>
      </c>
      <c r="D4" s="3">
        <v>8.3800000000000008</v>
      </c>
      <c r="E4" s="4"/>
      <c r="H4" s="3">
        <v>20</v>
      </c>
      <c r="I4">
        <f t="shared" si="0"/>
        <v>-88.5</v>
      </c>
    </row>
    <row r="5" spans="1:9" ht="13.2" x14ac:dyDescent="0.25">
      <c r="A5" s="3">
        <v>2</v>
      </c>
      <c r="B5" s="3" t="s">
        <v>11</v>
      </c>
      <c r="C5" s="3">
        <v>-66.7</v>
      </c>
      <c r="D5" s="3">
        <v>7.2</v>
      </c>
      <c r="E5" s="4">
        <f>AVERAGE(C5:C7)</f>
        <v>-67.7</v>
      </c>
      <c r="H5" s="3">
        <v>20</v>
      </c>
      <c r="I5">
        <f t="shared" si="0"/>
        <v>-100.05000000000001</v>
      </c>
    </row>
    <row r="6" spans="1:9" ht="13.2" x14ac:dyDescent="0.25">
      <c r="B6" s="3" t="s">
        <v>12</v>
      </c>
      <c r="C6" s="3">
        <v>-68.2</v>
      </c>
      <c r="D6" s="3">
        <v>6.87</v>
      </c>
      <c r="E6" s="4"/>
      <c r="H6" s="3">
        <v>20</v>
      </c>
      <c r="I6">
        <f t="shared" si="0"/>
        <v>-102.30000000000001</v>
      </c>
    </row>
    <row r="7" spans="1:9" ht="13.2" x14ac:dyDescent="0.25">
      <c r="B7" s="3" t="s">
        <v>13</v>
      </c>
      <c r="C7" s="3">
        <v>-68.2</v>
      </c>
      <c r="D7" s="3">
        <v>6.74</v>
      </c>
      <c r="E7" s="4"/>
      <c r="H7" s="3">
        <v>20</v>
      </c>
      <c r="I7">
        <f t="shared" si="0"/>
        <v>-102.30000000000001</v>
      </c>
    </row>
    <row r="8" spans="1:9" ht="13.2" x14ac:dyDescent="0.25">
      <c r="A8" s="3">
        <v>3</v>
      </c>
      <c r="B8" s="3" t="s">
        <v>14</v>
      </c>
      <c r="C8" s="3">
        <v>-62.4</v>
      </c>
      <c r="D8" s="3">
        <v>11.2</v>
      </c>
      <c r="E8" s="4">
        <f>AVERAGE(C8:C10)</f>
        <v>-61.9</v>
      </c>
      <c r="H8" s="3">
        <v>20</v>
      </c>
      <c r="I8">
        <f t="shared" si="0"/>
        <v>-93.6</v>
      </c>
    </row>
    <row r="9" spans="1:9" ht="13.2" x14ac:dyDescent="0.25">
      <c r="B9" s="3" t="s">
        <v>15</v>
      </c>
      <c r="C9" s="3">
        <v>-61.1</v>
      </c>
      <c r="D9" s="3">
        <v>12.3</v>
      </c>
      <c r="E9" s="4"/>
      <c r="H9" s="3">
        <v>20</v>
      </c>
      <c r="I9">
        <f t="shared" si="0"/>
        <v>-91.65</v>
      </c>
    </row>
    <row r="10" spans="1:9" ht="13.2" x14ac:dyDescent="0.25">
      <c r="B10" s="3" t="s">
        <v>16</v>
      </c>
      <c r="C10" s="3">
        <v>-62.2</v>
      </c>
      <c r="D10" s="3">
        <v>11.6</v>
      </c>
      <c r="E10" s="4"/>
      <c r="H10" s="3">
        <v>20</v>
      </c>
      <c r="I10">
        <f t="shared" si="0"/>
        <v>-93.300000000000011</v>
      </c>
    </row>
    <row r="11" spans="1:9" ht="13.2" x14ac:dyDescent="0.25">
      <c r="A11" s="3">
        <v>4</v>
      </c>
      <c r="B11" s="3" t="s">
        <v>14</v>
      </c>
      <c r="C11" s="3">
        <v>-67.099999999999994</v>
      </c>
      <c r="D11" s="3">
        <v>11.4</v>
      </c>
      <c r="E11" s="4">
        <f>AVERAGE(C11:C13)</f>
        <v>-67.266666666666666</v>
      </c>
      <c r="H11" s="3">
        <v>40</v>
      </c>
      <c r="I11">
        <f t="shared" si="0"/>
        <v>-100.64999999999999</v>
      </c>
    </row>
    <row r="12" spans="1:9" ht="13.2" x14ac:dyDescent="0.25">
      <c r="B12" s="3" t="s">
        <v>15</v>
      </c>
      <c r="C12" s="3">
        <v>-66.400000000000006</v>
      </c>
      <c r="D12" s="3">
        <v>10.4</v>
      </c>
      <c r="E12" s="4"/>
      <c r="H12" s="3">
        <v>40</v>
      </c>
      <c r="I12">
        <f t="shared" si="0"/>
        <v>-99.600000000000009</v>
      </c>
    </row>
    <row r="13" spans="1:9" ht="13.2" x14ac:dyDescent="0.25">
      <c r="B13" s="3" t="s">
        <v>16</v>
      </c>
      <c r="C13" s="3">
        <v>-68.3</v>
      </c>
      <c r="D13" s="3">
        <v>10.7</v>
      </c>
      <c r="E13" s="4"/>
      <c r="H13" s="3">
        <v>40</v>
      </c>
      <c r="I13">
        <f t="shared" si="0"/>
        <v>-102.44999999999999</v>
      </c>
    </row>
    <row r="14" spans="1:9" ht="13.2" x14ac:dyDescent="0.25">
      <c r="A14" s="3">
        <v>5</v>
      </c>
      <c r="B14" s="3" t="s">
        <v>14</v>
      </c>
      <c r="C14" s="3">
        <v>-67.900000000000006</v>
      </c>
      <c r="D14" s="3">
        <v>10.9</v>
      </c>
      <c r="E14" s="4">
        <f>AVERAGE(C14:C16)</f>
        <v>-23.166666666666668</v>
      </c>
      <c r="H14" s="3">
        <v>50</v>
      </c>
      <c r="I14">
        <f t="shared" si="0"/>
        <v>-101.85000000000001</v>
      </c>
    </row>
    <row r="15" spans="1:9" ht="13.2" x14ac:dyDescent="0.25">
      <c r="B15" s="3" t="s">
        <v>15</v>
      </c>
      <c r="C15" s="3">
        <v>67.2</v>
      </c>
      <c r="D15" s="3">
        <v>12.3</v>
      </c>
      <c r="E15" s="4"/>
      <c r="H15" s="3">
        <v>50</v>
      </c>
      <c r="I15">
        <f t="shared" si="0"/>
        <v>100.80000000000001</v>
      </c>
    </row>
    <row r="16" spans="1:9" ht="13.2" x14ac:dyDescent="0.25">
      <c r="B16" s="3" t="s">
        <v>16</v>
      </c>
      <c r="C16" s="3">
        <v>-68.8</v>
      </c>
      <c r="D16" s="3">
        <v>12.3</v>
      </c>
      <c r="E16" s="4"/>
      <c r="H16" s="3">
        <v>50</v>
      </c>
      <c r="I16">
        <f t="shared" si="0"/>
        <v>-103.19999999999999</v>
      </c>
    </row>
    <row r="17" spans="1:9" ht="13.2" x14ac:dyDescent="0.25">
      <c r="A17" s="3">
        <v>6</v>
      </c>
      <c r="B17" s="3" t="s">
        <v>17</v>
      </c>
      <c r="C17" s="3">
        <v>-57.4</v>
      </c>
      <c r="D17" s="3">
        <v>9.3000000000000007</v>
      </c>
      <c r="E17" s="4">
        <f>AVERAGE(C17:C19)</f>
        <v>-58.466666666666661</v>
      </c>
      <c r="H17" s="3">
        <v>50</v>
      </c>
      <c r="I17">
        <f t="shared" si="0"/>
        <v>-86.1</v>
      </c>
    </row>
    <row r="18" spans="1:9" ht="13.2" x14ac:dyDescent="0.25">
      <c r="B18" s="3" t="s">
        <v>18</v>
      </c>
      <c r="C18" s="3">
        <v>-58.7</v>
      </c>
      <c r="D18" s="3">
        <v>9.9499999999999993</v>
      </c>
      <c r="E18" s="4"/>
      <c r="H18" s="3">
        <v>50</v>
      </c>
      <c r="I18">
        <f t="shared" si="0"/>
        <v>-88.050000000000011</v>
      </c>
    </row>
    <row r="19" spans="1:9" ht="13.2" x14ac:dyDescent="0.25">
      <c r="B19" s="3" t="s">
        <v>19</v>
      </c>
      <c r="C19" s="3">
        <v>-59.3</v>
      </c>
      <c r="D19" s="3">
        <v>9.32</v>
      </c>
      <c r="E19" s="4"/>
      <c r="H19" s="3">
        <v>50</v>
      </c>
      <c r="I19">
        <f t="shared" si="0"/>
        <v>-88.949999999999989</v>
      </c>
    </row>
    <row r="20" spans="1:9" ht="13.2" x14ac:dyDescent="0.25">
      <c r="A20" s="3">
        <v>7</v>
      </c>
      <c r="B20" s="3" t="s">
        <v>17</v>
      </c>
      <c r="C20" s="3">
        <v>-61.5</v>
      </c>
      <c r="D20" s="3">
        <v>9.24</v>
      </c>
      <c r="E20" s="4">
        <f>AVERAGE(C20:C22)</f>
        <v>-60.20000000000001</v>
      </c>
      <c r="H20" s="3">
        <v>50</v>
      </c>
      <c r="I20">
        <f t="shared" si="0"/>
        <v>-92.25</v>
      </c>
    </row>
    <row r="21" spans="1:9" ht="13.2" x14ac:dyDescent="0.25">
      <c r="B21" s="3" t="s">
        <v>18</v>
      </c>
      <c r="C21" s="3">
        <v>-60.9</v>
      </c>
      <c r="D21" s="3">
        <v>10.4</v>
      </c>
      <c r="E21" s="4"/>
      <c r="H21" s="3">
        <v>50</v>
      </c>
      <c r="I21">
        <f t="shared" si="0"/>
        <v>-91.35</v>
      </c>
    </row>
    <row r="22" spans="1:9" ht="13.2" x14ac:dyDescent="0.25">
      <c r="B22" s="3" t="s">
        <v>19</v>
      </c>
      <c r="C22" s="3">
        <v>-58.2</v>
      </c>
      <c r="D22" s="3">
        <v>9.4700000000000006</v>
      </c>
      <c r="E22" s="4"/>
      <c r="H22" s="3">
        <v>50</v>
      </c>
      <c r="I22">
        <f t="shared" si="0"/>
        <v>-87.300000000000011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22"/>
  <sheetViews>
    <sheetView tabSelected="1" topLeftCell="F1" workbookViewId="0">
      <selection activeCell="R4" sqref="R4"/>
    </sheetView>
  </sheetViews>
  <sheetFormatPr defaultColWidth="12.6640625" defaultRowHeight="15.75" customHeight="1" x14ac:dyDescent="0.25"/>
  <cols>
    <col min="6" max="6" width="19.109375" customWidth="1"/>
    <col min="7" max="7" width="14.21875" customWidth="1"/>
  </cols>
  <sheetData>
    <row r="1" spans="1:18" ht="61.2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2" t="s">
        <v>36</v>
      </c>
      <c r="I1" s="7" t="s">
        <v>38</v>
      </c>
      <c r="J1" s="9" t="s">
        <v>3</v>
      </c>
      <c r="K1" s="10" t="s">
        <v>39</v>
      </c>
      <c r="L1" s="8" t="s">
        <v>40</v>
      </c>
      <c r="M1" s="8" t="s">
        <v>5</v>
      </c>
      <c r="N1" s="9" t="s">
        <v>53</v>
      </c>
      <c r="O1" s="11" t="s">
        <v>52</v>
      </c>
      <c r="P1" s="11" t="s">
        <v>54</v>
      </c>
      <c r="Q1" s="11" t="s">
        <v>55</v>
      </c>
      <c r="R1" s="11" t="s">
        <v>56</v>
      </c>
    </row>
    <row r="2" spans="1:18" ht="13.2" x14ac:dyDescent="0.25">
      <c r="A2" s="3">
        <v>1</v>
      </c>
      <c r="B2" s="3" t="s">
        <v>8</v>
      </c>
      <c r="C2" s="3">
        <v>-39.5</v>
      </c>
      <c r="D2" s="3">
        <v>10.9</v>
      </c>
      <c r="E2" s="4">
        <f>AVERAGE(C2:C4)</f>
        <v>-38.56666666666667</v>
      </c>
      <c r="F2">
        <v>-57.648304674566504</v>
      </c>
      <c r="G2">
        <f>AVERAGE(F2:F4)</f>
        <v>-53.435673319957402</v>
      </c>
      <c r="H2">
        <f t="shared" ref="H2:H13" si="0">C2 *1.5</f>
        <v>-59.25</v>
      </c>
      <c r="I2">
        <v>-39.5</v>
      </c>
      <c r="J2">
        <v>10.9</v>
      </c>
      <c r="K2">
        <f>I2*1.5</f>
        <v>-59.25</v>
      </c>
      <c r="L2">
        <f>J2*1.5</f>
        <v>16.350000000000001</v>
      </c>
      <c r="M2">
        <v>-57.648304674566504</v>
      </c>
      <c r="N2">
        <v>1.0277839102897399</v>
      </c>
      <c r="O2">
        <f>_xlfn.STDEV.S(N2:N13)</f>
        <v>0.13154450682458452</v>
      </c>
      <c r="P2">
        <f>ABS(M2)*SQRT( (L2/K2)^2+(O2/N2)^2)</f>
        <v>17.535805613971942</v>
      </c>
      <c r="Q2">
        <f>SQRT(P2^2+P3^2+P4^2)/3</f>
        <v>9.6273799282821759</v>
      </c>
      <c r="R2">
        <f>100*Q2/ABS(G2)</f>
        <v>18.01676544924624</v>
      </c>
    </row>
    <row r="3" spans="1:18" ht="13.2" x14ac:dyDescent="0.25">
      <c r="B3" s="3" t="s">
        <v>9</v>
      </c>
      <c r="C3" s="3">
        <v>-39.200000000000003</v>
      </c>
      <c r="D3" s="3">
        <v>12.3</v>
      </c>
      <c r="E3" s="4"/>
      <c r="F3">
        <v>-49.454108317564703</v>
      </c>
      <c r="H3">
        <f t="shared" si="0"/>
        <v>-58.800000000000004</v>
      </c>
      <c r="I3">
        <v>-39.200000000000003</v>
      </c>
      <c r="J3">
        <v>12.3</v>
      </c>
      <c r="K3">
        <f t="shared" ref="K3:K13" si="1">I3*1.5</f>
        <v>-58.800000000000004</v>
      </c>
      <c r="L3">
        <f t="shared" ref="L3:L13" si="2">J3*1.5</f>
        <v>18.450000000000003</v>
      </c>
      <c r="M3">
        <v>-49.454108317564703</v>
      </c>
      <c r="N3">
        <v>1.18898109783765</v>
      </c>
      <c r="O3">
        <v>0.13154450682458452</v>
      </c>
      <c r="P3">
        <f t="shared" ref="P3:P13" si="3">ABS(M3)*SQRT( (L3/K3)^2+(O3/N3)^2)</f>
        <v>16.453841042035954</v>
      </c>
    </row>
    <row r="4" spans="1:18" ht="13.2" x14ac:dyDescent="0.25">
      <c r="B4" s="3" t="s">
        <v>10</v>
      </c>
      <c r="C4" s="3">
        <v>-37</v>
      </c>
      <c r="D4" s="3">
        <v>10.1</v>
      </c>
      <c r="E4" s="4"/>
      <c r="F4">
        <v>-53.204606967741</v>
      </c>
      <c r="H4">
        <f t="shared" si="0"/>
        <v>-55.5</v>
      </c>
      <c r="I4">
        <v>-37</v>
      </c>
      <c r="J4">
        <v>10.1</v>
      </c>
      <c r="K4">
        <f t="shared" si="1"/>
        <v>-55.5</v>
      </c>
      <c r="L4">
        <f t="shared" si="2"/>
        <v>15.149999999999999</v>
      </c>
      <c r="M4">
        <v>-53.204606967741</v>
      </c>
      <c r="N4">
        <v>1.04314274953014</v>
      </c>
      <c r="O4">
        <v>0.13154450682458452</v>
      </c>
      <c r="P4">
        <f t="shared" si="3"/>
        <v>15.998269749689126</v>
      </c>
    </row>
    <row r="5" spans="1:18" ht="13.2" x14ac:dyDescent="0.25">
      <c r="A5" s="3">
        <v>2</v>
      </c>
      <c r="B5" s="3" t="s">
        <v>11</v>
      </c>
      <c r="C5" s="3">
        <v>-64</v>
      </c>
      <c r="D5" s="3">
        <v>13.2</v>
      </c>
      <c r="E5" s="4">
        <f>AVERAGE(C5:C7)</f>
        <v>-66.933333333333323</v>
      </c>
      <c r="F5">
        <v>-80.634062847738903</v>
      </c>
      <c r="G5">
        <f>AVERAGE(F5:F7)</f>
        <v>-89.334040877619714</v>
      </c>
      <c r="H5">
        <f t="shared" si="0"/>
        <v>-96</v>
      </c>
      <c r="I5">
        <v>-64</v>
      </c>
      <c r="J5">
        <v>13.2</v>
      </c>
      <c r="K5">
        <f t="shared" si="1"/>
        <v>-96</v>
      </c>
      <c r="L5">
        <f t="shared" si="2"/>
        <v>19.799999999999997</v>
      </c>
      <c r="M5">
        <v>-80.634062847738903</v>
      </c>
      <c r="N5">
        <v>1.19056384621567</v>
      </c>
      <c r="O5">
        <v>0.13154450682458452</v>
      </c>
      <c r="P5">
        <f t="shared" si="3"/>
        <v>18.866809121071206</v>
      </c>
      <c r="Q5">
        <f>SQRT(P5^2+P6^2+P7^2)/3</f>
        <v>12.846401693677597</v>
      </c>
      <c r="R5">
        <f>100*Q5/ABS(G5)</f>
        <v>14.380186508383865</v>
      </c>
    </row>
    <row r="6" spans="1:18" ht="13.2" x14ac:dyDescent="0.25">
      <c r="B6" s="3" t="s">
        <v>12</v>
      </c>
      <c r="C6" s="3">
        <v>-66.2</v>
      </c>
      <c r="D6" s="3">
        <v>11.9</v>
      </c>
      <c r="E6" s="4"/>
      <c r="F6">
        <v>-94.460404503879403</v>
      </c>
      <c r="H6">
        <f t="shared" si="0"/>
        <v>-99.300000000000011</v>
      </c>
      <c r="I6">
        <v>-66.2</v>
      </c>
      <c r="J6">
        <v>11.9</v>
      </c>
      <c r="K6">
        <f t="shared" si="1"/>
        <v>-99.300000000000011</v>
      </c>
      <c r="L6">
        <f t="shared" si="2"/>
        <v>17.850000000000001</v>
      </c>
      <c r="M6">
        <v>-94.460404503879403</v>
      </c>
      <c r="N6">
        <v>1.05123411784587</v>
      </c>
      <c r="O6">
        <v>0.13154450682458452</v>
      </c>
      <c r="P6">
        <f t="shared" si="3"/>
        <v>20.689075440914966</v>
      </c>
    </row>
    <row r="7" spans="1:18" ht="13.2" x14ac:dyDescent="0.25">
      <c r="B7" s="3" t="s">
        <v>13</v>
      </c>
      <c r="C7" s="3">
        <v>-70.599999999999994</v>
      </c>
      <c r="D7" s="3">
        <v>18.399999999999999</v>
      </c>
      <c r="E7" s="4"/>
      <c r="F7">
        <v>-92.907655281240807</v>
      </c>
      <c r="H7">
        <f t="shared" si="0"/>
        <v>-105.89999999999999</v>
      </c>
      <c r="I7">
        <v>-70.599999999999994</v>
      </c>
      <c r="J7">
        <v>18.399999999999999</v>
      </c>
      <c r="K7">
        <f t="shared" si="1"/>
        <v>-105.89999999999999</v>
      </c>
      <c r="L7">
        <f t="shared" si="2"/>
        <v>27.599999999999998</v>
      </c>
      <c r="M7">
        <v>-92.907655281240807</v>
      </c>
      <c r="N7">
        <v>1.1398414875440599</v>
      </c>
      <c r="O7">
        <v>0.13154450682458452</v>
      </c>
      <c r="P7">
        <f t="shared" si="3"/>
        <v>26.481616251035312</v>
      </c>
    </row>
    <row r="8" spans="1:18" ht="13.2" x14ac:dyDescent="0.25">
      <c r="A8" s="3">
        <v>3</v>
      </c>
      <c r="B8" s="3" t="s">
        <v>14</v>
      </c>
      <c r="C8" s="3">
        <v>-35.4</v>
      </c>
      <c r="D8" s="3">
        <v>7.28</v>
      </c>
      <c r="E8" s="4">
        <f>AVERAGE(C8:C10)</f>
        <v>-32.766666666666666</v>
      </c>
      <c r="F8">
        <v>-39.576675878446899</v>
      </c>
      <c r="G8">
        <f>AVERAGE(F8:F10)</f>
        <v>-38.94993741915043</v>
      </c>
      <c r="H8">
        <f t="shared" si="0"/>
        <v>-53.099999999999994</v>
      </c>
      <c r="I8">
        <v>-35.4</v>
      </c>
      <c r="J8">
        <v>7.28</v>
      </c>
      <c r="K8">
        <f t="shared" si="1"/>
        <v>-53.099999999999994</v>
      </c>
      <c r="L8">
        <f t="shared" si="2"/>
        <v>10.92</v>
      </c>
      <c r="M8">
        <v>-39.576675878446899</v>
      </c>
      <c r="N8">
        <v>1.34169934238762</v>
      </c>
      <c r="O8">
        <v>0.13154450682458452</v>
      </c>
      <c r="P8">
        <f t="shared" si="3"/>
        <v>9.016560194459414</v>
      </c>
      <c r="Q8">
        <f>SQRT(P8^2+P9^2+P10^2)/3</f>
        <v>4.9167055650681997</v>
      </c>
      <c r="R8">
        <f>100*Q8/ABS(G8)</f>
        <v>12.6231411161416</v>
      </c>
    </row>
    <row r="9" spans="1:18" ht="13.2" x14ac:dyDescent="0.25">
      <c r="B9" s="3" t="s">
        <v>15</v>
      </c>
      <c r="C9" s="3">
        <v>-31.6</v>
      </c>
      <c r="D9" s="3">
        <v>5.48</v>
      </c>
      <c r="E9" s="4"/>
      <c r="F9">
        <v>-42.1895274301623</v>
      </c>
      <c r="H9">
        <f t="shared" si="0"/>
        <v>-47.400000000000006</v>
      </c>
      <c r="I9">
        <v>-31.6</v>
      </c>
      <c r="J9">
        <v>5.48</v>
      </c>
      <c r="K9">
        <f t="shared" si="1"/>
        <v>-47.400000000000006</v>
      </c>
      <c r="L9">
        <f t="shared" si="2"/>
        <v>8.2200000000000006</v>
      </c>
      <c r="M9">
        <v>-42.1895274301623</v>
      </c>
      <c r="N9">
        <v>1.12350156276253</v>
      </c>
      <c r="O9">
        <v>0.13154450682458452</v>
      </c>
      <c r="P9">
        <f t="shared" si="3"/>
        <v>8.8278461399695605</v>
      </c>
    </row>
    <row r="10" spans="1:18" ht="13.2" x14ac:dyDescent="0.25">
      <c r="B10" s="3" t="s">
        <v>16</v>
      </c>
      <c r="C10" s="3">
        <v>-31.3</v>
      </c>
      <c r="D10" s="3">
        <v>6.08</v>
      </c>
      <c r="E10" s="4"/>
      <c r="F10">
        <v>-35.083608948842098</v>
      </c>
      <c r="H10">
        <f t="shared" si="0"/>
        <v>-46.95</v>
      </c>
      <c r="I10">
        <v>-31.3</v>
      </c>
      <c r="J10">
        <v>6.08</v>
      </c>
      <c r="K10">
        <f t="shared" si="1"/>
        <v>-46.95</v>
      </c>
      <c r="L10">
        <f t="shared" si="2"/>
        <v>9.120000000000001</v>
      </c>
      <c r="M10">
        <v>-35.083608948842098</v>
      </c>
      <c r="N10">
        <v>1.3382317671041499</v>
      </c>
      <c r="O10">
        <v>0.13154450682458452</v>
      </c>
      <c r="P10">
        <f t="shared" si="3"/>
        <v>7.6378476883784474</v>
      </c>
    </row>
    <row r="11" spans="1:18" ht="13.2" x14ac:dyDescent="0.25">
      <c r="A11" s="3">
        <v>4</v>
      </c>
      <c r="B11" s="3" t="s">
        <v>20</v>
      </c>
      <c r="C11" s="3">
        <v>-46</v>
      </c>
      <c r="D11" s="3">
        <v>5.9</v>
      </c>
      <c r="E11" s="4">
        <f>AVERAGE(C11:C13)</f>
        <v>-42.766666666666673</v>
      </c>
      <c r="F11">
        <v>-50.815755525937497</v>
      </c>
      <c r="G11">
        <f>AVERAGE(F11:F13)</f>
        <v>-51.065039747356899</v>
      </c>
      <c r="H11">
        <f t="shared" si="0"/>
        <v>-69</v>
      </c>
      <c r="I11">
        <v>-46</v>
      </c>
      <c r="J11">
        <v>5.9</v>
      </c>
      <c r="K11">
        <f t="shared" si="1"/>
        <v>-69</v>
      </c>
      <c r="L11">
        <f t="shared" si="2"/>
        <v>8.8500000000000014</v>
      </c>
      <c r="M11">
        <v>-50.815755525937497</v>
      </c>
      <c r="N11">
        <v>1.3578465829319599</v>
      </c>
      <c r="O11">
        <v>0.13154450682458452</v>
      </c>
      <c r="P11">
        <f t="shared" si="3"/>
        <v>8.1679212261759435</v>
      </c>
      <c r="Q11">
        <f>SQRT(P11^2+P12^2+P13^2)/3</f>
        <v>5.2151729567338521</v>
      </c>
      <c r="R11">
        <f>100*Q11/ABS(G11)</f>
        <v>10.212805047319652</v>
      </c>
    </row>
    <row r="12" spans="1:18" ht="13.2" x14ac:dyDescent="0.25">
      <c r="B12" s="3" t="s">
        <v>21</v>
      </c>
      <c r="C12" s="3">
        <v>-44.1</v>
      </c>
      <c r="D12" s="3">
        <v>6.8</v>
      </c>
      <c r="E12" s="4"/>
      <c r="F12">
        <v>-48.7013564668421</v>
      </c>
      <c r="H12">
        <f t="shared" si="0"/>
        <v>-66.150000000000006</v>
      </c>
      <c r="I12">
        <v>-44.1</v>
      </c>
      <c r="J12">
        <v>6.8</v>
      </c>
      <c r="K12">
        <f t="shared" si="1"/>
        <v>-66.150000000000006</v>
      </c>
      <c r="L12">
        <f t="shared" si="2"/>
        <v>10.199999999999999</v>
      </c>
      <c r="M12">
        <v>-48.7013564668421</v>
      </c>
      <c r="N12">
        <v>1.3582783889199801</v>
      </c>
      <c r="O12">
        <v>0.13154450682458452</v>
      </c>
      <c r="P12">
        <f t="shared" si="3"/>
        <v>8.8678398101981895</v>
      </c>
    </row>
    <row r="13" spans="1:18" ht="13.2" x14ac:dyDescent="0.25">
      <c r="B13" s="3" t="s">
        <v>22</v>
      </c>
      <c r="C13" s="3">
        <v>-38.200000000000003</v>
      </c>
      <c r="D13" s="3">
        <v>5.31</v>
      </c>
      <c r="E13" s="4"/>
      <c r="F13">
        <v>-53.678007249291099</v>
      </c>
      <c r="H13">
        <f t="shared" si="0"/>
        <v>-57.300000000000004</v>
      </c>
      <c r="I13">
        <v>-38.200000000000003</v>
      </c>
      <c r="J13">
        <v>5.31</v>
      </c>
      <c r="K13">
        <f t="shared" si="1"/>
        <v>-57.300000000000004</v>
      </c>
      <c r="L13">
        <f t="shared" si="2"/>
        <v>7.9649999999999999</v>
      </c>
      <c r="M13">
        <v>-53.678007249291099</v>
      </c>
      <c r="N13">
        <v>1.06747628938399</v>
      </c>
      <c r="O13">
        <v>0.13154450682458452</v>
      </c>
      <c r="P13">
        <f t="shared" si="3"/>
        <v>9.9713961239879332</v>
      </c>
    </row>
    <row r="14" spans="1:18" ht="13.2" x14ac:dyDescent="0.25">
      <c r="E14" s="4"/>
    </row>
    <row r="19" spans="3:4" ht="15.75" customHeight="1" x14ac:dyDescent="0.25">
      <c r="C19">
        <v>0</v>
      </c>
      <c r="D19">
        <v>-53.435673319957402</v>
      </c>
    </row>
    <row r="20" spans="3:4" ht="15.75" customHeight="1" x14ac:dyDescent="0.25">
      <c r="C20">
        <v>10</v>
      </c>
      <c r="D20">
        <v>-89.334040877619699</v>
      </c>
    </row>
    <row r="21" spans="3:4" ht="15.75" customHeight="1" x14ac:dyDescent="0.25">
      <c r="C21">
        <v>20</v>
      </c>
      <c r="D21">
        <v>-38.94993741915043</v>
      </c>
    </row>
    <row r="22" spans="3:4" ht="15.75" customHeight="1" x14ac:dyDescent="0.25">
      <c r="C22">
        <v>26.5</v>
      </c>
      <c r="D22">
        <v>-51.065039747356899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K7"/>
  <sheetViews>
    <sheetView workbookViewId="0">
      <selection activeCell="L13" sqref="L13"/>
    </sheetView>
  </sheetViews>
  <sheetFormatPr defaultColWidth="12.6640625" defaultRowHeight="15.75" customHeight="1" x14ac:dyDescent="0.25"/>
  <sheetData>
    <row r="1" spans="1:11" ht="63.6" customHeight="1" x14ac:dyDescent="0.25">
      <c r="A1" s="1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1" t="s">
        <v>30</v>
      </c>
      <c r="J1" s="2" t="s">
        <v>31</v>
      </c>
      <c r="K1" s="1" t="s">
        <v>32</v>
      </c>
    </row>
    <row r="2" spans="1:11" ht="13.2" x14ac:dyDescent="0.25">
      <c r="A2" s="3">
        <v>1</v>
      </c>
      <c r="B2" s="3" t="s">
        <v>8</v>
      </c>
      <c r="C2" s="3">
        <v>1</v>
      </c>
      <c r="D2" s="3">
        <v>80.209999999999994</v>
      </c>
      <c r="E2" s="3">
        <v>44.55</v>
      </c>
      <c r="F2" s="3">
        <v>100</v>
      </c>
      <c r="G2" s="3">
        <v>0.433</v>
      </c>
      <c r="H2" s="3">
        <v>0.92400000000000004</v>
      </c>
      <c r="I2" s="3">
        <v>80.209999999999994</v>
      </c>
      <c r="J2" s="3">
        <f t="shared" ref="J2:J7" si="0">I2/2</f>
        <v>40.104999999999997</v>
      </c>
      <c r="K2" s="3">
        <f>AVERAGE(J2:J4)</f>
        <v>53.330000000000005</v>
      </c>
    </row>
    <row r="3" spans="1:11" ht="13.2" x14ac:dyDescent="0.25">
      <c r="B3" s="3" t="s">
        <v>9</v>
      </c>
      <c r="C3" s="3">
        <v>1</v>
      </c>
      <c r="D3" s="3">
        <v>170.4</v>
      </c>
      <c r="E3" s="3">
        <v>90.57</v>
      </c>
      <c r="F3" s="3">
        <v>100</v>
      </c>
      <c r="G3" s="3">
        <v>0.46300000000000002</v>
      </c>
      <c r="H3" s="3">
        <v>0.91</v>
      </c>
      <c r="I3" s="3">
        <v>170.4</v>
      </c>
      <c r="J3" s="3">
        <f t="shared" si="0"/>
        <v>85.2</v>
      </c>
    </row>
    <row r="4" spans="1:11" ht="13.2" x14ac:dyDescent="0.25">
      <c r="B4" s="3" t="s">
        <v>10</v>
      </c>
      <c r="C4" s="3">
        <v>1</v>
      </c>
      <c r="D4" s="3">
        <v>69.37</v>
      </c>
      <c r="E4" s="3">
        <v>41.67</v>
      </c>
      <c r="F4" s="3">
        <v>100</v>
      </c>
      <c r="G4" s="3">
        <v>0.42799999999999999</v>
      </c>
      <c r="H4" s="3">
        <v>0.91300000000000003</v>
      </c>
      <c r="I4" s="3">
        <v>69.37</v>
      </c>
      <c r="J4" s="3">
        <f t="shared" si="0"/>
        <v>34.685000000000002</v>
      </c>
    </row>
    <row r="5" spans="1:11" ht="13.2" x14ac:dyDescent="0.25">
      <c r="A5" s="3">
        <v>2</v>
      </c>
      <c r="B5" s="3" t="s">
        <v>11</v>
      </c>
      <c r="C5" s="3">
        <v>1</v>
      </c>
      <c r="D5" s="3">
        <v>267</v>
      </c>
      <c r="E5" s="3">
        <v>116.6</v>
      </c>
      <c r="F5" s="3">
        <v>100</v>
      </c>
      <c r="G5" s="3">
        <v>0.23699999999999999</v>
      </c>
      <c r="H5" s="3">
        <v>0.80400000000000005</v>
      </c>
      <c r="I5" s="3">
        <v>267</v>
      </c>
      <c r="J5" s="3">
        <f t="shared" si="0"/>
        <v>133.5</v>
      </c>
      <c r="K5" s="4">
        <f>AVERAGE(J5:J7)</f>
        <v>114.06666666666666</v>
      </c>
    </row>
    <row r="6" spans="1:11" ht="13.2" x14ac:dyDescent="0.25">
      <c r="B6" s="3" t="s">
        <v>12</v>
      </c>
      <c r="C6" s="3">
        <v>1</v>
      </c>
      <c r="D6" s="3">
        <v>231</v>
      </c>
      <c r="E6" s="3">
        <v>118.1</v>
      </c>
      <c r="F6" s="3">
        <v>100</v>
      </c>
      <c r="G6" s="3">
        <v>0.248</v>
      </c>
      <c r="H6" s="3">
        <v>0.80300000000000005</v>
      </c>
      <c r="I6" s="3">
        <v>231</v>
      </c>
      <c r="J6" s="3">
        <f t="shared" si="0"/>
        <v>115.5</v>
      </c>
    </row>
    <row r="7" spans="1:11" ht="13.2" x14ac:dyDescent="0.25">
      <c r="B7" s="3" t="s">
        <v>13</v>
      </c>
      <c r="C7" s="3">
        <v>1</v>
      </c>
      <c r="D7" s="3">
        <v>186.4</v>
      </c>
      <c r="E7" s="3">
        <v>111.8</v>
      </c>
      <c r="F7" s="3">
        <v>100</v>
      </c>
      <c r="G7" s="3">
        <v>0.26300000000000001</v>
      </c>
      <c r="H7" s="3">
        <v>0.80500000000000005</v>
      </c>
      <c r="I7" s="3">
        <v>186.4</v>
      </c>
      <c r="J7" s="3">
        <f t="shared" si="0"/>
        <v>93.2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D29"/>
  <sheetViews>
    <sheetView topLeftCell="N1" workbookViewId="0">
      <selection activeCell="Y2" sqref="Y2"/>
    </sheetView>
  </sheetViews>
  <sheetFormatPr defaultColWidth="12.6640625" defaultRowHeight="15.75" customHeight="1" x14ac:dyDescent="0.25"/>
  <cols>
    <col min="2" max="2" width="18" customWidth="1"/>
    <col min="3" max="3" width="7" customWidth="1"/>
    <col min="4" max="4" width="11.33203125" customWidth="1"/>
    <col min="5" max="5" width="9" customWidth="1"/>
    <col min="6" max="6" width="8" customWidth="1"/>
    <col min="7" max="7" width="6.77734375" customWidth="1"/>
    <col min="8" max="8" width="6.44140625" customWidth="1"/>
    <col min="9" max="9" width="15.5546875" customWidth="1"/>
    <col min="11" max="11" width="13.33203125" customWidth="1"/>
    <col min="13" max="13" width="15" customWidth="1"/>
    <col min="14" max="14" width="20.77734375" customWidth="1"/>
    <col min="16" max="16" width="12.109375" customWidth="1"/>
    <col min="23" max="23" width="17.6640625" customWidth="1"/>
  </cols>
  <sheetData>
    <row r="1" spans="1:30" ht="38.4" customHeight="1" x14ac:dyDescent="0.25">
      <c r="A1" s="1" t="s">
        <v>0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  <c r="I1" s="1" t="s">
        <v>30</v>
      </c>
      <c r="J1" s="2" t="s">
        <v>31</v>
      </c>
      <c r="K1" s="1" t="s">
        <v>32</v>
      </c>
      <c r="L1" s="7" t="s">
        <v>41</v>
      </c>
      <c r="M1" s="8" t="s">
        <v>42</v>
      </c>
      <c r="N1" s="8" t="s">
        <v>43</v>
      </c>
      <c r="O1" s="11" t="s">
        <v>44</v>
      </c>
      <c r="P1" s="11" t="s">
        <v>45</v>
      </c>
      <c r="Q1" s="11" t="s">
        <v>31</v>
      </c>
      <c r="R1" s="11" t="s">
        <v>46</v>
      </c>
      <c r="S1" s="11" t="s">
        <v>47</v>
      </c>
      <c r="T1" s="11" t="s">
        <v>37</v>
      </c>
      <c r="U1" s="11" t="s">
        <v>49</v>
      </c>
      <c r="V1" s="11" t="s">
        <v>48</v>
      </c>
      <c r="W1" s="11" t="s">
        <v>50</v>
      </c>
      <c r="X1" s="11" t="s">
        <v>51</v>
      </c>
      <c r="Y1" s="11" t="s">
        <v>57</v>
      </c>
    </row>
    <row r="2" spans="1:30" ht="13.2" x14ac:dyDescent="0.25">
      <c r="A2" s="3">
        <v>1</v>
      </c>
      <c r="B2" s="3" t="s">
        <v>8</v>
      </c>
      <c r="C2" s="3">
        <v>1</v>
      </c>
      <c r="D2" s="3">
        <v>20.329999999999998</v>
      </c>
      <c r="E2" s="3">
        <v>11.18</v>
      </c>
      <c r="F2" s="3">
        <v>100</v>
      </c>
      <c r="G2" s="5">
        <v>0.25700000000000001</v>
      </c>
      <c r="H2" s="5">
        <v>0.90100000000000002</v>
      </c>
      <c r="I2" s="3">
        <v>20.329999999999998</v>
      </c>
      <c r="J2" s="3">
        <f t="shared" ref="J2:J13" si="0">I2/2</f>
        <v>10.164999999999999</v>
      </c>
      <c r="K2" s="4">
        <f>AVERAGE(J2:J4)</f>
        <v>28.694999999999997</v>
      </c>
      <c r="L2" s="3">
        <f>F2/100</f>
        <v>1</v>
      </c>
      <c r="M2" s="3">
        <v>20.329999999999998</v>
      </c>
      <c r="N2" s="3">
        <v>11.18</v>
      </c>
      <c r="O2" s="3">
        <v>20.329999999999998</v>
      </c>
      <c r="P2" s="3">
        <v>11.18</v>
      </c>
      <c r="Q2">
        <f>O2/2</f>
        <v>10.164999999999999</v>
      </c>
      <c r="R2">
        <f>P2/2</f>
        <v>5.59</v>
      </c>
      <c r="S2">
        <f>(Q2+Q3+Q4)/3</f>
        <v>28.694999999999997</v>
      </c>
      <c r="T2">
        <f>SQRT(R2^2+R3^2+R4^2)/3</f>
        <v>2.8995357913906763</v>
      </c>
      <c r="U2">
        <f>0.1013*S2</f>
        <v>2.9068034999999997</v>
      </c>
      <c r="V2">
        <f>0.1013*T2</f>
        <v>0.29372297566787553</v>
      </c>
      <c r="W2">
        <f>0.1013*Q2</f>
        <v>1.0297144999999999</v>
      </c>
      <c r="X2">
        <f>_xlfn.STDEV.S(W2:W13)</f>
        <v>9.2543138077464295</v>
      </c>
      <c r="Y2">
        <f>100*T2/S2</f>
        <v>10.104672561040866</v>
      </c>
      <c r="AC2">
        <v>0</v>
      </c>
      <c r="AD2">
        <v>28.694999999999997</v>
      </c>
    </row>
    <row r="3" spans="1:30" ht="13.2" x14ac:dyDescent="0.25">
      <c r="B3" s="3" t="s">
        <v>9</v>
      </c>
      <c r="C3" s="3">
        <v>1</v>
      </c>
      <c r="D3" s="3">
        <v>123.63</v>
      </c>
      <c r="E3" s="3">
        <v>8.5090000000000003</v>
      </c>
      <c r="F3" s="3">
        <v>100</v>
      </c>
      <c r="G3" s="5">
        <v>0.26500000000000001</v>
      </c>
      <c r="H3" s="5">
        <v>0.90500000000000003</v>
      </c>
      <c r="I3" s="3">
        <v>123.63</v>
      </c>
      <c r="J3" s="3">
        <f t="shared" si="0"/>
        <v>61.814999999999998</v>
      </c>
      <c r="K3" s="4"/>
      <c r="L3" s="3">
        <f t="shared" ref="L3:L13" si="1">F3/100</f>
        <v>1</v>
      </c>
      <c r="M3" s="3">
        <v>123.63</v>
      </c>
      <c r="N3" s="3">
        <v>8.5090000000000003</v>
      </c>
      <c r="O3" s="3">
        <v>123.63</v>
      </c>
      <c r="P3" s="3">
        <v>8.5090000000000003</v>
      </c>
      <c r="Q3">
        <f t="shared" ref="Q3:Q13" si="2">O3/2</f>
        <v>61.814999999999998</v>
      </c>
      <c r="R3">
        <f t="shared" ref="R3:R13" si="3">P3/2</f>
        <v>4.2545000000000002</v>
      </c>
      <c r="W3">
        <f t="shared" ref="W3:W13" si="4">0.1013*Q3</f>
        <v>6.2618594999999999</v>
      </c>
      <c r="AC3">
        <v>10</v>
      </c>
      <c r="AD3">
        <v>40.263333333333335</v>
      </c>
    </row>
    <row r="4" spans="1:30" ht="13.2" x14ac:dyDescent="0.25">
      <c r="B4" s="3" t="s">
        <v>10</v>
      </c>
      <c r="C4" s="3">
        <v>1</v>
      </c>
      <c r="D4" s="3">
        <v>28.21</v>
      </c>
      <c r="E4" s="3">
        <v>10.26</v>
      </c>
      <c r="F4" s="3">
        <v>100</v>
      </c>
      <c r="G4" s="5">
        <v>0.26600000000000001</v>
      </c>
      <c r="H4" s="5">
        <v>0.91300000000000003</v>
      </c>
      <c r="I4" s="3">
        <v>28.21</v>
      </c>
      <c r="J4" s="3">
        <f t="shared" si="0"/>
        <v>14.105</v>
      </c>
      <c r="K4" s="4"/>
      <c r="L4" s="3">
        <f t="shared" si="1"/>
        <v>1</v>
      </c>
      <c r="M4" s="3">
        <v>28.21</v>
      </c>
      <c r="N4" s="3">
        <v>10.26</v>
      </c>
      <c r="O4" s="3">
        <v>28.21</v>
      </c>
      <c r="P4" s="3">
        <v>10.26</v>
      </c>
      <c r="Q4">
        <f t="shared" si="2"/>
        <v>14.105</v>
      </c>
      <c r="R4">
        <f t="shared" si="3"/>
        <v>5.13</v>
      </c>
      <c r="W4">
        <f t="shared" si="4"/>
        <v>1.4288365000000001</v>
      </c>
      <c r="AC4">
        <v>20</v>
      </c>
      <c r="AD4">
        <v>143.125</v>
      </c>
    </row>
    <row r="5" spans="1:30" ht="13.2" x14ac:dyDescent="0.25">
      <c r="A5" s="3">
        <v>2</v>
      </c>
      <c r="B5" s="3" t="s">
        <v>11</v>
      </c>
      <c r="C5" s="3">
        <v>1</v>
      </c>
      <c r="D5" s="3">
        <v>125.1</v>
      </c>
      <c r="E5" s="3">
        <v>39.659999999999997</v>
      </c>
      <c r="F5" s="3">
        <v>100</v>
      </c>
      <c r="G5" s="5">
        <v>0.32500000000000001</v>
      </c>
      <c r="H5" s="5">
        <v>0.83399999999999996</v>
      </c>
      <c r="I5" s="3">
        <v>125.1</v>
      </c>
      <c r="J5" s="3">
        <f t="shared" si="0"/>
        <v>62.55</v>
      </c>
      <c r="K5" s="4">
        <f>AVERAGE(J5:J7)</f>
        <v>40.263333333333335</v>
      </c>
      <c r="L5" s="3">
        <f t="shared" si="1"/>
        <v>1</v>
      </c>
      <c r="M5" s="3">
        <v>125.1</v>
      </c>
      <c r="N5" s="3">
        <v>39.659999999999997</v>
      </c>
      <c r="O5" s="3">
        <v>125.1</v>
      </c>
      <c r="P5" s="3">
        <v>39.659999999999997</v>
      </c>
      <c r="Q5">
        <f t="shared" si="2"/>
        <v>62.55</v>
      </c>
      <c r="R5">
        <f t="shared" si="3"/>
        <v>19.829999999999998</v>
      </c>
      <c r="S5">
        <f>(Q5+Q6+Q7)/3</f>
        <v>40.263333333333335</v>
      </c>
      <c r="T5">
        <f>SQRT(R5^2+R6^2+R7^2)/3</f>
        <v>8.5380270294462957</v>
      </c>
      <c r="U5">
        <f>0.1013*S5</f>
        <v>4.0786756666666673</v>
      </c>
      <c r="V5">
        <f>0.1013*T5</f>
        <v>0.86490213808290972</v>
      </c>
      <c r="W5">
        <f t="shared" si="4"/>
        <v>6.3363149999999999</v>
      </c>
      <c r="Y5">
        <f>100*T5/S5</f>
        <v>21.205464929496554</v>
      </c>
      <c r="AC5">
        <v>26</v>
      </c>
      <c r="AD5">
        <v>161.23833333333334</v>
      </c>
    </row>
    <row r="6" spans="1:30" ht="13.2" x14ac:dyDescent="0.25">
      <c r="B6" s="3" t="s">
        <v>12</v>
      </c>
      <c r="C6" s="3">
        <v>1</v>
      </c>
      <c r="D6" s="3">
        <v>32.33</v>
      </c>
      <c r="E6" s="3">
        <v>9.41</v>
      </c>
      <c r="F6" s="3">
        <v>100</v>
      </c>
      <c r="G6" s="5">
        <v>0.35499999999999998</v>
      </c>
      <c r="H6" s="5">
        <v>0.83699999999999997</v>
      </c>
      <c r="I6" s="3">
        <v>32.33</v>
      </c>
      <c r="J6" s="3">
        <f t="shared" si="0"/>
        <v>16.164999999999999</v>
      </c>
      <c r="K6" s="4"/>
      <c r="L6" s="3">
        <f t="shared" si="1"/>
        <v>1</v>
      </c>
      <c r="M6" s="3">
        <v>32.33</v>
      </c>
      <c r="N6" s="3">
        <v>9.41</v>
      </c>
      <c r="O6" s="3">
        <v>32.33</v>
      </c>
      <c r="P6" s="3">
        <v>9.41</v>
      </c>
      <c r="Q6">
        <f t="shared" si="2"/>
        <v>16.164999999999999</v>
      </c>
      <c r="R6">
        <f t="shared" si="3"/>
        <v>4.7050000000000001</v>
      </c>
      <c r="W6">
        <f t="shared" si="4"/>
        <v>1.6375145</v>
      </c>
    </row>
    <row r="7" spans="1:30" ht="13.2" x14ac:dyDescent="0.25">
      <c r="B7" s="3" t="s">
        <v>13</v>
      </c>
      <c r="C7" s="3">
        <v>1</v>
      </c>
      <c r="D7" s="3">
        <v>84.15</v>
      </c>
      <c r="E7" s="3">
        <v>31.03</v>
      </c>
      <c r="F7" s="3">
        <v>100</v>
      </c>
      <c r="G7" s="5">
        <v>0.30099999999999999</v>
      </c>
      <c r="H7" s="5">
        <v>0.84299999999999997</v>
      </c>
      <c r="I7" s="3">
        <v>84.15</v>
      </c>
      <c r="J7" s="3">
        <f t="shared" si="0"/>
        <v>42.075000000000003</v>
      </c>
      <c r="K7" s="4"/>
      <c r="L7" s="3">
        <f t="shared" si="1"/>
        <v>1</v>
      </c>
      <c r="M7" s="3">
        <v>84.15</v>
      </c>
      <c r="N7" s="3">
        <v>31.03</v>
      </c>
      <c r="O7" s="3">
        <v>84.15</v>
      </c>
      <c r="P7" s="3">
        <v>31.03</v>
      </c>
      <c r="Q7">
        <f t="shared" si="2"/>
        <v>42.075000000000003</v>
      </c>
      <c r="R7">
        <f t="shared" si="3"/>
        <v>15.515000000000001</v>
      </c>
      <c r="W7">
        <f t="shared" si="4"/>
        <v>4.2621975000000001</v>
      </c>
    </row>
    <row r="8" spans="1:30" ht="13.2" x14ac:dyDescent="0.25">
      <c r="A8" s="3">
        <v>3</v>
      </c>
      <c r="B8" s="3" t="s">
        <v>14</v>
      </c>
      <c r="C8" s="3">
        <v>1</v>
      </c>
      <c r="D8" s="3">
        <v>398.8</v>
      </c>
      <c r="E8" s="3">
        <v>166</v>
      </c>
      <c r="F8" s="3">
        <v>100</v>
      </c>
      <c r="G8" s="5">
        <v>0.23799999999999999</v>
      </c>
      <c r="H8" s="5">
        <v>0.75</v>
      </c>
      <c r="I8" s="3">
        <v>398.8</v>
      </c>
      <c r="J8" s="3">
        <f t="shared" si="0"/>
        <v>199.4</v>
      </c>
      <c r="K8" s="4">
        <f>AVERAGE(J8:J10)</f>
        <v>143.125</v>
      </c>
      <c r="L8" s="3">
        <f t="shared" si="1"/>
        <v>1</v>
      </c>
      <c r="M8" s="3">
        <v>398.8</v>
      </c>
      <c r="N8" s="3">
        <v>166</v>
      </c>
      <c r="O8" s="3">
        <v>398.8</v>
      </c>
      <c r="P8" s="3">
        <v>166</v>
      </c>
      <c r="Q8">
        <f t="shared" si="2"/>
        <v>199.4</v>
      </c>
      <c r="R8">
        <f t="shared" si="3"/>
        <v>83</v>
      </c>
      <c r="S8">
        <f>(Q8+Q9+Q10)/3</f>
        <v>143.125</v>
      </c>
      <c r="T8">
        <f>SQRT(R8^2+R9^2+R10^2)/3</f>
        <v>38.944581030827209</v>
      </c>
      <c r="U8">
        <f>0.1013*S8</f>
        <v>14.4985625</v>
      </c>
      <c r="V8">
        <f>0.1013*T8</f>
        <v>3.9450860584227962</v>
      </c>
      <c r="W8">
        <f t="shared" si="4"/>
        <v>20.19922</v>
      </c>
      <c r="Y8">
        <f>100*T8/S8</f>
        <v>27.210187619791935</v>
      </c>
    </row>
    <row r="9" spans="1:30" ht="13.2" x14ac:dyDescent="0.25">
      <c r="B9" s="3" t="s">
        <v>15</v>
      </c>
      <c r="C9" s="3">
        <v>1</v>
      </c>
      <c r="D9" s="3">
        <v>73.150000000000006</v>
      </c>
      <c r="E9" s="3">
        <v>15.71</v>
      </c>
      <c r="F9" s="3">
        <v>100</v>
      </c>
      <c r="G9" s="5">
        <v>0.28499999999999998</v>
      </c>
      <c r="H9" s="5">
        <v>0.753</v>
      </c>
      <c r="I9" s="3">
        <v>73.150000000000006</v>
      </c>
      <c r="J9" s="3">
        <f t="shared" si="0"/>
        <v>36.575000000000003</v>
      </c>
      <c r="K9" s="4"/>
      <c r="L9" s="3">
        <f t="shared" si="1"/>
        <v>1</v>
      </c>
      <c r="M9" s="3">
        <v>73.150000000000006</v>
      </c>
      <c r="N9" s="3">
        <v>15.71</v>
      </c>
      <c r="O9" s="3">
        <v>73.150000000000006</v>
      </c>
      <c r="P9" s="3">
        <v>15.71</v>
      </c>
      <c r="Q9">
        <f t="shared" si="2"/>
        <v>36.575000000000003</v>
      </c>
      <c r="R9">
        <f t="shared" si="3"/>
        <v>7.8550000000000004</v>
      </c>
      <c r="W9">
        <f t="shared" si="4"/>
        <v>3.7050475000000005</v>
      </c>
    </row>
    <row r="10" spans="1:30" ht="13.2" x14ac:dyDescent="0.25">
      <c r="B10" s="3" t="s">
        <v>16</v>
      </c>
      <c r="C10" s="3">
        <v>1</v>
      </c>
      <c r="D10" s="3">
        <v>386.8</v>
      </c>
      <c r="E10" s="3">
        <v>163.69999999999999</v>
      </c>
      <c r="F10" s="3">
        <v>100</v>
      </c>
      <c r="G10" s="5">
        <v>0.37</v>
      </c>
      <c r="H10" s="5">
        <v>0.753</v>
      </c>
      <c r="I10" s="3">
        <v>386.8</v>
      </c>
      <c r="J10" s="3">
        <f t="shared" si="0"/>
        <v>193.4</v>
      </c>
      <c r="K10" s="4"/>
      <c r="L10" s="3">
        <f t="shared" si="1"/>
        <v>1</v>
      </c>
      <c r="M10" s="3">
        <v>386.8</v>
      </c>
      <c r="N10" s="3">
        <v>163.69999999999999</v>
      </c>
      <c r="O10" s="3">
        <v>386.8</v>
      </c>
      <c r="P10" s="3">
        <v>163.69999999999999</v>
      </c>
      <c r="Q10">
        <f t="shared" si="2"/>
        <v>193.4</v>
      </c>
      <c r="R10">
        <f t="shared" si="3"/>
        <v>81.849999999999994</v>
      </c>
      <c r="W10">
        <f t="shared" si="4"/>
        <v>19.591419999999999</v>
      </c>
    </row>
    <row r="11" spans="1:30" ht="13.2" x14ac:dyDescent="0.25">
      <c r="A11" s="3">
        <v>4</v>
      </c>
      <c r="B11" s="3" t="s">
        <v>33</v>
      </c>
      <c r="C11" s="3">
        <v>1</v>
      </c>
      <c r="D11" s="3">
        <v>462.4</v>
      </c>
      <c r="E11" s="3">
        <v>152.5</v>
      </c>
      <c r="F11" s="3">
        <v>100</v>
      </c>
      <c r="G11" s="5">
        <v>0.12</v>
      </c>
      <c r="H11" s="5">
        <v>0.74099999999999999</v>
      </c>
      <c r="I11" s="3">
        <v>462.4</v>
      </c>
      <c r="J11" s="3">
        <f t="shared" si="0"/>
        <v>231.2</v>
      </c>
      <c r="K11" s="4">
        <f>AVERAGE(J11:J13)</f>
        <v>161.23833333333334</v>
      </c>
      <c r="L11" s="3">
        <f t="shared" si="1"/>
        <v>1</v>
      </c>
      <c r="M11" s="3">
        <v>462.4</v>
      </c>
      <c r="N11" s="3">
        <v>152.5</v>
      </c>
      <c r="O11" s="3">
        <v>462.4</v>
      </c>
      <c r="P11" s="3">
        <v>152.5</v>
      </c>
      <c r="Q11">
        <f t="shared" si="2"/>
        <v>231.2</v>
      </c>
      <c r="R11">
        <f t="shared" si="3"/>
        <v>76.25</v>
      </c>
      <c r="S11">
        <f>(Q11+Q12+Q13)/3</f>
        <v>161.23833333333334</v>
      </c>
      <c r="T11">
        <f>SQRT(R11^2+R12^2+R13^2)/3</f>
        <v>39.48834567874988</v>
      </c>
      <c r="U11">
        <f>0.1013*S11</f>
        <v>16.333443166666669</v>
      </c>
      <c r="V11">
        <f>0.1013*T11</f>
        <v>4.0001694172573625</v>
      </c>
      <c r="W11">
        <f t="shared" si="4"/>
        <v>23.420559999999998</v>
      </c>
      <c r="Y11">
        <f>100*T11/S11</f>
        <v>24.490668479631523</v>
      </c>
    </row>
    <row r="12" spans="1:30" ht="13.2" x14ac:dyDescent="0.25">
      <c r="B12" s="3" t="s">
        <v>34</v>
      </c>
      <c r="C12" s="3">
        <v>1</v>
      </c>
      <c r="D12" s="3">
        <v>464.3</v>
      </c>
      <c r="E12" s="3">
        <v>180</v>
      </c>
      <c r="F12" s="3">
        <v>100</v>
      </c>
      <c r="G12" s="5">
        <v>0.34100000000000003</v>
      </c>
      <c r="H12" s="5">
        <v>0.746</v>
      </c>
      <c r="I12" s="3">
        <v>464.3</v>
      </c>
      <c r="J12" s="3">
        <f t="shared" si="0"/>
        <v>232.15</v>
      </c>
      <c r="K12" s="4"/>
      <c r="L12" s="3">
        <f t="shared" si="1"/>
        <v>1</v>
      </c>
      <c r="M12" s="3">
        <v>464.3</v>
      </c>
      <c r="N12" s="3">
        <v>180</v>
      </c>
      <c r="O12" s="3">
        <v>464.3</v>
      </c>
      <c r="P12" s="3">
        <v>180</v>
      </c>
      <c r="Q12">
        <f t="shared" si="2"/>
        <v>232.15</v>
      </c>
      <c r="R12">
        <f t="shared" si="3"/>
        <v>90</v>
      </c>
      <c r="W12">
        <f t="shared" si="4"/>
        <v>23.516795000000002</v>
      </c>
    </row>
    <row r="13" spans="1:30" ht="13.2" x14ac:dyDescent="0.25">
      <c r="B13" s="3" t="s">
        <v>35</v>
      </c>
      <c r="C13" s="3">
        <v>1</v>
      </c>
      <c r="D13" s="3">
        <v>40.729999999999997</v>
      </c>
      <c r="E13" s="3">
        <v>21.9</v>
      </c>
      <c r="F13" s="3">
        <v>100</v>
      </c>
      <c r="G13" s="5">
        <v>0.41599999999999998</v>
      </c>
      <c r="H13" s="5">
        <v>0.74299999999999999</v>
      </c>
      <c r="I13" s="3">
        <v>40.729999999999997</v>
      </c>
      <c r="J13" s="3">
        <f t="shared" si="0"/>
        <v>20.364999999999998</v>
      </c>
      <c r="K13" s="4"/>
      <c r="L13" s="3">
        <f t="shared" si="1"/>
        <v>1</v>
      </c>
      <c r="M13" s="3">
        <v>40.729999999999997</v>
      </c>
      <c r="N13" s="3">
        <v>21.9</v>
      </c>
      <c r="O13" s="3">
        <v>40.729999999999997</v>
      </c>
      <c r="P13" s="3">
        <v>21.9</v>
      </c>
      <c r="Q13">
        <f t="shared" si="2"/>
        <v>20.364999999999998</v>
      </c>
      <c r="R13">
        <f t="shared" si="3"/>
        <v>10.95</v>
      </c>
      <c r="W13">
        <f t="shared" si="4"/>
        <v>2.0629744999999997</v>
      </c>
    </row>
    <row r="14" spans="1:30" ht="13.2" x14ac:dyDescent="0.25">
      <c r="G14" s="6"/>
      <c r="H14" s="6"/>
    </row>
    <row r="15" spans="1:30" ht="13.2" x14ac:dyDescent="0.25">
      <c r="G15" s="6"/>
    </row>
    <row r="16" spans="1:30" ht="13.2" x14ac:dyDescent="0.25">
      <c r="G16" s="6"/>
      <c r="H16" s="6"/>
    </row>
    <row r="18" spans="7:8" ht="13.2" x14ac:dyDescent="0.25">
      <c r="G18" s="6"/>
      <c r="H18" s="6"/>
    </row>
    <row r="20" spans="7:8" ht="13.2" x14ac:dyDescent="0.25">
      <c r="G20" s="6"/>
      <c r="H20" s="6"/>
    </row>
    <row r="22" spans="7:8" ht="13.2" x14ac:dyDescent="0.25">
      <c r="G22" s="6"/>
      <c r="H22" s="6"/>
    </row>
    <row r="23" spans="7:8" ht="13.2" x14ac:dyDescent="0.25">
      <c r="G23" s="6"/>
      <c r="H23" s="6"/>
    </row>
    <row r="25" spans="7:8" ht="13.2" x14ac:dyDescent="0.25">
      <c r="G25" s="6"/>
      <c r="H25" s="6"/>
    </row>
    <row r="27" spans="7:8" ht="13.2" x14ac:dyDescent="0.25">
      <c r="G27" s="6"/>
    </row>
    <row r="29" spans="7:8" ht="13.2" x14ac:dyDescent="0.25">
      <c r="G29" s="6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ZP (Presonic)</vt:lpstr>
      <vt:lpstr>ZP (Sonic)</vt:lpstr>
      <vt:lpstr>ZS (Presonic)</vt:lpstr>
      <vt:lpstr>ZS (Sonic)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tommy nguyen</cp:lastModifiedBy>
  <dcterms:modified xsi:type="dcterms:W3CDTF">2023-04-22T23:56:59Z</dcterms:modified>
</cp:coreProperties>
</file>