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696430d113c8bf6/Documents/Things I know/Physics_Research/BioPhysics/HenryCoeffCode/POPS_chol_in_NaCl_water/"/>
    </mc:Choice>
  </mc:AlternateContent>
  <xr:revisionPtr revIDLastSave="384" documentId="8_{8FD7007D-EF20-4E38-A27F-D36222D7EAC0}" xr6:coauthVersionLast="47" xr6:coauthVersionMax="47" xr10:uidLastSave="{CB1F90D7-AB2F-4396-812A-B97AAA791646}"/>
  <bookViews>
    <workbookView minimized="1" xWindow="5376" yWindow="3708" windowWidth="17280" windowHeight="8880" activeTab="2" xr2:uid="{00000000-000D-0000-FFFF-FFFF00000000}"/>
  </bookViews>
  <sheets>
    <sheet name="ZS (Presonic)" sheetId="1" r:id="rId1"/>
    <sheet name="ZS (Sonic)" sheetId="2" r:id="rId2"/>
    <sheet name="ZP (Presonic)" sheetId="3" r:id="rId3"/>
    <sheet name="ZP (Sonic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jK+la7vnxdSAg0BUOamT4bRRkW9g=="/>
    </ext>
  </extLst>
</workbook>
</file>

<file path=xl/calcChain.xml><?xml version="1.0" encoding="utf-8"?>
<calcChain xmlns="http://schemas.openxmlformats.org/spreadsheetml/2006/main">
  <c r="R14" i="3" l="1"/>
  <c r="R11" i="3"/>
  <c r="R8" i="3"/>
  <c r="R5" i="3"/>
  <c r="R2" i="3"/>
  <c r="Y15" i="2"/>
  <c r="Y11" i="2"/>
  <c r="Y8" i="2"/>
  <c r="Y5" i="2"/>
  <c r="Y2" i="2"/>
  <c r="Y14" i="1"/>
  <c r="Y11" i="1"/>
  <c r="Y8" i="1"/>
  <c r="Y5" i="1"/>
  <c r="Y2" i="1"/>
  <c r="Q14" i="4" l="1"/>
  <c r="Q11" i="4"/>
  <c r="Q8" i="4"/>
  <c r="Q5" i="4"/>
  <c r="Q2" i="4"/>
  <c r="Q14" i="3"/>
  <c r="Q11" i="3"/>
  <c r="Q8" i="3"/>
  <c r="Q5" i="3"/>
  <c r="Q2" i="3"/>
  <c r="P2" i="3"/>
  <c r="P3" i="4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2" i="4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O2" i="4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2" i="4"/>
  <c r="O2" i="3" l="1"/>
  <c r="L3" i="3" l="1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2" i="3"/>
  <c r="X2" i="2"/>
  <c r="X2" i="1"/>
  <c r="W3" i="1"/>
  <c r="W4" i="1"/>
  <c r="W5" i="1"/>
  <c r="W6" i="1"/>
  <c r="W7" i="1"/>
  <c r="W8" i="1"/>
  <c r="W9" i="1"/>
  <c r="W10" i="1"/>
  <c r="W11" i="1"/>
  <c r="W12" i="1"/>
  <c r="W13" i="1"/>
  <c r="W14" i="1"/>
  <c r="W17" i="1"/>
  <c r="W19" i="1"/>
  <c r="W2" i="1"/>
  <c r="W3" i="2"/>
  <c r="W4" i="2"/>
  <c r="W5" i="2"/>
  <c r="W6" i="2"/>
  <c r="W7" i="2"/>
  <c r="W8" i="2"/>
  <c r="W9" i="2"/>
  <c r="W10" i="2"/>
  <c r="W11" i="2"/>
  <c r="W12" i="2"/>
  <c r="W14" i="2"/>
  <c r="W15" i="2"/>
  <c r="W17" i="2"/>
  <c r="W19" i="2"/>
  <c r="W2" i="2"/>
  <c r="V15" i="2"/>
  <c r="U15" i="2"/>
  <c r="V11" i="2"/>
  <c r="U11" i="2"/>
  <c r="V8" i="2"/>
  <c r="U8" i="2"/>
  <c r="V5" i="2"/>
  <c r="U5" i="2"/>
  <c r="V2" i="2"/>
  <c r="U2" i="2"/>
  <c r="V14" i="1"/>
  <c r="U14" i="1"/>
  <c r="V11" i="1"/>
  <c r="U11" i="1"/>
  <c r="V8" i="1"/>
  <c r="U8" i="1"/>
  <c r="V5" i="1"/>
  <c r="U5" i="1"/>
  <c r="V2" i="1"/>
  <c r="U2" i="1"/>
  <c r="T15" i="2"/>
  <c r="T11" i="2"/>
  <c r="T8" i="2"/>
  <c r="T5" i="2"/>
  <c r="T2" i="2"/>
  <c r="S15" i="2"/>
  <c r="S11" i="2"/>
  <c r="S8" i="2"/>
  <c r="S5" i="2"/>
  <c r="S2" i="2"/>
  <c r="R3" i="2"/>
  <c r="R4" i="2"/>
  <c r="R5" i="2"/>
  <c r="R6" i="2"/>
  <c r="R7" i="2"/>
  <c r="R8" i="2"/>
  <c r="R9" i="2"/>
  <c r="R10" i="2"/>
  <c r="R11" i="2"/>
  <c r="R12" i="2"/>
  <c r="R14" i="2"/>
  <c r="R15" i="2"/>
  <c r="R17" i="2"/>
  <c r="R19" i="2"/>
  <c r="R2" i="2"/>
  <c r="Q14" i="2"/>
  <c r="Q15" i="2"/>
  <c r="Q17" i="2"/>
  <c r="Q19" i="2"/>
  <c r="Q3" i="2"/>
  <c r="Q4" i="2"/>
  <c r="Q5" i="2"/>
  <c r="Q6" i="2"/>
  <c r="Q7" i="2"/>
  <c r="Q8" i="2"/>
  <c r="Q9" i="2"/>
  <c r="Q10" i="2"/>
  <c r="Q11" i="2"/>
  <c r="Q12" i="2"/>
  <c r="Q2" i="2"/>
  <c r="P17" i="2"/>
  <c r="P15" i="2"/>
  <c r="P1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" i="2"/>
  <c r="T14" i="1"/>
  <c r="T11" i="1"/>
  <c r="T8" i="1"/>
  <c r="T5" i="1"/>
  <c r="T2" i="1"/>
  <c r="S14" i="1"/>
  <c r="S11" i="1"/>
  <c r="S8" i="1"/>
  <c r="S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7" i="1"/>
  <c r="R1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7" i="1"/>
  <c r="Q19" i="1"/>
  <c r="Q2" i="1"/>
  <c r="P17" i="1"/>
  <c r="P1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" i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2" i="3"/>
  <c r="G14" i="4"/>
  <c r="E14" i="4"/>
  <c r="G11" i="4"/>
  <c r="E11" i="4"/>
  <c r="G8" i="4"/>
  <c r="E8" i="4"/>
  <c r="G5" i="4"/>
  <c r="E5" i="4"/>
  <c r="G2" i="4"/>
  <c r="E2" i="4"/>
  <c r="G14" i="3"/>
  <c r="G11" i="3"/>
  <c r="G8" i="3"/>
  <c r="G5" i="3"/>
  <c r="G2" i="3"/>
  <c r="J19" i="2"/>
  <c r="J17" i="2"/>
  <c r="K15" i="2"/>
  <c r="J15" i="2"/>
  <c r="J14" i="2"/>
  <c r="J12" i="2"/>
  <c r="J11" i="2"/>
  <c r="K11" i="2" s="1"/>
  <c r="J10" i="2"/>
  <c r="J9" i="2"/>
  <c r="K8" i="2"/>
  <c r="J8" i="2"/>
  <c r="J7" i="2"/>
  <c r="J6" i="2"/>
  <c r="J5" i="2"/>
  <c r="K5" i="2" s="1"/>
  <c r="J4" i="2"/>
  <c r="J3" i="2"/>
  <c r="K2" i="2"/>
  <c r="J2" i="2"/>
  <c r="J19" i="1"/>
  <c r="J17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<sst xmlns="http://schemas.openxmlformats.org/spreadsheetml/2006/main" count="145" uniqueCount="72">
  <si>
    <t>Experiment (set of 3 measurements)</t>
  </si>
  <si>
    <t>Chol% - measurement</t>
  </si>
  <si>
    <t>Peak #</t>
  </si>
  <si>
    <t>Number (nm)</t>
  </si>
  <si>
    <t>S.D.</t>
  </si>
  <si>
    <t>% Distr.</t>
  </si>
  <si>
    <t>PDI</t>
  </si>
  <si>
    <t>Int</t>
  </si>
  <si>
    <t>Measurement Avg Number (nm)</t>
  </si>
  <si>
    <t>Radius (nm)</t>
  </si>
  <si>
    <t>Experiment Avg Radius (nm)</t>
  </si>
  <si>
    <t>0% - 1</t>
  </si>
  <si>
    <t>0% - 2</t>
  </si>
  <si>
    <t>0% - 3</t>
  </si>
  <si>
    <t>5% - 1</t>
  </si>
  <si>
    <t>5% - 2</t>
  </si>
  <si>
    <t>5% - 3</t>
  </si>
  <si>
    <t>10% - 1</t>
  </si>
  <si>
    <t xml:space="preserve">10% - 2 </t>
  </si>
  <si>
    <t>10% - 3</t>
  </si>
  <si>
    <t>20% - 1</t>
  </si>
  <si>
    <t>20% - 2</t>
  </si>
  <si>
    <t>20% - 3</t>
  </si>
  <si>
    <t>30% - 1</t>
  </si>
  <si>
    <t>30% - 2</t>
  </si>
  <si>
    <t>30% - 3</t>
  </si>
  <si>
    <t>Measurement Avg (nm)</t>
  </si>
  <si>
    <t>0 - 1</t>
  </si>
  <si>
    <t>0 - 2</t>
  </si>
  <si>
    <t>0 - 3</t>
  </si>
  <si>
    <t>5 - 1</t>
  </si>
  <si>
    <t>5 - 2</t>
  </si>
  <si>
    <t>5 - 3</t>
  </si>
  <si>
    <t>10 - 1</t>
  </si>
  <si>
    <t>10 - 2</t>
  </si>
  <si>
    <t>10 - 3</t>
  </si>
  <si>
    <t>20 - 1</t>
  </si>
  <si>
    <t>20 - 2</t>
  </si>
  <si>
    <t>20 - 3</t>
  </si>
  <si>
    <t>30 - 1</t>
  </si>
  <si>
    <t>30 - 2</t>
  </si>
  <si>
    <t>30 -3</t>
  </si>
  <si>
    <t>Chol% - Measurement</t>
  </si>
  <si>
    <t>W. Avg Z Pot. (mV)</t>
  </si>
  <si>
    <t>S.D</t>
  </si>
  <si>
    <t>Average Pot. across measurements</t>
  </si>
  <si>
    <t>Corrected Z-Pot</t>
  </si>
  <si>
    <t>Avg Corrected Pot</t>
  </si>
  <si>
    <t>30 - 3</t>
  </si>
  <si>
    <t>Raw ZP</t>
  </si>
  <si>
    <t xml:space="preserve">% Distr. </t>
  </si>
  <si>
    <t>Measurement Number</t>
  </si>
  <si>
    <t>Measurement S.D.</t>
  </si>
  <si>
    <t>Measurement W. Avg</t>
  </si>
  <si>
    <t>W.Avg S.D.</t>
  </si>
  <si>
    <t>Radius S.D.</t>
  </si>
  <si>
    <t>Exp. Avg Radius</t>
  </si>
  <si>
    <t>Exp Avg Radius S.D.</t>
  </si>
  <si>
    <t>KA values (for K =.3441)</t>
  </si>
  <si>
    <t>KA S.D.</t>
  </si>
  <si>
    <t>KA Values (Unaveraged)</t>
  </si>
  <si>
    <t>Standard Deviation</t>
  </si>
  <si>
    <t>Avg Z Pot</t>
  </si>
  <si>
    <t>Raw Zeta</t>
  </si>
  <si>
    <t>Raw Z S.D.</t>
  </si>
  <si>
    <t>Henry Coeff.</t>
  </si>
  <si>
    <t>Henry CoEff. SD</t>
  </si>
  <si>
    <t>Corrected Z-Pot Rel. SD</t>
  </si>
  <si>
    <t>Corrected Z-Pot SD</t>
  </si>
  <si>
    <t>Avg Corrected Z-Pot SD</t>
  </si>
  <si>
    <t>Exp Avg Radius Rel. S.D.</t>
  </si>
  <si>
    <t>Avg Corrected Z-Pot Rel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</si>
</sst>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theme="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B7E1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4" fontId="1" fillId="0" borderId="0" xfId="0" applyNumberFormat="1" applyFont="1"/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wrapText="1"/>
    </xf>
    <xf numFmtId="0" fontId="1" fillId="4" borderId="0" xfId="0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 wrapText="1"/>
    </xf>
    <xf numFmtId="0" fontId="1" fillId="4" borderId="0" xfId="0" applyFont="1" applyFill="1"/>
    <xf numFmtId="165" fontId="1" fillId="0" borderId="0" xfId="0" applyNumberFormat="1" applyFont="1" applyAlignment="1">
      <alignment horizontal="right" wrapText="1"/>
    </xf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>
      <alignment horizontal="right"/>
    </xf>
    <xf numFmtId="0" fontId="1" fillId="3" borderId="0" xfId="0" applyFont="1" applyFill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1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6" borderId="0" xfId="0" applyFill="1"/>
    <xf numFmtId="0" fontId="3" fillId="7" borderId="0" xfId="0" applyFont="1" applyFill="1" applyAlignment="1">
      <alignment wrapText="1"/>
    </xf>
  </cellXfs>
  <cellStyles count="1">
    <cellStyle name="Normal" xfId="0" builtinId="0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'ZS (Presonic)'!$AC$2:$AC$6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'ZS (Presonic)'!$AD$2:$AD$6</c:f>
              <c:numCache>
                <c:formatCode>General</c:formatCode>
                <c:ptCount val="5"/>
                <c:pt idx="0">
                  <c:v>43.49</c:v>
                </c:pt>
                <c:pt idx="1">
                  <c:v>82.67</c:v>
                </c:pt>
                <c:pt idx="2">
                  <c:v>95.57</c:v>
                </c:pt>
                <c:pt idx="3">
                  <c:v>143.6</c:v>
                </c:pt>
                <c:pt idx="4">
                  <c:v>128.5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C5-4C61-B8A2-7AC351329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666320"/>
        <c:axId val="1480669648"/>
      </c:scatterChart>
      <c:valAx>
        <c:axId val="148066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669648"/>
        <c:crosses val="autoZero"/>
        <c:crossBetween val="midCat"/>
      </c:valAx>
      <c:valAx>
        <c:axId val="1480669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666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'ZS (Sonic)'!$AC$2:$AC$6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'ZS (Sonic)'!$AD$2:$AD$6</c:f>
              <c:numCache>
                <c:formatCode>General</c:formatCode>
                <c:ptCount val="5"/>
                <c:pt idx="0">
                  <c:v>55.376666666666665</c:v>
                </c:pt>
                <c:pt idx="1">
                  <c:v>59.46</c:v>
                </c:pt>
                <c:pt idx="2">
                  <c:v>105.43333333333334</c:v>
                </c:pt>
                <c:pt idx="3">
                  <c:v>89.545000000000002</c:v>
                </c:pt>
                <c:pt idx="4">
                  <c:v>86.771666666666661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33-490F-88BB-8A56681B9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5885792"/>
        <c:axId val="1525878304"/>
      </c:scatterChart>
      <c:valAx>
        <c:axId val="152588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78304"/>
        <c:crosses val="autoZero"/>
        <c:crossBetween val="midCat"/>
      </c:valAx>
      <c:valAx>
        <c:axId val="152587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88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'ZP (Presonic)'!$E$23:$E$27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'ZP (Presonic)'!$F$23:$F$27</c:f>
              <c:numCache>
                <c:formatCode>General</c:formatCode>
                <c:ptCount val="5"/>
                <c:pt idx="0">
                  <c:v>-125.12064003573732</c:v>
                </c:pt>
                <c:pt idx="1">
                  <c:v>-129.03362049949467</c:v>
                </c:pt>
                <c:pt idx="2">
                  <c:v>-121.97294335470633</c:v>
                </c:pt>
                <c:pt idx="3">
                  <c:v>-125.45341084805932</c:v>
                </c:pt>
                <c:pt idx="4">
                  <c:v>-92.067249078043929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22-4BF0-8FC7-FE7F49D844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854608"/>
        <c:axId val="1489861680"/>
      </c:scatterChart>
      <c:valAx>
        <c:axId val="1489854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61680"/>
        <c:crosses val="autoZero"/>
        <c:crossBetween val="midCat"/>
      </c:valAx>
      <c:valAx>
        <c:axId val="148986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54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'ZP (Sonic)'!$D$22:$D$26</c:f>
              <c:numCache>
                <c:formatCode>General</c:formatCode>
                <c:ptCount val="5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</c:numCache>
            </c:numRef>
          </c:xVal>
          <c:yVal>
            <c:numRef>
              <c:f>'ZP (Sonic)'!$E$22:$E$26</c:f>
              <c:numCache>
                <c:formatCode>General</c:formatCode>
                <c:ptCount val="5"/>
                <c:pt idx="0">
                  <c:v>-126.718036791329</c:v>
                </c:pt>
                <c:pt idx="1">
                  <c:v>-126.01295949837868</c:v>
                </c:pt>
                <c:pt idx="2">
                  <c:v>-115.85996003424799</c:v>
                </c:pt>
                <c:pt idx="3">
                  <c:v>-126.307933619697</c:v>
                </c:pt>
                <c:pt idx="4">
                  <c:v>-115.77024397961468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62-4B5E-B183-92DBF3053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767008"/>
        <c:axId val="1489856688"/>
      </c:scatterChart>
      <c:valAx>
        <c:axId val="148576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9856688"/>
        <c:crosses val="autoZero"/>
        <c:crossBetween val="midCat"/>
      </c:valAx>
      <c:valAx>
        <c:axId val="148985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7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499110</xdr:colOff>
      <xdr:row>24</xdr:row>
      <xdr:rowOff>129540</xdr:rowOff>
    </xdr:from>
    <xdr:to>
      <xdr:col>14</xdr:col>
      <xdr:colOff>803910</xdr:colOff>
      <xdr:row>38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9C55E1-1434-04C6-9E77-74B7D793F9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22</xdr:row>
      <xdr:rowOff>22860</xdr:rowOff>
    </xdr:from>
    <xdr:to>
      <xdr:col>4</xdr:col>
      <xdr:colOff>815340</xdr:colOff>
      <xdr:row>35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EDFDED1-D582-AB78-487C-12B88A19E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320040</xdr:colOff>
      <xdr:row>18</xdr:row>
      <xdr:rowOff>144780</xdr:rowOff>
    </xdr:from>
    <xdr:to>
      <xdr:col>11</xdr:col>
      <xdr:colOff>396240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A904F-7037-FB8D-B6E9-8FC60CE38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464820</xdr:colOff>
      <xdr:row>16</xdr:row>
      <xdr:rowOff>160020</xdr:rowOff>
    </xdr:from>
    <xdr:to>
      <xdr:col>11</xdr:col>
      <xdr:colOff>518160</xdr:colOff>
      <xdr:row>30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B443C1-BB99-68B3-73EB-CCC0B2B95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0"/>
  <sheetViews>
    <sheetView workbookViewId="0">
      <pane xSplit="2" topLeftCell="N1" activePane="topRight" state="frozen"/>
      <selection pane="topRight" activeCell="Y1" sqref="Y1"/>
    </sheetView>
  </sheetViews>
  <sheetFormatPr defaultColWidth="12.6640625" defaultRowHeight="15" customHeight="1" x14ac:dyDescent="0.25"/>
  <cols>
    <col min="1" max="1" width="15" customWidth="1"/>
    <col min="2" max="2" width="19.77734375" customWidth="1"/>
    <col min="3" max="5" width="12.6640625" customWidth="1"/>
    <col min="6" max="6" width="9.109375" customWidth="1"/>
    <col min="7" max="7" width="13.44140625" customWidth="1"/>
    <col min="8" max="8" width="8.88671875" customWidth="1"/>
    <col min="9" max="9" width="18.77734375" customWidth="1"/>
    <col min="11" max="11" width="24.21875" customWidth="1"/>
    <col min="19" max="19" width="15.5546875" customWidth="1"/>
    <col min="21" max="21" width="17.33203125" customWidth="1"/>
  </cols>
  <sheetData>
    <row r="1" spans="1:30" ht="43.2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0" t="s">
        <v>50</v>
      </c>
      <c r="M1" s="21" t="s">
        <v>51</v>
      </c>
      <c r="N1" s="21" t="s">
        <v>52</v>
      </c>
      <c r="O1" s="22" t="s">
        <v>53</v>
      </c>
      <c r="P1" s="22" t="s">
        <v>54</v>
      </c>
      <c r="Q1" s="22" t="s">
        <v>9</v>
      </c>
      <c r="R1" s="22" t="s">
        <v>55</v>
      </c>
      <c r="S1" s="22" t="s">
        <v>56</v>
      </c>
      <c r="T1" s="22" t="s">
        <v>57</v>
      </c>
      <c r="U1" s="22" t="s">
        <v>58</v>
      </c>
      <c r="V1" s="22" t="s">
        <v>59</v>
      </c>
      <c r="W1" s="22" t="s">
        <v>60</v>
      </c>
      <c r="X1" s="22" t="s">
        <v>61</v>
      </c>
      <c r="Y1" s="22" t="s">
        <v>70</v>
      </c>
    </row>
    <row r="2" spans="1:30" ht="15.75" customHeight="1" x14ac:dyDescent="0.25">
      <c r="A2" s="3">
        <v>1</v>
      </c>
      <c r="B2" s="3" t="s">
        <v>11</v>
      </c>
      <c r="C2" s="3">
        <v>1</v>
      </c>
      <c r="D2" s="4">
        <v>61.16</v>
      </c>
      <c r="E2" s="4">
        <v>11.6</v>
      </c>
      <c r="F2" s="4">
        <v>99.7</v>
      </c>
      <c r="G2" s="4">
        <v>0.47799999999999998</v>
      </c>
      <c r="H2" s="4">
        <v>0.85</v>
      </c>
      <c r="I2" s="4">
        <v>61.16</v>
      </c>
      <c r="J2" s="3">
        <f t="shared" ref="J2:J10" si="0">I2/2</f>
        <v>30.58</v>
      </c>
      <c r="K2" s="3">
        <v>43.49</v>
      </c>
      <c r="L2">
        <f>F2/100</f>
        <v>0.997</v>
      </c>
      <c r="M2" s="4">
        <v>61.16</v>
      </c>
      <c r="N2" s="4">
        <v>11.6</v>
      </c>
      <c r="O2" s="4">
        <v>61.16</v>
      </c>
      <c r="P2" s="4">
        <v>11.6</v>
      </c>
      <c r="Q2">
        <f>O2/2</f>
        <v>30.58</v>
      </c>
      <c r="R2">
        <f>P2/2</f>
        <v>5.8</v>
      </c>
      <c r="S2">
        <f>(Q2+Q3+Q4)/3</f>
        <v>43.478333333333332</v>
      </c>
      <c r="T2">
        <f>SQRT(R2^2+R3^2+R4^2)/3</f>
        <v>14.590353453185735</v>
      </c>
      <c r="U2">
        <f>0.3441*S2</f>
        <v>14.9608945</v>
      </c>
      <c r="V2">
        <f>0.3441*T2</f>
        <v>5.020540623241212</v>
      </c>
      <c r="W2">
        <f>0.3441*Q2</f>
        <v>10.522577999999999</v>
      </c>
      <c r="X2">
        <f>_xlfn.STDEV.S(W2:W14,W17,W19)</f>
        <v>16.709644455227949</v>
      </c>
      <c r="Y2">
        <f>100*T2/S2</f>
        <v>33.557757012732168</v>
      </c>
      <c r="AC2" s="4">
        <v>0</v>
      </c>
      <c r="AD2" s="4">
        <v>43.49</v>
      </c>
    </row>
    <row r="3" spans="1:30" ht="15.75" customHeight="1" x14ac:dyDescent="0.25">
      <c r="B3" s="3" t="s">
        <v>12</v>
      </c>
      <c r="C3" s="3">
        <v>1</v>
      </c>
      <c r="D3" s="4">
        <v>140.80000000000001</v>
      </c>
      <c r="E3" s="4">
        <v>82.23</v>
      </c>
      <c r="F3" s="4">
        <v>100</v>
      </c>
      <c r="G3" s="4">
        <v>0.54300000000000004</v>
      </c>
      <c r="H3" s="4">
        <v>0.84299999999999997</v>
      </c>
      <c r="I3" s="4">
        <v>140.80000000000001</v>
      </c>
      <c r="J3" s="3">
        <f t="shared" si="0"/>
        <v>70.400000000000006</v>
      </c>
      <c r="L3">
        <f t="shared" ref="L3:L19" si="1">F3/100</f>
        <v>1</v>
      </c>
      <c r="M3" s="4">
        <v>140.80000000000001</v>
      </c>
      <c r="N3" s="4">
        <v>82.23</v>
      </c>
      <c r="O3" s="4">
        <v>140.80000000000001</v>
      </c>
      <c r="P3" s="4">
        <v>82.23</v>
      </c>
      <c r="Q3">
        <f t="shared" ref="Q3:Q19" si="2">O3/2</f>
        <v>70.400000000000006</v>
      </c>
      <c r="R3">
        <f t="shared" ref="R3:R19" si="3">P3/2</f>
        <v>41.115000000000002</v>
      </c>
      <c r="W3">
        <f t="shared" ref="W3:W19" si="4">0.3441*Q3</f>
        <v>24.224640000000004</v>
      </c>
      <c r="AC3" s="3">
        <v>5</v>
      </c>
      <c r="AD3" s="3">
        <v>82.67</v>
      </c>
    </row>
    <row r="4" spans="1:30" ht="15.75" customHeight="1" x14ac:dyDescent="0.25">
      <c r="B4" s="3" t="s">
        <v>13</v>
      </c>
      <c r="C4" s="3">
        <v>1</v>
      </c>
      <c r="D4" s="4">
        <v>58.91</v>
      </c>
      <c r="E4" s="4">
        <v>27.7</v>
      </c>
      <c r="F4" s="4">
        <v>100</v>
      </c>
      <c r="G4" s="4">
        <v>0.54700000000000004</v>
      </c>
      <c r="H4" s="4">
        <v>849</v>
      </c>
      <c r="I4" s="4">
        <v>58.91</v>
      </c>
      <c r="J4" s="3">
        <f t="shared" si="0"/>
        <v>29.454999999999998</v>
      </c>
      <c r="L4">
        <f t="shared" si="1"/>
        <v>1</v>
      </c>
      <c r="M4" s="4">
        <v>58.91</v>
      </c>
      <c r="N4" s="4">
        <v>27.7</v>
      </c>
      <c r="O4" s="4">
        <v>58.91</v>
      </c>
      <c r="P4" s="4">
        <v>27.7</v>
      </c>
      <c r="Q4">
        <f t="shared" si="2"/>
        <v>29.454999999999998</v>
      </c>
      <c r="R4">
        <f t="shared" si="3"/>
        <v>13.85</v>
      </c>
      <c r="W4">
        <f t="shared" si="4"/>
        <v>10.1354655</v>
      </c>
      <c r="AC4">
        <v>10</v>
      </c>
      <c r="AD4" s="3">
        <v>95.57</v>
      </c>
    </row>
    <row r="5" spans="1:30" ht="15.75" customHeight="1" x14ac:dyDescent="0.25">
      <c r="A5" s="3">
        <v>2</v>
      </c>
      <c r="B5" s="3" t="s">
        <v>14</v>
      </c>
      <c r="C5" s="3">
        <v>1</v>
      </c>
      <c r="D5" s="4">
        <v>227.1</v>
      </c>
      <c r="E5" s="4">
        <v>101.4</v>
      </c>
      <c r="F5" s="4">
        <v>100</v>
      </c>
      <c r="G5" s="4">
        <v>0.30399999999999999</v>
      </c>
      <c r="H5" s="4">
        <v>0.85699999999999998</v>
      </c>
      <c r="I5" s="4">
        <v>227.1</v>
      </c>
      <c r="J5" s="3">
        <f t="shared" si="0"/>
        <v>113.55</v>
      </c>
      <c r="K5" s="3">
        <v>82.67</v>
      </c>
      <c r="L5">
        <f t="shared" si="1"/>
        <v>1</v>
      </c>
      <c r="M5" s="4">
        <v>227.1</v>
      </c>
      <c r="N5" s="4">
        <v>101.4</v>
      </c>
      <c r="O5" s="4">
        <v>227.1</v>
      </c>
      <c r="P5" s="4">
        <v>101.4</v>
      </c>
      <c r="Q5">
        <f t="shared" si="2"/>
        <v>113.55</v>
      </c>
      <c r="R5">
        <f t="shared" si="3"/>
        <v>50.7</v>
      </c>
      <c r="S5">
        <f>(Q5+Q6+Q7)/3</f>
        <v>82.666666666666671</v>
      </c>
      <c r="T5">
        <f>SQRT(R5^2+R6^2+R7^2)/3</f>
        <v>25.291692806136961</v>
      </c>
      <c r="U5">
        <f>0.3441*S5</f>
        <v>28.445600000000002</v>
      </c>
      <c r="V5">
        <f>0.3441*T5</f>
        <v>8.7028714945917294</v>
      </c>
      <c r="W5">
        <f t="shared" si="4"/>
        <v>39.072555000000001</v>
      </c>
      <c r="Y5">
        <f>100*T5/S5</f>
        <v>30.594789684843096</v>
      </c>
      <c r="AC5" s="3">
        <v>20</v>
      </c>
      <c r="AD5">
        <v>143.6</v>
      </c>
    </row>
    <row r="6" spans="1:30" ht="15.75" customHeight="1" x14ac:dyDescent="0.25">
      <c r="B6" s="3" t="s">
        <v>15</v>
      </c>
      <c r="C6" s="3">
        <v>1</v>
      </c>
      <c r="D6" s="4">
        <v>126.4</v>
      </c>
      <c r="E6" s="4">
        <v>76.260000000000005</v>
      </c>
      <c r="F6" s="4">
        <v>100</v>
      </c>
      <c r="G6" s="4">
        <v>0.314</v>
      </c>
      <c r="H6" s="4">
        <v>0.84799999999999998</v>
      </c>
      <c r="I6" s="4">
        <v>126.4</v>
      </c>
      <c r="J6" s="3">
        <f t="shared" si="0"/>
        <v>63.2</v>
      </c>
      <c r="L6">
        <f t="shared" si="1"/>
        <v>1</v>
      </c>
      <c r="M6" s="4">
        <v>126.4</v>
      </c>
      <c r="N6" s="4">
        <v>76.260000000000005</v>
      </c>
      <c r="O6" s="4">
        <v>126.4</v>
      </c>
      <c r="P6" s="4">
        <v>76.260000000000005</v>
      </c>
      <c r="Q6">
        <f t="shared" si="2"/>
        <v>63.2</v>
      </c>
      <c r="R6">
        <f t="shared" si="3"/>
        <v>38.130000000000003</v>
      </c>
      <c r="W6">
        <f t="shared" si="4"/>
        <v>21.747120000000002</v>
      </c>
      <c r="AC6">
        <v>30</v>
      </c>
      <c r="AD6">
        <v>128.5</v>
      </c>
    </row>
    <row r="7" spans="1:30" ht="15.75" customHeight="1" x14ac:dyDescent="0.25">
      <c r="B7" s="3" t="s">
        <v>16</v>
      </c>
      <c r="C7" s="3">
        <v>1</v>
      </c>
      <c r="D7" s="4">
        <v>142.5</v>
      </c>
      <c r="E7" s="4">
        <v>83.25</v>
      </c>
      <c r="F7" s="4">
        <v>100</v>
      </c>
      <c r="G7" s="4">
        <v>0.313</v>
      </c>
      <c r="H7" s="4">
        <v>0.85199999999999998</v>
      </c>
      <c r="I7" s="4">
        <v>142.5</v>
      </c>
      <c r="J7" s="3">
        <f t="shared" si="0"/>
        <v>71.25</v>
      </c>
      <c r="L7">
        <f t="shared" si="1"/>
        <v>1</v>
      </c>
      <c r="M7" s="4">
        <v>142.5</v>
      </c>
      <c r="N7" s="4">
        <v>83.25</v>
      </c>
      <c r="O7" s="4">
        <v>142.5</v>
      </c>
      <c r="P7" s="4">
        <v>83.25</v>
      </c>
      <c r="Q7">
        <f t="shared" si="2"/>
        <v>71.25</v>
      </c>
      <c r="R7">
        <f t="shared" si="3"/>
        <v>41.625</v>
      </c>
      <c r="W7">
        <f t="shared" si="4"/>
        <v>24.517125</v>
      </c>
    </row>
    <row r="8" spans="1:30" ht="15.75" customHeight="1" x14ac:dyDescent="0.25">
      <c r="A8" s="3">
        <v>3</v>
      </c>
      <c r="B8" s="3" t="s">
        <v>17</v>
      </c>
      <c r="C8" s="3">
        <v>1</v>
      </c>
      <c r="D8" s="4">
        <v>186.1</v>
      </c>
      <c r="E8" s="4">
        <v>118.2</v>
      </c>
      <c r="F8" s="4">
        <v>100</v>
      </c>
      <c r="G8" s="4">
        <v>0.35</v>
      </c>
      <c r="H8" s="4">
        <v>0.86699999999999999</v>
      </c>
      <c r="I8" s="4">
        <v>186.1</v>
      </c>
      <c r="J8" s="3">
        <f t="shared" si="0"/>
        <v>93.05</v>
      </c>
      <c r="K8" s="3">
        <v>95.57</v>
      </c>
      <c r="L8">
        <f t="shared" si="1"/>
        <v>1</v>
      </c>
      <c r="M8" s="4">
        <v>186.1</v>
      </c>
      <c r="N8" s="4">
        <v>118.2</v>
      </c>
      <c r="O8" s="4">
        <v>186.1</v>
      </c>
      <c r="P8" s="4">
        <v>118.2</v>
      </c>
      <c r="Q8">
        <f t="shared" si="2"/>
        <v>93.05</v>
      </c>
      <c r="R8">
        <f t="shared" si="3"/>
        <v>59.1</v>
      </c>
      <c r="S8">
        <f>(Q8+Q9+Q10)/3</f>
        <v>94.566666666666663</v>
      </c>
      <c r="T8">
        <f>SQRT(R8^2+R9^2+R10^2)/3</f>
        <v>32.191147851544528</v>
      </c>
      <c r="U8">
        <f>0.3441*S8</f>
        <v>32.540390000000002</v>
      </c>
      <c r="V8">
        <f>0.3441*T8</f>
        <v>11.076973975716474</v>
      </c>
      <c r="W8">
        <f t="shared" si="4"/>
        <v>32.018504999999998</v>
      </c>
      <c r="Y8">
        <f>100*T8/S8</f>
        <v>34.040692123593089</v>
      </c>
    </row>
    <row r="9" spans="1:30" ht="15.75" customHeight="1" x14ac:dyDescent="0.25">
      <c r="B9" s="3" t="s">
        <v>18</v>
      </c>
      <c r="C9" s="3">
        <v>1</v>
      </c>
      <c r="D9" s="4">
        <v>184.8</v>
      </c>
      <c r="E9" s="4">
        <v>109.8</v>
      </c>
      <c r="F9" s="4">
        <v>100</v>
      </c>
      <c r="G9" s="4">
        <v>0.40500000000000003</v>
      </c>
      <c r="H9" s="4">
        <v>0.85899999999999999</v>
      </c>
      <c r="I9" s="4">
        <v>184.8</v>
      </c>
      <c r="J9" s="3">
        <f t="shared" si="0"/>
        <v>92.4</v>
      </c>
      <c r="L9">
        <f t="shared" si="1"/>
        <v>1</v>
      </c>
      <c r="M9" s="4">
        <v>184.8</v>
      </c>
      <c r="N9" s="4">
        <v>109.8</v>
      </c>
      <c r="O9" s="4">
        <v>184.8</v>
      </c>
      <c r="P9" s="4">
        <v>109.8</v>
      </c>
      <c r="Q9">
        <f t="shared" si="2"/>
        <v>92.4</v>
      </c>
      <c r="R9">
        <f t="shared" si="3"/>
        <v>54.9</v>
      </c>
      <c r="W9">
        <f t="shared" si="4"/>
        <v>31.794840000000004</v>
      </c>
    </row>
    <row r="10" spans="1:30" ht="15.75" customHeight="1" x14ac:dyDescent="0.25">
      <c r="B10" s="3" t="s">
        <v>19</v>
      </c>
      <c r="C10" s="3">
        <v>1</v>
      </c>
      <c r="D10" s="4">
        <v>196.5</v>
      </c>
      <c r="E10" s="4">
        <v>106.2</v>
      </c>
      <c r="F10" s="4">
        <v>100</v>
      </c>
      <c r="G10" s="4">
        <v>0.42</v>
      </c>
      <c r="H10" s="4">
        <v>0.85899999999999999</v>
      </c>
      <c r="I10" s="4">
        <v>196.5</v>
      </c>
      <c r="J10" s="3">
        <f t="shared" si="0"/>
        <v>98.25</v>
      </c>
      <c r="L10">
        <f t="shared" si="1"/>
        <v>1</v>
      </c>
      <c r="M10" s="4">
        <v>196.5</v>
      </c>
      <c r="N10" s="4">
        <v>106.2</v>
      </c>
      <c r="O10" s="4">
        <v>196.5</v>
      </c>
      <c r="P10" s="4">
        <v>106.2</v>
      </c>
      <c r="Q10">
        <f t="shared" si="2"/>
        <v>98.25</v>
      </c>
      <c r="R10">
        <f t="shared" si="3"/>
        <v>53.1</v>
      </c>
      <c r="W10">
        <f t="shared" si="4"/>
        <v>33.807825000000001</v>
      </c>
    </row>
    <row r="11" spans="1:30" ht="15.75" customHeight="1" x14ac:dyDescent="0.25">
      <c r="A11" s="3">
        <v>4</v>
      </c>
      <c r="B11" s="5" t="s">
        <v>20</v>
      </c>
      <c r="C11" s="3">
        <v>1</v>
      </c>
      <c r="D11" s="4">
        <v>429.4</v>
      </c>
      <c r="E11" s="4">
        <v>114.5</v>
      </c>
      <c r="F11" s="4">
        <v>100</v>
      </c>
      <c r="G11" s="4">
        <v>0.255</v>
      </c>
      <c r="H11" s="4">
        <v>0.72899999999999998</v>
      </c>
      <c r="I11" s="4">
        <v>429.4</v>
      </c>
      <c r="J11" s="3">
        <f>I11/2</f>
        <v>214.7</v>
      </c>
      <c r="K11" s="3">
        <v>143.6</v>
      </c>
      <c r="L11">
        <f t="shared" si="1"/>
        <v>1</v>
      </c>
      <c r="M11" s="4">
        <v>429.4</v>
      </c>
      <c r="N11" s="4">
        <v>114.5</v>
      </c>
      <c r="O11" s="4">
        <v>429.4</v>
      </c>
      <c r="P11" s="4">
        <v>114.5</v>
      </c>
      <c r="Q11">
        <f t="shared" si="2"/>
        <v>214.7</v>
      </c>
      <c r="R11">
        <f t="shared" si="3"/>
        <v>57.25</v>
      </c>
      <c r="S11">
        <f>(Q11+Q12+Q13)/3</f>
        <v>143.56666666666666</v>
      </c>
      <c r="T11">
        <f>SQRT(R11^2+R12^2+R13^2)/3</f>
        <v>39.155480672144314</v>
      </c>
      <c r="U11">
        <f>0.3441*S11</f>
        <v>49.401290000000003</v>
      </c>
      <c r="V11">
        <f>0.3441*T11</f>
        <v>13.47340089928486</v>
      </c>
      <c r="W11">
        <f t="shared" si="4"/>
        <v>73.878270000000001</v>
      </c>
      <c r="Y11">
        <f>100*T11/S11</f>
        <v>27.273378689675631</v>
      </c>
    </row>
    <row r="12" spans="1:30" ht="15.75" customHeight="1" x14ac:dyDescent="0.25">
      <c r="B12" s="3" t="s">
        <v>21</v>
      </c>
      <c r="C12" s="3">
        <v>1</v>
      </c>
      <c r="D12" s="4">
        <v>230.5</v>
      </c>
      <c r="E12" s="4">
        <v>146.5</v>
      </c>
      <c r="F12" s="4">
        <v>100</v>
      </c>
      <c r="G12" s="4">
        <v>0.42799999999999999</v>
      </c>
      <c r="H12" s="4">
        <v>0.72399999999999998</v>
      </c>
      <c r="I12" s="4">
        <v>230.5</v>
      </c>
      <c r="J12" s="3">
        <f>I12/2</f>
        <v>115.25</v>
      </c>
      <c r="L12">
        <f t="shared" si="1"/>
        <v>1</v>
      </c>
      <c r="M12" s="4">
        <v>230.5</v>
      </c>
      <c r="N12" s="4">
        <v>146.5</v>
      </c>
      <c r="O12" s="4">
        <v>230.5</v>
      </c>
      <c r="P12" s="4">
        <v>146.5</v>
      </c>
      <c r="Q12">
        <f t="shared" si="2"/>
        <v>115.25</v>
      </c>
      <c r="R12">
        <f t="shared" si="3"/>
        <v>73.25</v>
      </c>
      <c r="W12">
        <f t="shared" si="4"/>
        <v>39.657525</v>
      </c>
    </row>
    <row r="13" spans="1:30" ht="15.75" customHeight="1" x14ac:dyDescent="0.25">
      <c r="B13" s="3" t="s">
        <v>22</v>
      </c>
      <c r="C13" s="3">
        <v>1</v>
      </c>
      <c r="D13" s="4">
        <v>201.5</v>
      </c>
      <c r="E13" s="4">
        <v>143.6</v>
      </c>
      <c r="F13" s="4">
        <v>100</v>
      </c>
      <c r="G13" s="4">
        <v>0.42599999999999999</v>
      </c>
      <c r="H13" s="4">
        <v>0.72599999999999998</v>
      </c>
      <c r="I13" s="4">
        <v>201.5</v>
      </c>
      <c r="J13" s="3">
        <f>I13/2</f>
        <v>100.75</v>
      </c>
      <c r="L13">
        <f t="shared" si="1"/>
        <v>1</v>
      </c>
      <c r="M13" s="4">
        <v>201.5</v>
      </c>
      <c r="N13" s="4">
        <v>143.6</v>
      </c>
      <c r="O13" s="4">
        <v>201.5</v>
      </c>
      <c r="P13" s="4">
        <v>143.6</v>
      </c>
      <c r="Q13">
        <f t="shared" si="2"/>
        <v>100.75</v>
      </c>
      <c r="R13">
        <f t="shared" si="3"/>
        <v>71.8</v>
      </c>
      <c r="W13">
        <f t="shared" si="4"/>
        <v>34.668075000000002</v>
      </c>
    </row>
    <row r="14" spans="1:30" ht="15.75" customHeight="1" x14ac:dyDescent="0.25">
      <c r="A14" s="3">
        <v>5</v>
      </c>
      <c r="B14" s="3" t="s">
        <v>23</v>
      </c>
      <c r="C14" s="3">
        <v>1</v>
      </c>
      <c r="D14" s="4">
        <v>627.4</v>
      </c>
      <c r="E14" s="4">
        <v>186.9</v>
      </c>
      <c r="F14" s="4">
        <v>32</v>
      </c>
      <c r="G14" s="4">
        <v>0.50800000000000001</v>
      </c>
      <c r="H14" s="4">
        <v>0.78200000000000003</v>
      </c>
      <c r="I14" s="4">
        <v>361.1</v>
      </c>
      <c r="J14" s="3">
        <f>I14/2</f>
        <v>180.55</v>
      </c>
      <c r="K14" s="3">
        <v>128.5</v>
      </c>
      <c r="L14">
        <f t="shared" si="1"/>
        <v>0.32</v>
      </c>
      <c r="M14" s="4">
        <v>627.4</v>
      </c>
      <c r="N14" s="4">
        <v>186.9</v>
      </c>
      <c r="O14" s="4">
        <v>361.1</v>
      </c>
      <c r="P14">
        <f>SQRT((L14*N14)^2 + (L16*N16)^2)</f>
        <v>75.092044961916571</v>
      </c>
      <c r="Q14">
        <f t="shared" si="2"/>
        <v>180.55</v>
      </c>
      <c r="R14">
        <f t="shared" si="3"/>
        <v>37.546022480958285</v>
      </c>
      <c r="S14">
        <f>(R14+R17+R19)/3</f>
        <v>30.88072804561584</v>
      </c>
      <c r="T14">
        <f>SQRT(R14^2+R17^2+R19^2)/3</f>
        <v>18.108126224634081</v>
      </c>
      <c r="U14">
        <f>0.3441*S14</f>
        <v>10.626058520496411</v>
      </c>
      <c r="V14">
        <f>0.3441*T14</f>
        <v>6.2310062338965873</v>
      </c>
      <c r="W14">
        <f t="shared" si="4"/>
        <v>62.127255000000005</v>
      </c>
      <c r="Y14">
        <f>100*T14/S14</f>
        <v>58.638922624769222</v>
      </c>
    </row>
    <row r="15" spans="1:30" ht="15.75" customHeight="1" x14ac:dyDescent="0.25">
      <c r="B15" s="3"/>
      <c r="C15" s="3">
        <v>2</v>
      </c>
      <c r="D15" s="4">
        <v>5171</v>
      </c>
      <c r="E15" s="4">
        <v>736.6</v>
      </c>
      <c r="F15" s="4">
        <v>0</v>
      </c>
      <c r="G15" s="3"/>
      <c r="H15" s="3"/>
      <c r="I15" s="3"/>
      <c r="L15">
        <f t="shared" si="1"/>
        <v>0</v>
      </c>
      <c r="M15" s="4">
        <v>5171</v>
      </c>
      <c r="N15" s="4">
        <v>736.6</v>
      </c>
    </row>
    <row r="16" spans="1:30" ht="15.75" customHeight="1" x14ac:dyDescent="0.25">
      <c r="B16" s="3"/>
      <c r="C16" s="3">
        <v>3</v>
      </c>
      <c r="D16" s="4">
        <v>232.9</v>
      </c>
      <c r="E16" s="4">
        <v>67.27</v>
      </c>
      <c r="F16" s="4">
        <v>67.5</v>
      </c>
      <c r="L16">
        <f t="shared" si="1"/>
        <v>0.67500000000000004</v>
      </c>
      <c r="M16" s="4">
        <v>232.9</v>
      </c>
      <c r="N16" s="4">
        <v>67.27</v>
      </c>
    </row>
    <row r="17" spans="1:23" ht="15.75" customHeight="1" x14ac:dyDescent="0.25">
      <c r="B17" s="3" t="s">
        <v>24</v>
      </c>
      <c r="C17" s="3">
        <v>1</v>
      </c>
      <c r="D17" s="4">
        <v>164.9</v>
      </c>
      <c r="E17" s="4">
        <v>63.26</v>
      </c>
      <c r="F17" s="4">
        <v>93.9</v>
      </c>
      <c r="G17" s="4">
        <v>0.59799999999999998</v>
      </c>
      <c r="H17" s="4">
        <v>0.77800000000000002</v>
      </c>
      <c r="I17" s="4">
        <v>198</v>
      </c>
      <c r="J17" s="3">
        <f>I17/2</f>
        <v>99</v>
      </c>
      <c r="L17">
        <f t="shared" si="1"/>
        <v>0.93900000000000006</v>
      </c>
      <c r="M17" s="4">
        <v>164.9</v>
      </c>
      <c r="N17" s="4">
        <v>63.26</v>
      </c>
      <c r="O17" s="4">
        <v>198</v>
      </c>
      <c r="P17">
        <f>SQRT((L17*N17)^2 + (L18*N18)^2)</f>
        <v>61.972323311778467</v>
      </c>
      <c r="Q17">
        <f t="shared" si="2"/>
        <v>99</v>
      </c>
      <c r="R17">
        <f t="shared" si="3"/>
        <v>30.986161655889234</v>
      </c>
      <c r="W17">
        <f t="shared" si="4"/>
        <v>34.065899999999999</v>
      </c>
    </row>
    <row r="18" spans="1:23" ht="15.75" customHeight="1" x14ac:dyDescent="0.25">
      <c r="B18" s="3"/>
      <c r="C18" s="3">
        <v>2</v>
      </c>
      <c r="D18" s="4">
        <v>706.8</v>
      </c>
      <c r="E18" s="4">
        <v>289.60000000000002</v>
      </c>
      <c r="F18" s="4">
        <v>6.1</v>
      </c>
      <c r="L18">
        <f t="shared" si="1"/>
        <v>6.0999999999999999E-2</v>
      </c>
      <c r="M18" s="4">
        <v>706.8</v>
      </c>
      <c r="N18" s="4">
        <v>289.60000000000002</v>
      </c>
    </row>
    <row r="19" spans="1:23" ht="15.75" customHeight="1" x14ac:dyDescent="0.25">
      <c r="B19" s="3" t="s">
        <v>25</v>
      </c>
      <c r="C19" s="3">
        <v>1</v>
      </c>
      <c r="D19" s="4">
        <v>182.3</v>
      </c>
      <c r="E19" s="4">
        <v>48.22</v>
      </c>
      <c r="F19" s="4">
        <v>94.6</v>
      </c>
      <c r="G19" s="4">
        <v>0.46700000000000003</v>
      </c>
      <c r="H19" s="4">
        <v>0.77800000000000002</v>
      </c>
      <c r="I19" s="4">
        <v>215.3</v>
      </c>
      <c r="J19" s="3">
        <f>I19/2</f>
        <v>107.65</v>
      </c>
      <c r="L19">
        <f t="shared" si="1"/>
        <v>0.94599999999999995</v>
      </c>
      <c r="M19" s="4">
        <v>182.3</v>
      </c>
      <c r="N19" s="4">
        <v>48.22</v>
      </c>
      <c r="O19" s="4">
        <v>182.3</v>
      </c>
      <c r="P19" s="4">
        <v>48.22</v>
      </c>
      <c r="Q19">
        <f t="shared" si="2"/>
        <v>91.15</v>
      </c>
      <c r="R19">
        <f t="shared" si="3"/>
        <v>24.11</v>
      </c>
      <c r="W19">
        <f t="shared" si="4"/>
        <v>31.364715000000004</v>
      </c>
    </row>
    <row r="20" spans="1:23" ht="15.75" customHeight="1" x14ac:dyDescent="0.25"/>
    <row r="21" spans="1:23" ht="15.75" customHeight="1" x14ac:dyDescent="0.25"/>
    <row r="22" spans="1:23" ht="15.75" customHeight="1" x14ac:dyDescent="0.25"/>
    <row r="23" spans="1:23" ht="15.75" customHeight="1" x14ac:dyDescent="0.25">
      <c r="B23" s="3"/>
      <c r="C23" s="3"/>
      <c r="F23" s="4"/>
      <c r="G23" s="3"/>
      <c r="H23" s="3"/>
      <c r="I23" s="3"/>
      <c r="K23" s="3"/>
    </row>
    <row r="24" spans="1:23" ht="15.75" customHeight="1" x14ac:dyDescent="0.25">
      <c r="B24" s="3"/>
      <c r="F24" s="3"/>
      <c r="G24" s="3"/>
      <c r="H24" s="3"/>
      <c r="I24" s="3"/>
      <c r="K24" s="3"/>
    </row>
    <row r="25" spans="1:23" ht="15.75" customHeight="1" x14ac:dyDescent="0.25">
      <c r="K25" s="3"/>
    </row>
    <row r="26" spans="1:23" ht="15.75" customHeight="1" x14ac:dyDescent="0.25">
      <c r="F26" s="3"/>
      <c r="G26" s="3"/>
      <c r="I26" s="3"/>
      <c r="K26" s="3"/>
    </row>
    <row r="27" spans="1:23" ht="15.75" customHeight="1" x14ac:dyDescent="0.25">
      <c r="A27" s="3"/>
      <c r="C27" s="3"/>
      <c r="K27" s="3"/>
    </row>
    <row r="28" spans="1:23" ht="15.75" customHeight="1" x14ac:dyDescent="0.25"/>
    <row r="29" spans="1:23" ht="15.75" customHeight="1" x14ac:dyDescent="0.25">
      <c r="D29" s="3"/>
      <c r="F29" s="3"/>
      <c r="G29" s="3"/>
      <c r="I29" s="3"/>
    </row>
    <row r="30" spans="1:23" ht="15.75" customHeight="1" x14ac:dyDescent="0.25"/>
    <row r="31" spans="1:23" ht="15.75" customHeight="1" x14ac:dyDescent="0.25"/>
    <row r="32" spans="1:23" ht="15.75" customHeight="1" x14ac:dyDescent="0.25">
      <c r="F32" s="3"/>
      <c r="G32" s="3"/>
      <c r="I32" s="3"/>
    </row>
    <row r="33" spans="1:9" ht="15.75" customHeight="1" x14ac:dyDescent="0.25">
      <c r="F33" s="3"/>
      <c r="G33" s="3"/>
      <c r="I33" s="3"/>
    </row>
    <row r="34" spans="1:9" ht="15.75" customHeight="1" x14ac:dyDescent="0.25">
      <c r="A34" s="3"/>
      <c r="C34" s="3"/>
    </row>
    <row r="35" spans="1:9" ht="15.75" customHeight="1" x14ac:dyDescent="0.25">
      <c r="F35" s="3"/>
      <c r="G35" s="3"/>
      <c r="I35" s="3"/>
    </row>
    <row r="36" spans="1:9" ht="15.75" customHeight="1" x14ac:dyDescent="0.25">
      <c r="D36" s="3"/>
      <c r="E36" s="3"/>
      <c r="F36" s="3"/>
      <c r="G36" s="3"/>
      <c r="I36" s="3"/>
    </row>
    <row r="37" spans="1:9" ht="15.75" customHeight="1" x14ac:dyDescent="0.25">
      <c r="A37" s="3"/>
      <c r="C37" s="3"/>
    </row>
    <row r="38" spans="1:9" ht="15.75" customHeight="1" x14ac:dyDescent="0.25">
      <c r="F38" s="3"/>
      <c r="G38" s="3"/>
      <c r="I38" s="3"/>
    </row>
    <row r="39" spans="1:9" ht="15.75" customHeight="1" x14ac:dyDescent="0.25">
      <c r="D39" s="3"/>
    </row>
    <row r="40" spans="1:9" ht="15.75" customHeight="1" x14ac:dyDescent="0.25"/>
    <row r="41" spans="1:9" ht="15.75" customHeight="1" x14ac:dyDescent="0.25"/>
    <row r="42" spans="1:9" ht="15.75" customHeight="1" x14ac:dyDescent="0.25"/>
    <row r="43" spans="1:9" ht="15.75" customHeight="1" x14ac:dyDescent="0.25"/>
    <row r="44" spans="1:9" ht="15.75" customHeight="1" x14ac:dyDescent="0.25"/>
    <row r="45" spans="1:9" ht="15.75" customHeight="1" x14ac:dyDescent="0.25"/>
    <row r="46" spans="1:9" ht="15.75" customHeight="1" x14ac:dyDescent="0.25"/>
    <row r="47" spans="1:9" ht="15.75" customHeight="1" x14ac:dyDescent="0.25"/>
    <row r="48" spans="1:9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">
    <cfRule type="notContainsBlanks" dxfId="3" priority="1">
      <formula>LEN(TRIM(A1))&gt;0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1000"/>
  <sheetViews>
    <sheetView zoomScaleNormal="100" workbookViewId="0">
      <pane xSplit="1" topLeftCell="P1" activePane="topRight" state="frozen"/>
      <selection pane="topRight" activeCell="Z20" sqref="Z20"/>
    </sheetView>
  </sheetViews>
  <sheetFormatPr defaultColWidth="12.6640625" defaultRowHeight="15" customHeight="1" x14ac:dyDescent="0.25"/>
  <cols>
    <col min="1" max="1" width="12.6640625" customWidth="1"/>
    <col min="2" max="2" width="18" customWidth="1"/>
    <col min="3" max="6" width="12.6640625" customWidth="1"/>
    <col min="9" max="9" width="22.88671875" customWidth="1"/>
    <col min="11" max="11" width="23.44140625" customWidth="1"/>
  </cols>
  <sheetData>
    <row r="1" spans="1:30" ht="51.6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26</v>
      </c>
      <c r="J1" s="2" t="s">
        <v>9</v>
      </c>
      <c r="K1" s="2" t="s">
        <v>10</v>
      </c>
      <c r="L1" s="20" t="s">
        <v>50</v>
      </c>
      <c r="M1" s="21" t="s">
        <v>51</v>
      </c>
      <c r="N1" s="21" t="s">
        <v>52</v>
      </c>
      <c r="O1" s="22" t="s">
        <v>53</v>
      </c>
      <c r="P1" s="22" t="s">
        <v>54</v>
      </c>
      <c r="Q1" s="22" t="s">
        <v>9</v>
      </c>
      <c r="R1" s="22" t="s">
        <v>55</v>
      </c>
      <c r="S1" s="22" t="s">
        <v>56</v>
      </c>
      <c r="T1" s="22" t="s">
        <v>57</v>
      </c>
      <c r="U1" s="22" t="s">
        <v>58</v>
      </c>
      <c r="V1" s="22" t="s">
        <v>59</v>
      </c>
      <c r="W1" s="22" t="s">
        <v>60</v>
      </c>
      <c r="X1" s="22" t="s">
        <v>61</v>
      </c>
      <c r="Y1" s="22" t="s">
        <v>70</v>
      </c>
    </row>
    <row r="2" spans="1:30" ht="15.75" customHeight="1" x14ac:dyDescent="0.25">
      <c r="A2" s="3">
        <v>1</v>
      </c>
      <c r="B2" s="3" t="s">
        <v>27</v>
      </c>
      <c r="C2" s="3">
        <v>1</v>
      </c>
      <c r="D2" s="4">
        <v>161.9</v>
      </c>
      <c r="E2" s="4">
        <v>85.58</v>
      </c>
      <c r="F2" s="4">
        <v>100</v>
      </c>
      <c r="G2" s="4">
        <v>0.39200000000000002</v>
      </c>
      <c r="H2" s="4">
        <v>0.83799999999999997</v>
      </c>
      <c r="I2" s="4">
        <v>161.9</v>
      </c>
      <c r="J2" s="4">
        <f t="shared" ref="J2:J12" si="0">I2/2</f>
        <v>80.95</v>
      </c>
      <c r="K2" s="6">
        <f>AVERAGE(J2,J3,J4)</f>
        <v>55.376666666666665</v>
      </c>
      <c r="L2">
        <f>F2/100</f>
        <v>1</v>
      </c>
      <c r="M2" s="4">
        <v>161.9</v>
      </c>
      <c r="N2" s="4">
        <v>85.58</v>
      </c>
      <c r="O2" s="4">
        <v>161.9</v>
      </c>
      <c r="P2" s="4">
        <v>85.58</v>
      </c>
      <c r="Q2">
        <f>O2/2</f>
        <v>80.95</v>
      </c>
      <c r="R2">
        <f>P2/2</f>
        <v>42.79</v>
      </c>
      <c r="S2">
        <f>(Q2+Q3+Q4)/3</f>
        <v>55.376666666666665</v>
      </c>
      <c r="T2">
        <f>SQRT(R2^2+R3^2+R4^2)/3</f>
        <v>17.492991374325381</v>
      </c>
      <c r="U2">
        <f>0.3441*S2</f>
        <v>19.055111</v>
      </c>
      <c r="V2">
        <f>0.3441*T2</f>
        <v>6.0193383319053639</v>
      </c>
      <c r="W2">
        <f>0.3441*Q2</f>
        <v>27.854895000000003</v>
      </c>
      <c r="X2">
        <f>_xlfn.STDEV.S(W2:W12,W14,W15,W17,W19)</f>
        <v>16.494853638583709</v>
      </c>
      <c r="Y2">
        <f>100*T2/S2</f>
        <v>31.589101380230026</v>
      </c>
      <c r="AC2">
        <v>0</v>
      </c>
      <c r="AD2">
        <v>55.376666666666665</v>
      </c>
    </row>
    <row r="3" spans="1:30" ht="15.75" customHeight="1" x14ac:dyDescent="0.25">
      <c r="B3" s="3" t="s">
        <v>28</v>
      </c>
      <c r="C3" s="3">
        <v>1</v>
      </c>
      <c r="D3" s="4">
        <v>84.2</v>
      </c>
      <c r="E3" s="4">
        <v>43.32</v>
      </c>
      <c r="F3" s="4">
        <v>100</v>
      </c>
      <c r="G3" s="4">
        <v>0.499</v>
      </c>
      <c r="H3" s="4">
        <v>0.83</v>
      </c>
      <c r="I3" s="4">
        <v>84.2</v>
      </c>
      <c r="J3" s="4">
        <f t="shared" si="0"/>
        <v>42.1</v>
      </c>
      <c r="K3" s="6"/>
      <c r="L3">
        <f t="shared" ref="L3:L19" si="1">F3/100</f>
        <v>1</v>
      </c>
      <c r="M3" s="4">
        <v>84.2</v>
      </c>
      <c r="N3" s="4">
        <v>43.32</v>
      </c>
      <c r="O3" s="4">
        <v>84.2</v>
      </c>
      <c r="P3" s="4">
        <v>43.32</v>
      </c>
      <c r="Q3">
        <f t="shared" ref="Q3:Q19" si="2">O3/2</f>
        <v>42.1</v>
      </c>
      <c r="R3">
        <f t="shared" ref="R3:R19" si="3">P3/2</f>
        <v>21.66</v>
      </c>
      <c r="W3">
        <f t="shared" ref="W3:W19" si="4">0.3441*Q3</f>
        <v>14.486610000000001</v>
      </c>
      <c r="AC3">
        <v>5</v>
      </c>
      <c r="AD3">
        <v>59.46</v>
      </c>
    </row>
    <row r="4" spans="1:30" ht="15.75" customHeight="1" x14ac:dyDescent="0.25">
      <c r="B4" s="3" t="s">
        <v>29</v>
      </c>
      <c r="C4" s="3">
        <v>1</v>
      </c>
      <c r="D4" s="4">
        <v>86.16</v>
      </c>
      <c r="E4" s="4">
        <v>42.61</v>
      </c>
      <c r="F4" s="4">
        <v>100</v>
      </c>
      <c r="G4" s="4">
        <v>0.51100000000000001</v>
      </c>
      <c r="H4" s="4">
        <v>0.84299999999999997</v>
      </c>
      <c r="I4" s="4">
        <v>86.16</v>
      </c>
      <c r="J4" s="4">
        <f t="shared" si="0"/>
        <v>43.08</v>
      </c>
      <c r="K4" s="6"/>
      <c r="L4">
        <f t="shared" si="1"/>
        <v>1</v>
      </c>
      <c r="M4" s="4">
        <v>86.16</v>
      </c>
      <c r="N4" s="4">
        <v>42.61</v>
      </c>
      <c r="O4" s="4">
        <v>86.16</v>
      </c>
      <c r="P4" s="4">
        <v>42.61</v>
      </c>
      <c r="Q4">
        <f t="shared" si="2"/>
        <v>43.08</v>
      </c>
      <c r="R4">
        <f t="shared" si="3"/>
        <v>21.305</v>
      </c>
      <c r="W4">
        <f t="shared" si="4"/>
        <v>14.823828000000001</v>
      </c>
      <c r="AC4">
        <v>10</v>
      </c>
      <c r="AD4">
        <v>105.43333333333334</v>
      </c>
    </row>
    <row r="5" spans="1:30" ht="15.75" customHeight="1" x14ac:dyDescent="0.25">
      <c r="A5" s="3">
        <v>2</v>
      </c>
      <c r="B5" s="3" t="s">
        <v>30</v>
      </c>
      <c r="C5" s="3">
        <v>1</v>
      </c>
      <c r="D5" s="4">
        <v>134.80000000000001</v>
      </c>
      <c r="E5" s="4">
        <v>81.28</v>
      </c>
      <c r="F5" s="4">
        <v>100</v>
      </c>
      <c r="G5" s="4">
        <v>0.28100000000000003</v>
      </c>
      <c r="H5" s="4">
        <v>0.89</v>
      </c>
      <c r="I5" s="4">
        <v>134.80000000000001</v>
      </c>
      <c r="J5" s="4">
        <f t="shared" si="0"/>
        <v>67.400000000000006</v>
      </c>
      <c r="K5" s="6">
        <f>AVERAGE(J5,J6,J7)</f>
        <v>59.46</v>
      </c>
      <c r="L5">
        <f t="shared" si="1"/>
        <v>1</v>
      </c>
      <c r="M5" s="4">
        <v>134.80000000000001</v>
      </c>
      <c r="N5" s="4">
        <v>81.28</v>
      </c>
      <c r="O5" s="4">
        <v>134.80000000000001</v>
      </c>
      <c r="P5" s="4">
        <v>81.28</v>
      </c>
      <c r="Q5">
        <f t="shared" si="2"/>
        <v>67.400000000000006</v>
      </c>
      <c r="R5">
        <f t="shared" si="3"/>
        <v>40.64</v>
      </c>
      <c r="S5">
        <f>(Q5+Q6+Q7)/3</f>
        <v>59.46</v>
      </c>
      <c r="T5">
        <f>SQRT(R5^2+R6^2+R7^2)/3</f>
        <v>21.273904332669066</v>
      </c>
      <c r="U5">
        <f>0.3441*S5</f>
        <v>20.460186</v>
      </c>
      <c r="V5">
        <f>0.3441*T5</f>
        <v>7.3203504808714257</v>
      </c>
      <c r="W5">
        <f t="shared" si="4"/>
        <v>23.192340000000002</v>
      </c>
      <c r="Y5">
        <f>100*T5/S5</f>
        <v>35.77851384572665</v>
      </c>
      <c r="AC5">
        <v>20</v>
      </c>
      <c r="AD5">
        <v>89.545000000000002</v>
      </c>
    </row>
    <row r="6" spans="1:30" ht="15.75" customHeight="1" x14ac:dyDescent="0.25">
      <c r="B6" s="3" t="s">
        <v>31</v>
      </c>
      <c r="C6" s="3">
        <v>1</v>
      </c>
      <c r="D6" s="4">
        <v>96.26</v>
      </c>
      <c r="E6" s="4">
        <v>60.83</v>
      </c>
      <c r="F6" s="4">
        <v>100</v>
      </c>
      <c r="G6" s="4">
        <v>0.34499999999999997</v>
      </c>
      <c r="H6" s="4">
        <v>0.88500000000000001</v>
      </c>
      <c r="I6" s="4">
        <v>96.26</v>
      </c>
      <c r="J6" s="4">
        <f t="shared" si="0"/>
        <v>48.13</v>
      </c>
      <c r="K6" s="6"/>
      <c r="L6">
        <f t="shared" si="1"/>
        <v>1</v>
      </c>
      <c r="M6" s="4">
        <v>96.26</v>
      </c>
      <c r="N6" s="4">
        <v>60.83</v>
      </c>
      <c r="O6" s="4">
        <v>96.26</v>
      </c>
      <c r="P6" s="4">
        <v>60.83</v>
      </c>
      <c r="Q6">
        <f t="shared" si="2"/>
        <v>48.13</v>
      </c>
      <c r="R6">
        <f t="shared" si="3"/>
        <v>30.414999999999999</v>
      </c>
      <c r="W6">
        <f t="shared" si="4"/>
        <v>16.561533000000001</v>
      </c>
      <c r="AC6">
        <v>30</v>
      </c>
      <c r="AD6">
        <v>86.771666666666661</v>
      </c>
    </row>
    <row r="7" spans="1:30" ht="15.75" customHeight="1" x14ac:dyDescent="0.25">
      <c r="B7" s="3" t="s">
        <v>32</v>
      </c>
      <c r="C7" s="3">
        <v>1</v>
      </c>
      <c r="D7" s="4">
        <v>125.7</v>
      </c>
      <c r="E7" s="4">
        <v>77.37</v>
      </c>
      <c r="F7" s="4">
        <v>100</v>
      </c>
      <c r="G7" s="4">
        <v>0.35</v>
      </c>
      <c r="H7" s="4">
        <v>0.88800000000000001</v>
      </c>
      <c r="I7" s="4">
        <v>125.7</v>
      </c>
      <c r="J7" s="4">
        <f t="shared" si="0"/>
        <v>62.85</v>
      </c>
      <c r="K7" s="6"/>
      <c r="L7">
        <f t="shared" si="1"/>
        <v>1</v>
      </c>
      <c r="M7" s="4">
        <v>125.7</v>
      </c>
      <c r="N7" s="4">
        <v>77.37</v>
      </c>
      <c r="O7" s="4">
        <v>125.7</v>
      </c>
      <c r="P7" s="4">
        <v>77.37</v>
      </c>
      <c r="Q7">
        <f t="shared" si="2"/>
        <v>62.85</v>
      </c>
      <c r="R7">
        <f t="shared" si="3"/>
        <v>38.685000000000002</v>
      </c>
      <c r="W7">
        <f t="shared" si="4"/>
        <v>21.626685000000002</v>
      </c>
    </row>
    <row r="8" spans="1:30" ht="15.75" customHeight="1" x14ac:dyDescent="0.25">
      <c r="A8" s="3">
        <v>3</v>
      </c>
      <c r="B8" s="3" t="s">
        <v>33</v>
      </c>
      <c r="C8" s="3">
        <v>1</v>
      </c>
      <c r="D8" s="4">
        <v>275.60000000000002</v>
      </c>
      <c r="E8" s="4">
        <v>104.1</v>
      </c>
      <c r="F8" s="4">
        <v>100</v>
      </c>
      <c r="G8" s="4">
        <v>0.251</v>
      </c>
      <c r="H8" s="4">
        <v>0.80700000000000005</v>
      </c>
      <c r="I8" s="4">
        <v>275.60000000000002</v>
      </c>
      <c r="J8" s="4">
        <f t="shared" si="0"/>
        <v>137.80000000000001</v>
      </c>
      <c r="K8" s="6">
        <f>AVERAGE(J8,J9,J10)</f>
        <v>105.43333333333334</v>
      </c>
      <c r="L8">
        <f t="shared" si="1"/>
        <v>1</v>
      </c>
      <c r="M8" s="4">
        <v>275.60000000000002</v>
      </c>
      <c r="N8" s="4">
        <v>104.1</v>
      </c>
      <c r="O8" s="4">
        <v>275.60000000000002</v>
      </c>
      <c r="P8" s="4">
        <v>104.1</v>
      </c>
      <c r="Q8">
        <f t="shared" si="2"/>
        <v>137.80000000000001</v>
      </c>
      <c r="R8">
        <f t="shared" si="3"/>
        <v>52.05</v>
      </c>
      <c r="S8">
        <f>(Q8+Q9+Q10)/3</f>
        <v>105.43333333333334</v>
      </c>
      <c r="T8">
        <f>SQRT(R8^2+R9^2+R10^2)/3</f>
        <v>31.606077826195953</v>
      </c>
      <c r="U8">
        <f>0.3441*S8</f>
        <v>36.279610000000005</v>
      </c>
      <c r="V8">
        <f>0.3441*T8</f>
        <v>10.875651379994029</v>
      </c>
      <c r="W8">
        <f t="shared" si="4"/>
        <v>47.416980000000009</v>
      </c>
      <c r="Y8">
        <f>100*T8/S8</f>
        <v>29.977310616056862</v>
      </c>
    </row>
    <row r="9" spans="1:30" ht="15.75" customHeight="1" x14ac:dyDescent="0.25">
      <c r="B9" s="3" t="s">
        <v>34</v>
      </c>
      <c r="C9" s="3">
        <v>1</v>
      </c>
      <c r="D9" s="4">
        <v>201.8</v>
      </c>
      <c r="E9" s="4">
        <v>124.3</v>
      </c>
      <c r="F9" s="4">
        <v>100</v>
      </c>
      <c r="G9" s="4">
        <v>0.372</v>
      </c>
      <c r="H9" s="4">
        <v>0.81100000000000005</v>
      </c>
      <c r="I9" s="4">
        <v>201.8</v>
      </c>
      <c r="J9" s="4">
        <f t="shared" si="0"/>
        <v>100.9</v>
      </c>
      <c r="K9" s="6"/>
      <c r="L9">
        <f t="shared" si="1"/>
        <v>1</v>
      </c>
      <c r="M9" s="4">
        <v>201.8</v>
      </c>
      <c r="N9" s="4">
        <v>124.3</v>
      </c>
      <c r="O9" s="4">
        <v>201.8</v>
      </c>
      <c r="P9" s="4">
        <v>124.3</v>
      </c>
      <c r="Q9">
        <f t="shared" si="2"/>
        <v>100.9</v>
      </c>
      <c r="R9">
        <f t="shared" si="3"/>
        <v>62.15</v>
      </c>
      <c r="W9">
        <f t="shared" si="4"/>
        <v>34.719690000000007</v>
      </c>
    </row>
    <row r="10" spans="1:30" ht="15.75" customHeight="1" x14ac:dyDescent="0.25">
      <c r="B10" s="3" t="s">
        <v>35</v>
      </c>
      <c r="C10" s="3">
        <v>1</v>
      </c>
      <c r="D10" s="4">
        <v>155.19999999999999</v>
      </c>
      <c r="E10" s="4">
        <v>98.36</v>
      </c>
      <c r="F10" s="4">
        <v>100</v>
      </c>
      <c r="G10" s="4">
        <v>0.38800000000000001</v>
      </c>
      <c r="H10" s="4">
        <v>0.81399999999999995</v>
      </c>
      <c r="I10" s="4">
        <v>155.19999999999999</v>
      </c>
      <c r="J10" s="4">
        <f t="shared" si="0"/>
        <v>77.599999999999994</v>
      </c>
      <c r="K10" s="6"/>
      <c r="L10">
        <f t="shared" si="1"/>
        <v>1</v>
      </c>
      <c r="M10" s="4">
        <v>155.19999999999999</v>
      </c>
      <c r="N10" s="4">
        <v>98.36</v>
      </c>
      <c r="O10" s="4">
        <v>155.19999999999999</v>
      </c>
      <c r="P10" s="4">
        <v>98.36</v>
      </c>
      <c r="Q10">
        <f t="shared" si="2"/>
        <v>77.599999999999994</v>
      </c>
      <c r="R10">
        <f t="shared" si="3"/>
        <v>49.18</v>
      </c>
      <c r="W10">
        <f t="shared" si="4"/>
        <v>26.702159999999999</v>
      </c>
    </row>
    <row r="11" spans="1:30" ht="15.75" customHeight="1" x14ac:dyDescent="0.25">
      <c r="A11" s="3">
        <v>4</v>
      </c>
      <c r="B11" s="3" t="s">
        <v>36</v>
      </c>
      <c r="C11" s="3">
        <v>1</v>
      </c>
      <c r="D11" s="4">
        <v>244.9</v>
      </c>
      <c r="E11" s="4">
        <v>110.3</v>
      </c>
      <c r="F11" s="4">
        <v>100</v>
      </c>
      <c r="G11" s="4">
        <v>0.41599999999999998</v>
      </c>
      <c r="H11" s="4">
        <v>0.84799999999999998</v>
      </c>
      <c r="I11" s="4">
        <v>244.9</v>
      </c>
      <c r="J11" s="4">
        <f t="shared" si="0"/>
        <v>122.45</v>
      </c>
      <c r="K11" s="6">
        <f>AVERAGE(J11,J12,J14)</f>
        <v>89.545000000000002</v>
      </c>
      <c r="L11">
        <f t="shared" si="1"/>
        <v>1</v>
      </c>
      <c r="M11" s="4">
        <v>244.9</v>
      </c>
      <c r="N11" s="4">
        <v>110.3</v>
      </c>
      <c r="O11" s="4">
        <v>244.9</v>
      </c>
      <c r="P11" s="4">
        <v>110.3</v>
      </c>
      <c r="Q11">
        <f t="shared" si="2"/>
        <v>122.45</v>
      </c>
      <c r="R11">
        <f t="shared" si="3"/>
        <v>55.15</v>
      </c>
      <c r="S11">
        <f>(Q11+Q12+Q14)/3</f>
        <v>89.545000000000002</v>
      </c>
      <c r="T11">
        <f>SQRT(R11^2+R12^2+R14^2)/3</f>
        <v>28.586835958963892</v>
      </c>
      <c r="U11">
        <f>0.3441*S11</f>
        <v>30.812434500000002</v>
      </c>
      <c r="V11">
        <f>0.3441*T11</f>
        <v>9.8367302534794749</v>
      </c>
      <c r="W11">
        <f t="shared" si="4"/>
        <v>42.135045000000005</v>
      </c>
      <c r="Y11">
        <f>100*T11/S11</f>
        <v>31.924547388423576</v>
      </c>
    </row>
    <row r="12" spans="1:30" ht="15.75" customHeight="1" x14ac:dyDescent="0.25">
      <c r="B12" s="3" t="s">
        <v>37</v>
      </c>
      <c r="C12" s="3">
        <v>1</v>
      </c>
      <c r="D12" s="4">
        <v>205.6</v>
      </c>
      <c r="E12" s="4">
        <v>135.30000000000001</v>
      </c>
      <c r="F12" s="4">
        <v>1.3</v>
      </c>
      <c r="G12" s="4">
        <v>0.437</v>
      </c>
      <c r="H12" s="4">
        <v>0.85199999999999998</v>
      </c>
      <c r="I12" s="4">
        <v>47.67</v>
      </c>
      <c r="J12" s="4">
        <f t="shared" si="0"/>
        <v>23.835000000000001</v>
      </c>
      <c r="K12" s="6"/>
      <c r="L12">
        <f t="shared" si="1"/>
        <v>1.3000000000000001E-2</v>
      </c>
      <c r="M12" s="4">
        <v>205.6</v>
      </c>
      <c r="N12" s="4">
        <v>135.30000000000001</v>
      </c>
      <c r="O12" s="4">
        <v>47.67</v>
      </c>
      <c r="P12">
        <f>SQRT((L12*N12)^2+(L13*N13)^2)</f>
        <v>9.6108711993034746</v>
      </c>
      <c r="Q12">
        <f t="shared" si="2"/>
        <v>23.835000000000001</v>
      </c>
      <c r="R12">
        <f t="shared" si="3"/>
        <v>4.8054355996517373</v>
      </c>
      <c r="W12">
        <f t="shared" si="4"/>
        <v>8.2016235000000002</v>
      </c>
    </row>
    <row r="13" spans="1:30" ht="15.75" customHeight="1" x14ac:dyDescent="0.25">
      <c r="B13" s="3"/>
      <c r="C13" s="3">
        <v>2</v>
      </c>
      <c r="D13" s="4">
        <v>45.59</v>
      </c>
      <c r="E13" s="4">
        <v>9.5730000000000004</v>
      </c>
      <c r="F13" s="4">
        <v>98.7</v>
      </c>
      <c r="G13" s="3"/>
      <c r="H13" s="3"/>
      <c r="I13" s="3"/>
      <c r="J13" s="3"/>
      <c r="K13" s="6"/>
      <c r="L13">
        <f t="shared" si="1"/>
        <v>0.98699999999999999</v>
      </c>
      <c r="M13" s="4">
        <v>45.59</v>
      </c>
      <c r="N13" s="4">
        <v>9.5730000000000004</v>
      </c>
    </row>
    <row r="14" spans="1:30" ht="15.75" customHeight="1" x14ac:dyDescent="0.25">
      <c r="B14" s="3" t="s">
        <v>38</v>
      </c>
      <c r="C14" s="3">
        <v>1</v>
      </c>
      <c r="D14" s="4">
        <v>244.7</v>
      </c>
      <c r="E14" s="4">
        <v>131</v>
      </c>
      <c r="F14" s="4">
        <v>100</v>
      </c>
      <c r="G14" s="4">
        <v>0.46100000000000002</v>
      </c>
      <c r="H14" s="4">
        <v>0.84899999999999998</v>
      </c>
      <c r="I14" s="4">
        <v>244.7</v>
      </c>
      <c r="J14" s="4">
        <f t="shared" ref="J14:J15" si="5">I14/2</f>
        <v>122.35</v>
      </c>
      <c r="K14" s="6"/>
      <c r="L14">
        <f t="shared" si="1"/>
        <v>1</v>
      </c>
      <c r="M14" s="4">
        <v>244.7</v>
      </c>
      <c r="N14" s="4">
        <v>131</v>
      </c>
      <c r="O14" s="4">
        <v>244.7</v>
      </c>
      <c r="P14" s="4">
        <v>131</v>
      </c>
      <c r="Q14">
        <f t="shared" si="2"/>
        <v>122.35</v>
      </c>
      <c r="R14">
        <f t="shared" si="3"/>
        <v>65.5</v>
      </c>
      <c r="W14">
        <f t="shared" si="4"/>
        <v>42.100634999999997</v>
      </c>
    </row>
    <row r="15" spans="1:30" ht="15.75" customHeight="1" x14ac:dyDescent="0.25">
      <c r="A15" s="3">
        <v>5</v>
      </c>
      <c r="B15" s="3" t="s">
        <v>39</v>
      </c>
      <c r="C15" s="3">
        <v>1</v>
      </c>
      <c r="D15" s="4">
        <v>79.459999999999994</v>
      </c>
      <c r="E15" s="4">
        <v>22.85</v>
      </c>
      <c r="F15" s="4">
        <v>96.5</v>
      </c>
      <c r="G15" s="4">
        <v>0.45100000000000001</v>
      </c>
      <c r="H15" s="4">
        <v>0.78400000000000003</v>
      </c>
      <c r="I15" s="4">
        <v>37.64</v>
      </c>
      <c r="J15" s="4">
        <f t="shared" si="5"/>
        <v>18.82</v>
      </c>
      <c r="K15" s="6">
        <f>AVERAGE(J15,J17,J19)</f>
        <v>86.771666666666661</v>
      </c>
      <c r="L15">
        <f t="shared" si="1"/>
        <v>0.96499999999999997</v>
      </c>
      <c r="M15" s="4">
        <v>79.459999999999994</v>
      </c>
      <c r="N15" s="4">
        <v>22.85</v>
      </c>
      <c r="O15" s="4">
        <v>37.64</v>
      </c>
      <c r="P15">
        <f>SQRT((L15*N15)^2+(L16*N16)^2)</f>
        <v>23.062758883370829</v>
      </c>
      <c r="Q15">
        <f t="shared" si="2"/>
        <v>18.82</v>
      </c>
      <c r="R15">
        <f t="shared" si="3"/>
        <v>11.531379441685415</v>
      </c>
      <c r="S15">
        <f>(Q15+Q17+Q19)/3</f>
        <v>86.771666666666661</v>
      </c>
      <c r="T15">
        <f>SQRT(R15^2+R17^2+R19^2)/3</f>
        <v>33.097348388887461</v>
      </c>
      <c r="U15">
        <f>0.3441*S15</f>
        <v>29.858130499999998</v>
      </c>
      <c r="V15">
        <f>0.3441*T15</f>
        <v>11.388797580616176</v>
      </c>
      <c r="W15">
        <f t="shared" si="4"/>
        <v>6.475962</v>
      </c>
      <c r="Y15">
        <f>100*T15/S15</f>
        <v>38.143036385403221</v>
      </c>
    </row>
    <row r="16" spans="1:30" ht="15.75" customHeight="1" x14ac:dyDescent="0.25">
      <c r="B16" s="3"/>
      <c r="C16" s="3">
        <v>2</v>
      </c>
      <c r="D16" s="4">
        <v>445.3</v>
      </c>
      <c r="E16" s="4">
        <v>193.1</v>
      </c>
      <c r="F16" s="4">
        <v>3.5</v>
      </c>
      <c r="G16" s="3"/>
      <c r="H16" s="3"/>
      <c r="I16" s="3"/>
      <c r="J16" s="3"/>
      <c r="K16" s="6"/>
      <c r="L16">
        <f t="shared" si="1"/>
        <v>3.5000000000000003E-2</v>
      </c>
      <c r="M16" s="4">
        <v>445.3</v>
      </c>
      <c r="N16" s="4">
        <v>193.1</v>
      </c>
    </row>
    <row r="17" spans="2:23" ht="15.75" customHeight="1" x14ac:dyDescent="0.25">
      <c r="B17" s="3" t="s">
        <v>40</v>
      </c>
      <c r="C17" s="3">
        <v>1</v>
      </c>
      <c r="D17" s="4">
        <v>88.08</v>
      </c>
      <c r="E17" s="4">
        <v>18.239999999999998</v>
      </c>
      <c r="F17" s="4">
        <v>97.9</v>
      </c>
      <c r="G17" s="4">
        <v>0.48399999999999999</v>
      </c>
      <c r="H17" s="4">
        <v>0.79500000000000004</v>
      </c>
      <c r="I17" s="4">
        <v>97.89</v>
      </c>
      <c r="J17" s="4">
        <f>I17/2</f>
        <v>48.945</v>
      </c>
      <c r="K17" s="6"/>
      <c r="L17">
        <f t="shared" si="1"/>
        <v>0.97900000000000009</v>
      </c>
      <c r="M17" s="4">
        <v>88.08</v>
      </c>
      <c r="N17" s="4">
        <v>18.239999999999998</v>
      </c>
      <c r="O17" s="4">
        <v>97.89</v>
      </c>
      <c r="P17">
        <f>SQRT((L17*N17)^2+(L18*N18)^2)</f>
        <v>18.187635530810486</v>
      </c>
      <c r="Q17">
        <f t="shared" si="2"/>
        <v>48.945</v>
      </c>
      <c r="R17">
        <f t="shared" si="3"/>
        <v>9.0938177654052428</v>
      </c>
      <c r="W17">
        <f t="shared" si="4"/>
        <v>16.841974499999999</v>
      </c>
    </row>
    <row r="18" spans="2:23" ht="15.75" customHeight="1" x14ac:dyDescent="0.25">
      <c r="B18" s="3"/>
      <c r="C18" s="3">
        <v>2</v>
      </c>
      <c r="D18" s="4">
        <v>555.20000000000005</v>
      </c>
      <c r="E18" s="4">
        <v>164.4</v>
      </c>
      <c r="F18" s="4">
        <v>2.1</v>
      </c>
      <c r="G18" s="3"/>
      <c r="H18" s="3"/>
      <c r="I18" s="3"/>
      <c r="J18" s="3"/>
      <c r="K18" s="6"/>
      <c r="L18">
        <f t="shared" si="1"/>
        <v>2.1000000000000001E-2</v>
      </c>
      <c r="M18" s="4">
        <v>555.20000000000005</v>
      </c>
      <c r="N18" s="4">
        <v>164.4</v>
      </c>
    </row>
    <row r="19" spans="2:23" ht="15.75" customHeight="1" x14ac:dyDescent="0.25">
      <c r="B19" s="3" t="s">
        <v>41</v>
      </c>
      <c r="C19" s="3">
        <v>1</v>
      </c>
      <c r="D19" s="4">
        <v>385.1</v>
      </c>
      <c r="E19" s="4">
        <v>196.4</v>
      </c>
      <c r="F19" s="4">
        <v>100</v>
      </c>
      <c r="G19" s="4">
        <v>0.48099999999999998</v>
      </c>
      <c r="H19" s="4">
        <v>0.77700000000000002</v>
      </c>
      <c r="I19" s="4">
        <v>385.1</v>
      </c>
      <c r="J19" s="4">
        <f>I19/2</f>
        <v>192.55</v>
      </c>
      <c r="K19" s="6"/>
      <c r="L19">
        <f t="shared" si="1"/>
        <v>1</v>
      </c>
      <c r="M19" s="4">
        <v>385.1</v>
      </c>
      <c r="N19" s="4">
        <v>196.4</v>
      </c>
      <c r="O19" s="4">
        <v>385.1</v>
      </c>
      <c r="P19" s="4">
        <v>196.4</v>
      </c>
      <c r="Q19">
        <f t="shared" si="2"/>
        <v>192.55</v>
      </c>
      <c r="R19">
        <f t="shared" si="3"/>
        <v>98.2</v>
      </c>
      <c r="W19">
        <f t="shared" si="4"/>
        <v>66.256455000000003</v>
      </c>
    </row>
    <row r="20" spans="2:23" ht="15.75" customHeight="1" x14ac:dyDescent="0.25"/>
    <row r="21" spans="2:23" ht="15.75" customHeight="1" x14ac:dyDescent="0.25"/>
    <row r="22" spans="2:23" ht="15.75" customHeight="1" x14ac:dyDescent="0.25"/>
    <row r="23" spans="2:23" ht="15.75" customHeight="1" x14ac:dyDescent="0.25"/>
    <row r="24" spans="2:23" ht="15.75" customHeight="1" x14ac:dyDescent="0.25"/>
    <row r="25" spans="2:23" ht="15.75" customHeight="1" x14ac:dyDescent="0.25"/>
    <row r="26" spans="2:23" ht="15.75" customHeight="1" x14ac:dyDescent="0.25"/>
    <row r="27" spans="2:23" ht="15.75" customHeight="1" x14ac:dyDescent="0.25"/>
    <row r="28" spans="2:23" ht="15.75" customHeight="1" x14ac:dyDescent="0.25"/>
    <row r="29" spans="2:23" ht="15.75" customHeight="1" x14ac:dyDescent="0.25"/>
    <row r="30" spans="2:23" ht="15.75" customHeight="1" x14ac:dyDescent="0.25"/>
    <row r="31" spans="2:23" ht="15.75" customHeight="1" x14ac:dyDescent="0.25"/>
    <row r="32" spans="2:2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">
    <cfRule type="notContainsBlanks" dxfId="2" priority="1">
      <formula>LEN(TRIM(A1))&gt;0</formula>
    </cfRule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000"/>
  <sheetViews>
    <sheetView tabSelected="1" topLeftCell="D1" workbookViewId="0">
      <selection activeCell="R15" sqref="R15"/>
    </sheetView>
  </sheetViews>
  <sheetFormatPr defaultColWidth="12.6640625" defaultRowHeight="15" customHeight="1" x14ac:dyDescent="0.25"/>
  <cols>
    <col min="1" max="1" width="17.21875" customWidth="1"/>
    <col min="2" max="4" width="12.6640625" customWidth="1"/>
    <col min="5" max="5" width="13.88671875" customWidth="1"/>
    <col min="6" max="6" width="16" customWidth="1"/>
    <col min="7" max="7" width="14.88671875" customWidth="1"/>
  </cols>
  <sheetData>
    <row r="1" spans="1:18" ht="49.2" customHeight="1" x14ac:dyDescent="0.25">
      <c r="A1" s="1" t="s">
        <v>0</v>
      </c>
      <c r="B1" s="1" t="s">
        <v>42</v>
      </c>
      <c r="C1" s="1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19" t="s">
        <v>49</v>
      </c>
      <c r="I1" s="20" t="s">
        <v>62</v>
      </c>
      <c r="J1" s="23" t="s">
        <v>44</v>
      </c>
      <c r="K1" s="24" t="s">
        <v>63</v>
      </c>
      <c r="L1" s="21" t="s">
        <v>64</v>
      </c>
      <c r="M1" s="21" t="s">
        <v>46</v>
      </c>
      <c r="N1" s="23" t="s">
        <v>65</v>
      </c>
      <c r="O1" s="22" t="s">
        <v>66</v>
      </c>
      <c r="P1" s="22" t="s">
        <v>68</v>
      </c>
      <c r="Q1" s="22" t="s">
        <v>69</v>
      </c>
      <c r="R1" s="22" t="s">
        <v>71</v>
      </c>
    </row>
    <row r="2" spans="1:18" ht="15.75" customHeight="1" x14ac:dyDescent="0.25">
      <c r="A2" s="3">
        <v>1</v>
      </c>
      <c r="B2" s="5" t="s">
        <v>27</v>
      </c>
      <c r="C2" s="7">
        <v>-104</v>
      </c>
      <c r="D2" s="7">
        <v>13.9</v>
      </c>
      <c r="E2" s="7">
        <v>-108</v>
      </c>
      <c r="F2" s="8">
        <v>-123.84068919414599</v>
      </c>
      <c r="G2" s="6">
        <f>AVERAGE(F2,F3,F4)</f>
        <v>-125.12064003573732</v>
      </c>
      <c r="H2">
        <f>C2 * 1.5</f>
        <v>-156</v>
      </c>
      <c r="I2" s="7">
        <v>-104</v>
      </c>
      <c r="J2" s="7">
        <v>13.9</v>
      </c>
      <c r="K2">
        <f>I2*1.5</f>
        <v>-156</v>
      </c>
      <c r="L2">
        <f>J2*1.5</f>
        <v>20.85</v>
      </c>
      <c r="M2" s="8">
        <v>-123.84068919414599</v>
      </c>
      <c r="N2">
        <v>1.25968291209554</v>
      </c>
      <c r="O2">
        <f>_xlfn.STDEV.S(N2:N16)</f>
        <v>5.4007800412606784E-2</v>
      </c>
      <c r="P2">
        <f>ABS(M2)*SQRT( (L2/K2)^2+(O2/N2)^2)</f>
        <v>17.382548870080843</v>
      </c>
      <c r="Q2">
        <f>SQRT(P2^2+P3^2+P4^2)/3</f>
        <v>10.89206763072562</v>
      </c>
      <c r="R2">
        <f>100*Q2/ABS(G2)</f>
        <v>8.7052524888096752</v>
      </c>
    </row>
    <row r="3" spans="1:18" ht="15.75" customHeight="1" x14ac:dyDescent="0.25">
      <c r="B3" s="5" t="s">
        <v>28</v>
      </c>
      <c r="C3" s="7">
        <v>-110</v>
      </c>
      <c r="D3" s="7">
        <v>16.399999999999999</v>
      </c>
      <c r="E3" s="3"/>
      <c r="F3" s="8">
        <v>-121.200943807622</v>
      </c>
      <c r="H3">
        <f t="shared" ref="H3:H16" si="0">C3 * 1.5</f>
        <v>-165</v>
      </c>
      <c r="I3" s="7">
        <v>-110</v>
      </c>
      <c r="J3" s="7">
        <v>16.399999999999999</v>
      </c>
      <c r="K3">
        <f t="shared" ref="K3:K16" si="1">I3*1.5</f>
        <v>-165</v>
      </c>
      <c r="L3">
        <f t="shared" ref="L3:L16" si="2">J3*1.5</f>
        <v>24.599999999999998</v>
      </c>
      <c r="M3" s="8">
        <v>-121.200943807622</v>
      </c>
      <c r="N3">
        <v>1.36137553732171</v>
      </c>
      <c r="O3">
        <v>5.4007800412606784E-2</v>
      </c>
      <c r="P3">
        <f t="shared" ref="P3:P16" si="3">ABS(M3)*SQRT( (L3/K3)^2+(O3/N3)^2)</f>
        <v>18.698727692611417</v>
      </c>
    </row>
    <row r="4" spans="1:18" ht="15.75" customHeight="1" x14ac:dyDescent="0.25">
      <c r="B4" s="5" t="s">
        <v>29</v>
      </c>
      <c r="C4" s="7">
        <v>-109</v>
      </c>
      <c r="D4" s="9">
        <v>16.399999999999999</v>
      </c>
      <c r="E4" s="3"/>
      <c r="F4" s="8">
        <v>-130.32028710544401</v>
      </c>
      <c r="H4">
        <f t="shared" si="0"/>
        <v>-163.5</v>
      </c>
      <c r="I4" s="7">
        <v>-109</v>
      </c>
      <c r="J4" s="9">
        <v>16.399999999999999</v>
      </c>
      <c r="K4">
        <f t="shared" si="1"/>
        <v>-163.5</v>
      </c>
      <c r="L4">
        <f t="shared" si="2"/>
        <v>24.599999999999998</v>
      </c>
      <c r="M4" s="8">
        <v>-130.32028710544401</v>
      </c>
      <c r="N4">
        <v>1.2546012875778101</v>
      </c>
      <c r="O4">
        <v>5.4007800412606784E-2</v>
      </c>
      <c r="P4">
        <f t="shared" si="3"/>
        <v>20.394578027199426</v>
      </c>
    </row>
    <row r="5" spans="1:18" ht="15.75" customHeight="1" x14ac:dyDescent="0.25">
      <c r="A5" s="3">
        <v>2</v>
      </c>
      <c r="B5" s="5" t="s">
        <v>30</v>
      </c>
      <c r="C5" s="10">
        <v>-116</v>
      </c>
      <c r="D5" s="11">
        <v>11</v>
      </c>
      <c r="E5" s="12">
        <v>-118</v>
      </c>
      <c r="F5" s="8">
        <v>-123.849394065537</v>
      </c>
      <c r="G5" s="6">
        <f>AVERAGE(F5,F6,F7)</f>
        <v>-129.03362049949467</v>
      </c>
      <c r="H5">
        <f t="shared" si="0"/>
        <v>-174</v>
      </c>
      <c r="I5" s="10">
        <v>-116</v>
      </c>
      <c r="J5" s="11">
        <v>11</v>
      </c>
      <c r="K5">
        <f t="shared" si="1"/>
        <v>-174</v>
      </c>
      <c r="L5">
        <f t="shared" si="2"/>
        <v>16.5</v>
      </c>
      <c r="M5" s="8">
        <v>-123.849394065537</v>
      </c>
      <c r="N5">
        <v>1.4049321864903499</v>
      </c>
      <c r="O5">
        <v>5.4007800412606784E-2</v>
      </c>
      <c r="P5">
        <f t="shared" si="3"/>
        <v>12.67265919541553</v>
      </c>
      <c r="Q5">
        <f>SQRT(P5^2+P6^2+P7^2)/3</f>
        <v>7.0892200168737602</v>
      </c>
      <c r="R5">
        <f>100*Q5/ABS(G5)</f>
        <v>5.4940875017155104</v>
      </c>
    </row>
    <row r="6" spans="1:18" ht="15.75" customHeight="1" x14ac:dyDescent="0.25">
      <c r="B6" s="5" t="s">
        <v>31</v>
      </c>
      <c r="C6" s="10">
        <v>-121</v>
      </c>
      <c r="D6" s="12">
        <v>9.25</v>
      </c>
      <c r="E6" s="13"/>
      <c r="F6" s="8">
        <v>-134.455100450933</v>
      </c>
      <c r="H6">
        <f t="shared" si="0"/>
        <v>-181.5</v>
      </c>
      <c r="I6" s="10">
        <v>-121</v>
      </c>
      <c r="J6" s="12">
        <v>9.25</v>
      </c>
      <c r="K6">
        <f t="shared" si="1"/>
        <v>-181.5</v>
      </c>
      <c r="L6">
        <f t="shared" si="2"/>
        <v>13.875</v>
      </c>
      <c r="M6" s="8">
        <v>-134.455100450933</v>
      </c>
      <c r="N6">
        <v>1.3498930080844</v>
      </c>
      <c r="O6">
        <v>5.4007800412606784E-2</v>
      </c>
      <c r="P6">
        <f t="shared" si="3"/>
        <v>11.601184587775325</v>
      </c>
    </row>
    <row r="7" spans="1:18" ht="15.75" customHeight="1" x14ac:dyDescent="0.25">
      <c r="B7" s="5" t="s">
        <v>32</v>
      </c>
      <c r="C7" s="10">
        <v>-117</v>
      </c>
      <c r="D7" s="12">
        <v>10.4</v>
      </c>
      <c r="E7" s="13"/>
      <c r="F7" s="8">
        <v>-128.79636698201401</v>
      </c>
      <c r="H7">
        <f t="shared" si="0"/>
        <v>-175.5</v>
      </c>
      <c r="I7" s="10">
        <v>-117</v>
      </c>
      <c r="J7" s="12">
        <v>10.4</v>
      </c>
      <c r="K7">
        <f t="shared" si="1"/>
        <v>-175.5</v>
      </c>
      <c r="L7">
        <f t="shared" si="2"/>
        <v>15.600000000000001</v>
      </c>
      <c r="M7" s="8">
        <v>-128.79636698201401</v>
      </c>
      <c r="N7">
        <v>1.3626160746017699</v>
      </c>
      <c r="O7">
        <v>5.4007800412606784E-2</v>
      </c>
      <c r="P7">
        <f t="shared" si="3"/>
        <v>12.535134187794192</v>
      </c>
    </row>
    <row r="8" spans="1:18" ht="15.75" customHeight="1" x14ac:dyDescent="0.25">
      <c r="A8" s="3">
        <v>3</v>
      </c>
      <c r="B8" s="5" t="s">
        <v>33</v>
      </c>
      <c r="C8" s="7">
        <v>-108</v>
      </c>
      <c r="D8" s="7">
        <v>5.32</v>
      </c>
      <c r="E8" s="7">
        <v>-113</v>
      </c>
      <c r="F8" s="8">
        <v>-116.693219496624</v>
      </c>
      <c r="G8" s="6">
        <f>AVERAGE(F8,F9,F10)</f>
        <v>-121.97294335470633</v>
      </c>
      <c r="H8">
        <f t="shared" si="0"/>
        <v>-162</v>
      </c>
      <c r="I8" s="7">
        <v>-108</v>
      </c>
      <c r="J8" s="7">
        <v>5.32</v>
      </c>
      <c r="K8">
        <f t="shared" si="1"/>
        <v>-162</v>
      </c>
      <c r="L8">
        <f t="shared" si="2"/>
        <v>7.98</v>
      </c>
      <c r="M8" s="8">
        <v>-116.693219496624</v>
      </c>
      <c r="N8">
        <v>1.3882554676168299</v>
      </c>
      <c r="O8">
        <v>5.4007800412606784E-2</v>
      </c>
      <c r="P8">
        <f t="shared" si="3"/>
        <v>7.3247153739574715</v>
      </c>
      <c r="Q8">
        <f>SQRT(P8^2+P9^2+P10^2)/3</f>
        <v>6.1070996406326783</v>
      </c>
      <c r="R8">
        <f>100*Q8/ABS(G8)</f>
        <v>5.006929793333577</v>
      </c>
    </row>
    <row r="9" spans="1:18" ht="15.75" customHeight="1" x14ac:dyDescent="0.25">
      <c r="B9" s="5" t="s">
        <v>34</v>
      </c>
      <c r="C9" s="7">
        <v>-116</v>
      </c>
      <c r="D9" s="7">
        <v>10.1</v>
      </c>
      <c r="E9" s="3"/>
      <c r="F9" s="8">
        <v>-125.39362642008</v>
      </c>
      <c r="H9">
        <f t="shared" si="0"/>
        <v>-174</v>
      </c>
      <c r="I9" s="7">
        <v>-116</v>
      </c>
      <c r="J9" s="7">
        <v>10.1</v>
      </c>
      <c r="K9">
        <f t="shared" si="1"/>
        <v>-174</v>
      </c>
      <c r="L9">
        <f t="shared" si="2"/>
        <v>15.149999999999999</v>
      </c>
      <c r="M9" s="8">
        <v>-125.39362642008</v>
      </c>
      <c r="N9">
        <v>1.3876303363066</v>
      </c>
      <c r="O9">
        <v>5.4007800412606784E-2</v>
      </c>
      <c r="P9">
        <f t="shared" si="3"/>
        <v>11.959055166837157</v>
      </c>
    </row>
    <row r="10" spans="1:18" ht="15.75" customHeight="1" x14ac:dyDescent="0.25">
      <c r="B10" s="5" t="s">
        <v>35</v>
      </c>
      <c r="C10" s="7">
        <v>-115</v>
      </c>
      <c r="D10" s="14">
        <v>10</v>
      </c>
      <c r="E10" s="3"/>
      <c r="F10" s="8">
        <v>-123.831984147415</v>
      </c>
      <c r="H10">
        <f t="shared" si="0"/>
        <v>-172.5</v>
      </c>
      <c r="I10" s="7">
        <v>-115</v>
      </c>
      <c r="J10" s="14">
        <v>10</v>
      </c>
      <c r="K10">
        <f t="shared" si="1"/>
        <v>-172.5</v>
      </c>
      <c r="L10">
        <f t="shared" si="2"/>
        <v>15</v>
      </c>
      <c r="M10" s="8">
        <v>-123.831984147415</v>
      </c>
      <c r="N10">
        <v>1.39301652305472</v>
      </c>
      <c r="O10">
        <v>5.4007800412606784E-2</v>
      </c>
      <c r="P10">
        <f t="shared" si="3"/>
        <v>11.789806546020955</v>
      </c>
    </row>
    <row r="11" spans="1:18" ht="15.75" customHeight="1" x14ac:dyDescent="0.25">
      <c r="A11" s="3">
        <v>4</v>
      </c>
      <c r="B11" s="5" t="s">
        <v>36</v>
      </c>
      <c r="C11" s="7">
        <v>-116</v>
      </c>
      <c r="D11" s="7">
        <v>10.6</v>
      </c>
      <c r="E11" s="7">
        <v>-118</v>
      </c>
      <c r="F11" s="8">
        <v>-120.395723152866</v>
      </c>
      <c r="G11" s="6">
        <f>AVERAGE(F11,F12,F13)</f>
        <v>-125.45341084805932</v>
      </c>
      <c r="H11">
        <f t="shared" si="0"/>
        <v>-174</v>
      </c>
      <c r="I11" s="7">
        <v>-116</v>
      </c>
      <c r="J11" s="7">
        <v>10.6</v>
      </c>
      <c r="K11">
        <f t="shared" si="1"/>
        <v>-174</v>
      </c>
      <c r="L11">
        <f t="shared" si="2"/>
        <v>15.899999999999999</v>
      </c>
      <c r="M11" s="8">
        <v>-120.395723152866</v>
      </c>
      <c r="N11">
        <v>1.44523406183684</v>
      </c>
      <c r="O11">
        <v>5.4007800412606784E-2</v>
      </c>
      <c r="P11">
        <f t="shared" si="3"/>
        <v>11.886091419042456</v>
      </c>
      <c r="Q11">
        <f>SQRT(P11^2+P12^2+P13^2)/3</f>
        <v>6.9622787861586479</v>
      </c>
      <c r="R11">
        <f>100*Q11/ABS(G11)</f>
        <v>5.549692701931308</v>
      </c>
    </row>
    <row r="12" spans="1:18" ht="15.75" customHeight="1" x14ac:dyDescent="0.25">
      <c r="B12" s="5" t="s">
        <v>37</v>
      </c>
      <c r="C12" s="7">
        <v>-119</v>
      </c>
      <c r="D12" s="7">
        <v>10.8</v>
      </c>
      <c r="E12" s="3"/>
      <c r="F12" s="8">
        <v>-126.94740248530501</v>
      </c>
      <c r="H12">
        <f t="shared" si="0"/>
        <v>-178.5</v>
      </c>
      <c r="I12" s="7">
        <v>-119</v>
      </c>
      <c r="J12" s="7">
        <v>10.8</v>
      </c>
      <c r="K12">
        <f t="shared" si="1"/>
        <v>-178.5</v>
      </c>
      <c r="L12">
        <f t="shared" si="2"/>
        <v>16.200000000000003</v>
      </c>
      <c r="M12" s="8">
        <v>-126.94740248530501</v>
      </c>
      <c r="N12">
        <v>1.40609415006079</v>
      </c>
      <c r="O12">
        <v>5.4007800412606784E-2</v>
      </c>
      <c r="P12">
        <f t="shared" si="3"/>
        <v>12.510613039999724</v>
      </c>
    </row>
    <row r="13" spans="1:18" ht="15.75" customHeight="1" x14ac:dyDescent="0.25">
      <c r="B13" s="5" t="s">
        <v>38</v>
      </c>
      <c r="C13" s="7">
        <v>-120</v>
      </c>
      <c r="D13" s="9">
        <v>9.91</v>
      </c>
      <c r="E13" s="3"/>
      <c r="F13" s="8">
        <v>-129.017106906007</v>
      </c>
      <c r="H13">
        <f t="shared" si="0"/>
        <v>-180</v>
      </c>
      <c r="I13" s="7">
        <v>-120</v>
      </c>
      <c r="J13" s="9">
        <v>9.91</v>
      </c>
      <c r="K13">
        <f t="shared" si="1"/>
        <v>-180</v>
      </c>
      <c r="L13">
        <f t="shared" si="2"/>
        <v>14.865</v>
      </c>
      <c r="M13" s="8">
        <v>-129.017106906007</v>
      </c>
      <c r="N13">
        <v>1.39516382219867</v>
      </c>
      <c r="O13">
        <v>5.4007800412606784E-2</v>
      </c>
      <c r="P13">
        <f t="shared" si="3"/>
        <v>11.767129012945633</v>
      </c>
    </row>
    <row r="14" spans="1:18" ht="15.75" customHeight="1" x14ac:dyDescent="0.25">
      <c r="A14" s="3">
        <v>5</v>
      </c>
      <c r="B14" s="5" t="s">
        <v>39</v>
      </c>
      <c r="C14" s="7">
        <v>-83</v>
      </c>
      <c r="D14" s="7">
        <v>8.27</v>
      </c>
      <c r="E14" s="7">
        <v>-86.5</v>
      </c>
      <c r="F14" s="8">
        <v>-86.723278714237296</v>
      </c>
      <c r="G14" s="6">
        <f>AVERAGE(F14,F15,F16)</f>
        <v>-92.067249078043929</v>
      </c>
      <c r="H14">
        <f t="shared" si="0"/>
        <v>-124.5</v>
      </c>
      <c r="I14" s="7">
        <v>-83</v>
      </c>
      <c r="J14" s="7">
        <v>8.27</v>
      </c>
      <c r="K14">
        <f t="shared" si="1"/>
        <v>-124.5</v>
      </c>
      <c r="L14">
        <f t="shared" si="2"/>
        <v>12.404999999999999</v>
      </c>
      <c r="M14" s="8">
        <v>-86.723278714237296</v>
      </c>
      <c r="N14">
        <v>1.43608884112621</v>
      </c>
      <c r="O14">
        <v>5.4007800412606784E-2</v>
      </c>
      <c r="P14">
        <f t="shared" si="3"/>
        <v>9.2359967007865915</v>
      </c>
      <c r="Q14">
        <f>SQRT(P14^2+P15^2+P16^2)/3</f>
        <v>5.0105385312543458</v>
      </c>
      <c r="R14">
        <f>Q14/ABS(G14)%</f>
        <v>5.4422594151879053</v>
      </c>
    </row>
    <row r="15" spans="1:18" ht="15.75" customHeight="1" x14ac:dyDescent="0.25">
      <c r="B15" s="5" t="s">
        <v>40</v>
      </c>
      <c r="C15" s="7">
        <v>-85.8</v>
      </c>
      <c r="D15" s="7">
        <v>6.65</v>
      </c>
      <c r="E15" s="3"/>
      <c r="F15" s="8">
        <v>-92.346114168325997</v>
      </c>
      <c r="H15">
        <f t="shared" si="0"/>
        <v>-128.69999999999999</v>
      </c>
      <c r="I15" s="7">
        <v>-85.8</v>
      </c>
      <c r="J15" s="7">
        <v>6.65</v>
      </c>
      <c r="K15">
        <f t="shared" si="1"/>
        <v>-128.69999999999999</v>
      </c>
      <c r="L15">
        <f t="shared" si="2"/>
        <v>9.9750000000000014</v>
      </c>
      <c r="M15" s="8">
        <v>-92.346114168325997</v>
      </c>
      <c r="N15">
        <v>1.3936699032664099</v>
      </c>
      <c r="O15">
        <v>5.4007800412606784E-2</v>
      </c>
      <c r="P15">
        <f t="shared" si="3"/>
        <v>8.0021452623763984</v>
      </c>
    </row>
    <row r="16" spans="1:18" ht="15.75" customHeight="1" x14ac:dyDescent="0.25">
      <c r="B16" s="5" t="s">
        <v>48</v>
      </c>
      <c r="C16" s="7">
        <v>-90.7</v>
      </c>
      <c r="D16" s="7">
        <v>7.37</v>
      </c>
      <c r="E16" s="3"/>
      <c r="F16" s="8">
        <v>-97.132354351568495</v>
      </c>
      <c r="H16">
        <f t="shared" si="0"/>
        <v>-136.05000000000001</v>
      </c>
      <c r="I16" s="7">
        <v>-90.7</v>
      </c>
      <c r="J16" s="7">
        <v>7.37</v>
      </c>
      <c r="K16">
        <f t="shared" si="1"/>
        <v>-136.05000000000001</v>
      </c>
      <c r="L16">
        <f t="shared" si="2"/>
        <v>11.055</v>
      </c>
      <c r="M16" s="8">
        <v>-97.132354351568495</v>
      </c>
      <c r="N16">
        <v>1.3864082637975199</v>
      </c>
      <c r="O16">
        <v>5.4007800412606784E-2</v>
      </c>
      <c r="P16">
        <f t="shared" si="3"/>
        <v>8.7527997521676628</v>
      </c>
    </row>
    <row r="17" spans="5:6" ht="15.75" customHeight="1" x14ac:dyDescent="0.25"/>
    <row r="18" spans="5:6" ht="15.75" customHeight="1" x14ac:dyDescent="0.25"/>
    <row r="19" spans="5:6" ht="15.75" customHeight="1" x14ac:dyDescent="0.25"/>
    <row r="20" spans="5:6" ht="15.75" customHeight="1" x14ac:dyDescent="0.25"/>
    <row r="21" spans="5:6" ht="15.75" customHeight="1" x14ac:dyDescent="0.25"/>
    <row r="22" spans="5:6" ht="15.75" customHeight="1" x14ac:dyDescent="0.25"/>
    <row r="23" spans="5:6" ht="15.75" customHeight="1" x14ac:dyDescent="0.25">
      <c r="E23">
        <v>0</v>
      </c>
      <c r="F23">
        <v>-125.12064003573732</v>
      </c>
    </row>
    <row r="24" spans="5:6" ht="15.75" customHeight="1" x14ac:dyDescent="0.25">
      <c r="E24">
        <v>5</v>
      </c>
      <c r="F24">
        <v>-129.03362049949467</v>
      </c>
    </row>
    <row r="25" spans="5:6" ht="15.75" customHeight="1" x14ac:dyDescent="0.25">
      <c r="E25">
        <v>10</v>
      </c>
      <c r="F25">
        <v>-121.97294335470633</v>
      </c>
    </row>
    <row r="26" spans="5:6" ht="15.75" customHeight="1" x14ac:dyDescent="0.25">
      <c r="E26">
        <v>20</v>
      </c>
      <c r="F26">
        <v>-125.45341084805932</v>
      </c>
    </row>
    <row r="27" spans="5:6" ht="15.75" customHeight="1" x14ac:dyDescent="0.25">
      <c r="E27">
        <v>30</v>
      </c>
      <c r="F27">
        <v>-92.067249078043929</v>
      </c>
    </row>
    <row r="28" spans="5:6" ht="15.75" customHeight="1" x14ac:dyDescent="0.25"/>
    <row r="29" spans="5:6" ht="15.75" customHeight="1" x14ac:dyDescent="0.25"/>
    <row r="30" spans="5:6" ht="15.75" customHeight="1" x14ac:dyDescent="0.25"/>
    <row r="31" spans="5:6" ht="15.75" customHeight="1" x14ac:dyDescent="0.25"/>
    <row r="32" spans="5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">
    <cfRule type="notContainsBlanks" dxfId="1" priority="1">
      <formula>LEN(TRIM(A1))&gt;0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000"/>
  <sheetViews>
    <sheetView topLeftCell="C1" workbookViewId="0">
      <selection activeCell="Q16" sqref="Q16"/>
    </sheetView>
  </sheetViews>
  <sheetFormatPr defaultColWidth="12.6640625" defaultRowHeight="15" customHeight="1" x14ac:dyDescent="0.25"/>
  <cols>
    <col min="1" max="1" width="15.44140625" customWidth="1"/>
    <col min="2" max="3" width="12.6640625" customWidth="1"/>
    <col min="4" max="4" width="10.88671875" customWidth="1"/>
    <col min="5" max="5" width="14.21875" customWidth="1"/>
    <col min="6" max="6" width="15.33203125" customWidth="1"/>
    <col min="7" max="7" width="15.21875" customWidth="1"/>
  </cols>
  <sheetData>
    <row r="1" spans="1:17" ht="46.2" customHeight="1" x14ac:dyDescent="0.25">
      <c r="A1" s="1" t="s">
        <v>0</v>
      </c>
      <c r="B1" s="1" t="s">
        <v>42</v>
      </c>
      <c r="C1" s="1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2" t="s">
        <v>49</v>
      </c>
      <c r="I1" s="20" t="s">
        <v>62</v>
      </c>
      <c r="J1" s="23" t="s">
        <v>44</v>
      </c>
      <c r="K1" s="24" t="s">
        <v>63</v>
      </c>
      <c r="L1" s="21" t="s">
        <v>64</v>
      </c>
      <c r="M1" s="21" t="s">
        <v>46</v>
      </c>
      <c r="N1" s="23" t="s">
        <v>65</v>
      </c>
      <c r="O1" s="22" t="s">
        <v>66</v>
      </c>
      <c r="P1" s="22" t="s">
        <v>67</v>
      </c>
      <c r="Q1" s="22" t="s">
        <v>69</v>
      </c>
    </row>
    <row r="2" spans="1:17" ht="15.75" customHeight="1" x14ac:dyDescent="0.25">
      <c r="A2" s="3">
        <v>1</v>
      </c>
      <c r="B2" s="5" t="s">
        <v>27</v>
      </c>
      <c r="C2" s="15">
        <v>-109</v>
      </c>
      <c r="D2" s="16">
        <v>16</v>
      </c>
      <c r="E2" s="6">
        <f>AVERAGE(C2:C4)</f>
        <v>-112</v>
      </c>
      <c r="F2" s="8">
        <v>-118.879311331949</v>
      </c>
      <c r="G2" s="6">
        <f>AVERAGE(F2:F4)</f>
        <v>-126.718036791329</v>
      </c>
      <c r="H2">
        <v>-163.5</v>
      </c>
      <c r="I2" s="15">
        <v>-109</v>
      </c>
      <c r="J2" s="16">
        <v>16</v>
      </c>
      <c r="K2">
        <v>-163.5</v>
      </c>
      <c r="L2">
        <f>J2*1.5</f>
        <v>24</v>
      </c>
      <c r="M2" s="8">
        <v>-118.879311331949</v>
      </c>
      <c r="N2">
        <v>1.3753444410815601</v>
      </c>
      <c r="O2">
        <f>_xlfn.STDEV.S(N2:N16)</f>
        <v>7.0392343799891358E-2</v>
      </c>
      <c r="P2">
        <f>ABS(M2)*SQRT( (L2/K2)^2+(O2/N2)^2)</f>
        <v>18.480501139700479</v>
      </c>
      <c r="Q2">
        <f>SQRT(P2^2+P3^2+P4^2)/3</f>
        <v>11.389109652342436</v>
      </c>
    </row>
    <row r="3" spans="1:17" ht="15.75" customHeight="1" x14ac:dyDescent="0.25">
      <c r="B3" s="5" t="s">
        <v>28</v>
      </c>
      <c r="C3" s="15">
        <v>-112</v>
      </c>
      <c r="D3" s="17">
        <v>15.1</v>
      </c>
      <c r="E3" s="6"/>
      <c r="F3" s="8">
        <v>-129.056741648691</v>
      </c>
      <c r="H3">
        <v>-168</v>
      </c>
      <c r="I3" s="15">
        <v>-112</v>
      </c>
      <c r="J3" s="17">
        <v>15.1</v>
      </c>
      <c r="K3">
        <v>-168</v>
      </c>
      <c r="L3">
        <f t="shared" ref="L3:L16" si="0">J3*1.5</f>
        <v>22.65</v>
      </c>
      <c r="M3" s="8">
        <v>-129.056741648691</v>
      </c>
      <c r="N3">
        <v>1.30175299526248</v>
      </c>
      <c r="O3">
        <v>7.0392343799891358E-2</v>
      </c>
      <c r="P3">
        <f t="shared" ref="P3:P16" si="1">ABS(M3)*SQRT( (L3/K3)^2+(O3/N3)^2)</f>
        <v>18.746986559243869</v>
      </c>
    </row>
    <row r="4" spans="1:17" ht="15.75" customHeight="1" x14ac:dyDescent="0.25">
      <c r="B4" s="5" t="s">
        <v>29</v>
      </c>
      <c r="C4" s="15">
        <v>-115</v>
      </c>
      <c r="D4" s="17">
        <v>17.899999999999999</v>
      </c>
      <c r="E4" s="6"/>
      <c r="F4" s="8">
        <v>-132.21805739334701</v>
      </c>
      <c r="H4">
        <v>-172.5</v>
      </c>
      <c r="I4" s="15">
        <v>-115</v>
      </c>
      <c r="J4" s="17">
        <v>17.899999999999999</v>
      </c>
      <c r="K4">
        <v>-172.5</v>
      </c>
      <c r="L4">
        <f t="shared" si="0"/>
        <v>26.849999999999998</v>
      </c>
      <c r="M4" s="8">
        <v>-132.21805739334701</v>
      </c>
      <c r="N4">
        <v>1.3046629439337101</v>
      </c>
      <c r="O4">
        <v>7.0392343799891358E-2</v>
      </c>
      <c r="P4">
        <f t="shared" si="1"/>
        <v>21.781366821914002</v>
      </c>
    </row>
    <row r="5" spans="1:17" ht="15.75" customHeight="1" x14ac:dyDescent="0.25">
      <c r="A5" s="3">
        <v>2</v>
      </c>
      <c r="B5" s="5" t="s">
        <v>30</v>
      </c>
      <c r="C5" s="7">
        <v>-111</v>
      </c>
      <c r="D5" s="7">
        <v>11.4</v>
      </c>
      <c r="E5" s="6">
        <f>AVERAGE(C5:C7)</f>
        <v>-112.66666666666667</v>
      </c>
      <c r="F5" s="18">
        <v>-122.714131355494</v>
      </c>
      <c r="G5" s="6">
        <f>AVERAGE(F5:F7)</f>
        <v>-126.01295949837868</v>
      </c>
      <c r="H5">
        <v>-166.5</v>
      </c>
      <c r="I5" s="7">
        <v>-111</v>
      </c>
      <c r="J5" s="7">
        <v>11.4</v>
      </c>
      <c r="K5">
        <v>-166.5</v>
      </c>
      <c r="L5">
        <f t="shared" si="0"/>
        <v>17.100000000000001</v>
      </c>
      <c r="M5" s="18">
        <v>-122.714131355494</v>
      </c>
      <c r="N5">
        <v>1.3568119511652701</v>
      </c>
      <c r="O5">
        <v>7.0392343799891358E-2</v>
      </c>
      <c r="P5">
        <f t="shared" si="1"/>
        <v>14.119833401961245</v>
      </c>
      <c r="Q5">
        <f>SQRT(P5^2+P6^2+P7^2)/3</f>
        <v>7.5262973416302508</v>
      </c>
    </row>
    <row r="6" spans="1:17" ht="15.75" customHeight="1" x14ac:dyDescent="0.25">
      <c r="B6" s="5" t="s">
        <v>31</v>
      </c>
      <c r="C6" s="7">
        <v>-114</v>
      </c>
      <c r="D6" s="7">
        <v>8.91</v>
      </c>
      <c r="E6" s="6"/>
      <c r="F6" s="18">
        <v>-129.70275946903701</v>
      </c>
      <c r="H6">
        <v>-171</v>
      </c>
      <c r="I6" s="7">
        <v>-114</v>
      </c>
      <c r="J6" s="7">
        <v>8.91</v>
      </c>
      <c r="K6">
        <v>-171</v>
      </c>
      <c r="L6">
        <f t="shared" si="0"/>
        <v>13.365</v>
      </c>
      <c r="M6" s="18">
        <v>-129.70275946903701</v>
      </c>
      <c r="N6">
        <v>1.3183990895800599</v>
      </c>
      <c r="O6">
        <v>7.0392343799891358E-2</v>
      </c>
      <c r="P6">
        <f t="shared" si="1"/>
        <v>12.276894041584271</v>
      </c>
    </row>
    <row r="7" spans="1:17" ht="15.75" customHeight="1" x14ac:dyDescent="0.25">
      <c r="B7" s="5" t="s">
        <v>32</v>
      </c>
      <c r="C7" s="7">
        <v>-113</v>
      </c>
      <c r="D7" s="7">
        <v>9.7200000000000006</v>
      </c>
      <c r="E7" s="6"/>
      <c r="F7" s="18">
        <v>-125.62198767060499</v>
      </c>
      <c r="H7">
        <v>-169.5</v>
      </c>
      <c r="I7" s="7">
        <v>-113</v>
      </c>
      <c r="J7" s="7">
        <v>9.7200000000000006</v>
      </c>
      <c r="K7">
        <v>-169.5</v>
      </c>
      <c r="L7">
        <f t="shared" si="0"/>
        <v>14.580000000000002</v>
      </c>
      <c r="M7" s="18">
        <v>-125.62198767060499</v>
      </c>
      <c r="N7">
        <v>1.34928608552547</v>
      </c>
      <c r="O7">
        <v>7.0392343799891358E-2</v>
      </c>
      <c r="P7">
        <f t="shared" si="1"/>
        <v>12.637821903486664</v>
      </c>
    </row>
    <row r="8" spans="1:17" ht="15.75" customHeight="1" x14ac:dyDescent="0.25">
      <c r="A8" s="3">
        <v>3</v>
      </c>
      <c r="B8" s="5" t="s">
        <v>33</v>
      </c>
      <c r="C8" s="7">
        <v>-100</v>
      </c>
      <c r="D8" s="7">
        <v>8.6300000000000008</v>
      </c>
      <c r="E8" s="6">
        <f>AVERAGE(C8:C10)</f>
        <v>-107.66666666666667</v>
      </c>
      <c r="F8" s="18">
        <v>-105.693861479661</v>
      </c>
      <c r="G8" s="6">
        <f>AVERAGE(F8:F10)</f>
        <v>-115.85996003424799</v>
      </c>
      <c r="H8">
        <v>-150</v>
      </c>
      <c r="I8" s="7">
        <v>-100</v>
      </c>
      <c r="J8" s="7">
        <v>8.6300000000000008</v>
      </c>
      <c r="K8">
        <v>-150</v>
      </c>
      <c r="L8">
        <f t="shared" si="0"/>
        <v>12.945</v>
      </c>
      <c r="M8" s="18">
        <v>-105.693861479661</v>
      </c>
      <c r="N8">
        <v>1.4191931101775901</v>
      </c>
      <c r="O8">
        <v>7.0392343799891358E-2</v>
      </c>
      <c r="P8">
        <f t="shared" si="1"/>
        <v>10.520588557658668</v>
      </c>
      <c r="Q8">
        <f>SQRT(P8^2+P9^2+P10^2)/3</f>
        <v>6.4564740423164579</v>
      </c>
    </row>
    <row r="9" spans="1:17" ht="15.75" customHeight="1" x14ac:dyDescent="0.25">
      <c r="B9" s="5" t="s">
        <v>34</v>
      </c>
      <c r="C9" s="7">
        <v>-109</v>
      </c>
      <c r="D9" s="7">
        <v>8.69</v>
      </c>
      <c r="E9" s="6"/>
      <c r="F9" s="18">
        <v>-117.17994788682201</v>
      </c>
      <c r="H9">
        <v>-163.5</v>
      </c>
      <c r="I9" s="7">
        <v>-109</v>
      </c>
      <c r="J9" s="7">
        <v>8.69</v>
      </c>
      <c r="K9">
        <v>-163.5</v>
      </c>
      <c r="L9">
        <f t="shared" si="0"/>
        <v>13.035</v>
      </c>
      <c r="M9" s="18">
        <v>-117.17994788682201</v>
      </c>
      <c r="N9">
        <v>1.39528991903902</v>
      </c>
      <c r="O9">
        <v>7.0392343799891358E-2</v>
      </c>
      <c r="P9">
        <f t="shared" si="1"/>
        <v>11.05550375276438</v>
      </c>
    </row>
    <row r="10" spans="1:17" ht="15.75" customHeight="1" x14ac:dyDescent="0.25">
      <c r="B10" s="5" t="s">
        <v>35</v>
      </c>
      <c r="C10" s="7">
        <v>-114</v>
      </c>
      <c r="D10" s="9">
        <v>9.1999999999999993</v>
      </c>
      <c r="E10" s="6"/>
      <c r="F10" s="18">
        <v>-124.706070736261</v>
      </c>
      <c r="H10">
        <v>-171</v>
      </c>
      <c r="I10" s="7">
        <v>-114</v>
      </c>
      <c r="J10" s="9">
        <v>9.1999999999999993</v>
      </c>
      <c r="K10">
        <v>-171</v>
      </c>
      <c r="L10">
        <f t="shared" si="0"/>
        <v>13.799999999999999</v>
      </c>
      <c r="M10" s="18">
        <v>-124.706070736261</v>
      </c>
      <c r="N10">
        <v>1.3712243436941101</v>
      </c>
      <c r="O10">
        <v>7.0392343799891358E-2</v>
      </c>
      <c r="P10">
        <f t="shared" si="1"/>
        <v>11.927596853726666</v>
      </c>
    </row>
    <row r="11" spans="1:17" ht="15.75" customHeight="1" x14ac:dyDescent="0.25">
      <c r="A11" s="3">
        <v>4</v>
      </c>
      <c r="B11" s="5" t="s">
        <v>36</v>
      </c>
      <c r="C11" s="7">
        <v>-107</v>
      </c>
      <c r="D11" s="7">
        <v>9.58</v>
      </c>
      <c r="E11" s="6">
        <f>AVERAGE(C11:C13)</f>
        <v>-113</v>
      </c>
      <c r="F11" s="18">
        <v>-113.77203535421999</v>
      </c>
      <c r="G11" s="6">
        <f>AVERAGE(F11:F13)</f>
        <v>-126.307933619697</v>
      </c>
      <c r="H11">
        <v>-160.5</v>
      </c>
      <c r="I11" s="7">
        <v>-107</v>
      </c>
      <c r="J11" s="7">
        <v>9.58</v>
      </c>
      <c r="K11">
        <v>-160.5</v>
      </c>
      <c r="L11">
        <f t="shared" si="0"/>
        <v>14.370000000000001</v>
      </c>
      <c r="M11" s="18">
        <v>-113.77203535421999</v>
      </c>
      <c r="N11">
        <v>1.41071573080587</v>
      </c>
      <c r="O11">
        <v>7.0392343799891358E-2</v>
      </c>
      <c r="P11">
        <f t="shared" si="1"/>
        <v>11.661466275911071</v>
      </c>
      <c r="Q11">
        <f>SQRT(P11^2+P12^2+P13^2)/3</f>
        <v>7.552474905196223</v>
      </c>
    </row>
    <row r="12" spans="1:17" ht="15.75" customHeight="1" x14ac:dyDescent="0.25">
      <c r="B12" s="5" t="s">
        <v>37</v>
      </c>
      <c r="C12" s="7">
        <v>-115</v>
      </c>
      <c r="D12" s="7">
        <v>10.4</v>
      </c>
      <c r="E12" s="6"/>
      <c r="F12" s="18">
        <v>-140.741444053278</v>
      </c>
      <c r="H12">
        <v>-172.5</v>
      </c>
      <c r="I12" s="7">
        <v>-115</v>
      </c>
      <c r="J12" s="7">
        <v>10.4</v>
      </c>
      <c r="K12">
        <v>-172.5</v>
      </c>
      <c r="L12">
        <f t="shared" si="0"/>
        <v>15.600000000000001</v>
      </c>
      <c r="M12" s="18">
        <v>-140.741444053278</v>
      </c>
      <c r="N12">
        <v>1.2256517698845</v>
      </c>
      <c r="O12">
        <v>7.0392343799891358E-2</v>
      </c>
      <c r="P12">
        <f t="shared" si="1"/>
        <v>15.077705978680445</v>
      </c>
    </row>
    <row r="13" spans="1:17" ht="15.75" customHeight="1" x14ac:dyDescent="0.25">
      <c r="B13" s="5" t="s">
        <v>38</v>
      </c>
      <c r="C13" s="7">
        <v>-117</v>
      </c>
      <c r="D13" s="7">
        <v>9.93</v>
      </c>
      <c r="E13" s="6"/>
      <c r="F13" s="18">
        <v>-124.41032145159301</v>
      </c>
      <c r="H13">
        <v>-175.5</v>
      </c>
      <c r="I13" s="7">
        <v>-117</v>
      </c>
      <c r="J13" s="7">
        <v>9.93</v>
      </c>
      <c r="K13">
        <v>-175.5</v>
      </c>
      <c r="L13">
        <f t="shared" si="0"/>
        <v>14.895</v>
      </c>
      <c r="M13" s="18">
        <v>-124.41032145159301</v>
      </c>
      <c r="N13">
        <v>1.4106546623487799</v>
      </c>
      <c r="O13">
        <v>7.0392343799891358E-2</v>
      </c>
      <c r="P13">
        <f t="shared" si="1"/>
        <v>12.248750199870234</v>
      </c>
    </row>
    <row r="14" spans="1:17" ht="15.75" customHeight="1" x14ac:dyDescent="0.25">
      <c r="A14" s="3">
        <v>5</v>
      </c>
      <c r="B14" s="5" t="s">
        <v>39</v>
      </c>
      <c r="C14" s="7">
        <v>-97.1</v>
      </c>
      <c r="D14" s="7">
        <v>8.82</v>
      </c>
      <c r="E14" s="6">
        <f>AVERAGE(C14:C16)</f>
        <v>-101.36666666666667</v>
      </c>
      <c r="F14" s="18">
        <v>-122.03697906292599</v>
      </c>
      <c r="G14" s="6">
        <f>AVERAGE(F14:F16)</f>
        <v>-115.77024397961468</v>
      </c>
      <c r="H14">
        <v>-145.64999999999998</v>
      </c>
      <c r="I14" s="7">
        <v>-97.1</v>
      </c>
      <c r="J14" s="7">
        <v>8.82</v>
      </c>
      <c r="K14">
        <v>-145.64999999999998</v>
      </c>
      <c r="L14">
        <f t="shared" si="0"/>
        <v>13.23</v>
      </c>
      <c r="M14" s="18">
        <v>-122.03697906292599</v>
      </c>
      <c r="N14">
        <v>1.1934907035424001</v>
      </c>
      <c r="O14">
        <v>7.0392343799891358E-2</v>
      </c>
      <c r="P14">
        <f t="shared" si="1"/>
        <v>13.216957901713762</v>
      </c>
      <c r="Q14">
        <f>SQRT(P14^2+P15^2+P16^2)/3</f>
        <v>6.9498745557496235</v>
      </c>
    </row>
    <row r="15" spans="1:17" ht="15.75" customHeight="1" x14ac:dyDescent="0.25">
      <c r="B15" s="5" t="s">
        <v>40</v>
      </c>
      <c r="C15" s="7">
        <v>-102</v>
      </c>
      <c r="D15" s="9">
        <v>9</v>
      </c>
      <c r="E15" s="6"/>
      <c r="F15" s="18">
        <v>-115.87074334009</v>
      </c>
      <c r="H15">
        <v>-153</v>
      </c>
      <c r="I15" s="7">
        <v>-102</v>
      </c>
      <c r="J15" s="9">
        <v>9</v>
      </c>
      <c r="K15">
        <v>-153</v>
      </c>
      <c r="L15">
        <f t="shared" si="0"/>
        <v>13.5</v>
      </c>
      <c r="M15" s="18">
        <v>-115.87074334009</v>
      </c>
      <c r="N15">
        <v>1.3204368556688399</v>
      </c>
      <c r="O15">
        <v>7.0392343799891358E-2</v>
      </c>
      <c r="P15">
        <f t="shared" si="1"/>
        <v>11.945038175348087</v>
      </c>
    </row>
    <row r="16" spans="1:17" ht="15.75" customHeight="1" x14ac:dyDescent="0.25">
      <c r="B16" s="5" t="s">
        <v>48</v>
      </c>
      <c r="C16" s="7">
        <v>-105</v>
      </c>
      <c r="D16" s="7">
        <v>9.0399999999999991</v>
      </c>
      <c r="E16" s="6"/>
      <c r="F16" s="18">
        <v>-109.40300953582801</v>
      </c>
      <c r="H16">
        <v>-157.5</v>
      </c>
      <c r="I16" s="7">
        <v>-105</v>
      </c>
      <c r="J16" s="7">
        <v>9.0399999999999991</v>
      </c>
      <c r="K16">
        <v>-157.5</v>
      </c>
      <c r="L16">
        <f t="shared" si="0"/>
        <v>13.559999999999999</v>
      </c>
      <c r="M16" s="18">
        <v>-109.40300953582801</v>
      </c>
      <c r="N16">
        <v>1.4396313288659599</v>
      </c>
      <c r="O16">
        <v>7.0392343799891358E-2</v>
      </c>
      <c r="P16">
        <f t="shared" si="1"/>
        <v>10.832123239684227</v>
      </c>
    </row>
    <row r="17" spans="4:5" ht="15.75" customHeight="1" x14ac:dyDescent="0.25"/>
    <row r="18" spans="4:5" ht="15.75" customHeight="1" x14ac:dyDescent="0.25"/>
    <row r="19" spans="4:5" ht="15.75" customHeight="1" x14ac:dyDescent="0.25"/>
    <row r="20" spans="4:5" ht="15.75" customHeight="1" x14ac:dyDescent="0.25"/>
    <row r="21" spans="4:5" ht="15.75" customHeight="1" x14ac:dyDescent="0.25"/>
    <row r="22" spans="4:5" ht="15.75" customHeight="1" x14ac:dyDescent="0.25">
      <c r="D22">
        <v>0</v>
      </c>
      <c r="E22">
        <v>-126.718036791329</v>
      </c>
    </row>
    <row r="23" spans="4:5" ht="15.75" customHeight="1" x14ac:dyDescent="0.25">
      <c r="D23">
        <v>5</v>
      </c>
      <c r="E23">
        <v>-126.01295949837868</v>
      </c>
    </row>
    <row r="24" spans="4:5" ht="15.75" customHeight="1" x14ac:dyDescent="0.25">
      <c r="D24">
        <v>10</v>
      </c>
      <c r="E24">
        <v>-115.85996003424799</v>
      </c>
    </row>
    <row r="25" spans="4:5" ht="15.75" customHeight="1" x14ac:dyDescent="0.25">
      <c r="D25">
        <v>20</v>
      </c>
      <c r="E25">
        <v>-126.307933619697</v>
      </c>
    </row>
    <row r="26" spans="4:5" ht="15.75" customHeight="1" x14ac:dyDescent="0.25">
      <c r="D26">
        <v>30</v>
      </c>
      <c r="E26">
        <v>-115.77024397961468</v>
      </c>
    </row>
    <row r="27" spans="4:5" ht="15.75" customHeight="1" x14ac:dyDescent="0.25"/>
    <row r="28" spans="4:5" ht="15.75" customHeight="1" x14ac:dyDescent="0.25"/>
    <row r="29" spans="4:5" ht="15.75" customHeight="1" x14ac:dyDescent="0.25"/>
    <row r="30" spans="4:5" ht="15.75" customHeight="1" x14ac:dyDescent="0.25"/>
    <row r="31" spans="4:5" ht="15.75" customHeight="1" x14ac:dyDescent="0.25"/>
    <row r="32" spans="4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1">
    <cfRule type="notContainsBlanks" dxfId="0" priority="1">
      <formula>LEN(TRIM(A1))&gt;0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ZS (Presonic)</vt:lpstr>
      <vt:lpstr>ZS (Sonic)</vt:lpstr>
      <vt:lpstr>ZP (Presonic)</vt:lpstr>
      <vt:lpstr>ZP (Sonic)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nguyen</dc:creator>
  <cp:lastModifiedBy>tommy nguyen</cp:lastModifiedBy>
  <dcterms:created xsi:type="dcterms:W3CDTF">2022-07-27T20:25:51Z</dcterms:created>
  <dcterms:modified xsi:type="dcterms:W3CDTF">2023-04-22T23:59:00Z</dcterms:modified>
</cp:coreProperties>
</file>