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apeebles-brown/Development Pathways Ltd/Diloá Jacob Bailey Athias - server/escap_tool_p3/data/"/>
    </mc:Choice>
  </mc:AlternateContent>
  <xr:revisionPtr revIDLastSave="0" documentId="13_ncr:1_{2558CF8A-3847-5247-A05C-F6F041B6E169}" xr6:coauthVersionLast="45" xr6:coauthVersionMax="45" xr10:uidLastSave="{00000000-0000-0000-0000-000000000000}"/>
  <bookViews>
    <workbookView xWindow="15960" yWindow="460" windowWidth="12840" windowHeight="16460" firstSheet="11" activeTab="14" xr2:uid="{6C5BA106-9F4B-1A41-96DB-AA10CB8C8621}"/>
  </bookViews>
  <sheets>
    <sheet name="notes" sheetId="3" r:id="rId1"/>
    <sheet name="Georgia" sheetId="7" r:id="rId2"/>
    <sheet name="Mongolia" sheetId="8" r:id="rId3"/>
    <sheet name="Indonesia" sheetId="6" r:id="rId4"/>
    <sheet name="India" sheetId="5" r:id="rId5"/>
    <sheet name="Philippines" sheetId="4" r:id="rId6"/>
    <sheet name="Viet Nam" sheetId="1" r:id="rId7"/>
    <sheet name="Pakistan" sheetId="2" r:id="rId8"/>
    <sheet name="Thailand" sheetId="10" r:id="rId9"/>
    <sheet name="Nepal" sheetId="11" r:id="rId10"/>
    <sheet name="FX_mnt_gel" sheetId="9" r:id="rId11"/>
    <sheet name="Bangladesh" sheetId="12" r:id="rId12"/>
    <sheet name="Sri Lanka" sheetId="13" r:id="rId13"/>
    <sheet name="Maldives" sheetId="14" r:id="rId14"/>
    <sheet name="Kyrgyz Republic"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15" l="1"/>
  <c r="C46" i="15"/>
  <c r="J25" i="15"/>
  <c r="J23" i="15"/>
  <c r="I23" i="15"/>
  <c r="I29" i="15"/>
  <c r="D44" i="15"/>
  <c r="F44" i="15"/>
  <c r="F43" i="15"/>
  <c r="F42" i="15"/>
  <c r="F41" i="15"/>
  <c r="F40" i="15"/>
  <c r="F39" i="15"/>
  <c r="F38" i="15"/>
  <c r="F37" i="15"/>
  <c r="F36" i="15"/>
  <c r="F35" i="15"/>
  <c r="I24" i="15"/>
  <c r="D35" i="15" l="1"/>
  <c r="D37" i="15"/>
  <c r="D39" i="15"/>
  <c r="D41" i="15"/>
  <c r="D43" i="15"/>
  <c r="D36" i="15"/>
  <c r="D38" i="15"/>
  <c r="D40" i="15"/>
  <c r="D42" i="15"/>
  <c r="F36" i="14"/>
  <c r="F37" i="14"/>
  <c r="F38" i="14"/>
  <c r="F39" i="14"/>
  <c r="F40" i="14"/>
  <c r="F41" i="14"/>
  <c r="F42" i="14"/>
  <c r="F43" i="14"/>
  <c r="F44" i="14"/>
  <c r="F35" i="14"/>
  <c r="F36" i="6"/>
  <c r="F37" i="6"/>
  <c r="F38" i="6"/>
  <c r="F39" i="6"/>
  <c r="F40" i="6"/>
  <c r="F41" i="6"/>
  <c r="F42" i="6"/>
  <c r="F43" i="6"/>
  <c r="F44" i="6"/>
  <c r="F35" i="6"/>
  <c r="K23" i="15" l="1"/>
  <c r="J24" i="15"/>
  <c r="C46" i="7"/>
  <c r="C46" i="8"/>
  <c r="C46" i="14"/>
  <c r="C46" i="13"/>
  <c r="C46" i="12"/>
  <c r="C46" i="11"/>
  <c r="C46" i="10"/>
  <c r="C46" i="2"/>
  <c r="D35" i="4"/>
  <c r="C46" i="4"/>
  <c r="I23" i="4"/>
  <c r="D36" i="8"/>
  <c r="D37" i="8"/>
  <c r="D38" i="8"/>
  <c r="D39" i="8"/>
  <c r="D40" i="8"/>
  <c r="D41" i="8"/>
  <c r="D42" i="8"/>
  <c r="D43" i="8"/>
  <c r="D44" i="8"/>
  <c r="D35" i="8"/>
  <c r="K24" i="15" l="1"/>
  <c r="K25" i="15" s="1"/>
  <c r="L23" i="15"/>
  <c r="D44" i="14"/>
  <c r="D43" i="14"/>
  <c r="D42" i="14"/>
  <c r="D41" i="14"/>
  <c r="D40" i="14"/>
  <c r="D39" i="14"/>
  <c r="D38" i="14"/>
  <c r="D37" i="14"/>
  <c r="D36" i="14"/>
  <c r="D35" i="14"/>
  <c r="I31" i="14"/>
  <c r="I29" i="14"/>
  <c r="I23" i="14"/>
  <c r="I24" i="14" s="1"/>
  <c r="L24" i="15" l="1"/>
  <c r="L25" i="15" s="1"/>
  <c r="M23" i="15"/>
  <c r="J23" i="14"/>
  <c r="D38" i="13"/>
  <c r="D37" i="13"/>
  <c r="D36" i="13"/>
  <c r="D35" i="13"/>
  <c r="I23" i="13"/>
  <c r="I23" i="12"/>
  <c r="D44" i="13"/>
  <c r="D43" i="13"/>
  <c r="D42" i="13"/>
  <c r="D41" i="13"/>
  <c r="D40" i="13"/>
  <c r="D39" i="13"/>
  <c r="I31" i="13"/>
  <c r="I29" i="13"/>
  <c r="J23" i="13"/>
  <c r="M24" i="15" l="1"/>
  <c r="M25" i="15" s="1"/>
  <c r="N23" i="15"/>
  <c r="N24" i="15" s="1"/>
  <c r="J24" i="14"/>
  <c r="J25" i="14" s="1"/>
  <c r="K23" i="14"/>
  <c r="I24" i="13"/>
  <c r="J24" i="13"/>
  <c r="J25" i="13" s="1"/>
  <c r="K23" i="13"/>
  <c r="D44" i="12"/>
  <c r="D43" i="12"/>
  <c r="D42" i="12"/>
  <c r="D41" i="12"/>
  <c r="D40" i="12"/>
  <c r="D39" i="12"/>
  <c r="D38" i="12"/>
  <c r="D37" i="12"/>
  <c r="D36" i="12"/>
  <c r="D35" i="12"/>
  <c r="D35" i="11"/>
  <c r="F35" i="11"/>
  <c r="J54" i="1"/>
  <c r="I31" i="12"/>
  <c r="I29" i="12"/>
  <c r="I24" i="12"/>
  <c r="J23" i="11"/>
  <c r="I24" i="11"/>
  <c r="I23" i="11"/>
  <c r="N25" i="15" l="1"/>
  <c r="I26" i="15"/>
  <c r="L23" i="14"/>
  <c r="K24" i="14"/>
  <c r="K25" i="14" s="1"/>
  <c r="K24" i="13"/>
  <c r="K25" i="13" s="1"/>
  <c r="L23" i="13"/>
  <c r="J23" i="12"/>
  <c r="I23" i="7"/>
  <c r="M23" i="14" l="1"/>
  <c r="L24" i="14"/>
  <c r="L25" i="14" s="1"/>
  <c r="L24" i="13"/>
  <c r="L25" i="13" s="1"/>
  <c r="M23" i="13"/>
  <c r="J24" i="12"/>
  <c r="J25" i="12" s="1"/>
  <c r="K23" i="12"/>
  <c r="I31" i="10"/>
  <c r="I31" i="11"/>
  <c r="I31" i="2"/>
  <c r="I31" i="1"/>
  <c r="I31" i="4"/>
  <c r="I31" i="5"/>
  <c r="I31" i="6"/>
  <c r="I31" i="8"/>
  <c r="I31" i="7"/>
  <c r="K23" i="11"/>
  <c r="L23" i="11" s="1"/>
  <c r="I29" i="11"/>
  <c r="J23" i="4"/>
  <c r="K23" i="4" s="1"/>
  <c r="L23" i="4" s="1"/>
  <c r="M23" i="4" s="1"/>
  <c r="N23" i="4" s="1"/>
  <c r="N24" i="4" s="1"/>
  <c r="J23" i="8"/>
  <c r="K23" i="8" s="1"/>
  <c r="L23" i="8" s="1"/>
  <c r="M23" i="8" s="1"/>
  <c r="N23" i="8" s="1"/>
  <c r="I29" i="10"/>
  <c r="I23" i="10"/>
  <c r="J23" i="10" s="1"/>
  <c r="K23" i="10" s="1"/>
  <c r="L23" i="10" s="1"/>
  <c r="M23" i="10" s="1"/>
  <c r="N23" i="10" s="1"/>
  <c r="N24" i="10" s="1"/>
  <c r="I23" i="2"/>
  <c r="J23" i="2" s="1"/>
  <c r="K23" i="2" s="1"/>
  <c r="L23" i="2" s="1"/>
  <c r="M23" i="2" s="1"/>
  <c r="N23" i="2" s="1"/>
  <c r="O23" i="2" s="1"/>
  <c r="I29" i="2"/>
  <c r="I29" i="1"/>
  <c r="I23" i="1"/>
  <c r="J23" i="1" s="1"/>
  <c r="K23" i="1" s="1"/>
  <c r="L23" i="1" s="1"/>
  <c r="M23" i="1" s="1"/>
  <c r="N23" i="1" s="1"/>
  <c r="I29" i="4"/>
  <c r="I29" i="5"/>
  <c r="I23" i="5"/>
  <c r="J23" i="5" s="1"/>
  <c r="K23" i="5" s="1"/>
  <c r="L23" i="5" s="1"/>
  <c r="M23" i="5" s="1"/>
  <c r="N23" i="5" s="1"/>
  <c r="I29" i="6"/>
  <c r="I23" i="6"/>
  <c r="J23" i="6" s="1"/>
  <c r="K23" i="6" s="1"/>
  <c r="L23" i="6" s="1"/>
  <c r="M23" i="6" s="1"/>
  <c r="N23" i="6" s="1"/>
  <c r="I23" i="8"/>
  <c r="I29" i="7"/>
  <c r="I29" i="8"/>
  <c r="J23" i="7"/>
  <c r="K23" i="7" s="1"/>
  <c r="J53" i="1"/>
  <c r="L23" i="7" l="1"/>
  <c r="M23" i="7" s="1"/>
  <c r="N23" i="7" s="1"/>
  <c r="N23" i="14"/>
  <c r="N24" i="14" s="1"/>
  <c r="M24" i="14"/>
  <c r="M25" i="14" s="1"/>
  <c r="N23" i="13"/>
  <c r="N24" i="13" s="1"/>
  <c r="M24" i="13"/>
  <c r="M25" i="13" s="1"/>
  <c r="L23" i="12"/>
  <c r="K24" i="12"/>
  <c r="K25" i="12" s="1"/>
  <c r="M24" i="11"/>
  <c r="M23" i="11"/>
  <c r="N23" i="11" s="1"/>
  <c r="N24" i="11" s="1"/>
  <c r="M24" i="10"/>
  <c r="F36" i="10"/>
  <c r="F37" i="10"/>
  <c r="F38" i="10"/>
  <c r="F39" i="10"/>
  <c r="F40" i="10"/>
  <c r="F41" i="10"/>
  <c r="F42" i="10"/>
  <c r="F43" i="10"/>
  <c r="F44" i="10"/>
  <c r="F35" i="10"/>
  <c r="D35" i="10"/>
  <c r="D36" i="10"/>
  <c r="C35" i="5"/>
  <c r="F44" i="11"/>
  <c r="D44" i="11"/>
  <c r="F43" i="11"/>
  <c r="D43" i="11"/>
  <c r="F42" i="11"/>
  <c r="D42" i="11"/>
  <c r="F41" i="11"/>
  <c r="D41" i="11"/>
  <c r="F40" i="11"/>
  <c r="D40" i="11"/>
  <c r="F39" i="11"/>
  <c r="D39" i="11"/>
  <c r="F38" i="11"/>
  <c r="D38" i="11"/>
  <c r="F37" i="11"/>
  <c r="D37" i="11"/>
  <c r="F36" i="11"/>
  <c r="D36" i="11"/>
  <c r="D44" i="10"/>
  <c r="D43" i="10"/>
  <c r="D42" i="10"/>
  <c r="D41" i="10"/>
  <c r="D40" i="10"/>
  <c r="D39" i="10"/>
  <c r="D38" i="10"/>
  <c r="D37" i="10"/>
  <c r="I24" i="10"/>
  <c r="N25" i="14" l="1"/>
  <c r="I26" i="14" s="1"/>
  <c r="N25" i="13"/>
  <c r="I26" i="13" s="1"/>
  <c r="L24" i="12"/>
  <c r="L25" i="12" s="1"/>
  <c r="M23" i="12"/>
  <c r="N25" i="11"/>
  <c r="N25" i="10"/>
  <c r="L24" i="11"/>
  <c r="M25" i="11" s="1"/>
  <c r="K24" i="11"/>
  <c r="M24" i="12" l="1"/>
  <c r="M25" i="12" s="1"/>
  <c r="N23" i="12"/>
  <c r="N24" i="12" s="1"/>
  <c r="N25" i="12" s="1"/>
  <c r="I26" i="12" s="1"/>
  <c r="L25" i="11"/>
  <c r="J24" i="11"/>
  <c r="J25" i="11" s="1"/>
  <c r="J24" i="10"/>
  <c r="J25" i="10" s="1"/>
  <c r="E80" i="5"/>
  <c r="C44" i="5"/>
  <c r="C38" i="5"/>
  <c r="C40" i="5"/>
  <c r="C36" i="5"/>
  <c r="C42" i="5"/>
  <c r="C41" i="5"/>
  <c r="C43" i="5"/>
  <c r="K25" i="11" l="1"/>
  <c r="K24" i="10"/>
  <c r="K25" i="10" s="1"/>
  <c r="F44" i="7"/>
  <c r="F35" i="7"/>
  <c r="D37" i="7"/>
  <c r="I24" i="8"/>
  <c r="I24" i="7"/>
  <c r="I24" i="6"/>
  <c r="F43" i="7"/>
  <c r="F42" i="7"/>
  <c r="F41" i="7"/>
  <c r="F40" i="7"/>
  <c r="F39" i="7"/>
  <c r="F38" i="7"/>
  <c r="F37" i="7"/>
  <c r="F36" i="7"/>
  <c r="F18" i="9"/>
  <c r="E18" i="9"/>
  <c r="D43" i="7" l="1"/>
  <c r="D39" i="7"/>
  <c r="L24" i="10"/>
  <c r="M25" i="10" s="1"/>
  <c r="J24" i="8"/>
  <c r="J25" i="8" s="1"/>
  <c r="D42" i="7"/>
  <c r="D35" i="7"/>
  <c r="D41" i="7"/>
  <c r="D44" i="7"/>
  <c r="D40" i="7"/>
  <c r="D36" i="7"/>
  <c r="D38" i="7"/>
  <c r="J24" i="7"/>
  <c r="J25" i="7" s="1"/>
  <c r="L25" i="10" l="1"/>
  <c r="K24" i="8"/>
  <c r="K25" i="8" s="1"/>
  <c r="K24" i="7" l="1"/>
  <c r="K25" i="7" s="1"/>
  <c r="I26" i="10"/>
  <c r="I26" i="11"/>
  <c r="L24" i="8"/>
  <c r="L25" i="8" s="1"/>
  <c r="L24" i="7"/>
  <c r="L25" i="7" s="1"/>
  <c r="N24" i="8" l="1"/>
  <c r="M24" i="7"/>
  <c r="M25" i="7" s="1"/>
  <c r="N24" i="7"/>
  <c r="N25" i="7" l="1"/>
  <c r="I26" i="7" s="1"/>
  <c r="M24" i="8"/>
  <c r="M25" i="8" s="1"/>
  <c r="D35" i="2"/>
  <c r="C42" i="6"/>
  <c r="N25" i="8" l="1"/>
  <c r="I26" i="8" s="1"/>
  <c r="C46" i="6" l="1"/>
  <c r="D36" i="6" l="1"/>
  <c r="D37" i="6"/>
  <c r="D41" i="6"/>
  <c r="D35" i="6"/>
  <c r="D38" i="6"/>
  <c r="D39" i="6"/>
  <c r="D43" i="6"/>
  <c r="D40" i="6"/>
  <c r="D44" i="6"/>
  <c r="D42" i="6"/>
  <c r="J24" i="6"/>
  <c r="J25" i="6" s="1"/>
  <c r="C46" i="5"/>
  <c r="F44" i="5"/>
  <c r="F43" i="5"/>
  <c r="F42" i="5"/>
  <c r="F41" i="5"/>
  <c r="F40" i="5"/>
  <c r="F39" i="5"/>
  <c r="F38" i="5"/>
  <c r="F37" i="5"/>
  <c r="F36" i="5"/>
  <c r="F35" i="5"/>
  <c r="I24" i="5"/>
  <c r="D37" i="5" l="1"/>
  <c r="D41" i="5"/>
  <c r="D36" i="5"/>
  <c r="D38" i="5"/>
  <c r="D42" i="5"/>
  <c r="D39" i="5"/>
  <c r="D43" i="5"/>
  <c r="D35" i="5"/>
  <c r="D40" i="5"/>
  <c r="D44" i="5"/>
  <c r="K24" i="6"/>
  <c r="K25" i="6" s="1"/>
  <c r="K24" i="5"/>
  <c r="J24" i="5"/>
  <c r="J25" i="5" s="1"/>
  <c r="I24" i="4"/>
  <c r="F44" i="4"/>
  <c r="F43" i="4"/>
  <c r="F41" i="4"/>
  <c r="F40" i="4"/>
  <c r="F39" i="4"/>
  <c r="F37" i="4"/>
  <c r="F36" i="4"/>
  <c r="F35" i="4"/>
  <c r="L24" i="6" l="1"/>
  <c r="L25" i="6" s="1"/>
  <c r="K25" i="5"/>
  <c r="L24" i="5"/>
  <c r="L25" i="5" s="1"/>
  <c r="F36" i="2"/>
  <c r="F37" i="2"/>
  <c r="F38" i="2"/>
  <c r="F39" i="2"/>
  <c r="F40" i="2"/>
  <c r="F41" i="2"/>
  <c r="F42" i="2"/>
  <c r="F43" i="2"/>
  <c r="F44" i="2"/>
  <c r="F35" i="2"/>
  <c r="J50" i="1"/>
  <c r="J51" i="1"/>
  <c r="J55" i="1"/>
  <c r="J56" i="1"/>
  <c r="J47" i="1"/>
  <c r="D44" i="2"/>
  <c r="D36" i="2"/>
  <c r="D37" i="2"/>
  <c r="D38" i="2"/>
  <c r="D39" i="2"/>
  <c r="D40" i="2"/>
  <c r="D41" i="2"/>
  <c r="D42" i="2"/>
  <c r="D43" i="2"/>
  <c r="J24" i="4" l="1"/>
  <c r="J25" i="4" s="1"/>
  <c r="D44" i="4"/>
  <c r="D39" i="4"/>
  <c r="D43" i="4"/>
  <c r="D37" i="4"/>
  <c r="D41" i="4"/>
  <c r="D40" i="4"/>
  <c r="D36" i="4"/>
  <c r="M24" i="6"/>
  <c r="M25" i="6" s="1"/>
  <c r="N24" i="6"/>
  <c r="M24" i="5"/>
  <c r="M25" i="5" s="1"/>
  <c r="N24" i="5"/>
  <c r="K24" i="4"/>
  <c r="K25" i="4" s="1"/>
  <c r="N25" i="5" l="1"/>
  <c r="I26" i="5" s="1"/>
  <c r="N25" i="6"/>
  <c r="I26" i="6" s="1"/>
  <c r="L24" i="4"/>
  <c r="L25" i="4" s="1"/>
  <c r="I24" i="2"/>
  <c r="J24" i="2"/>
  <c r="I24" i="1"/>
  <c r="M24" i="4" l="1"/>
  <c r="N25" i="4" s="1"/>
  <c r="J25" i="2"/>
  <c r="M25" i="4" l="1"/>
  <c r="I26" i="4"/>
  <c r="J24" i="1"/>
  <c r="J25" i="1" s="1"/>
  <c r="K24" i="2"/>
  <c r="K25" i="2" s="1"/>
  <c r="K24" i="1" l="1"/>
  <c r="K25" i="1" s="1"/>
  <c r="O24" i="2"/>
  <c r="L24" i="2"/>
  <c r="L25" i="2" s="1"/>
  <c r="L24" i="1" l="1"/>
  <c r="L25" i="1" s="1"/>
  <c r="N24" i="2"/>
  <c r="M24" i="2"/>
  <c r="M25" i="2" s="1"/>
  <c r="N25" i="2" l="1"/>
  <c r="O25" i="2"/>
  <c r="N24" i="1"/>
  <c r="M24" i="1"/>
  <c r="M25" i="1" s="1"/>
  <c r="I26" i="2"/>
  <c r="N25" i="1" l="1"/>
  <c r="I26" i="1"/>
</calcChain>
</file>

<file path=xl/sharedStrings.xml><?xml version="1.0" encoding="utf-8"?>
<sst xmlns="http://schemas.openxmlformats.org/spreadsheetml/2006/main" count="1445" uniqueCount="229">
  <si>
    <t>Pakistan</t>
  </si>
  <si>
    <t>Gross domestic product, constant prices</t>
  </si>
  <si>
    <t>National currency</t>
  </si>
  <si>
    <t>Billions</t>
  </si>
  <si>
    <t>Source: National Statistics Office Latest actual data: 2016/17 National accounts manual used: Combination of SNA 1968 and SNA 1993, SNA 2008 GDP valuation: Real GDP is based on factor costs whereas nominal GDP is based on market prices. Start/end months of reporting year: July/June Base year: 2005/06. Data before 2006 were extended backwards using growth rates for overall GDP and expenditure component shares of the original series. Real GDP is based on factor costs whereas nominal GDP is based on market prices. As a result, any calculated GDP deflator using these the two different concepts will not be accurate. Chain-weighted: No Primary domestic currency: Pakistan rupee Data last updated: 09/2018</t>
  </si>
  <si>
    <t>Percent change</t>
  </si>
  <si>
    <t>See notes for:  Gross domestic product, constant prices (National currency).</t>
  </si>
  <si>
    <t>Gross domestic product, current prices</t>
  </si>
  <si>
    <t>U.S. dollars</t>
  </si>
  <si>
    <t>See notes for:  Gross domestic product, current prices (National currency).</t>
  </si>
  <si>
    <t>n/a</t>
  </si>
  <si>
    <t>Purchasing power parity; international dollars</t>
  </si>
  <si>
    <t>Gross domestic product, deflator</t>
  </si>
  <si>
    <t>Index</t>
  </si>
  <si>
    <t>See notes for:  Gross domestic product, constant prices (National currency) Gross domestic product, current prices (National currency).</t>
  </si>
  <si>
    <t>Gross domestic product per capita, constant prices</t>
  </si>
  <si>
    <t>Units</t>
  </si>
  <si>
    <t>See notes for:  Gross domestic product, constant prices (National currency) Population (Persons).</t>
  </si>
  <si>
    <t>Purchasing power parity; 2011 international dollar</t>
  </si>
  <si>
    <t>Gross domestic product per capita, current prices</t>
  </si>
  <si>
    <t>See notes for:  Gross domestic product, current prices (National currency) Population (Persons).</t>
  </si>
  <si>
    <t>Inflation, average consumer prices</t>
  </si>
  <si>
    <t>Source: National Statistics Office Latest actual data: 2016/17 Harmonized prices: No. Data refer to fiscal years Frequency of source data: Monthly Base year: 2007/08. July 2007-June 2008 = 100 Primary domestic currency: Pakistan rupee Data last updated: 09/2018</t>
  </si>
  <si>
    <t>See notes for:  Inflation, average consumer prices (Index).</t>
  </si>
  <si>
    <t>Inflation, end of period consumer prices</t>
  </si>
  <si>
    <t>See notes for:  Inflation, end of period consumer prices (Index).</t>
  </si>
  <si>
    <t>General government total expenditure</t>
  </si>
  <si>
    <t>Source: Ministry of Finance or Treasury Latest actual data: 2016/17. Central government and general government net lending/borrowing exclude payments for electricity arrears and commodity operations in the fiscal years 2009/10, 2010/11, and 2011/12. Notes: Pakistan's data for the projection years exclude payments for electricity arrears and commodity operations. Start/end months of reporting year: July/June GFS Manual used: Government Finance Statistics Manual (GFSM) 1986 Basis of recording: Cash General government includes: Central Government; State Government; Local Government Valuation of public debt: Nominal value Instruments included in gross and net debt: Currency and Deposits; Securities Other than Shares; Loans; Other. Government gross debt and net debt figures include IMF obligations. Primary domestic currency: Pakistan rupee Data last updated: 09/2018</t>
  </si>
  <si>
    <t>Percent of GDP</t>
  </si>
  <si>
    <t>See notes for:  General government total expenditure (National currency).</t>
  </si>
  <si>
    <t>Vietnam</t>
  </si>
  <si>
    <t>Source: National Statistics Office Latest actual data: 2017 National accounts manual used: System of National Accounts (SNA) 1993 GDP valuation: Market prices. Production-based measure Start/end months of reporting year: January/December Base year: 2010 Chain-weighted: No Primary domestic currency: Vietnamese dong Data last updated: 08/2018</t>
  </si>
  <si>
    <t>Source: National Statistics Office Latest actual data: 2017 Harmonized prices: No Frequency of source data: Monthly Base year: 2005 Primary domestic currency: Vietnamese dong Data last updated: 08/2018</t>
  </si>
  <si>
    <t>Source: Ministry of Finance or Treasury Latest actual data: 2015 Fiscal assumptions: 2010 is based on authorities' budget (for expenditure); for projections on revenues and financing, staff use the information/measures in the approved budget but the team's macro-framework assumptions. Start/end months of reporting year: January/December GFS Manual used: Government Finance Statistics Manual (GFSM) 2001 Basis of recording: Cash. Accrual based reporting is not available. General government includes: Central Government; State Government; Local Government Valuation of public debt: Nominal value Primary domestic currency: Vietnamese dong Data last updated: 08/2018</t>
  </si>
  <si>
    <t>diff in logs</t>
  </si>
  <si>
    <t>log of gdp</t>
  </si>
  <si>
    <t>mean of diffs</t>
  </si>
  <si>
    <t>General government revenue</t>
  </si>
  <si>
    <t>See notes for:  General government revenue (National currency).</t>
  </si>
  <si>
    <t>Survey year</t>
  </si>
  <si>
    <t>Country</t>
  </si>
  <si>
    <t>iff2014</t>
  </si>
  <si>
    <t>iff2005_2014</t>
  </si>
  <si>
    <t>gdpgrowth</t>
  </si>
  <si>
    <t>currency</t>
  </si>
  <si>
    <t>Variable</t>
  </si>
  <si>
    <t>note</t>
  </si>
  <si>
    <t>country name</t>
  </si>
  <si>
    <t>reference year is year of survey, imf weo - average consumer inflation</t>
  </si>
  <si>
    <t>reference year is year of survey, world bank</t>
  </si>
  <si>
    <t>illicit financial outflows in 2014, global financial integrity (2017)</t>
  </si>
  <si>
    <t>illicit financial outflows from 2005 to 2014, global financial integrity (2017)</t>
  </si>
  <si>
    <t>nationalpline</t>
  </si>
  <si>
    <t>national poverty line, official reports</t>
  </si>
  <si>
    <t>local currency three letter code</t>
  </si>
  <si>
    <t>c("Gneral public services"</t>
  </si>
  <si>
    <t xml:space="preserve"> "Defense"</t>
  </si>
  <si>
    <t xml:space="preserve"> "Public order &amp; safety"</t>
  </si>
  <si>
    <t xml:space="preserve"> "Economic Affairs"</t>
  </si>
  <si>
    <t xml:space="preserve"> "Environment"</t>
  </si>
  <si>
    <t xml:space="preserve"> "Health"</t>
  </si>
  <si>
    <t xml:space="preserve"> "Education"</t>
  </si>
  <si>
    <t xml:space="preserve"> "Others")</t>
  </si>
  <si>
    <t>Current expenditures - from budget briefs (2018-2019)</t>
  </si>
  <si>
    <t>estimates are revised for 2017-2018</t>
  </si>
  <si>
    <t xml:space="preserve">General Public Service </t>
  </si>
  <si>
    <t xml:space="preserve">Public Order and Safety Affairs </t>
  </si>
  <si>
    <t xml:space="preserve">Economic Affairs </t>
  </si>
  <si>
    <t xml:space="preserve">Environment Protection </t>
  </si>
  <si>
    <t xml:space="preserve">Housing and Community Amenities </t>
  </si>
  <si>
    <t xml:space="preserve">Recreation, Culture and Religion </t>
  </si>
  <si>
    <t xml:space="preserve">Social Protection </t>
  </si>
  <si>
    <t>Rs - millions</t>
  </si>
  <si>
    <t>GDP estimates (billions - market price)</t>
  </si>
  <si>
    <t>% of gdp</t>
  </si>
  <si>
    <t>Defence</t>
  </si>
  <si>
    <t>Education</t>
  </si>
  <si>
    <t>Health</t>
  </si>
  <si>
    <t>billion of dongs</t>
  </si>
  <si>
    <t>NA</t>
  </si>
  <si>
    <t>Current expenditures - from budget briefs (2018)</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</si>
  <si>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</si>
  <si>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</si>
  <si>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</si>
  <si>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</si>
  <si>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</si>
  <si>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</si>
  <si>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</si>
  <si>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</si>
  <si>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</si>
  <si>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</si>
  <si>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Expenditure on education training and vocational training </t>
  </si>
  <si>
    <t>Science and technology</t>
  </si>
  <si>
    <t xml:space="preserve">Health care population and family </t>
  </si>
  <si>
    <t xml:space="preserve">Cultural and information expenses </t>
  </si>
  <si>
    <t xml:space="preserve">Broadcasting  television  news agency </t>
  </si>
  <si>
    <t xml:space="preserve">Spending on sports </t>
  </si>
  <si>
    <t xml:space="preserve">Environmental protection </t>
  </si>
  <si>
    <t xml:space="preserve">Expenditure on economic activities </t>
  </si>
  <si>
    <t>Spending on activities of state management agencies  parties and unions</t>
  </si>
  <si>
    <t xml:space="preserve">Social security payment </t>
  </si>
  <si>
    <t>translation</t>
  </si>
  <si>
    <t>billion</t>
  </si>
  <si>
    <t>cpi</t>
  </si>
  <si>
    <t>ppp</t>
  </si>
  <si>
    <t>usd</t>
  </si>
  <si>
    <t>Subject Descriptor</t>
  </si>
  <si>
    <t>Scale</t>
  </si>
  <si>
    <t>Country/Series-specific Notes</t>
  </si>
  <si>
    <t>Philippines</t>
  </si>
  <si>
    <t>Source: National Statistics Office. National Statistical Coordination; accessed via CEIC and Haver Latest actual data: 2017 National accounts manual used: System of National Accounts (SNA) 2008 GDP valuation: Market prices Start/end months of reporting year: January/December Base year: 2000 Chain-weighted: No Primary domestic currency: Philippine peso Data last updated: 09/2018</t>
  </si>
  <si>
    <t>Source: National Statistics Office. Accessed via CEIC Latest actual data: 2017 Harmonized prices: No Frequency of source data: Monthly Base year: 2012 Primary domestic currency: Philippine peso Data last updated: 09/2018</t>
  </si>
  <si>
    <t>Source: Ministry of Finance or Treasury. Department of Finance Latest actual data: 2017. Data accommodates actual figures for national government revenue and expenditure, but reflects projections for local governments and social security institutions. Fiscal assumptions: Revenue projections reflect the IMF staff?s macroeconomic assumptions and incorporate anticipated improvements in tax administration. Expenditure projections are based on budgeted figures, institutional arrangements, current data, and fiscal space in each year. Start/end months of reporting year: January/December GFS Manual used: Government Finance Statistics Manual (GFSM) 2001 Basis of recording: Cash. Classification of revenues and expenses is based on GFSM 2001, but the accounting method is on a cash basis. General government includes: Central Government; Local Government; Social Security Funds. Local governments comprise provinces, cities, and municipalities. Valuation of public debt: Nominal value Instruments included in gross and net debt: Securities Other than Shares; Loans; Other Accounts Receivable/Payable Primary domestic currency: Philippine peso Data last updated: 09/2018</t>
  </si>
  <si>
    <t>Pesos - millions</t>
  </si>
  <si>
    <t>India</t>
  </si>
  <si>
    <t>Source: National Statistics Office. The original data is in fiscal years, which begins in April and ends in March, to match with authorities' reporting methods. Latest actual data: 2017/18. Official data for the latest year are revised estimates. Data available on quarter-by-quarter basis. National accounts manual used: System of National Accounts (SNA) 2008 GDP valuation: Market prices Start/end months of reporting year: April/March Base year: 2011/12. The base year is by Fiscal Year, which is April to March (e.g. FY2004: April 2004 ? March 2005). Growth rates of real GDP calculated from 1998 to 2011 are as per national accounts with base year 2004/05, and thereafter are as per national accounts with base year 2011/12 Chain-weighted: No Primary domestic currency: Indian rupee Data last updated: 09/2018</t>
  </si>
  <si>
    <t>Source: National Statistics Office. The original data are in monthly. IMF staff collapsed it to fiscal year data. Latest actual data: 2017/18 Harmonized prices: No. CPI-National (CY2006M1 forward) is used spliced with CPI-Industrial Workers (CY2005M12 backward) [20011=100]. Frequency of source data: Monthly Base year: 2011/12. Data issued by the authorities for year 2001 is not 100 Primary domestic currency: Indian rupee Data last updated: 09/2018</t>
  </si>
  <si>
    <t>Source: Ministry of Finance or Treasury. and IMF staff calculations Latest actual data: 2017/18. State Level data arrive with significantly longer lag than Central data. Fiscal assumptions: Historical data are based on budgetary execution data. Projections are based on available information on the authorities? fiscal plans, with adjustments for IMF staff assumptions. Subnational data are incorporated with a lag of up to one year; general government data are thus finalized well after central government data. IMF and Indian presentations differ, particularly regarding divestment and license auction proceeds, net versus gross recording of revenues in certain minor categories, and some public sector lending. Start/end months of reporting year: April/March. The original data from the authority is on FY (Apr/Mar) basis. GFS Manual used: Government Finance Statistics Manual (GFSM) 2001. Authority reported in GFSM 1986, staffs converted to GFSM 2001 Basis of recording: Cash General government includes: Central Government; State Government. This is according to the authorities' account standards. Valuation of public debt: Nominal value. Authorities debt figures often Instruments included in gross and net debt: Securities Other than Shares; Loans; Other Primary domestic currency: Indian rupee Data last updated: 09/2018</t>
  </si>
  <si>
    <t>crore - 10 millions</t>
  </si>
  <si>
    <t>Indonesia</t>
  </si>
  <si>
    <t>Source: National Statistics Office. Accessed via Haver Data. Latest actual data: 2017 National accounts manual used: System of National Accounts (SNA) 2008. National account SNA 2008 was  released in 2015 and the authorities publish data from 2010 only. Whenever applicable, the desks use spliced series from Haver for data prior 2010. GDP valuation: Market prices Start/end months of reporting year: January/December Base year: 2010 Chain-weighted: No Primary domestic currency: Indonesian rupiah Data last updated: 09/2018</t>
  </si>
  <si>
    <t>Source: National Statistics Office. Accessed via CEIC Latest actual data: 2017 Harmonized prices: No. Survey of 66 cities. Frequency of source data: Monthly Base year: 2012. The authorities issue 2012=100 data for 2013 onward. Data prior 2013 were ratio spliced using previous base year data (2007=100). The result for 2012 is not equal 100. Primary domestic currency: Indonesian rupiah Data last updated: 09/2018</t>
  </si>
  <si>
    <t>Source: Ministry of Finance or Treasury Latest actual data: 2017 Fiscal assumptions: IMF projections are based on moderate tax policy and administration reforms, fuel subsidy pricing reforms introduced since January 2015, and a gradual increase in social and capital spending over the medium term in line with fiscal space Start/end months of reporting year: January/December. From 2000 onward GFS Manual used: Government Finance Statistics Manual (GFSM) 2001 Basis of recording: Cash. The budget in Indonesia is reported on cash basis. There is an ongoing project to change to accrual basis in their reporting in the coming years. General government includes: Central Government; Local Government. The general government composition consists of Central Government and Subnational levels, including Provinces and municipalities. Social Security Funds will be included in the general government reporting in the future. Valuation of public debt: Face value. Book value Instruments included in gross and net debt: Securities Other than Shares; Loans Primary domestic currency: Indonesian rupiah Data last updated: 09/2018</t>
  </si>
  <si>
    <t>IDR - thousand</t>
  </si>
  <si>
    <t>jan</t>
  </si>
  <si>
    <t>feb</t>
  </si>
  <si>
    <t>mar</t>
  </si>
  <si>
    <t>apr</t>
  </si>
  <si>
    <t>may</t>
  </si>
  <si>
    <t>jun</t>
  </si>
  <si>
    <t>jul</t>
  </si>
  <si>
    <t>aug</t>
  </si>
  <si>
    <t>sep</t>
  </si>
  <si>
    <t>oct</t>
  </si>
  <si>
    <t>nov</t>
  </si>
  <si>
    <t>dec</t>
  </si>
  <si>
    <t>MNT</t>
  </si>
  <si>
    <t>GEL</t>
  </si>
  <si>
    <t>average</t>
  </si>
  <si>
    <t>Georgia</t>
  </si>
  <si>
    <t>Source: National Statistics Office Latest actual data: 2016 Notes: Data prior to 1996 cannot be confirmed by national sources National accounts manual used: System of National Accounts (SNA) 1993 GDP valuation: Market prices Start/end months of reporting year: January/December Base year: 2000 Chain-weighted: Yes, from 1996 Primary domestic currency: Georgian lari Data last updated: 09/2018</t>
  </si>
  <si>
    <t>Source: National Statistics Office Latest actual data: 2017 Harmonized prices: No Frequency of source data: Monthly Base year: 2005 Primary domestic currency: Georgian lari Data last updated: 09/2018</t>
  </si>
  <si>
    <t>Source: Ministry of Finance or Treasury Latest actual data: 2017 Start/end months of reporting year: January/December GFS Manual used: Government Finance Statistics Manual (GFSM) 2001 Basis of recording: Cash General government includes: Central Government; Local Government Valuation of public debt: Nominal value Instruments included in gross and net debt: Securities Other than Shares; Loans Primary domestic currency: Georgian lari Data last updated: 09/2018</t>
  </si>
  <si>
    <t>Mongolia</t>
  </si>
  <si>
    <t>Source: National Statistics Office. Discrepancies rise from staff estimates based on the balance of payment data and the authorities' data on net exports at constant price. Latest actual data: 2016 Notes: Data prior to 1991 cannot be confirmed by national sources. Data after 2000 has been rebased National accounts manual used: System of National Accounts (SNA) 1993 GDP valuation: Market prices Start/end months of reporting year: January/December Base year: 2010 Chain-weighted: No Primary domestic currency: Mongolian togrog Data last updated: 09/2018</t>
  </si>
  <si>
    <t>Source: National Statistics Office Latest actual data: 2016/17 Harmonized prices: No Frequency of source data: Monthly Base year: 2015/16. Fiscal Year Primary domestic currency: Mongolian togrog Data last updated: 09/2018</t>
  </si>
  <si>
    <t>Source: Ministry of Finance or Treasury Latest actual data: 2016 Start/end months of reporting year: January/December GFS Manual used: Government Finance Statistics Manual (GFSM) 2001 Basis of recording: Cash General government includes: Central Government; State Government; Local Government; Social Security Funds; Other Valuation of public debt: Face value Primary domestic currency: Mongolian togrog Data last updated: 09/2018</t>
  </si>
  <si>
    <t>General public services</t>
  </si>
  <si>
    <t>Defense</t>
  </si>
  <si>
    <t>Public order, &amp; safety</t>
  </si>
  <si>
    <t>Economic affairs</t>
  </si>
  <si>
    <t>Environment protection</t>
  </si>
  <si>
    <t>Housing &amp; community amenities</t>
  </si>
  <si>
    <t>Recreation, culture, &amp; religion</t>
  </si>
  <si>
    <t>Social protection</t>
  </si>
  <si>
    <t>Current expenditures - IMF (Government Finance Statistics)</t>
  </si>
  <si>
    <t>Transfer to States</t>
  </si>
  <si>
    <t>Energy</t>
  </si>
  <si>
    <t>External Affairs</t>
  </si>
  <si>
    <t>Finance</t>
  </si>
  <si>
    <t>Home Affairs</t>
  </si>
  <si>
    <t>Interest</t>
  </si>
  <si>
    <t>IT and Telecom</t>
  </si>
  <si>
    <t>Others</t>
  </si>
  <si>
    <t>Planning and Statistics</t>
  </si>
  <si>
    <t>Rural Development</t>
  </si>
  <si>
    <t>Scientific Departments</t>
  </si>
  <si>
    <t>Social Welfare</t>
  </si>
  <si>
    <t>Pension</t>
  </si>
  <si>
    <t>Subsidy</t>
  </si>
  <si>
    <t>-</t>
  </si>
  <si>
    <t>Fertiliser</t>
  </si>
  <si>
    <t>Food</t>
  </si>
  <si>
    <t>Petroleum</t>
  </si>
  <si>
    <t>Agriculture and Allied Activities</t>
  </si>
  <si>
    <t>Commerce and Industry</t>
  </si>
  <si>
    <t>Development of North East</t>
  </si>
  <si>
    <t>Tax Administration-</t>
  </si>
  <si>
    <t>of which,Transfer to</t>
  </si>
  <si>
    <t>GST Compensation Fund</t>
  </si>
  <si>
    <t>Transport</t>
  </si>
  <si>
    <t>Union Territories</t>
  </si>
  <si>
    <t>Urban Development</t>
  </si>
  <si>
    <t>Grand Total</t>
  </si>
  <si>
    <t>Nepal</t>
  </si>
  <si>
    <t>Source: National Statistics Office Latest actual data: 2018/19 National accounts manual used: System of National Accounts (SNA) 1993 GDP valuation: Market prices. Data refer to fiscal years Start/end months of reporting year: August/July. Fiscal year starts on July 16th, and ends July 15th the following year Base year: 2000/01. Data prior to 2000/01 were estimated by IMF staff by using data splicing Chain-weighted: No Primary domestic currency: Nepalese rupee Data last updated: 08/2019</t>
  </si>
  <si>
    <t>Source: Central Bank. Missing data points prior to 2010 is spliced (ratio spliced) using the old CPI series by the desk Latest actual data: 2017/18 Harmonized prices: No. Data refer to fiscal years. Frequency of source data: Monthly Base year: 2014/15. Average of 2014 and 2015 = 100; numbers may slightly differ due to rounding Primary domestic currency: Nepalese rupee Data last updated: 08/2019</t>
  </si>
  <si>
    <t>Source: Ministry of Finance or Treasury Latest actual data: 2017/18 Start/end months of reporting year: August/July. Fiscal year starts on July 16th, and ends July 15th the following year GFS Manual used: Government Finance Statistics Manual (GFSM) 2001 Basis of recording: Cash General government includes: Central Government;. Coverage of fiscal accounts in Nepal is limited to Central Government. Valuation of public debt: Face value Instruments included in gross and net debt: Currency and Deposits; Securities Other than Shares; Loans Primary domestic currency: Nepalese rupee Data last updated: 08/2019</t>
  </si>
  <si>
    <t>Thailand</t>
  </si>
  <si>
    <t>Source: National Economic and Social Development Board Latest actual data: 2018 National accounts manual used: System of National Accounts (SNA) 1993 GDP valuation: Market prices Start/end months of reporting year: January/December Base year: 2002 Chain-weighted: Yes, from 1993. Ratio splicing for years before 1993 Primary domestic currency: Thai baht Data last updated: 09/2019</t>
  </si>
  <si>
    <t>Source: Ministry of Commerce Latest actual data: 2018 Harmonized prices: No Frequency of source data: Monthly Base year: 2015. Annual data were derived from monthly data received from the authorities Primary domestic currency: Thai baht Data last updated: 09/2019</t>
  </si>
  <si>
    <t>Source: Ministry of Finance or Treasury. Downloaded from MoF website Latest actual data: 2017/18 Fiscal assumptions: For the projection period, the IMF staff assumes that planned infrastructure investment programs will not be implemented. Start/end months of reporting year: October/September GFS Manual used: Government Finance Statistics Manual (GFSM) 2001 Basis of recording: Accrual General government includes: Central Government; Local Government;. Thailand does not have State Government system. Its central government consists of budgetary central government, extra budgetary funds, and institutions and social security funds. Public debt data includes debt of the central government and non-monetary public corporations. It excludes debt of subnational governments and non-guaranteed debt of financial public corporations. Valuation of public debt: Nominal value. Book value. Primary domestic currency: Thai baht Data last updated: 09/2019</t>
  </si>
  <si>
    <t>estimates are for 2017-2018 (only data available)</t>
  </si>
  <si>
    <t>International Monetary Fund, World Economic Outlook Database, October 2019</t>
  </si>
  <si>
    <t>GDP in 2020 prices</t>
  </si>
  <si>
    <t>CPI2016to2020</t>
  </si>
  <si>
    <t>CPI2015to2020</t>
  </si>
  <si>
    <t>CPI2017to2020</t>
  </si>
  <si>
    <t>CPI2012to2020</t>
  </si>
  <si>
    <t>CPI2014to2020</t>
  </si>
  <si>
    <t>CPI2018to2020</t>
  </si>
  <si>
    <t>CPI2010to2020</t>
  </si>
  <si>
    <t>usd2020</t>
  </si>
  <si>
    <t>gdp2020</t>
  </si>
  <si>
    <t>govrev2020</t>
  </si>
  <si>
    <t>estimated government revenue in 2020, imf weo</t>
  </si>
  <si>
    <t>nominal gdp estimates for 2020 (in billions), imf weo</t>
  </si>
  <si>
    <t>difference of gdp in 2020 prices in logs. See sheets for calculations</t>
  </si>
  <si>
    <t>calculated using imf weo gdp current prices in 2020 - see sheet for calculation, imf weo 2019</t>
  </si>
  <si>
    <t>Estimates Start After</t>
  </si>
  <si>
    <t>Bangladesh</t>
  </si>
  <si>
    <t>Source: Bangladesh Bureau of Statistics Latest actual data: 2018 National accounts manual used: System of National Accounts (SNA) 1993 GDP valuation: Market prices Start/end months of reporting year: January/December. Authorities report July/June, we convert to Jan/Dec. Base year: 2005/06. We estimate calendar year data by adding taking the average of two consecutive fiscal years. Please note that the base year will still be in fiscal year regardless of any transformation we make here. Chain-weighted: No Primary domestic currency: Bangladesh taka Data last updated: 09/2019</t>
  </si>
  <si>
    <t>Source: Bangladesh Bureau of Statistics Latest actual data: 2018 Harmonized prices: No Frequency of source data: Monthly Base year: 2005 Primary domestic currency: Bangladesh taka Data last updated: 09/2019</t>
  </si>
  <si>
    <t>Source: Ministry of Finance or Treasury. GGR (Total Revenue) includes Grants starting 1990 on wards. Before, GGR does not include grants. Latest actual data: 2018 Start/end months of reporting year: January/December GFS Manual used: Other Basis of recording: Cash General government includes: Central Government; Valuation of public debt: Nominal value Instruments included in gross and net debt: Securities Other than Shares; Loans; Other Primary domestic currency: Bangladesh taka Data last updated: 09/2019</t>
  </si>
  <si>
    <t>Billion TK</t>
  </si>
  <si>
    <t>estimates are for 2018 (only data available)</t>
  </si>
  <si>
    <t>Billion LKR</t>
  </si>
  <si>
    <t>Million LKR</t>
  </si>
  <si>
    <t>Maldives</t>
  </si>
  <si>
    <t>Sri Lanka</t>
  </si>
  <si>
    <t>estimates are for 2020</t>
  </si>
  <si>
    <t>MNT - Billions</t>
  </si>
  <si>
    <t>billions</t>
  </si>
  <si>
    <t>estimates are for 2018</t>
  </si>
  <si>
    <t>GEL - Million (2018)</t>
  </si>
  <si>
    <t>Kyrgyz Republic</t>
  </si>
  <si>
    <t>Source: National Statistics Office Latest actual data: 2018 National accounts manual used: System of National Accounts (SNA) 1993 GDP valuation: Market prices Start/end months of reporting year: January/December Base year: 2005 Chain-weighted: No Primary domestic currency: Kyrgyz som Data last updated: 09/2019</t>
  </si>
  <si>
    <t>Source: National Statistics Office Latest actual data: 2018 Harmonized prices: No Frequency of source data: Monthly Base year: 2010 Primary domestic currency: Kyrgyz som Data last updated: 09/2019</t>
  </si>
  <si>
    <t>Source: Ministry of Finance or Treasury Latest actual data: 2018 Start/end months of reporting year: January/December GFS Manual used: Not reported according to GFS Basis of recording: Cash General government includes: Central Government; Local Government; Social Security Funds;. Net lending/borrowing Includes loans on-lent to state-owned enterprises in the energy sector as part of the government's public investment program. Valuation of public debt: Face value Primary domestic currency: Kyrgyz som Data last updated: 09/2019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</si>
</sst>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
    <numFmt numFmtId="165" formatCode="_-* #,##0\ _₫_-;\-* #,##0\ _₫_-;_-* &quot;-&quot;??\ _₫_-;_-@_-"/>
    <numFmt numFmtId="166" formatCode="0.0%"/>
  </numFmts>
  <fonts count="13">
    <font>
      <sz val="12"/>
      <color theme="1"/>
      <name val="Calibri"/>
      <family val="2"/>
      <scheme val="minor"/>
    </font>
    <font>
      <sz val="12"/>
      <color theme="1"/>
      <name val="Calibri"/>
      <family val="2"/>
      <scheme val="minor"/>
    </font>
    <font>
      <sz val="10"/>
      <color theme="1"/>
      <name val="ArialMT"/>
    </font>
    <font>
      <sz val="13"/>
      <name val=".VnTime"/>
      <family val="2"/>
    </font>
    <font>
      <sz val="11"/>
      <name val="Times New Roman"/>
      <family val="1"/>
    </font>
    <font>
      <sz val="12"/>
      <name val="Times New Roman"/>
      <family val="1"/>
    </font>
    <font>
      <sz val="13"/>
      <name val="VnTime"/>
    </font>
    <font>
      <sz val="12"/>
      <name val="Times New Roman"/>
      <family val="1"/>
      <charset val="163"/>
    </font>
    <font>
      <sz val="12"/>
      <color rgb="FF000000"/>
      <name val="Calibri"/>
      <family val="2"/>
      <scheme val="minor"/>
    </font>
    <font>
      <sz val="7.5"/>
      <color rgb="FF000000"/>
      <name val="Arial"/>
      <family val="2"/>
    </font>
    <font>
      <sz val="10"/>
      <name val="Arial"/>
      <family val="2"/>
    </font>
    <font>
      <sz val="10"/>
      <name val="Arial Italic"/>
      <family val="2"/>
    </font>
    <font>
      <sz val="10"/>
      <name val="Arial Bold"/>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6" fillId="0" borderId="0"/>
  </cellStyleXfs>
  <cellXfs count="26">
    <xf numFmtId="0" fontId="0" fillId="0" borderId="0" xfId="0"/>
    <xf numFmtId="4" fontId="0" fillId="0" borderId="0" xfId="0" applyNumberFormat="1"/>
    <xf numFmtId="0" fontId="2" fillId="0" borderId="0" xfId="0" applyFont="1"/>
    <xf numFmtId="3" fontId="0" fillId="0" borderId="0" xfId="0" applyNumberFormat="1"/>
    <xf numFmtId="3" fontId="2" fillId="0" borderId="0" xfId="0" applyNumberFormat="1" applyFont="1"/>
    <xf numFmtId="10" fontId="0" fillId="0" borderId="0" xfId="2" applyNumberFormat="1" applyFont="1"/>
    <xf numFmtId="3" fontId="4" fillId="0" borderId="1" xfId="3" applyNumberFormat="1" applyFont="1" applyBorder="1" applyAlignment="1">
      <alignment horizontal="left" wrapText="1" indent="1"/>
    </xf>
    <xf numFmtId="3" fontId="5" fillId="0" borderId="1" xfId="3" applyNumberFormat="1" applyFont="1" applyBorder="1" applyAlignment="1">
      <alignment horizontal="right" wrapText="1"/>
    </xf>
    <xf numFmtId="164" fontId="5" fillId="0" borderId="2" xfId="4" applyNumberFormat="1" applyFont="1" applyFill="1" applyBorder="1" applyAlignment="1">
      <alignment vertical="center" wrapText="1"/>
    </xf>
    <xf numFmtId="165" fontId="7" fillId="0" borderId="2" xfId="1" applyNumberFormat="1" applyFont="1" applyFill="1" applyBorder="1" applyAlignment="1">
      <alignment horizontal="right" vertical="center" wrapText="1"/>
    </xf>
    <xf numFmtId="165" fontId="5" fillId="0" borderId="2" xfId="1" applyNumberFormat="1" applyFont="1" applyFill="1" applyBorder="1" applyAlignment="1">
      <alignment horizontal="right" vertical="center" wrapText="1"/>
    </xf>
    <xf numFmtId="3" fontId="2" fillId="2" borderId="0" xfId="0" applyNumberFormat="1" applyFont="1" applyFill="1"/>
    <xf numFmtId="3" fontId="0" fillId="2" borderId="0" xfId="0" applyNumberFormat="1" applyFill="1"/>
    <xf numFmtId="0" fontId="8" fillId="0" borderId="0" xfId="0" applyFont="1"/>
    <xf numFmtId="2" fontId="9" fillId="0" borderId="0" xfId="0" applyNumberFormat="1" applyFont="1" applyFill="1" applyAlignment="1" applyProtection="1">
      <alignment horizontal="left" vertical="center" wrapText="1" indent="1"/>
    </xf>
    <xf numFmtId="0" fontId="10" fillId="0" borderId="0" xfId="0" applyNumberFormat="1" applyFont="1"/>
    <xf numFmtId="1" fontId="10" fillId="0" borderId="0" xfId="0" applyNumberFormat="1" applyFont="1"/>
    <xf numFmtId="0" fontId="11" fillId="0" borderId="0" xfId="0" applyNumberFormat="1" applyFont="1"/>
    <xf numFmtId="1" fontId="11" fillId="0" borderId="0" xfId="0" applyNumberFormat="1" applyFont="1"/>
    <xf numFmtId="0" fontId="12" fillId="0" borderId="0" xfId="0" applyNumberFormat="1" applyFont="1"/>
    <xf numFmtId="1" fontId="12" fillId="0" borderId="0" xfId="0" applyNumberFormat="1" applyFont="1"/>
    <xf numFmtId="0" fontId="10" fillId="0" borderId="0" xfId="0" applyNumberFormat="1" applyFont="1" applyAlignment="1">
      <alignment horizontal="left" indent="1"/>
    </xf>
    <xf numFmtId="1" fontId="2" fillId="0" borderId="0" xfId="0" applyNumberFormat="1" applyFont="1"/>
    <xf numFmtId="1" fontId="0" fillId="0" borderId="0" xfId="0" applyNumberFormat="1"/>
    <xf numFmtId="0" fontId="0" fillId="0" borderId="0" xfId="0" applyNumberFormat="1"/>
    <xf numFmtId="166" fontId="0" fillId="0" borderId="0" xfId="2" applyNumberFormat="1" applyFont="1"/>
  </cellXfs>
  <cellStyles count="5">
    <cellStyle name="Comma" xfId="1" builtinId="3"/>
    <cellStyle name="Normal" xfId="0" builtinId="0"/>
    <cellStyle name="Normal_09 bieu cong khai so lieu du toan NSNN 2011" xfId="3" xr:uid="{E22F2BA1-F70E-6A42-A468-3B25ECA81378}"/>
    <cellStyle name="Normal_Chi NSTW NSDP 2002 - PL" xfId="4" xr:uid="{B5E571F1-AA69-F04B-917E-B91FD507EC36}"/>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059DB-2E46-E947-ACBA-77F009972530}">
  <dimension ref="B3:I17"/>
  <sheetViews>
    <sheetView workbookViewId="0">
      <selection activeCell="D25" sqref="D25"/>
    </sheetView>
  </sheetViews>
  <sheetFormatPr baseColWidth="10" defaultRowHeight="16"/>
  <cols>
    <col min="2" max="2" width="22.5" bestFit="1" customWidth="1"/>
  </cols>
  <sheetData>
    <row r="3" spans="2:3">
      <c r="B3" t="s">
        <v>45</v>
      </c>
      <c r="C3" t="s">
        <v>46</v>
      </c>
    </row>
    <row r="4" spans="2:3">
      <c r="B4" t="s">
        <v>40</v>
      </c>
      <c r="C4" t="s">
        <v>47</v>
      </c>
    </row>
    <row r="5" spans="2:3">
      <c r="B5" t="s">
        <v>103</v>
      </c>
      <c r="C5" t="s">
        <v>48</v>
      </c>
    </row>
    <row r="6" spans="2:3">
      <c r="B6" t="s">
        <v>104</v>
      </c>
      <c r="C6" t="s">
        <v>49</v>
      </c>
    </row>
    <row r="7" spans="2:3">
      <c r="B7" t="s">
        <v>105</v>
      </c>
      <c r="C7" t="s">
        <v>208</v>
      </c>
    </row>
    <row r="8" spans="2:3">
      <c r="B8" t="s">
        <v>41</v>
      </c>
      <c r="C8" t="s">
        <v>50</v>
      </c>
    </row>
    <row r="9" spans="2:3">
      <c r="B9" t="s">
        <v>42</v>
      </c>
      <c r="C9" t="s">
        <v>51</v>
      </c>
    </row>
    <row r="10" spans="2:3">
      <c r="B10" t="s">
        <v>204</v>
      </c>
      <c r="C10" t="s">
        <v>205</v>
      </c>
    </row>
    <row r="11" spans="2:3">
      <c r="B11" t="s">
        <v>52</v>
      </c>
      <c r="C11" t="s">
        <v>53</v>
      </c>
    </row>
    <row r="12" spans="2:3">
      <c r="B12" t="s">
        <v>203</v>
      </c>
      <c r="C12" t="s">
        <v>206</v>
      </c>
    </row>
    <row r="13" spans="2:3">
      <c r="B13" t="s">
        <v>43</v>
      </c>
      <c r="C13" t="s">
        <v>207</v>
      </c>
    </row>
    <row r="14" spans="2:3">
      <c r="B14" t="s">
        <v>44</v>
      </c>
      <c r="C14" t="s">
        <v>54</v>
      </c>
    </row>
    <row r="17" spans="2:9">
      <c r="B17" t="s">
        <v>55</v>
      </c>
      <c r="C17" t="s">
        <v>56</v>
      </c>
      <c r="D17" t="s">
        <v>57</v>
      </c>
      <c r="E17" t="s">
        <v>58</v>
      </c>
      <c r="F17" t="s">
        <v>59</v>
      </c>
      <c r="G17" t="s">
        <v>60</v>
      </c>
      <c r="H17" t="s">
        <v>61</v>
      </c>
      <c r="I17" t="s">
        <v>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24DD-F331-1842-ADEA-1BB58DB5B510}">
  <dimension ref="A1:U46"/>
  <sheetViews>
    <sheetView topLeftCell="A15" workbookViewId="0">
      <selection activeCell="C46" sqref="C46"/>
    </sheetView>
  </sheetViews>
  <sheetFormatPr baseColWidth="10" defaultRowHeight="16"/>
  <cols>
    <col min="2" max="2" width="43.5" bestFit="1" customWidth="1"/>
    <col min="3" max="3" width="43" bestFit="1" customWidth="1"/>
    <col min="21" max="21" width="23.83203125" customWidth="1"/>
  </cols>
  <sheetData>
    <row r="1" spans="1:21">
      <c r="F1">
        <v>2010</v>
      </c>
      <c r="G1">
        <v>2011</v>
      </c>
      <c r="H1">
        <v>2012</v>
      </c>
      <c r="I1">
        <v>2013</v>
      </c>
      <c r="J1">
        <v>2014</v>
      </c>
      <c r="K1">
        <v>2015</v>
      </c>
      <c r="L1">
        <v>2016</v>
      </c>
      <c r="M1">
        <v>2017</v>
      </c>
      <c r="N1">
        <v>2018</v>
      </c>
      <c r="O1">
        <v>2019</v>
      </c>
      <c r="P1">
        <v>2020</v>
      </c>
      <c r="Q1">
        <v>2021</v>
      </c>
      <c r="R1">
        <v>2022</v>
      </c>
      <c r="S1">
        <v>2023</v>
      </c>
      <c r="T1">
        <v>2024</v>
      </c>
    </row>
    <row r="2" spans="1:21">
      <c r="A2" t="s">
        <v>184</v>
      </c>
      <c r="B2" t="s">
        <v>1</v>
      </c>
      <c r="C2" t="s">
        <v>2</v>
      </c>
      <c r="D2" t="s">
        <v>3</v>
      </c>
      <c r="E2" t="s">
        <v>185</v>
      </c>
      <c r="F2">
        <v>618.529</v>
      </c>
      <c r="G2">
        <v>639.69399999999996</v>
      </c>
      <c r="H2">
        <v>670.279</v>
      </c>
      <c r="I2">
        <v>697.95399999999995</v>
      </c>
      <c r="J2">
        <v>739.75400000000002</v>
      </c>
      <c r="K2">
        <v>764.33600000000001</v>
      </c>
      <c r="L2">
        <v>768.83500000000004</v>
      </c>
      <c r="M2">
        <v>832.06</v>
      </c>
      <c r="N2">
        <v>887.45500000000004</v>
      </c>
      <c r="O2">
        <v>950.03300000000002</v>
      </c>
      <c r="P2" s="1">
        <v>1009.604</v>
      </c>
      <c r="Q2" s="1">
        <v>1067.751</v>
      </c>
      <c r="R2" s="1">
        <v>1124.287</v>
      </c>
      <c r="S2" s="1">
        <v>1180.174</v>
      </c>
      <c r="T2" s="1">
        <v>1238.825</v>
      </c>
      <c r="U2">
        <v>2019</v>
      </c>
    </row>
    <row r="3" spans="1:21">
      <c r="A3" t="s">
        <v>184</v>
      </c>
      <c r="B3" t="s">
        <v>1</v>
      </c>
      <c r="C3" t="s">
        <v>5</v>
      </c>
      <c r="E3" t="s">
        <v>6</v>
      </c>
      <c r="F3">
        <v>4.8159999999999998</v>
      </c>
      <c r="G3">
        <v>3.4220000000000002</v>
      </c>
      <c r="H3">
        <v>4.7809999999999997</v>
      </c>
      <c r="I3">
        <v>4.1289999999999996</v>
      </c>
      <c r="J3">
        <v>5.9889999999999999</v>
      </c>
      <c r="K3">
        <v>3.323</v>
      </c>
      <c r="L3">
        <v>0.58899999999999997</v>
      </c>
      <c r="M3">
        <v>8.2230000000000008</v>
      </c>
      <c r="N3">
        <v>6.6580000000000004</v>
      </c>
      <c r="O3">
        <v>7.0510000000000002</v>
      </c>
      <c r="P3">
        <v>6.27</v>
      </c>
      <c r="Q3">
        <v>5.7590000000000003</v>
      </c>
      <c r="R3">
        <v>5.2949999999999999</v>
      </c>
      <c r="S3">
        <v>4.9710000000000001</v>
      </c>
      <c r="T3">
        <v>4.97</v>
      </c>
      <c r="U3">
        <v>2019</v>
      </c>
    </row>
    <row r="4" spans="1:21">
      <c r="A4" t="s">
        <v>184</v>
      </c>
      <c r="B4" t="s">
        <v>7</v>
      </c>
      <c r="C4" t="s">
        <v>2</v>
      </c>
      <c r="D4" t="s">
        <v>3</v>
      </c>
      <c r="E4" t="s">
        <v>185</v>
      </c>
      <c r="F4" s="1">
        <v>1192.7739999999999</v>
      </c>
      <c r="G4" s="1">
        <v>1366.954</v>
      </c>
      <c r="H4" s="1">
        <v>1527.3440000000001</v>
      </c>
      <c r="I4" s="1">
        <v>1695.011</v>
      </c>
      <c r="J4" s="1">
        <v>1964.54</v>
      </c>
      <c r="K4" s="1">
        <v>2130.15</v>
      </c>
      <c r="L4" s="1">
        <v>2253.163</v>
      </c>
      <c r="M4" s="1">
        <v>2674.4929999999999</v>
      </c>
      <c r="N4" s="1">
        <v>3031.0340000000001</v>
      </c>
      <c r="O4" s="1">
        <v>3464.319</v>
      </c>
      <c r="P4" s="1">
        <v>3906.1190000000001</v>
      </c>
      <c r="Q4" s="1">
        <v>4378.9560000000001</v>
      </c>
      <c r="R4" s="1">
        <v>4878.2420000000002</v>
      </c>
      <c r="S4" s="1">
        <v>5407.4960000000001</v>
      </c>
      <c r="T4" s="1">
        <v>5977.0709999999999</v>
      </c>
      <c r="U4">
        <v>2019</v>
      </c>
    </row>
    <row r="5" spans="1:21">
      <c r="A5" t="s">
        <v>184</v>
      </c>
      <c r="B5" t="s">
        <v>7</v>
      </c>
      <c r="C5" t="s">
        <v>8</v>
      </c>
      <c r="D5" t="s">
        <v>3</v>
      </c>
      <c r="E5" t="s">
        <v>9</v>
      </c>
      <c r="F5">
        <v>16.001999999999999</v>
      </c>
      <c r="G5">
        <v>19.010999999999999</v>
      </c>
      <c r="H5">
        <v>18.852</v>
      </c>
      <c r="I5">
        <v>19.27</v>
      </c>
      <c r="J5">
        <v>19.995000000000001</v>
      </c>
      <c r="K5">
        <v>21.411000000000001</v>
      </c>
      <c r="L5">
        <v>21.186</v>
      </c>
      <c r="M5">
        <v>25.181000000000001</v>
      </c>
      <c r="N5">
        <v>29.04</v>
      </c>
      <c r="O5">
        <v>29.812999999999999</v>
      </c>
      <c r="P5">
        <v>33.917000000000002</v>
      </c>
      <c r="Q5">
        <v>37.255000000000003</v>
      </c>
      <c r="R5">
        <v>40.710999999999999</v>
      </c>
      <c r="S5">
        <v>44.273000000000003</v>
      </c>
      <c r="T5">
        <v>48.052</v>
      </c>
      <c r="U5">
        <v>2019</v>
      </c>
    </row>
    <row r="6" spans="1:21">
      <c r="A6" t="s">
        <v>184</v>
      </c>
      <c r="B6" t="s">
        <v>7</v>
      </c>
      <c r="C6" t="s">
        <v>11</v>
      </c>
      <c r="D6" t="s">
        <v>3</v>
      </c>
      <c r="E6" t="s">
        <v>9</v>
      </c>
      <c r="F6">
        <v>52.569000000000003</v>
      </c>
      <c r="G6">
        <v>55.503999999999998</v>
      </c>
      <c r="H6">
        <v>59.273000000000003</v>
      </c>
      <c r="I6">
        <v>62.802999999999997</v>
      </c>
      <c r="J6">
        <v>67.796000000000006</v>
      </c>
      <c r="K6">
        <v>70.778999999999996</v>
      </c>
      <c r="L6">
        <v>71.932000000000002</v>
      </c>
      <c r="M6">
        <v>79.313999999999993</v>
      </c>
      <c r="N6">
        <v>86.655000000000001</v>
      </c>
      <c r="O6">
        <v>94.418999999999997</v>
      </c>
      <c r="P6">
        <v>102.331</v>
      </c>
      <c r="Q6">
        <v>110.459</v>
      </c>
      <c r="R6">
        <v>118.64</v>
      </c>
      <c r="S6">
        <v>127.029</v>
      </c>
      <c r="T6">
        <v>136.02600000000001</v>
      </c>
      <c r="U6">
        <v>2019</v>
      </c>
    </row>
    <row r="7" spans="1:21">
      <c r="A7" t="s">
        <v>184</v>
      </c>
      <c r="B7" t="s">
        <v>12</v>
      </c>
      <c r="C7" t="s">
        <v>13</v>
      </c>
      <c r="E7" t="s">
        <v>14</v>
      </c>
      <c r="F7">
        <v>192.84</v>
      </c>
      <c r="G7">
        <v>213.68899999999999</v>
      </c>
      <c r="H7">
        <v>227.86699999999999</v>
      </c>
      <c r="I7">
        <v>242.85400000000001</v>
      </c>
      <c r="J7">
        <v>265.56599999999997</v>
      </c>
      <c r="K7">
        <v>278.69299999999998</v>
      </c>
      <c r="L7">
        <v>293.06200000000001</v>
      </c>
      <c r="M7">
        <v>321.43</v>
      </c>
      <c r="N7">
        <v>341.54199999999997</v>
      </c>
      <c r="O7">
        <v>364.65199999999999</v>
      </c>
      <c r="P7">
        <v>386.89600000000002</v>
      </c>
      <c r="Q7">
        <v>410.11</v>
      </c>
      <c r="R7">
        <v>433.89600000000002</v>
      </c>
      <c r="S7">
        <v>458.19499999999999</v>
      </c>
      <c r="T7">
        <v>482.47899999999998</v>
      </c>
      <c r="U7">
        <v>2019</v>
      </c>
    </row>
    <row r="8" spans="1:21">
      <c r="A8" t="s">
        <v>184</v>
      </c>
      <c r="B8" t="s">
        <v>15</v>
      </c>
      <c r="C8" t="s">
        <v>2</v>
      </c>
      <c r="D8" t="s">
        <v>16</v>
      </c>
      <c r="E8" t="s">
        <v>17</v>
      </c>
      <c r="F8" s="1">
        <v>22897.282999999999</v>
      </c>
      <c r="G8" s="1">
        <v>23656.067999999999</v>
      </c>
      <c r="H8" s="1">
        <v>24834.486000000001</v>
      </c>
      <c r="I8" s="1">
        <v>25928.993999999999</v>
      </c>
      <c r="J8" s="1">
        <v>27493.082999999999</v>
      </c>
      <c r="K8" s="1">
        <v>28292.978999999999</v>
      </c>
      <c r="L8" s="1">
        <v>28202.615000000002</v>
      </c>
      <c r="M8" s="1">
        <v>30117.514999999999</v>
      </c>
      <c r="N8" s="1">
        <v>31595.667000000001</v>
      </c>
      <c r="O8" s="1">
        <v>33387.205000000002</v>
      </c>
      <c r="P8" s="1">
        <v>35022.93</v>
      </c>
      <c r="Q8" s="1">
        <v>36562.165999999997</v>
      </c>
      <c r="R8" s="1">
        <v>38001.358</v>
      </c>
      <c r="S8" s="1">
        <v>39375.701999999997</v>
      </c>
      <c r="T8" s="1">
        <v>40799.264000000003</v>
      </c>
      <c r="U8">
        <v>2015</v>
      </c>
    </row>
    <row r="9" spans="1:21">
      <c r="A9" t="s">
        <v>184</v>
      </c>
      <c r="B9" t="s">
        <v>15</v>
      </c>
      <c r="C9" t="s">
        <v>18</v>
      </c>
      <c r="D9" t="s">
        <v>16</v>
      </c>
      <c r="E9" t="s">
        <v>17</v>
      </c>
      <c r="F9" s="1">
        <v>1986.71</v>
      </c>
      <c r="G9" s="1">
        <v>2052.547</v>
      </c>
      <c r="H9" s="1">
        <v>2154.7939999999999</v>
      </c>
      <c r="I9" s="1">
        <v>2249.7600000000002</v>
      </c>
      <c r="J9" s="1">
        <v>2385.471</v>
      </c>
      <c r="K9" s="1">
        <v>2454.8739999999998</v>
      </c>
      <c r="L9" s="1">
        <v>2447.0340000000001</v>
      </c>
      <c r="M9" s="1">
        <v>2613.183</v>
      </c>
      <c r="N9" s="1">
        <v>2741.4360000000001</v>
      </c>
      <c r="O9" s="1">
        <v>2896.8809999999999</v>
      </c>
      <c r="P9" s="1">
        <v>3038.8069999999998</v>
      </c>
      <c r="Q9" s="1">
        <v>3172.36</v>
      </c>
      <c r="R9" s="1">
        <v>3297.2339999999999</v>
      </c>
      <c r="S9" s="1">
        <v>3416.48</v>
      </c>
      <c r="T9" s="1">
        <v>3539.9969999999998</v>
      </c>
      <c r="U9">
        <v>2015</v>
      </c>
    </row>
    <row r="10" spans="1:21">
      <c r="A10" t="s">
        <v>184</v>
      </c>
      <c r="B10" t="s">
        <v>19</v>
      </c>
      <c r="C10" t="s">
        <v>2</v>
      </c>
      <c r="D10" t="s">
        <v>16</v>
      </c>
      <c r="E10" t="s">
        <v>20</v>
      </c>
      <c r="F10" s="1">
        <v>44155.192000000003</v>
      </c>
      <c r="G10" s="1">
        <v>50550.349000000002</v>
      </c>
      <c r="H10" s="1">
        <v>56589.529000000002</v>
      </c>
      <c r="I10" s="1">
        <v>62969.648999999998</v>
      </c>
      <c r="J10" s="1">
        <v>73012.411999999997</v>
      </c>
      <c r="K10" s="1">
        <v>78850.532000000007</v>
      </c>
      <c r="L10" s="1">
        <v>82651.123000000007</v>
      </c>
      <c r="M10" s="1">
        <v>96806.774000000005</v>
      </c>
      <c r="N10" s="1">
        <v>107912.542</v>
      </c>
      <c r="O10" s="1">
        <v>121747.276</v>
      </c>
      <c r="P10" s="1">
        <v>135502.41800000001</v>
      </c>
      <c r="Q10" s="1">
        <v>149945.122</v>
      </c>
      <c r="R10" s="1">
        <v>164886.54500000001</v>
      </c>
      <c r="S10" s="1">
        <v>180417.36</v>
      </c>
      <c r="T10" s="1">
        <v>196847.87100000001</v>
      </c>
      <c r="U10">
        <v>2015</v>
      </c>
    </row>
    <row r="11" spans="1:21">
      <c r="A11" t="s">
        <v>184</v>
      </c>
      <c r="B11" t="s">
        <v>21</v>
      </c>
      <c r="C11" t="s">
        <v>13</v>
      </c>
      <c r="E11" t="s">
        <v>186</v>
      </c>
      <c r="F11">
        <v>65.611999999999995</v>
      </c>
      <c r="G11">
        <v>71.888000000000005</v>
      </c>
      <c r="H11">
        <v>77.858999999999995</v>
      </c>
      <c r="I11">
        <v>85.546000000000006</v>
      </c>
      <c r="J11">
        <v>93.278000000000006</v>
      </c>
      <c r="K11">
        <v>100.006</v>
      </c>
      <c r="L11">
        <v>109.938</v>
      </c>
      <c r="M11">
        <v>114.83499999999999</v>
      </c>
      <c r="N11">
        <v>119.601</v>
      </c>
      <c r="O11">
        <v>124.983</v>
      </c>
      <c r="P11">
        <v>132.607</v>
      </c>
      <c r="Q11">
        <v>140.56299999999999</v>
      </c>
      <c r="R11">
        <v>148.71600000000001</v>
      </c>
      <c r="S11">
        <v>157.04400000000001</v>
      </c>
      <c r="T11">
        <v>165.36699999999999</v>
      </c>
      <c r="U11">
        <v>2018</v>
      </c>
    </row>
    <row r="12" spans="1:21">
      <c r="A12" t="s">
        <v>184</v>
      </c>
      <c r="B12" t="s">
        <v>21</v>
      </c>
      <c r="C12" t="s">
        <v>5</v>
      </c>
      <c r="E12" t="s">
        <v>23</v>
      </c>
      <c r="F12">
        <v>9.5649999999999995</v>
      </c>
      <c r="G12">
        <v>9.5660000000000007</v>
      </c>
      <c r="H12">
        <v>8.3049999999999997</v>
      </c>
      <c r="I12">
        <v>9.8729999999999993</v>
      </c>
      <c r="J12">
        <v>9.0389999999999997</v>
      </c>
      <c r="K12">
        <v>7.2119999999999997</v>
      </c>
      <c r="L12">
        <v>9.9320000000000004</v>
      </c>
      <c r="M12">
        <v>4.4539999999999997</v>
      </c>
      <c r="N12">
        <v>4.1500000000000004</v>
      </c>
      <c r="O12">
        <v>4.5</v>
      </c>
      <c r="P12">
        <v>6.1</v>
      </c>
      <c r="Q12">
        <v>6</v>
      </c>
      <c r="R12">
        <v>5.8</v>
      </c>
      <c r="S12">
        <v>5.6</v>
      </c>
      <c r="T12">
        <v>5.3</v>
      </c>
      <c r="U12">
        <v>2018</v>
      </c>
    </row>
    <row r="13" spans="1:21">
      <c r="A13" t="s">
        <v>184</v>
      </c>
      <c r="B13" t="s">
        <v>24</v>
      </c>
      <c r="C13" t="s">
        <v>13</v>
      </c>
      <c r="E13" t="s">
        <v>186</v>
      </c>
      <c r="F13">
        <v>66.786000000000001</v>
      </c>
      <c r="G13">
        <v>73.185000000000002</v>
      </c>
      <c r="H13">
        <v>81.582999999999998</v>
      </c>
      <c r="I13">
        <v>87.905000000000001</v>
      </c>
      <c r="J13">
        <v>95.010999999999996</v>
      </c>
      <c r="K13">
        <v>102.21</v>
      </c>
      <c r="L13">
        <v>112.88</v>
      </c>
      <c r="M13">
        <v>115.94</v>
      </c>
      <c r="N13">
        <v>121.3</v>
      </c>
      <c r="O13">
        <v>128.81899999999999</v>
      </c>
      <c r="P13">
        <v>136.548</v>
      </c>
      <c r="Q13">
        <v>144.60499999999999</v>
      </c>
      <c r="R13">
        <v>152.84700000000001</v>
      </c>
      <c r="S13">
        <v>161.25399999999999</v>
      </c>
      <c r="T13">
        <v>169.8</v>
      </c>
      <c r="U13">
        <v>2018</v>
      </c>
    </row>
    <row r="14" spans="1:21">
      <c r="A14" t="s">
        <v>184</v>
      </c>
      <c r="B14" t="s">
        <v>24</v>
      </c>
      <c r="C14" t="s">
        <v>5</v>
      </c>
      <c r="E14" t="s">
        <v>25</v>
      </c>
      <c r="F14">
        <v>9.0259999999999998</v>
      </c>
      <c r="G14">
        <v>9.5820000000000007</v>
      </c>
      <c r="H14">
        <v>11.475</v>
      </c>
      <c r="I14">
        <v>7.7489999999999997</v>
      </c>
      <c r="J14">
        <v>8.0839999999999996</v>
      </c>
      <c r="K14">
        <v>7.5759999999999996</v>
      </c>
      <c r="L14">
        <v>10.439</v>
      </c>
      <c r="M14">
        <v>2.7109999999999999</v>
      </c>
      <c r="N14">
        <v>4.6230000000000002</v>
      </c>
      <c r="O14">
        <v>6.1989999999999998</v>
      </c>
      <c r="P14">
        <v>6</v>
      </c>
      <c r="Q14">
        <v>5.9</v>
      </c>
      <c r="R14">
        <v>5.7</v>
      </c>
      <c r="S14">
        <v>5.5</v>
      </c>
      <c r="T14">
        <v>5.3</v>
      </c>
      <c r="U14">
        <v>2018</v>
      </c>
    </row>
    <row r="15" spans="1:21">
      <c r="A15" t="s">
        <v>184</v>
      </c>
      <c r="B15" t="s">
        <v>37</v>
      </c>
      <c r="C15" t="s">
        <v>2</v>
      </c>
      <c r="D15" t="s">
        <v>3</v>
      </c>
      <c r="E15" t="s">
        <v>187</v>
      </c>
      <c r="F15">
        <v>214.726</v>
      </c>
      <c r="G15">
        <v>243.68600000000001</v>
      </c>
      <c r="H15">
        <v>274.351</v>
      </c>
      <c r="I15">
        <v>332.73500000000001</v>
      </c>
      <c r="J15">
        <v>400.30399999999997</v>
      </c>
      <c r="K15">
        <v>442.24099999999999</v>
      </c>
      <c r="L15">
        <v>525.01</v>
      </c>
      <c r="M15">
        <v>644.53</v>
      </c>
      <c r="N15">
        <v>766.03599999999994</v>
      </c>
      <c r="O15">
        <v>908.09500000000003</v>
      </c>
      <c r="P15" s="1">
        <v>1025.1410000000001</v>
      </c>
      <c r="Q15" s="1">
        <v>1158.123</v>
      </c>
      <c r="R15" s="1">
        <v>1293.6369999999999</v>
      </c>
      <c r="S15" s="1">
        <v>1438.2439999999999</v>
      </c>
      <c r="T15" s="1">
        <v>1603.0630000000001</v>
      </c>
      <c r="U15">
        <v>2018</v>
      </c>
    </row>
    <row r="16" spans="1:21">
      <c r="A16" t="s">
        <v>184</v>
      </c>
      <c r="B16" t="s">
        <v>37</v>
      </c>
      <c r="C16" t="s">
        <v>28</v>
      </c>
      <c r="E16" t="s">
        <v>38</v>
      </c>
      <c r="F16">
        <v>18.001999999999999</v>
      </c>
      <c r="G16">
        <v>17.827000000000002</v>
      </c>
      <c r="H16">
        <v>17.963000000000001</v>
      </c>
      <c r="I16">
        <v>19.63</v>
      </c>
      <c r="J16">
        <v>20.376000000000001</v>
      </c>
      <c r="K16">
        <v>20.760999999999999</v>
      </c>
      <c r="L16">
        <v>23.300999999999998</v>
      </c>
      <c r="M16">
        <v>24.099</v>
      </c>
      <c r="N16">
        <v>25.273</v>
      </c>
      <c r="O16">
        <v>26.213000000000001</v>
      </c>
      <c r="P16">
        <v>26.244</v>
      </c>
      <c r="Q16">
        <v>26.446999999999999</v>
      </c>
      <c r="R16">
        <v>26.518999999999998</v>
      </c>
      <c r="S16">
        <v>26.597000000000001</v>
      </c>
      <c r="T16">
        <v>26.82</v>
      </c>
      <c r="U16">
        <v>2018</v>
      </c>
    </row>
    <row r="17" spans="1:21">
      <c r="A17" t="s">
        <v>184</v>
      </c>
      <c r="B17" t="s">
        <v>26</v>
      </c>
      <c r="C17" t="s">
        <v>2</v>
      </c>
      <c r="D17" t="s">
        <v>3</v>
      </c>
      <c r="E17" t="s">
        <v>187</v>
      </c>
      <c r="F17">
        <v>223.86799999999999</v>
      </c>
      <c r="G17">
        <v>254.86099999999999</v>
      </c>
      <c r="H17">
        <v>294.851</v>
      </c>
      <c r="I17">
        <v>302.05399999999997</v>
      </c>
      <c r="J17">
        <v>370.226</v>
      </c>
      <c r="K17">
        <v>428.25099999999998</v>
      </c>
      <c r="L17">
        <v>494.54899999999998</v>
      </c>
      <c r="M17">
        <v>727.27599999999995</v>
      </c>
      <c r="N17">
        <v>967.63400000000001</v>
      </c>
      <c r="O17" s="1">
        <v>1058.5619999999999</v>
      </c>
      <c r="P17" s="1">
        <v>1193.627</v>
      </c>
      <c r="Q17" s="1">
        <v>1325.569</v>
      </c>
      <c r="R17" s="1">
        <v>1475.145</v>
      </c>
      <c r="S17" s="1">
        <v>1634.413</v>
      </c>
      <c r="T17" s="1">
        <v>1814.528</v>
      </c>
      <c r="U17">
        <v>2018</v>
      </c>
    </row>
    <row r="18" spans="1:21">
      <c r="A18" t="s">
        <v>184</v>
      </c>
      <c r="B18" t="s">
        <v>26</v>
      </c>
      <c r="C18" t="s">
        <v>28</v>
      </c>
      <c r="E18" t="s">
        <v>29</v>
      </c>
      <c r="F18">
        <v>18.768999999999998</v>
      </c>
      <c r="G18">
        <v>18.643999999999998</v>
      </c>
      <c r="H18">
        <v>19.305</v>
      </c>
      <c r="I18">
        <v>17.82</v>
      </c>
      <c r="J18">
        <v>18.844999999999999</v>
      </c>
      <c r="K18">
        <v>20.103999999999999</v>
      </c>
      <c r="L18">
        <v>21.949000000000002</v>
      </c>
      <c r="M18">
        <v>27.193000000000001</v>
      </c>
      <c r="N18">
        <v>31.923999999999999</v>
      </c>
      <c r="O18">
        <v>30.556000000000001</v>
      </c>
      <c r="P18">
        <v>30.558</v>
      </c>
      <c r="Q18">
        <v>30.271000000000001</v>
      </c>
      <c r="R18">
        <v>30.239000000000001</v>
      </c>
      <c r="S18">
        <v>30.225000000000001</v>
      </c>
      <c r="T18">
        <v>30.358000000000001</v>
      </c>
      <c r="U18">
        <v>2018</v>
      </c>
    </row>
    <row r="22" spans="1:21">
      <c r="A22" t="s">
        <v>193</v>
      </c>
    </row>
    <row r="23" spans="1:21">
      <c r="H23" t="s">
        <v>194</v>
      </c>
      <c r="I23" s="1">
        <f>P4</f>
        <v>3906.1190000000001</v>
      </c>
      <c r="J23">
        <f>I23*(1+P3/100)</f>
        <v>4151.0326612999997</v>
      </c>
      <c r="K23">
        <f t="shared" ref="K23:L23" si="0">J23*(1+Q3/100)</f>
        <v>4390.0906322642668</v>
      </c>
      <c r="L23">
        <f t="shared" si="0"/>
        <v>4622.5459312426601</v>
      </c>
      <c r="M23">
        <f>L23*(1+S3/100)</f>
        <v>4852.3326894847323</v>
      </c>
      <c r="N23">
        <f>M23*(1+T3/100)</f>
        <v>5093.4936241521236</v>
      </c>
    </row>
    <row r="24" spans="1:21">
      <c r="H24" t="s">
        <v>35</v>
      </c>
      <c r="I24">
        <f>LN(I23)</f>
        <v>8.2702995769223673</v>
      </c>
      <c r="J24">
        <f t="shared" ref="J24" si="1">LN(J23)</f>
        <v>8.331112416318879</v>
      </c>
      <c r="K24">
        <f>LN(K23)</f>
        <v>8.3871051510188117</v>
      </c>
      <c r="L24">
        <f>LN(L23)</f>
        <v>8.4387008996624626</v>
      </c>
      <c r="M24">
        <f>LN(M23)</f>
        <v>8.4872148352080892</v>
      </c>
      <c r="N24">
        <f>LN(N23)</f>
        <v>8.535719244267705</v>
      </c>
    </row>
    <row r="25" spans="1:21">
      <c r="H25" t="s">
        <v>34</v>
      </c>
      <c r="J25">
        <f>J24-I24</f>
        <v>6.081283939651172E-2</v>
      </c>
      <c r="K25">
        <f t="shared" ref="K25" si="2">K24-J24</f>
        <v>5.5992734699932711E-2</v>
      </c>
      <c r="L25">
        <f>L24-K24</f>
        <v>5.1595748643650907E-2</v>
      </c>
      <c r="M25">
        <f>M24-L24</f>
        <v>4.8513935545626552E-2</v>
      </c>
      <c r="N25">
        <f>N24-M24</f>
        <v>4.8504409059615838E-2</v>
      </c>
    </row>
    <row r="26" spans="1:21">
      <c r="H26" t="s">
        <v>36</v>
      </c>
      <c r="I26">
        <f>AVERAGE(J25:N25)</f>
        <v>5.3083933469067549E-2</v>
      </c>
    </row>
    <row r="28" spans="1:21">
      <c r="H28" t="s">
        <v>39</v>
      </c>
      <c r="I28">
        <v>2010</v>
      </c>
    </row>
    <row r="29" spans="1:21">
      <c r="H29" t="s">
        <v>201</v>
      </c>
      <c r="I29">
        <f>P11/F11</f>
        <v>2.0210784612570873</v>
      </c>
    </row>
    <row r="31" spans="1:21">
      <c r="A31" t="s">
        <v>63</v>
      </c>
      <c r="H31" t="s">
        <v>202</v>
      </c>
      <c r="I31">
        <f>P4/P5</f>
        <v>115.16699590176017</v>
      </c>
    </row>
    <row r="32" spans="1:21">
      <c r="A32" t="s">
        <v>192</v>
      </c>
    </row>
    <row r="34" spans="2:11">
      <c r="B34" s="4"/>
      <c r="C34" s="3" t="s">
        <v>72</v>
      </c>
      <c r="D34" s="3" t="s">
        <v>74</v>
      </c>
      <c r="E34" s="4"/>
      <c r="F34" s="3" t="s">
        <v>102</v>
      </c>
      <c r="G34" s="3"/>
      <c r="H34" s="4"/>
      <c r="I34" s="3"/>
      <c r="J34" s="3"/>
      <c r="K34" s="4"/>
    </row>
    <row r="35" spans="2:11">
      <c r="B35" s="2" t="s">
        <v>65</v>
      </c>
      <c r="C35" s="3">
        <v>107541</v>
      </c>
      <c r="D35" s="5">
        <f>C35/(1000*$C$46)</f>
        <v>3.5479971521269638E-2</v>
      </c>
      <c r="F35">
        <f>C35/1000</f>
        <v>107.541</v>
      </c>
    </row>
    <row r="36" spans="2:11">
      <c r="B36" s="2" t="s">
        <v>75</v>
      </c>
      <c r="C36" s="3">
        <v>43115</v>
      </c>
      <c r="D36" s="5">
        <f t="shared" ref="D36:D43" si="3">C36/(1000*$C$46)</f>
        <v>1.4224518761584331E-2</v>
      </c>
      <c r="F36">
        <f t="shared" ref="F36:F44" si="4">C36/1000</f>
        <v>43.115000000000002</v>
      </c>
    </row>
    <row r="37" spans="2:11">
      <c r="B37" s="2" t="s">
        <v>66</v>
      </c>
      <c r="C37" s="3">
        <v>56905</v>
      </c>
      <c r="D37" s="5">
        <f t="shared" si="3"/>
        <v>1.8774121306458457E-2</v>
      </c>
      <c r="F37">
        <f t="shared" si="4"/>
        <v>56.905000000000001</v>
      </c>
    </row>
    <row r="38" spans="2:11">
      <c r="B38" s="2" t="s">
        <v>67</v>
      </c>
      <c r="C38" s="3">
        <v>279932</v>
      </c>
      <c r="D38" s="5">
        <f t="shared" si="3"/>
        <v>9.235528205886176E-2</v>
      </c>
      <c r="F38">
        <f t="shared" si="4"/>
        <v>279.93200000000002</v>
      </c>
    </row>
    <row r="39" spans="2:11">
      <c r="B39" s="2" t="s">
        <v>68</v>
      </c>
      <c r="C39" s="3">
        <v>6353</v>
      </c>
      <c r="D39" s="5">
        <f t="shared" si="3"/>
        <v>2.0959844066414301E-3</v>
      </c>
      <c r="F39">
        <f t="shared" si="4"/>
        <v>6.3529999999999998</v>
      </c>
    </row>
    <row r="40" spans="2:11">
      <c r="B40" s="2" t="s">
        <v>69</v>
      </c>
      <c r="C40" s="3">
        <v>41033</v>
      </c>
      <c r="D40" s="5">
        <f t="shared" si="3"/>
        <v>1.3537624454229151E-2</v>
      </c>
      <c r="F40">
        <f t="shared" si="4"/>
        <v>41.033000000000001</v>
      </c>
    </row>
    <row r="41" spans="2:11">
      <c r="B41" s="2" t="s">
        <v>77</v>
      </c>
      <c r="C41" s="3">
        <v>45341</v>
      </c>
      <c r="D41" s="5">
        <f t="shared" si="3"/>
        <v>1.4958921608929494E-2</v>
      </c>
      <c r="F41">
        <f t="shared" si="4"/>
        <v>45.341000000000001</v>
      </c>
    </row>
    <row r="42" spans="2:11">
      <c r="B42" s="2" t="s">
        <v>70</v>
      </c>
      <c r="C42" s="3">
        <v>6487</v>
      </c>
      <c r="D42" s="5">
        <f t="shared" si="3"/>
        <v>2.1401937424654423E-3</v>
      </c>
      <c r="F42">
        <f t="shared" si="4"/>
        <v>6.4870000000000001</v>
      </c>
    </row>
    <row r="43" spans="2:11">
      <c r="B43" s="2" t="s">
        <v>76</v>
      </c>
      <c r="C43" s="3">
        <v>108590</v>
      </c>
      <c r="D43" s="5">
        <f t="shared" si="3"/>
        <v>3.5826058038280005E-2</v>
      </c>
      <c r="F43">
        <f t="shared" si="4"/>
        <v>108.59</v>
      </c>
    </row>
    <row r="44" spans="2:11">
      <c r="B44" s="2" t="s">
        <v>71</v>
      </c>
      <c r="C44" s="3">
        <v>38307</v>
      </c>
      <c r="D44" s="5">
        <f>C44/(1000*$C$46)</f>
        <v>1.2638261398585433E-2</v>
      </c>
      <c r="F44">
        <f t="shared" si="4"/>
        <v>38.307000000000002</v>
      </c>
    </row>
    <row r="46" spans="2:11">
      <c r="B46" s="2" t="s">
        <v>73</v>
      </c>
      <c r="C46" s="1">
        <f>N4</f>
        <v>3031.0340000000001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976D-8F18-7F44-95D0-BF84AFE90EDF}">
  <dimension ref="D5:F18"/>
  <sheetViews>
    <sheetView workbookViewId="0">
      <selection activeCell="F6" sqref="F6"/>
    </sheetView>
  </sheetViews>
  <sheetFormatPr baseColWidth="10" defaultRowHeight="16"/>
  <sheetData>
    <row r="5" spans="4:6">
      <c r="E5" t="s">
        <v>136</v>
      </c>
      <c r="F5" t="s">
        <v>137</v>
      </c>
    </row>
    <row r="6" spans="4:6">
      <c r="D6" t="s">
        <v>124</v>
      </c>
      <c r="E6">
        <v>2487.9059999999999</v>
      </c>
      <c r="F6">
        <v>2.7010000000000001</v>
      </c>
    </row>
    <row r="7" spans="4:6">
      <c r="D7" t="s">
        <v>125</v>
      </c>
      <c r="E7">
        <v>2478.29</v>
      </c>
      <c r="F7">
        <v>2.6429999999999998</v>
      </c>
    </row>
    <row r="8" spans="4:6">
      <c r="D8" t="s">
        <v>126</v>
      </c>
      <c r="E8">
        <v>2459.5540000000001</v>
      </c>
      <c r="F8">
        <v>2.4689999999999999</v>
      </c>
    </row>
    <row r="9" spans="4:6">
      <c r="D9" t="s">
        <v>127</v>
      </c>
      <c r="E9">
        <v>2421.8890000000001</v>
      </c>
      <c r="F9">
        <v>2.4159999999999999</v>
      </c>
    </row>
    <row r="10" spans="4:6">
      <c r="D10" t="s">
        <v>128</v>
      </c>
      <c r="E10">
        <v>2413.0569999999998</v>
      </c>
      <c r="F10">
        <v>2.4279999999999999</v>
      </c>
    </row>
    <row r="11" spans="4:6">
      <c r="D11" t="s">
        <v>129</v>
      </c>
      <c r="E11">
        <v>2367.9340000000002</v>
      </c>
      <c r="F11">
        <v>2.4119999999999999</v>
      </c>
    </row>
    <row r="12" spans="4:6">
      <c r="D12" t="s">
        <v>130</v>
      </c>
      <c r="E12">
        <v>2409.4110000000001</v>
      </c>
      <c r="F12">
        <v>2.4</v>
      </c>
    </row>
    <row r="13" spans="4:6">
      <c r="D13" t="s">
        <v>131</v>
      </c>
      <c r="E13">
        <v>2443.5300000000002</v>
      </c>
      <c r="F13">
        <v>2.3969999999999998</v>
      </c>
    </row>
    <row r="14" spans="4:6">
      <c r="D14" t="s">
        <v>132</v>
      </c>
      <c r="E14">
        <v>2454.2869999999998</v>
      </c>
      <c r="F14">
        <v>2.4670000000000001</v>
      </c>
    </row>
    <row r="15" spans="4:6">
      <c r="D15" t="s">
        <v>133</v>
      </c>
      <c r="E15">
        <v>2458.6930000000002</v>
      </c>
      <c r="F15">
        <v>2.4969999999999999</v>
      </c>
    </row>
    <row r="16" spans="4:6">
      <c r="D16" t="s">
        <v>134</v>
      </c>
      <c r="E16">
        <v>2448.855</v>
      </c>
      <c r="F16">
        <v>2.673</v>
      </c>
    </row>
    <row r="17" spans="4:6">
      <c r="D17" t="s">
        <v>135</v>
      </c>
      <c r="E17">
        <v>2433.4899999999998</v>
      </c>
      <c r="F17">
        <v>2.613</v>
      </c>
    </row>
    <row r="18" spans="4:6">
      <c r="D18" t="s">
        <v>138</v>
      </c>
      <c r="E18">
        <f>AVERAGE(E6:E17)</f>
        <v>2439.7413333333334</v>
      </c>
      <c r="F18">
        <f>AVERAGE(F6:F17)</f>
        <v>2.509666666666666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A835-E857-0D47-8347-27FEE5C5BD0A}">
  <dimension ref="A1:U46"/>
  <sheetViews>
    <sheetView topLeftCell="A19" workbookViewId="0">
      <selection activeCell="C46" sqref="C46"/>
    </sheetView>
  </sheetViews>
  <sheetFormatPr baseColWidth="10" defaultRowHeight="16"/>
  <cols>
    <col min="2" max="2" width="43.5" bestFit="1" customWidth="1"/>
    <col min="3" max="3" width="43" bestFit="1" customWidth="1"/>
  </cols>
  <sheetData>
    <row r="1" spans="1:21">
      <c r="F1">
        <v>2010</v>
      </c>
      <c r="G1">
        <v>2011</v>
      </c>
      <c r="H1">
        <v>2012</v>
      </c>
      <c r="I1">
        <v>2013</v>
      </c>
      <c r="J1">
        <v>2014</v>
      </c>
      <c r="K1">
        <v>2015</v>
      </c>
      <c r="L1">
        <v>2016</v>
      </c>
      <c r="M1">
        <v>2017</v>
      </c>
      <c r="N1">
        <v>2018</v>
      </c>
      <c r="O1">
        <v>2019</v>
      </c>
      <c r="P1">
        <v>2020</v>
      </c>
      <c r="Q1">
        <v>2021</v>
      </c>
      <c r="R1">
        <v>2022</v>
      </c>
      <c r="S1">
        <v>2023</v>
      </c>
      <c r="T1">
        <v>2024</v>
      </c>
      <c r="U1" t="s">
        <v>209</v>
      </c>
    </row>
    <row r="2" spans="1:21">
      <c r="A2" t="s">
        <v>210</v>
      </c>
      <c r="B2" t="s">
        <v>1</v>
      </c>
      <c r="C2" t="s">
        <v>2</v>
      </c>
      <c r="D2" t="s">
        <v>3</v>
      </c>
      <c r="E2" t="s">
        <v>211</v>
      </c>
      <c r="F2" s="1">
        <v>6267.1949999999997</v>
      </c>
      <c r="G2" s="1">
        <v>6674.1750000000002</v>
      </c>
      <c r="H2" s="1">
        <v>7091.9449999999997</v>
      </c>
      <c r="I2" s="1">
        <v>7520.16</v>
      </c>
      <c r="J2" s="1">
        <v>7994.99</v>
      </c>
      <c r="K2" s="1">
        <v>8542.0049999999992</v>
      </c>
      <c r="L2" s="1">
        <v>9157.19</v>
      </c>
      <c r="M2" s="1">
        <v>9851.6849999999995</v>
      </c>
      <c r="N2" s="1">
        <v>10633.355</v>
      </c>
      <c r="O2" s="1">
        <v>11461.939</v>
      </c>
      <c r="P2" s="1">
        <v>12315.224</v>
      </c>
      <c r="Q2" s="1">
        <v>13214.235000000001</v>
      </c>
      <c r="R2" s="1">
        <v>14178.875</v>
      </c>
      <c r="S2" s="1">
        <v>15213.932000000001</v>
      </c>
      <c r="T2" s="1">
        <v>16324.549000000001</v>
      </c>
      <c r="U2">
        <v>2018</v>
      </c>
    </row>
    <row r="3" spans="1:21">
      <c r="A3" t="s">
        <v>210</v>
      </c>
      <c r="B3" t="s">
        <v>1</v>
      </c>
      <c r="C3" t="s">
        <v>5</v>
      </c>
      <c r="E3" t="s">
        <v>6</v>
      </c>
      <c r="F3">
        <v>6.03</v>
      </c>
      <c r="G3">
        <v>6.4939999999999998</v>
      </c>
      <c r="H3">
        <v>6.26</v>
      </c>
      <c r="I3">
        <v>6.0380000000000003</v>
      </c>
      <c r="J3">
        <v>6.3140000000000001</v>
      </c>
      <c r="K3">
        <v>6.8419999999999996</v>
      </c>
      <c r="L3">
        <v>7.202</v>
      </c>
      <c r="M3">
        <v>7.5839999999999996</v>
      </c>
      <c r="N3">
        <v>7.9340000000000002</v>
      </c>
      <c r="O3">
        <v>7.7919999999999998</v>
      </c>
      <c r="P3">
        <v>7.4450000000000003</v>
      </c>
      <c r="Q3">
        <v>7.3</v>
      </c>
      <c r="R3">
        <v>7.3</v>
      </c>
      <c r="S3">
        <v>7.3</v>
      </c>
      <c r="T3">
        <v>7.3</v>
      </c>
      <c r="U3">
        <v>2018</v>
      </c>
    </row>
    <row r="4" spans="1:21">
      <c r="A4" t="s">
        <v>210</v>
      </c>
      <c r="B4" t="s">
        <v>7</v>
      </c>
      <c r="C4" t="s">
        <v>2</v>
      </c>
      <c r="D4" t="s">
        <v>3</v>
      </c>
      <c r="E4" t="s">
        <v>211</v>
      </c>
      <c r="F4" s="1">
        <v>8566.8379999999997</v>
      </c>
      <c r="G4" s="1">
        <v>9855.1640000000007</v>
      </c>
      <c r="H4" s="1">
        <v>11270.636</v>
      </c>
      <c r="I4" s="1">
        <v>12712.987999999999</v>
      </c>
      <c r="J4" s="1">
        <v>14297.383</v>
      </c>
      <c r="K4" s="1">
        <v>16243.33</v>
      </c>
      <c r="L4" s="1">
        <v>18543.396000000001</v>
      </c>
      <c r="M4" s="1">
        <v>21131.482</v>
      </c>
      <c r="N4" s="1">
        <v>24094.782999999999</v>
      </c>
      <c r="O4" s="1">
        <v>27447.128000000001</v>
      </c>
      <c r="P4" s="1">
        <v>31132.775000000001</v>
      </c>
      <c r="Q4" s="1">
        <v>35227.461000000003</v>
      </c>
      <c r="R4" s="1">
        <v>39867.480000000003</v>
      </c>
      <c r="S4" s="1">
        <v>45130.584999999999</v>
      </c>
      <c r="T4" s="1">
        <v>51088.499000000003</v>
      </c>
      <c r="U4">
        <v>2018</v>
      </c>
    </row>
    <row r="5" spans="1:21">
      <c r="A5" t="s">
        <v>210</v>
      </c>
      <c r="B5" t="s">
        <v>7</v>
      </c>
      <c r="C5" t="s">
        <v>8</v>
      </c>
      <c r="D5" t="s">
        <v>3</v>
      </c>
      <c r="E5" t="s">
        <v>9</v>
      </c>
      <c r="F5">
        <v>122.039</v>
      </c>
      <c r="G5">
        <v>131.07900000000001</v>
      </c>
      <c r="H5">
        <v>141.70500000000001</v>
      </c>
      <c r="I5">
        <v>161.297</v>
      </c>
      <c r="J5">
        <v>184.01300000000001</v>
      </c>
      <c r="K5">
        <v>208.322</v>
      </c>
      <c r="L5">
        <v>235.62299999999999</v>
      </c>
      <c r="M5">
        <v>262.077</v>
      </c>
      <c r="N5">
        <v>288.42399999999998</v>
      </c>
      <c r="O5">
        <v>317.46499999999997</v>
      </c>
      <c r="P5">
        <v>347.99099999999999</v>
      </c>
      <c r="Q5">
        <v>380.86</v>
      </c>
      <c r="R5">
        <v>416.84199999999998</v>
      </c>
      <c r="S5">
        <v>456.21699999999998</v>
      </c>
      <c r="T5">
        <v>499.31099999999998</v>
      </c>
      <c r="U5">
        <v>2018</v>
      </c>
    </row>
    <row r="6" spans="1:21">
      <c r="A6" t="s">
        <v>210</v>
      </c>
      <c r="B6" t="s">
        <v>7</v>
      </c>
      <c r="C6" t="s">
        <v>11</v>
      </c>
      <c r="D6" t="s">
        <v>3</v>
      </c>
      <c r="E6" t="s">
        <v>9</v>
      </c>
      <c r="F6">
        <v>391.64800000000002</v>
      </c>
      <c r="G6">
        <v>425.79300000000001</v>
      </c>
      <c r="H6">
        <v>461.12400000000002</v>
      </c>
      <c r="I6">
        <v>497.54500000000002</v>
      </c>
      <c r="J6">
        <v>538.75099999999998</v>
      </c>
      <c r="K6">
        <v>581.60400000000004</v>
      </c>
      <c r="L6">
        <v>629.947</v>
      </c>
      <c r="M6">
        <v>690.48599999999999</v>
      </c>
      <c r="N6">
        <v>763.43</v>
      </c>
      <c r="O6">
        <v>837.58799999999997</v>
      </c>
      <c r="P6">
        <v>917.80499999999995</v>
      </c>
      <c r="Q6" s="1">
        <v>1005.131</v>
      </c>
      <c r="R6" s="1">
        <v>1100.1320000000001</v>
      </c>
      <c r="S6" s="1">
        <v>1204.066</v>
      </c>
      <c r="T6" s="1">
        <v>1317.9670000000001</v>
      </c>
      <c r="U6">
        <v>2018</v>
      </c>
    </row>
    <row r="7" spans="1:21">
      <c r="A7" t="s">
        <v>210</v>
      </c>
      <c r="B7" t="s">
        <v>12</v>
      </c>
      <c r="C7" t="s">
        <v>13</v>
      </c>
      <c r="E7" t="s">
        <v>14</v>
      </c>
      <c r="F7">
        <v>136.69300000000001</v>
      </c>
      <c r="G7">
        <v>147.661</v>
      </c>
      <c r="H7">
        <v>158.922</v>
      </c>
      <c r="I7">
        <v>169.05199999999999</v>
      </c>
      <c r="J7">
        <v>178.82900000000001</v>
      </c>
      <c r="K7">
        <v>190.15799999999999</v>
      </c>
      <c r="L7">
        <v>202.501</v>
      </c>
      <c r="M7">
        <v>214.49600000000001</v>
      </c>
      <c r="N7">
        <v>226.596</v>
      </c>
      <c r="O7">
        <v>239.46299999999999</v>
      </c>
      <c r="P7">
        <v>252.79900000000001</v>
      </c>
      <c r="Q7">
        <v>266.58699999999999</v>
      </c>
      <c r="R7">
        <v>281.17500000000001</v>
      </c>
      <c r="S7">
        <v>296.64</v>
      </c>
      <c r="T7">
        <v>312.95499999999998</v>
      </c>
      <c r="U7">
        <v>2018</v>
      </c>
    </row>
    <row r="8" spans="1:21">
      <c r="A8" t="s">
        <v>210</v>
      </c>
      <c r="B8" t="s">
        <v>15</v>
      </c>
      <c r="C8" t="s">
        <v>2</v>
      </c>
      <c r="D8" t="s">
        <v>16</v>
      </c>
      <c r="E8" t="s">
        <v>17</v>
      </c>
      <c r="F8" s="1">
        <v>41470.142999999996</v>
      </c>
      <c r="G8" s="1">
        <v>43661.317000000003</v>
      </c>
      <c r="H8" s="1">
        <v>45844.584999999999</v>
      </c>
      <c r="I8" s="1">
        <v>48023.000999999997</v>
      </c>
      <c r="J8" s="1">
        <v>50531.654000000002</v>
      </c>
      <c r="K8" s="1">
        <v>53435.366999999998</v>
      </c>
      <c r="L8" s="1">
        <v>56696.281999999999</v>
      </c>
      <c r="M8" s="1">
        <v>60370.705000000002</v>
      </c>
      <c r="N8" s="1">
        <v>64492.531999999999</v>
      </c>
      <c r="O8" s="1">
        <v>68805.092000000004</v>
      </c>
      <c r="P8" s="1">
        <v>73169.179000000004</v>
      </c>
      <c r="Q8" s="1">
        <v>77705.414999999994</v>
      </c>
      <c r="R8" s="1">
        <v>82522.880999999994</v>
      </c>
      <c r="S8" s="1">
        <v>87639.013999999996</v>
      </c>
      <c r="T8" s="1">
        <v>93072.33</v>
      </c>
      <c r="U8">
        <v>2013</v>
      </c>
    </row>
    <row r="9" spans="1:21">
      <c r="A9" t="s">
        <v>210</v>
      </c>
      <c r="B9" t="s">
        <v>15</v>
      </c>
      <c r="C9" t="s">
        <v>18</v>
      </c>
      <c r="D9" t="s">
        <v>16</v>
      </c>
      <c r="E9" t="s">
        <v>17</v>
      </c>
      <c r="F9" s="1">
        <v>2645.6750000000002</v>
      </c>
      <c r="G9" s="1">
        <v>2785.4659999999999</v>
      </c>
      <c r="H9" s="1">
        <v>2924.752</v>
      </c>
      <c r="I9" s="1">
        <v>3063.7280000000001</v>
      </c>
      <c r="J9" s="1">
        <v>3223.7730000000001</v>
      </c>
      <c r="K9" s="1">
        <v>3409.0219999999999</v>
      </c>
      <c r="L9" s="1">
        <v>3617.0590000000002</v>
      </c>
      <c r="M9" s="1">
        <v>3851.4760000000001</v>
      </c>
      <c r="N9" s="1">
        <v>4114.4369999999999</v>
      </c>
      <c r="O9" s="1">
        <v>4389.5659999999998</v>
      </c>
      <c r="P9" s="1">
        <v>4667.982</v>
      </c>
      <c r="Q9" s="1">
        <v>4957.3810000000003</v>
      </c>
      <c r="R9" s="1">
        <v>5264.7209999999995</v>
      </c>
      <c r="S9" s="1">
        <v>5591.1149999999998</v>
      </c>
      <c r="T9" s="1">
        <v>5937.7449999999999</v>
      </c>
      <c r="U9">
        <v>2013</v>
      </c>
    </row>
    <row r="10" spans="1:21">
      <c r="A10" t="s">
        <v>210</v>
      </c>
      <c r="B10" t="s">
        <v>19</v>
      </c>
      <c r="C10" t="s">
        <v>2</v>
      </c>
      <c r="D10" t="s">
        <v>16</v>
      </c>
      <c r="E10" t="s">
        <v>20</v>
      </c>
      <c r="F10" s="1">
        <v>56686.919000000002</v>
      </c>
      <c r="G10" s="1">
        <v>64470.805</v>
      </c>
      <c r="H10" s="1">
        <v>72856.971000000005</v>
      </c>
      <c r="I10" s="1">
        <v>81183.888999999996</v>
      </c>
      <c r="J10" s="1">
        <v>90365.394</v>
      </c>
      <c r="K10" s="1">
        <v>101611.772</v>
      </c>
      <c r="L10" s="1">
        <v>114810.501</v>
      </c>
      <c r="M10" s="1">
        <v>129492.819</v>
      </c>
      <c r="N10" s="1">
        <v>146137.65100000001</v>
      </c>
      <c r="O10" s="1">
        <v>164762.89000000001</v>
      </c>
      <c r="P10" s="1">
        <v>184971.02100000001</v>
      </c>
      <c r="Q10" s="1">
        <v>207152.69399999999</v>
      </c>
      <c r="R10" s="1">
        <v>232033.883</v>
      </c>
      <c r="S10" s="1">
        <v>259972.23499999999</v>
      </c>
      <c r="T10" s="1">
        <v>291274.54200000002</v>
      </c>
      <c r="U10">
        <v>2013</v>
      </c>
    </row>
    <row r="11" spans="1:21">
      <c r="A11" t="s">
        <v>210</v>
      </c>
      <c r="B11" t="s">
        <v>21</v>
      </c>
      <c r="C11" t="s">
        <v>13</v>
      </c>
      <c r="E11" t="s">
        <v>212</v>
      </c>
      <c r="F11">
        <v>145.56100000000001</v>
      </c>
      <c r="G11">
        <v>162.249</v>
      </c>
      <c r="H11">
        <v>172.35499999999999</v>
      </c>
      <c r="I11">
        <v>185.34899999999999</v>
      </c>
      <c r="J11">
        <v>198.34</v>
      </c>
      <c r="K11">
        <v>210.559</v>
      </c>
      <c r="L11">
        <v>222.51499999999999</v>
      </c>
      <c r="M11">
        <v>235.001</v>
      </c>
      <c r="N11">
        <v>248.18</v>
      </c>
      <c r="O11">
        <v>261.73</v>
      </c>
      <c r="P11">
        <v>276.12900000000002</v>
      </c>
      <c r="Q11">
        <v>291.37400000000002</v>
      </c>
      <c r="R11">
        <v>307.43599999999998</v>
      </c>
      <c r="S11">
        <v>324.34500000000003</v>
      </c>
      <c r="T11">
        <v>342.18400000000003</v>
      </c>
      <c r="U11">
        <v>2018</v>
      </c>
    </row>
    <row r="12" spans="1:21">
      <c r="A12" t="s">
        <v>210</v>
      </c>
      <c r="B12" t="s">
        <v>21</v>
      </c>
      <c r="C12" t="s">
        <v>5</v>
      </c>
      <c r="E12" t="s">
        <v>23</v>
      </c>
      <c r="F12">
        <v>9.3650000000000002</v>
      </c>
      <c r="G12">
        <v>11.464</v>
      </c>
      <c r="H12">
        <v>6.2290000000000001</v>
      </c>
      <c r="I12">
        <v>7.5389999999999997</v>
      </c>
      <c r="J12">
        <v>7.0090000000000003</v>
      </c>
      <c r="K12">
        <v>6.1609999999999996</v>
      </c>
      <c r="L12">
        <v>5.6779999999999999</v>
      </c>
      <c r="M12">
        <v>5.6109999999999998</v>
      </c>
      <c r="N12">
        <v>5.6079999999999997</v>
      </c>
      <c r="O12">
        <v>5.4589999999999996</v>
      </c>
      <c r="P12">
        <v>5.5010000000000003</v>
      </c>
      <c r="Q12">
        <v>5.5209999999999999</v>
      </c>
      <c r="R12">
        <v>5.5129999999999999</v>
      </c>
      <c r="S12">
        <v>5.5</v>
      </c>
      <c r="T12">
        <v>5.5</v>
      </c>
      <c r="U12">
        <v>2018</v>
      </c>
    </row>
    <row r="13" spans="1:21">
      <c r="A13" t="s">
        <v>210</v>
      </c>
      <c r="B13" t="s">
        <v>24</v>
      </c>
      <c r="C13" t="s">
        <v>13</v>
      </c>
      <c r="E13" t="s">
        <v>212</v>
      </c>
      <c r="F13">
        <v>163.51900000000001</v>
      </c>
      <c r="G13">
        <v>175.96899999999999</v>
      </c>
      <c r="H13">
        <v>188.52600000000001</v>
      </c>
      <c r="I13">
        <v>202.374</v>
      </c>
      <c r="J13">
        <v>214.73500000000001</v>
      </c>
      <c r="K13">
        <v>227.38800000000001</v>
      </c>
      <c r="L13">
        <v>240.434</v>
      </c>
      <c r="M13">
        <v>254.24100000000001</v>
      </c>
      <c r="N13">
        <v>268.19400000000002</v>
      </c>
      <c r="O13">
        <v>282.83600000000001</v>
      </c>
      <c r="P13">
        <v>298.44099999999997</v>
      </c>
      <c r="Q13">
        <v>314.93</v>
      </c>
      <c r="R13">
        <v>332.25099999999998</v>
      </c>
      <c r="S13">
        <v>350.52499999999998</v>
      </c>
      <c r="T13">
        <v>369.80399999999997</v>
      </c>
      <c r="U13">
        <v>2018</v>
      </c>
    </row>
    <row r="14" spans="1:21">
      <c r="A14" t="s">
        <v>210</v>
      </c>
      <c r="B14" t="s">
        <v>24</v>
      </c>
      <c r="C14" t="s">
        <v>5</v>
      </c>
      <c r="E14" t="s">
        <v>25</v>
      </c>
      <c r="F14">
        <v>11.55</v>
      </c>
      <c r="G14">
        <v>7.6139999999999999</v>
      </c>
      <c r="H14">
        <v>7.1360000000000001</v>
      </c>
      <c r="I14">
        <v>7.3460000000000001</v>
      </c>
      <c r="J14">
        <v>6.1079999999999997</v>
      </c>
      <c r="K14">
        <v>5.8920000000000003</v>
      </c>
      <c r="L14">
        <v>5.7380000000000004</v>
      </c>
      <c r="M14">
        <v>5.7430000000000003</v>
      </c>
      <c r="N14">
        <v>5.4880000000000004</v>
      </c>
      <c r="O14">
        <v>5.4589999999999996</v>
      </c>
      <c r="P14">
        <v>5.5179999999999998</v>
      </c>
      <c r="Q14">
        <v>5.5250000000000004</v>
      </c>
      <c r="R14">
        <v>5.5</v>
      </c>
      <c r="S14">
        <v>5.5</v>
      </c>
      <c r="T14">
        <v>5.5</v>
      </c>
      <c r="U14">
        <v>2018</v>
      </c>
    </row>
    <row r="15" spans="1:21">
      <c r="A15" t="s">
        <v>210</v>
      </c>
      <c r="B15" t="s">
        <v>37</v>
      </c>
      <c r="C15" t="s">
        <v>2</v>
      </c>
      <c r="D15" t="s">
        <v>3</v>
      </c>
      <c r="E15" t="s">
        <v>213</v>
      </c>
      <c r="F15">
        <v>799.44</v>
      </c>
      <c r="G15">
        <v>949.01900000000001</v>
      </c>
      <c r="H15" s="1">
        <v>1186.643</v>
      </c>
      <c r="I15" s="1">
        <v>1346.258</v>
      </c>
      <c r="J15" s="1">
        <v>1467.34</v>
      </c>
      <c r="K15" s="1">
        <v>1484.63</v>
      </c>
      <c r="L15" s="1">
        <v>1747.66</v>
      </c>
      <c r="M15" s="1">
        <v>2019.28</v>
      </c>
      <c r="N15" s="1">
        <v>2174.2199999999998</v>
      </c>
      <c r="O15" s="1">
        <v>2547.915</v>
      </c>
      <c r="P15" s="1">
        <v>2984.6419999999998</v>
      </c>
      <c r="Q15" s="1">
        <v>3355.3679999999999</v>
      </c>
      <c r="R15" s="1">
        <v>3813.6759999999999</v>
      </c>
      <c r="S15" s="1">
        <v>4309.1229999999996</v>
      </c>
      <c r="T15" s="1">
        <v>4853.1729999999998</v>
      </c>
      <c r="U15">
        <v>2018</v>
      </c>
    </row>
    <row r="16" spans="1:21">
      <c r="A16" t="s">
        <v>210</v>
      </c>
      <c r="B16" t="s">
        <v>37</v>
      </c>
      <c r="C16" t="s">
        <v>28</v>
      </c>
      <c r="E16" t="s">
        <v>38</v>
      </c>
      <c r="F16">
        <v>10.023999999999999</v>
      </c>
      <c r="G16">
        <v>10.362</v>
      </c>
      <c r="H16">
        <v>11.246</v>
      </c>
      <c r="I16">
        <v>11.228999999999999</v>
      </c>
      <c r="J16">
        <v>10.92</v>
      </c>
      <c r="K16">
        <v>9.7940000000000005</v>
      </c>
      <c r="L16">
        <v>10.085000000000001</v>
      </c>
      <c r="M16">
        <v>10.220000000000001</v>
      </c>
      <c r="N16">
        <v>9.6609999999999996</v>
      </c>
      <c r="O16">
        <v>9.92</v>
      </c>
      <c r="P16">
        <v>10.218</v>
      </c>
      <c r="Q16">
        <v>10.151</v>
      </c>
      <c r="R16">
        <v>10.196999999999999</v>
      </c>
      <c r="S16">
        <v>10.178000000000001</v>
      </c>
      <c r="T16">
        <v>10.127000000000001</v>
      </c>
      <c r="U16">
        <v>2018</v>
      </c>
    </row>
    <row r="17" spans="1:21">
      <c r="A17" t="s">
        <v>210</v>
      </c>
      <c r="B17" t="s">
        <v>26</v>
      </c>
      <c r="C17" t="s">
        <v>2</v>
      </c>
      <c r="D17" t="s">
        <v>3</v>
      </c>
      <c r="E17" t="s">
        <v>213</v>
      </c>
      <c r="F17" s="1">
        <v>1012.81</v>
      </c>
      <c r="G17" s="1">
        <v>1277.7249999999999</v>
      </c>
      <c r="H17" s="1">
        <v>1500.924</v>
      </c>
      <c r="I17" s="1">
        <v>1751.61</v>
      </c>
      <c r="J17" s="1">
        <v>1880.76</v>
      </c>
      <c r="K17" s="1">
        <v>2087.15</v>
      </c>
      <c r="L17" s="1">
        <v>2330.13</v>
      </c>
      <c r="M17" s="1">
        <v>2679.12</v>
      </c>
      <c r="N17" s="1">
        <v>3218.61</v>
      </c>
      <c r="O17" s="1">
        <v>3789.2849999999999</v>
      </c>
      <c r="P17" s="1">
        <v>4393.6729999999998</v>
      </c>
      <c r="Q17" s="1">
        <v>4934.5609999999997</v>
      </c>
      <c r="R17" s="1">
        <v>5541.692</v>
      </c>
      <c r="S17" s="1">
        <v>6206.4110000000001</v>
      </c>
      <c r="T17" s="1">
        <v>7011.2749999999996</v>
      </c>
      <c r="U17">
        <v>2018</v>
      </c>
    </row>
    <row r="18" spans="1:21">
      <c r="A18" t="s">
        <v>210</v>
      </c>
      <c r="B18" t="s">
        <v>26</v>
      </c>
      <c r="C18" t="s">
        <v>28</v>
      </c>
      <c r="E18" t="s">
        <v>29</v>
      </c>
      <c r="F18">
        <v>12.699</v>
      </c>
      <c r="G18">
        <v>13.952</v>
      </c>
      <c r="H18">
        <v>14.224</v>
      </c>
      <c r="I18">
        <v>14.61</v>
      </c>
      <c r="J18">
        <v>13.997</v>
      </c>
      <c r="K18">
        <v>13.769</v>
      </c>
      <c r="L18">
        <v>13.446999999999999</v>
      </c>
      <c r="M18">
        <v>13.56</v>
      </c>
      <c r="N18">
        <v>14.302</v>
      </c>
      <c r="O18">
        <v>14.753</v>
      </c>
      <c r="P18">
        <v>15.042</v>
      </c>
      <c r="Q18">
        <v>14.928000000000001</v>
      </c>
      <c r="R18">
        <v>14.818</v>
      </c>
      <c r="S18">
        <v>14.66</v>
      </c>
      <c r="T18">
        <v>14.63</v>
      </c>
      <c r="U18">
        <v>2018</v>
      </c>
    </row>
    <row r="22" spans="1:21">
      <c r="A22" t="s">
        <v>193</v>
      </c>
    </row>
    <row r="23" spans="1:21">
      <c r="H23" t="s">
        <v>194</v>
      </c>
      <c r="I23" s="1">
        <f>P4</f>
        <v>31132.775000000001</v>
      </c>
      <c r="J23">
        <f>I23*(1+P3/100)</f>
        <v>33450.610098749996</v>
      </c>
      <c r="K23">
        <f t="shared" ref="K23:L23" si="0">J23*(1+Q3/100)</f>
        <v>35892.504635958743</v>
      </c>
      <c r="L23">
        <f t="shared" si="0"/>
        <v>38512.657474383726</v>
      </c>
      <c r="M23">
        <f>L23*(1+S3/100)</f>
        <v>41324.081470013734</v>
      </c>
      <c r="N23">
        <f>M23*(1+T3/100)</f>
        <v>44340.739417324738</v>
      </c>
    </row>
    <row r="24" spans="1:21">
      <c r="H24" t="s">
        <v>35</v>
      </c>
      <c r="I24">
        <f>LN(I23)</f>
        <v>10.346016401769171</v>
      </c>
      <c r="J24">
        <f t="shared" ref="J24" si="1">LN(J23)</f>
        <v>10.417825304515604</v>
      </c>
      <c r="K24">
        <f>LN(K23)</f>
        <v>10.488283768164166</v>
      </c>
      <c r="L24">
        <f>LN(L23)</f>
        <v>10.558742231812726</v>
      </c>
      <c r="M24">
        <f>LN(M23)</f>
        <v>10.629200695461288</v>
      </c>
      <c r="N24">
        <f>LN(N23)</f>
        <v>10.699659159109849</v>
      </c>
    </row>
    <row r="25" spans="1:21">
      <c r="H25" t="s">
        <v>34</v>
      </c>
      <c r="J25">
        <f>J24-I24</f>
        <v>7.1808902746433034E-2</v>
      </c>
      <c r="K25">
        <f t="shared" ref="K25" si="2">K24-J24</f>
        <v>7.0458463648561676E-2</v>
      </c>
      <c r="L25">
        <f>L24-K24</f>
        <v>7.0458463648559899E-2</v>
      </c>
      <c r="M25">
        <f>M24-L24</f>
        <v>7.0458463648561676E-2</v>
      </c>
      <c r="N25">
        <f>N24-M24</f>
        <v>7.0458463648561676E-2</v>
      </c>
    </row>
    <row r="26" spans="1:21">
      <c r="H26" t="s">
        <v>36</v>
      </c>
      <c r="I26">
        <f>AVERAGE(J25:N25)</f>
        <v>7.0728551468135586E-2</v>
      </c>
    </row>
    <row r="28" spans="1:21">
      <c r="H28" t="s">
        <v>39</v>
      </c>
      <c r="I28">
        <v>2016</v>
      </c>
    </row>
    <row r="29" spans="1:21">
      <c r="H29" t="s">
        <v>195</v>
      </c>
      <c r="I29">
        <f>P11/L11</f>
        <v>1.2409455542322991</v>
      </c>
    </row>
    <row r="31" spans="1:21">
      <c r="A31" t="s">
        <v>63</v>
      </c>
      <c r="H31" t="s">
        <v>202</v>
      </c>
      <c r="I31">
        <f>P4/P5</f>
        <v>89.464310858614169</v>
      </c>
    </row>
    <row r="32" spans="1:21">
      <c r="A32" t="s">
        <v>192</v>
      </c>
    </row>
    <row r="34" spans="1:4">
      <c r="C34" t="s">
        <v>214</v>
      </c>
      <c r="D34" s="3"/>
    </row>
    <row r="35" spans="1:4">
      <c r="A35" s="2"/>
      <c r="B35" s="2" t="s">
        <v>65</v>
      </c>
      <c r="C35">
        <v>433.2</v>
      </c>
      <c r="D35" s="5">
        <f t="shared" ref="D35:D44" si="3">C35/$C$46</f>
        <v>1.7978995702098665E-2</v>
      </c>
    </row>
    <row r="36" spans="1:4">
      <c r="A36" s="2"/>
      <c r="B36" s="2" t="s">
        <v>75</v>
      </c>
      <c r="C36">
        <v>204.66</v>
      </c>
      <c r="D36" s="5">
        <f t="shared" si="3"/>
        <v>8.4939548947172514E-3</v>
      </c>
    </row>
    <row r="37" spans="1:4">
      <c r="A37" s="2"/>
      <c r="B37" s="2" t="s">
        <v>66</v>
      </c>
      <c r="C37">
        <v>191.4</v>
      </c>
      <c r="D37" s="5">
        <f t="shared" si="3"/>
        <v>7.9436282949715709E-3</v>
      </c>
    </row>
    <row r="38" spans="1:4">
      <c r="A38" s="2"/>
      <c r="B38" s="2" t="s">
        <v>67</v>
      </c>
      <c r="C38">
        <v>391.25</v>
      </c>
      <c r="D38" s="5">
        <f t="shared" si="3"/>
        <v>1.6237954913310489E-2</v>
      </c>
    </row>
    <row r="39" spans="1:4">
      <c r="A39" s="2"/>
      <c r="B39" s="2" t="s">
        <v>68</v>
      </c>
      <c r="C39">
        <v>2.83</v>
      </c>
      <c r="D39" s="5">
        <f t="shared" si="3"/>
        <v>1.1745281125793912E-4</v>
      </c>
    </row>
    <row r="40" spans="1:4">
      <c r="A40" s="2"/>
      <c r="B40" s="2" t="s">
        <v>69</v>
      </c>
      <c r="C40">
        <v>164.17</v>
      </c>
      <c r="D40" s="5">
        <f t="shared" si="3"/>
        <v>6.8135081357653228E-3</v>
      </c>
    </row>
    <row r="41" spans="1:4">
      <c r="A41" s="2"/>
      <c r="B41" s="2" t="s">
        <v>77</v>
      </c>
      <c r="C41" s="3">
        <v>124.61</v>
      </c>
      <c r="D41" s="5">
        <f t="shared" si="3"/>
        <v>5.1716589437638847E-3</v>
      </c>
    </row>
    <row r="42" spans="1:4">
      <c r="A42" s="2"/>
      <c r="B42" s="2" t="s">
        <v>70</v>
      </c>
      <c r="C42">
        <v>22.38</v>
      </c>
      <c r="D42" s="5">
        <f t="shared" si="3"/>
        <v>9.288317724214408E-4</v>
      </c>
    </row>
    <row r="43" spans="1:4">
      <c r="A43" s="2"/>
      <c r="B43" s="2" t="s">
        <v>76</v>
      </c>
      <c r="C43" s="1">
        <v>380.81</v>
      </c>
      <c r="D43" s="5">
        <f t="shared" si="3"/>
        <v>1.5804666097221129E-2</v>
      </c>
    </row>
    <row r="44" spans="1:4">
      <c r="A44" s="2"/>
      <c r="B44" s="2" t="s">
        <v>71</v>
      </c>
      <c r="C44" s="3"/>
      <c r="D44" s="5">
        <f t="shared" si="3"/>
        <v>0</v>
      </c>
    </row>
    <row r="46" spans="1:4">
      <c r="C46" s="1">
        <f>N4</f>
        <v>24094.782999999999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9921-9DF9-1D43-B0E1-9EDF52F7F97A}">
  <dimension ref="A1:U46"/>
  <sheetViews>
    <sheetView topLeftCell="A15" workbookViewId="0">
      <selection activeCell="C35" sqref="C35:C46"/>
    </sheetView>
  </sheetViews>
  <sheetFormatPr baseColWidth="10" defaultRowHeight="16"/>
  <cols>
    <col min="2" max="2" width="43.5" bestFit="1" customWidth="1"/>
    <col min="3" max="3" width="43" bestFit="1" customWidth="1"/>
  </cols>
  <sheetData>
    <row r="1" spans="1:21">
      <c r="F1">
        <v>2010</v>
      </c>
      <c r="G1">
        <v>2011</v>
      </c>
      <c r="H1">
        <v>2012</v>
      </c>
      <c r="I1">
        <v>2013</v>
      </c>
      <c r="J1">
        <v>2014</v>
      </c>
      <c r="K1">
        <v>2015</v>
      </c>
      <c r="L1">
        <v>2016</v>
      </c>
      <c r="M1">
        <v>2017</v>
      </c>
      <c r="N1">
        <v>2018</v>
      </c>
      <c r="O1">
        <v>2019</v>
      </c>
      <c r="P1">
        <v>2020</v>
      </c>
      <c r="Q1">
        <v>2021</v>
      </c>
      <c r="R1">
        <v>2022</v>
      </c>
      <c r="S1">
        <v>2023</v>
      </c>
      <c r="T1">
        <v>2024</v>
      </c>
      <c r="U1" t="s">
        <v>209</v>
      </c>
    </row>
    <row r="2" spans="1:21">
      <c r="A2" t="s">
        <v>219</v>
      </c>
      <c r="B2" t="s">
        <v>1</v>
      </c>
      <c r="C2" t="s">
        <v>2</v>
      </c>
      <c r="D2" t="s">
        <v>3</v>
      </c>
      <c r="E2" t="s">
        <v>211</v>
      </c>
      <c r="F2" s="1">
        <v>6413.6679999999997</v>
      </c>
      <c r="G2" s="1">
        <v>6952.72</v>
      </c>
      <c r="H2" s="1">
        <v>7588.5169999999998</v>
      </c>
      <c r="I2" s="1">
        <v>7846.2020000000002</v>
      </c>
      <c r="J2" s="1">
        <v>8235.43</v>
      </c>
      <c r="K2" s="1">
        <v>8647.8330000000005</v>
      </c>
      <c r="L2" s="1">
        <v>9035.83</v>
      </c>
      <c r="M2" s="1">
        <v>9344.8389999999999</v>
      </c>
      <c r="N2" s="1">
        <v>9644.7289999999994</v>
      </c>
      <c r="O2" s="1">
        <v>9907.0499999999993</v>
      </c>
      <c r="P2" s="1">
        <v>10256.956</v>
      </c>
      <c r="Q2" s="1">
        <v>10693.355</v>
      </c>
      <c r="R2" s="1">
        <v>11174.965</v>
      </c>
      <c r="S2" s="1">
        <v>11693.763999999999</v>
      </c>
      <c r="T2" s="1">
        <v>12259.763999999999</v>
      </c>
      <c r="U2">
        <v>2018</v>
      </c>
    </row>
    <row r="3" spans="1:21">
      <c r="A3" t="s">
        <v>219</v>
      </c>
      <c r="B3" t="s">
        <v>1</v>
      </c>
      <c r="C3" t="s">
        <v>5</v>
      </c>
      <c r="E3" t="s">
        <v>6</v>
      </c>
      <c r="F3">
        <v>8.016</v>
      </c>
      <c r="G3">
        <v>8.4049999999999994</v>
      </c>
      <c r="H3">
        <v>9.1449999999999996</v>
      </c>
      <c r="I3">
        <v>3.3959999999999999</v>
      </c>
      <c r="J3">
        <v>4.9610000000000003</v>
      </c>
      <c r="K3">
        <v>5.008</v>
      </c>
      <c r="L3">
        <v>4.4870000000000001</v>
      </c>
      <c r="M3">
        <v>3.42</v>
      </c>
      <c r="N3">
        <v>3.2090000000000001</v>
      </c>
      <c r="O3">
        <v>2.72</v>
      </c>
      <c r="P3">
        <v>3.532</v>
      </c>
      <c r="Q3">
        <v>4.2549999999999999</v>
      </c>
      <c r="R3">
        <v>4.5039999999999996</v>
      </c>
      <c r="S3">
        <v>4.6429999999999998</v>
      </c>
      <c r="T3">
        <v>4.84</v>
      </c>
      <c r="U3">
        <v>2018</v>
      </c>
    </row>
    <row r="4" spans="1:21">
      <c r="A4" t="s">
        <v>219</v>
      </c>
      <c r="B4" t="s">
        <v>7</v>
      </c>
      <c r="C4" t="s">
        <v>2</v>
      </c>
      <c r="D4" t="s">
        <v>3</v>
      </c>
      <c r="E4" t="s">
        <v>211</v>
      </c>
      <c r="F4" s="1">
        <v>6413.6679999999997</v>
      </c>
      <c r="G4" s="1">
        <v>7219.1059999999998</v>
      </c>
      <c r="H4" s="1">
        <v>8732.4629999999997</v>
      </c>
      <c r="I4" s="1">
        <v>9592.125</v>
      </c>
      <c r="J4" s="1">
        <v>10361.151</v>
      </c>
      <c r="K4" s="1">
        <v>10950.620999999999</v>
      </c>
      <c r="L4" s="1">
        <v>11996.084000000001</v>
      </c>
      <c r="M4" s="1">
        <v>13418.288</v>
      </c>
      <c r="N4" s="1">
        <v>14449.932000000001</v>
      </c>
      <c r="O4" s="1">
        <v>15451.508</v>
      </c>
      <c r="P4" s="1">
        <v>16717.113000000001</v>
      </c>
      <c r="Q4" s="1">
        <v>18299.789000000001</v>
      </c>
      <c r="R4" s="1">
        <v>20080.179</v>
      </c>
      <c r="S4" s="1">
        <v>22052.517</v>
      </c>
      <c r="T4" s="1">
        <v>24275.895</v>
      </c>
      <c r="U4">
        <v>2018</v>
      </c>
    </row>
    <row r="5" spans="1:21">
      <c r="A5" t="s">
        <v>219</v>
      </c>
      <c r="B5" t="s">
        <v>7</v>
      </c>
      <c r="C5" t="s">
        <v>8</v>
      </c>
      <c r="D5" t="s">
        <v>3</v>
      </c>
      <c r="E5" t="s">
        <v>9</v>
      </c>
      <c r="F5">
        <v>56.71</v>
      </c>
      <c r="G5">
        <v>65.266999999999996</v>
      </c>
      <c r="H5">
        <v>68.418999999999997</v>
      </c>
      <c r="I5">
        <v>74.277000000000001</v>
      </c>
      <c r="J5">
        <v>79.311999999999998</v>
      </c>
      <c r="K5">
        <v>80.557000000000002</v>
      </c>
      <c r="L5">
        <v>82.39</v>
      </c>
      <c r="M5">
        <v>88.013000000000005</v>
      </c>
      <c r="N5">
        <v>88.900999999999996</v>
      </c>
      <c r="O5">
        <v>86.566000000000003</v>
      </c>
      <c r="P5">
        <v>92.111000000000004</v>
      </c>
      <c r="Q5">
        <v>98.975999999999999</v>
      </c>
      <c r="R5">
        <v>106.384</v>
      </c>
      <c r="S5">
        <v>114.456</v>
      </c>
      <c r="T5">
        <v>123.44499999999999</v>
      </c>
      <c r="U5">
        <v>2018</v>
      </c>
    </row>
    <row r="6" spans="1:21">
      <c r="A6" t="s">
        <v>219</v>
      </c>
      <c r="B6" t="s">
        <v>7</v>
      </c>
      <c r="C6" t="s">
        <v>11</v>
      </c>
      <c r="D6" t="s">
        <v>3</v>
      </c>
      <c r="E6" t="s">
        <v>9</v>
      </c>
      <c r="F6">
        <v>168.75800000000001</v>
      </c>
      <c r="G6">
        <v>186.76300000000001</v>
      </c>
      <c r="H6">
        <v>207.75200000000001</v>
      </c>
      <c r="I6">
        <v>218.57499999999999</v>
      </c>
      <c r="J6">
        <v>233.66399999999999</v>
      </c>
      <c r="K6">
        <v>247.92</v>
      </c>
      <c r="L6">
        <v>261.72500000000002</v>
      </c>
      <c r="M6">
        <v>275.77300000000002</v>
      </c>
      <c r="N6">
        <v>291.55799999999999</v>
      </c>
      <c r="O6">
        <v>304.82600000000002</v>
      </c>
      <c r="P6">
        <v>321.85599999999999</v>
      </c>
      <c r="Q6">
        <v>342.476</v>
      </c>
      <c r="R6">
        <v>365.077</v>
      </c>
      <c r="S6">
        <v>389.67200000000003</v>
      </c>
      <c r="T6">
        <v>416.755</v>
      </c>
      <c r="U6">
        <v>2018</v>
      </c>
    </row>
    <row r="7" spans="1:21">
      <c r="A7" t="s">
        <v>219</v>
      </c>
      <c r="B7" t="s">
        <v>12</v>
      </c>
      <c r="C7" t="s">
        <v>13</v>
      </c>
      <c r="E7" t="s">
        <v>14</v>
      </c>
      <c r="F7">
        <v>100</v>
      </c>
      <c r="G7">
        <v>103.831</v>
      </c>
      <c r="H7">
        <v>115.075</v>
      </c>
      <c r="I7">
        <v>122.252</v>
      </c>
      <c r="J7">
        <v>125.812</v>
      </c>
      <c r="K7">
        <v>126.628</v>
      </c>
      <c r="L7">
        <v>132.761</v>
      </c>
      <c r="M7">
        <v>143.59</v>
      </c>
      <c r="N7">
        <v>149.822</v>
      </c>
      <c r="O7">
        <v>155.965</v>
      </c>
      <c r="P7">
        <v>162.983</v>
      </c>
      <c r="Q7">
        <v>171.13200000000001</v>
      </c>
      <c r="R7">
        <v>179.68899999999999</v>
      </c>
      <c r="S7">
        <v>188.584</v>
      </c>
      <c r="T7">
        <v>198.01300000000001</v>
      </c>
      <c r="U7">
        <v>2018</v>
      </c>
    </row>
    <row r="8" spans="1:21">
      <c r="A8" t="s">
        <v>219</v>
      </c>
      <c r="B8" t="s">
        <v>15</v>
      </c>
      <c r="C8" t="s">
        <v>2</v>
      </c>
      <c r="D8" t="s">
        <v>16</v>
      </c>
      <c r="E8" t="s">
        <v>17</v>
      </c>
      <c r="F8" s="1">
        <v>317534.20699999999</v>
      </c>
      <c r="G8" s="1">
        <v>342245.34499999997</v>
      </c>
      <c r="H8" s="1">
        <v>371530.82</v>
      </c>
      <c r="I8" s="1">
        <v>381161.13699999999</v>
      </c>
      <c r="J8" s="1">
        <v>396486.929</v>
      </c>
      <c r="K8" s="1">
        <v>412469.37900000002</v>
      </c>
      <c r="L8" s="1">
        <v>426158.09100000001</v>
      </c>
      <c r="M8" s="1">
        <v>435778.72600000002</v>
      </c>
      <c r="N8" s="1">
        <v>444708.82299999997</v>
      </c>
      <c r="O8" s="1">
        <v>451670.36</v>
      </c>
      <c r="P8" s="1">
        <v>462367.42599999998</v>
      </c>
      <c r="Q8" s="1">
        <v>476622.17300000001</v>
      </c>
      <c r="R8" s="1">
        <v>492490.61700000003</v>
      </c>
      <c r="S8" s="1">
        <v>509562.68099999998</v>
      </c>
      <c r="T8" s="1">
        <v>528222.53200000001</v>
      </c>
      <c r="U8">
        <v>2017</v>
      </c>
    </row>
    <row r="9" spans="1:21">
      <c r="A9" t="s">
        <v>219</v>
      </c>
      <c r="B9" t="s">
        <v>15</v>
      </c>
      <c r="C9" t="s">
        <v>18</v>
      </c>
      <c r="D9" t="s">
        <v>16</v>
      </c>
      <c r="E9" t="s">
        <v>17</v>
      </c>
      <c r="F9" s="1">
        <v>8529.5709999999999</v>
      </c>
      <c r="G9" s="1">
        <v>9193.36</v>
      </c>
      <c r="H9" s="1">
        <v>9980.0229999999992</v>
      </c>
      <c r="I9" s="1">
        <v>10238.712</v>
      </c>
      <c r="J9" s="1">
        <v>10650.391</v>
      </c>
      <c r="K9" s="1">
        <v>11079.71</v>
      </c>
      <c r="L9" s="1">
        <v>11447.415000000001</v>
      </c>
      <c r="M9" s="1">
        <v>11705.843999999999</v>
      </c>
      <c r="N9" s="1">
        <v>11945.723</v>
      </c>
      <c r="O9" s="1">
        <v>12132.723</v>
      </c>
      <c r="P9" s="1">
        <v>12420.066999999999</v>
      </c>
      <c r="Q9" s="1">
        <v>12802.976000000001</v>
      </c>
      <c r="R9" s="1">
        <v>13229.233</v>
      </c>
      <c r="S9" s="1">
        <v>13687.821</v>
      </c>
      <c r="T9" s="1">
        <v>14189.06</v>
      </c>
      <c r="U9">
        <v>2017</v>
      </c>
    </row>
    <row r="10" spans="1:21">
      <c r="A10" t="s">
        <v>219</v>
      </c>
      <c r="B10" t="s">
        <v>19</v>
      </c>
      <c r="C10" t="s">
        <v>2</v>
      </c>
      <c r="D10" t="s">
        <v>16</v>
      </c>
      <c r="E10" t="s">
        <v>20</v>
      </c>
      <c r="F10" s="1">
        <v>317534.20699999999</v>
      </c>
      <c r="G10" s="1">
        <v>355358.10800000001</v>
      </c>
      <c r="H10" s="1">
        <v>427537.96799999999</v>
      </c>
      <c r="I10" s="1">
        <v>465976.43900000001</v>
      </c>
      <c r="J10" s="1">
        <v>498827.74099999998</v>
      </c>
      <c r="K10" s="1">
        <v>522303.77799999999</v>
      </c>
      <c r="L10" s="1">
        <v>565772.95700000005</v>
      </c>
      <c r="M10" s="1">
        <v>625736.24300000002</v>
      </c>
      <c r="N10" s="1">
        <v>666271.93400000001</v>
      </c>
      <c r="O10" s="1">
        <v>704446.63</v>
      </c>
      <c r="P10" s="1">
        <v>753581.14599999995</v>
      </c>
      <c r="Q10" s="1">
        <v>815654.68599999999</v>
      </c>
      <c r="R10" s="1">
        <v>884951.26300000004</v>
      </c>
      <c r="S10" s="1">
        <v>960951.45600000001</v>
      </c>
      <c r="T10" s="1">
        <v>1045947.912</v>
      </c>
      <c r="U10">
        <v>2017</v>
      </c>
    </row>
    <row r="11" spans="1:21">
      <c r="A11" t="s">
        <v>219</v>
      </c>
      <c r="B11" t="s">
        <v>21</v>
      </c>
      <c r="C11" t="s">
        <v>13</v>
      </c>
      <c r="E11" t="s">
        <v>212</v>
      </c>
      <c r="F11">
        <v>83.3</v>
      </c>
      <c r="G11">
        <v>88.9</v>
      </c>
      <c r="H11">
        <v>95.6</v>
      </c>
      <c r="I11">
        <v>102.233</v>
      </c>
      <c r="J11">
        <v>105.05800000000001</v>
      </c>
      <c r="K11">
        <v>107.408</v>
      </c>
      <c r="L11">
        <v>111.69199999999999</v>
      </c>
      <c r="M11">
        <v>119.042</v>
      </c>
      <c r="N11">
        <v>124.125</v>
      </c>
      <c r="O11">
        <v>129.214</v>
      </c>
      <c r="P11">
        <v>135.029</v>
      </c>
      <c r="Q11">
        <v>141.78</v>
      </c>
      <c r="R11">
        <v>148.869</v>
      </c>
      <c r="S11">
        <v>156.31299999999999</v>
      </c>
      <c r="T11">
        <v>164.12799999999999</v>
      </c>
      <c r="U11">
        <v>2018</v>
      </c>
    </row>
    <row r="12" spans="1:21">
      <c r="A12" t="s">
        <v>219</v>
      </c>
      <c r="B12" t="s">
        <v>21</v>
      </c>
      <c r="C12" t="s">
        <v>5</v>
      </c>
      <c r="E12" t="s">
        <v>23</v>
      </c>
      <c r="F12">
        <v>6.25</v>
      </c>
      <c r="G12">
        <v>6.7229999999999999</v>
      </c>
      <c r="H12">
        <v>7.5369999999999999</v>
      </c>
      <c r="I12">
        <v>6.9390000000000001</v>
      </c>
      <c r="J12">
        <v>2.7629999999999999</v>
      </c>
      <c r="K12">
        <v>2.2370000000000001</v>
      </c>
      <c r="L12">
        <v>3.988</v>
      </c>
      <c r="M12">
        <v>6.5810000000000004</v>
      </c>
      <c r="N12">
        <v>4.2699999999999996</v>
      </c>
      <c r="O12">
        <v>4.0999999999999996</v>
      </c>
      <c r="P12">
        <v>4.5</v>
      </c>
      <c r="Q12">
        <v>5</v>
      </c>
      <c r="R12">
        <v>5</v>
      </c>
      <c r="S12">
        <v>5</v>
      </c>
      <c r="T12">
        <v>5</v>
      </c>
      <c r="U12">
        <v>2018</v>
      </c>
    </row>
    <row r="13" spans="1:21">
      <c r="A13" t="s">
        <v>219</v>
      </c>
      <c r="B13" t="s">
        <v>24</v>
      </c>
      <c r="C13" t="s">
        <v>13</v>
      </c>
      <c r="E13" t="s">
        <v>212</v>
      </c>
      <c r="F13">
        <v>86.4</v>
      </c>
      <c r="G13">
        <v>90.6</v>
      </c>
      <c r="H13">
        <v>99</v>
      </c>
      <c r="I13">
        <v>103.6</v>
      </c>
      <c r="J13">
        <v>105</v>
      </c>
      <c r="K13">
        <v>109.8</v>
      </c>
      <c r="L13">
        <v>114.7</v>
      </c>
      <c r="M13">
        <v>122.9</v>
      </c>
      <c r="N13">
        <v>126.3</v>
      </c>
      <c r="O13">
        <v>131.60499999999999</v>
      </c>
      <c r="P13">
        <v>137.65799999999999</v>
      </c>
      <c r="Q13">
        <v>144.541</v>
      </c>
      <c r="R13">
        <v>151.768</v>
      </c>
      <c r="S13">
        <v>159.357</v>
      </c>
      <c r="T13">
        <v>167.32499999999999</v>
      </c>
      <c r="U13">
        <v>2018</v>
      </c>
    </row>
    <row r="14" spans="1:21">
      <c r="A14" t="s">
        <v>219</v>
      </c>
      <c r="B14" t="s">
        <v>24</v>
      </c>
      <c r="C14" t="s">
        <v>5</v>
      </c>
      <c r="E14" t="s">
        <v>25</v>
      </c>
      <c r="F14">
        <v>6.7990000000000004</v>
      </c>
      <c r="G14">
        <v>4.8609999999999998</v>
      </c>
      <c r="H14">
        <v>9.2720000000000002</v>
      </c>
      <c r="I14">
        <v>4.6459999999999999</v>
      </c>
      <c r="J14">
        <v>1.351</v>
      </c>
      <c r="K14">
        <v>4.5709999999999997</v>
      </c>
      <c r="L14">
        <v>4.4630000000000001</v>
      </c>
      <c r="M14">
        <v>7.149</v>
      </c>
      <c r="N14">
        <v>2.766</v>
      </c>
      <c r="O14">
        <v>4.2</v>
      </c>
      <c r="P14">
        <v>4.5999999999999996</v>
      </c>
      <c r="Q14">
        <v>5</v>
      </c>
      <c r="R14">
        <v>5</v>
      </c>
      <c r="S14">
        <v>5</v>
      </c>
      <c r="T14">
        <v>5</v>
      </c>
      <c r="U14">
        <v>2018</v>
      </c>
    </row>
    <row r="15" spans="1:21">
      <c r="A15" t="s">
        <v>219</v>
      </c>
      <c r="B15" t="s">
        <v>37</v>
      </c>
      <c r="C15" t="s">
        <v>2</v>
      </c>
      <c r="D15" t="s">
        <v>3</v>
      </c>
      <c r="E15" t="s">
        <v>213</v>
      </c>
      <c r="F15">
        <v>834.19100000000003</v>
      </c>
      <c r="G15">
        <v>983.005</v>
      </c>
      <c r="H15" s="1">
        <v>1067.5329999999999</v>
      </c>
      <c r="I15" s="1">
        <v>1153.306</v>
      </c>
      <c r="J15" s="1">
        <v>1204.6210000000001</v>
      </c>
      <c r="K15" s="1">
        <v>1460.8920000000001</v>
      </c>
      <c r="L15" s="1">
        <v>1693.557</v>
      </c>
      <c r="M15" s="1">
        <v>1839.5619999999999</v>
      </c>
      <c r="N15" s="1">
        <v>1932.4590000000001</v>
      </c>
      <c r="O15" s="1">
        <v>1988.6569999999999</v>
      </c>
      <c r="P15" s="1">
        <v>2336.7170000000001</v>
      </c>
      <c r="Q15" s="1">
        <v>2713.866</v>
      </c>
      <c r="R15" s="1">
        <v>3104.7190000000001</v>
      </c>
      <c r="S15" s="1">
        <v>3444.2469999999998</v>
      </c>
      <c r="T15" s="1">
        <v>3803.114</v>
      </c>
      <c r="U15">
        <v>2018</v>
      </c>
    </row>
    <row r="16" spans="1:21">
      <c r="A16" t="s">
        <v>219</v>
      </c>
      <c r="B16" t="s">
        <v>37</v>
      </c>
      <c r="C16" t="s">
        <v>28</v>
      </c>
      <c r="E16" t="s">
        <v>38</v>
      </c>
      <c r="F16">
        <v>13.006</v>
      </c>
      <c r="G16">
        <v>13.617000000000001</v>
      </c>
      <c r="H16">
        <v>12.225</v>
      </c>
      <c r="I16">
        <v>12.023</v>
      </c>
      <c r="J16">
        <v>11.625999999999999</v>
      </c>
      <c r="K16">
        <v>13.340999999999999</v>
      </c>
      <c r="L16">
        <v>14.118</v>
      </c>
      <c r="M16">
        <v>13.709</v>
      </c>
      <c r="N16">
        <v>13.372999999999999</v>
      </c>
      <c r="O16">
        <v>12.87</v>
      </c>
      <c r="P16">
        <v>13.978</v>
      </c>
      <c r="Q16">
        <v>14.83</v>
      </c>
      <c r="R16">
        <v>15.462</v>
      </c>
      <c r="S16">
        <v>15.618</v>
      </c>
      <c r="T16">
        <v>15.666</v>
      </c>
      <c r="U16">
        <v>2018</v>
      </c>
    </row>
    <row r="17" spans="1:21">
      <c r="A17" t="s">
        <v>219</v>
      </c>
      <c r="B17" t="s">
        <v>26</v>
      </c>
      <c r="C17" t="s">
        <v>2</v>
      </c>
      <c r="D17" t="s">
        <v>3</v>
      </c>
      <c r="E17" t="s">
        <v>213</v>
      </c>
      <c r="F17" s="1">
        <v>1280.2059999999999</v>
      </c>
      <c r="G17" s="1">
        <v>1433.181</v>
      </c>
      <c r="H17" s="1">
        <v>1556.4970000000001</v>
      </c>
      <c r="I17" s="1">
        <v>1650.6959999999999</v>
      </c>
      <c r="J17" s="1">
        <v>1850.239</v>
      </c>
      <c r="K17" s="1">
        <v>2228.8200000000002</v>
      </c>
      <c r="L17" s="1">
        <v>2333.8829999999998</v>
      </c>
      <c r="M17" s="1">
        <v>2573.056</v>
      </c>
      <c r="N17" s="1">
        <v>2693.2289999999998</v>
      </c>
      <c r="O17" s="1">
        <v>2874.5239999999999</v>
      </c>
      <c r="P17" s="1">
        <v>3233.2739999999999</v>
      </c>
      <c r="Q17" s="1">
        <v>3517.7489999999998</v>
      </c>
      <c r="R17" s="1">
        <v>3865.3620000000001</v>
      </c>
      <c r="S17" s="1">
        <v>4267.0720000000001</v>
      </c>
      <c r="T17" s="1">
        <v>4711.848</v>
      </c>
      <c r="U17">
        <v>2018</v>
      </c>
    </row>
    <row r="18" spans="1:21">
      <c r="A18" t="s">
        <v>219</v>
      </c>
      <c r="B18" t="s">
        <v>26</v>
      </c>
      <c r="C18" t="s">
        <v>28</v>
      </c>
      <c r="E18" t="s">
        <v>29</v>
      </c>
      <c r="F18">
        <v>19.960999999999999</v>
      </c>
      <c r="G18">
        <v>19.853000000000002</v>
      </c>
      <c r="H18">
        <v>17.824000000000002</v>
      </c>
      <c r="I18">
        <v>17.209</v>
      </c>
      <c r="J18">
        <v>17.856999999999999</v>
      </c>
      <c r="K18">
        <v>20.353000000000002</v>
      </c>
      <c r="L18">
        <v>19.454999999999998</v>
      </c>
      <c r="M18">
        <v>19.175999999999998</v>
      </c>
      <c r="N18">
        <v>18.638000000000002</v>
      </c>
      <c r="O18">
        <v>18.603999999999999</v>
      </c>
      <c r="P18">
        <v>19.341000000000001</v>
      </c>
      <c r="Q18">
        <v>19.222999999999999</v>
      </c>
      <c r="R18">
        <v>19.25</v>
      </c>
      <c r="S18">
        <v>19.350000000000001</v>
      </c>
      <c r="T18">
        <v>19.41</v>
      </c>
      <c r="U18">
        <v>2018</v>
      </c>
    </row>
    <row r="22" spans="1:21">
      <c r="A22" t="s">
        <v>193</v>
      </c>
    </row>
    <row r="23" spans="1:21">
      <c r="H23" t="s">
        <v>194</v>
      </c>
      <c r="I23" s="1">
        <f>P4</f>
        <v>16717.113000000001</v>
      </c>
      <c r="J23">
        <f>I23*(1+P3/100)</f>
        <v>17307.56143116</v>
      </c>
      <c r="K23">
        <f t="shared" ref="K23:L23" si="0">J23*(1+Q3/100)</f>
        <v>18043.99817005586</v>
      </c>
      <c r="L23">
        <f t="shared" si="0"/>
        <v>18856.699847635176</v>
      </c>
      <c r="M23">
        <f>L23*(1+S3/100)</f>
        <v>19732.216421560875</v>
      </c>
      <c r="N23">
        <f>M23*(1+T3/100)</f>
        <v>20687.25569636442</v>
      </c>
    </row>
    <row r="24" spans="1:21">
      <c r="H24" t="s">
        <v>35</v>
      </c>
      <c r="I24">
        <f>LN(I23)</f>
        <v>9.7241882042658343</v>
      </c>
      <c r="J24">
        <f t="shared" ref="J24" si="1">LN(J23)</f>
        <v>9.7588987619412304</v>
      </c>
      <c r="K24">
        <f>LN(K23)</f>
        <v>9.8005683971126238</v>
      </c>
      <c r="L24">
        <f>LN(L23)</f>
        <v>9.8446235593087934</v>
      </c>
      <c r="M24">
        <f>LN(M23)</f>
        <v>9.8900079303433923</v>
      </c>
      <c r="N24">
        <f>LN(N23)</f>
        <v>9.9372731228105078</v>
      </c>
    </row>
    <row r="25" spans="1:21">
      <c r="H25" t="s">
        <v>34</v>
      </c>
      <c r="J25">
        <f>J24-I24</f>
        <v>3.4710557675396103E-2</v>
      </c>
      <c r="K25">
        <f t="shared" ref="K25" si="2">K24-J24</f>
        <v>4.1669635171393438E-2</v>
      </c>
      <c r="L25">
        <f>L24-K24</f>
        <v>4.4055162196169562E-2</v>
      </c>
      <c r="M25">
        <f>M24-L24</f>
        <v>4.5384371034598914E-2</v>
      </c>
      <c r="N25">
        <f>N24-M24</f>
        <v>4.7265192467115469E-2</v>
      </c>
    </row>
    <row r="26" spans="1:21">
      <c r="H26" t="s">
        <v>36</v>
      </c>
      <c r="I26">
        <f>AVERAGE(J25:N25)</f>
        <v>4.26169837089347E-2</v>
      </c>
    </row>
    <row r="28" spans="1:21">
      <c r="H28" t="s">
        <v>39</v>
      </c>
      <c r="I28">
        <v>2016</v>
      </c>
    </row>
    <row r="29" spans="1:21">
      <c r="H29" t="s">
        <v>195</v>
      </c>
      <c r="I29">
        <f>P11/L11</f>
        <v>1.2089406582387279</v>
      </c>
    </row>
    <row r="31" spans="1:21">
      <c r="A31" t="s">
        <v>63</v>
      </c>
      <c r="H31" t="s">
        <v>202</v>
      </c>
      <c r="I31">
        <f>P4/P5</f>
        <v>181.48877984171273</v>
      </c>
    </row>
    <row r="32" spans="1:21">
      <c r="A32" t="s">
        <v>215</v>
      </c>
    </row>
    <row r="34" spans="1:4">
      <c r="C34" t="s">
        <v>216</v>
      </c>
      <c r="D34" s="3"/>
    </row>
    <row r="35" spans="1:4">
      <c r="A35" s="2"/>
      <c r="B35" s="2" t="s">
        <v>65</v>
      </c>
      <c r="C35" s="23">
        <v>1004.31192307656</v>
      </c>
      <c r="D35" s="25">
        <f>C35/$C$46</f>
        <v>6.9502882302599073E-2</v>
      </c>
    </row>
    <row r="36" spans="1:4">
      <c r="A36" s="2"/>
      <c r="B36" s="2" t="s">
        <v>75</v>
      </c>
      <c r="C36" s="23">
        <v>228.23481615170999</v>
      </c>
      <c r="D36" s="25">
        <f>C36/$C$46</f>
        <v>1.5794871294322353E-2</v>
      </c>
    </row>
    <row r="37" spans="1:4">
      <c r="A37" s="2"/>
      <c r="B37" s="2" t="s">
        <v>66</v>
      </c>
      <c r="C37" s="23">
        <v>92.335848710860006</v>
      </c>
      <c r="D37" s="25">
        <f>C37/$C$46</f>
        <v>6.3900542030827555E-3</v>
      </c>
    </row>
    <row r="38" spans="1:4">
      <c r="A38" s="2"/>
      <c r="B38" s="2" t="s">
        <v>67</v>
      </c>
      <c r="C38" s="23">
        <v>570.82778117232999</v>
      </c>
      <c r="D38" s="25">
        <f>C38/$C$46</f>
        <v>3.9503838576702643E-2</v>
      </c>
    </row>
    <row r="39" spans="1:4">
      <c r="A39" s="2"/>
      <c r="B39" s="2" t="s">
        <v>68</v>
      </c>
      <c r="C39" s="23">
        <v>0</v>
      </c>
      <c r="D39" s="25">
        <f t="shared" ref="D39:D44" si="3">C39/$C$46</f>
        <v>0</v>
      </c>
    </row>
    <row r="40" spans="1:4">
      <c r="A40" s="2"/>
      <c r="B40" s="2" t="s">
        <v>69</v>
      </c>
      <c r="C40" s="23">
        <v>333.59459197396399</v>
      </c>
      <c r="D40" s="25">
        <f t="shared" si="3"/>
        <v>2.3086239573581659E-2</v>
      </c>
    </row>
    <row r="41" spans="1:4">
      <c r="A41" s="2"/>
      <c r="B41" s="2" t="s">
        <v>77</v>
      </c>
      <c r="C41" s="23">
        <v>218.46158005035201</v>
      </c>
      <c r="D41" s="25">
        <f t="shared" si="3"/>
        <v>1.5118519592365695E-2</v>
      </c>
    </row>
    <row r="42" spans="1:4">
      <c r="A42" s="2"/>
      <c r="B42" s="2" t="s">
        <v>70</v>
      </c>
      <c r="C42" s="23">
        <v>0</v>
      </c>
      <c r="D42" s="25">
        <f t="shared" si="3"/>
        <v>0</v>
      </c>
    </row>
    <row r="43" spans="1:4">
      <c r="A43" s="2"/>
      <c r="B43" s="2" t="s">
        <v>76</v>
      </c>
      <c r="C43" s="23">
        <v>266.91635962275302</v>
      </c>
      <c r="D43" s="25">
        <f t="shared" si="3"/>
        <v>1.8471807315269928E-2</v>
      </c>
    </row>
    <row r="44" spans="1:4">
      <c r="A44" s="2"/>
      <c r="B44" s="2" t="s">
        <v>71</v>
      </c>
      <c r="C44" s="23">
        <v>0</v>
      </c>
      <c r="D44" s="25">
        <f t="shared" si="3"/>
        <v>0</v>
      </c>
    </row>
    <row r="45" spans="1:4">
      <c r="C45" s="23"/>
      <c r="D45" s="23"/>
    </row>
    <row r="46" spans="1:4">
      <c r="C46" s="23">
        <f>N4</f>
        <v>14449.932000000001</v>
      </c>
      <c r="D46" s="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1D54-FD51-3542-8D15-581B1F2C26A9}">
  <dimension ref="A1:O46"/>
  <sheetViews>
    <sheetView workbookViewId="0">
      <selection activeCell="D15" sqref="A15:XFD15"/>
    </sheetView>
  </sheetViews>
  <sheetFormatPr baseColWidth="10" defaultRowHeight="16"/>
  <cols>
    <col min="2" max="2" width="43.5" bestFit="1" customWidth="1"/>
    <col min="3" max="3" width="43" bestFit="1" customWidth="1"/>
  </cols>
  <sheetData>
    <row r="1" spans="1:15">
      <c r="F1">
        <v>2016</v>
      </c>
      <c r="G1">
        <v>2017</v>
      </c>
      <c r="H1">
        <v>2018</v>
      </c>
      <c r="I1">
        <v>2019</v>
      </c>
      <c r="J1">
        <v>2020</v>
      </c>
      <c r="K1">
        <v>2021</v>
      </c>
      <c r="L1">
        <v>2022</v>
      </c>
      <c r="M1">
        <v>2023</v>
      </c>
      <c r="N1">
        <v>2024</v>
      </c>
      <c r="O1" t="s">
        <v>209</v>
      </c>
    </row>
    <row r="2" spans="1:15">
      <c r="A2" t="s">
        <v>218</v>
      </c>
      <c r="B2" t="s">
        <v>1</v>
      </c>
      <c r="C2" t="s">
        <v>2</v>
      </c>
      <c r="D2" t="s">
        <v>3</v>
      </c>
      <c r="E2" t="s">
        <v>211</v>
      </c>
      <c r="F2">
        <v>62.771999999999998</v>
      </c>
      <c r="G2">
        <v>67.11</v>
      </c>
      <c r="H2">
        <v>72.153000000000006</v>
      </c>
      <c r="I2">
        <v>76.817999999999998</v>
      </c>
      <c r="J2">
        <v>81.462000000000003</v>
      </c>
      <c r="K2">
        <v>85.950999999999993</v>
      </c>
      <c r="L2">
        <v>90.650999999999996</v>
      </c>
      <c r="M2">
        <v>95.671999999999997</v>
      </c>
      <c r="N2">
        <v>100.89400000000001</v>
      </c>
      <c r="O2">
        <v>2018</v>
      </c>
    </row>
    <row r="3" spans="1:15">
      <c r="A3" t="s">
        <v>218</v>
      </c>
      <c r="B3" t="s">
        <v>1</v>
      </c>
      <c r="C3" t="s">
        <v>5</v>
      </c>
      <c r="E3" t="s">
        <v>6</v>
      </c>
      <c r="F3">
        <v>7.2889999999999997</v>
      </c>
      <c r="G3">
        <v>6.9119999999999999</v>
      </c>
      <c r="H3">
        <v>7.5140000000000002</v>
      </c>
      <c r="I3">
        <v>6.4660000000000002</v>
      </c>
      <c r="J3">
        <v>6.0449999999999999</v>
      </c>
      <c r="K3">
        <v>5.51</v>
      </c>
      <c r="L3">
        <v>5.468</v>
      </c>
      <c r="M3">
        <v>5.5389999999999997</v>
      </c>
      <c r="N3">
        <v>5.4580000000000002</v>
      </c>
      <c r="O3">
        <v>2018</v>
      </c>
    </row>
    <row r="4" spans="1:15">
      <c r="A4" t="s">
        <v>218</v>
      </c>
      <c r="B4" t="s">
        <v>7</v>
      </c>
      <c r="C4" t="s">
        <v>2</v>
      </c>
      <c r="D4" t="s">
        <v>3</v>
      </c>
      <c r="E4" t="s">
        <v>211</v>
      </c>
      <c r="F4">
        <v>67.837000000000003</v>
      </c>
      <c r="G4">
        <v>74.866</v>
      </c>
      <c r="H4">
        <v>82.100999999999999</v>
      </c>
      <c r="I4">
        <v>89.158000000000001</v>
      </c>
      <c r="J4">
        <v>96.816999999999993</v>
      </c>
      <c r="K4">
        <v>104.706</v>
      </c>
      <c r="L4">
        <v>113.236</v>
      </c>
      <c r="M4">
        <v>122.31</v>
      </c>
      <c r="N4">
        <v>131.58500000000001</v>
      </c>
      <c r="O4">
        <v>2018</v>
      </c>
    </row>
    <row r="5" spans="1:15">
      <c r="A5" t="s">
        <v>218</v>
      </c>
      <c r="B5" t="s">
        <v>7</v>
      </c>
      <c r="C5" t="s">
        <v>8</v>
      </c>
      <c r="D5" t="s">
        <v>3</v>
      </c>
      <c r="E5" t="s">
        <v>9</v>
      </c>
      <c r="F5">
        <v>4.4020000000000001</v>
      </c>
      <c r="G5">
        <v>4.8579999999999997</v>
      </c>
      <c r="H5">
        <v>5.3280000000000003</v>
      </c>
      <c r="I5">
        <v>5.7859999999999996</v>
      </c>
      <c r="J5">
        <v>6.2830000000000004</v>
      </c>
      <c r="K5">
        <v>6.7949999999999999</v>
      </c>
      <c r="L5">
        <v>7.3479999999999999</v>
      </c>
      <c r="M5">
        <v>7.9370000000000003</v>
      </c>
      <c r="N5">
        <v>8.5389999999999997</v>
      </c>
      <c r="O5">
        <v>2018</v>
      </c>
    </row>
    <row r="6" spans="1:15">
      <c r="A6" t="s">
        <v>218</v>
      </c>
      <c r="B6" t="s">
        <v>7</v>
      </c>
      <c r="C6" t="s">
        <v>11</v>
      </c>
      <c r="D6" t="s">
        <v>3</v>
      </c>
      <c r="E6" t="s">
        <v>9</v>
      </c>
      <c r="F6">
        <v>6.6669999999999998</v>
      </c>
      <c r="G6">
        <v>7.2619999999999996</v>
      </c>
      <c r="H6">
        <v>7.9980000000000002</v>
      </c>
      <c r="I6">
        <v>8.6669999999999998</v>
      </c>
      <c r="J6">
        <v>9.3729999999999993</v>
      </c>
      <c r="K6">
        <v>10.093999999999999</v>
      </c>
      <c r="L6">
        <v>10.859</v>
      </c>
      <c r="M6">
        <v>11.69</v>
      </c>
      <c r="N6">
        <v>12.576000000000001</v>
      </c>
      <c r="O6">
        <v>2018</v>
      </c>
    </row>
    <row r="7" spans="1:15">
      <c r="A7" t="s">
        <v>218</v>
      </c>
      <c r="B7" t="s">
        <v>12</v>
      </c>
      <c r="C7" t="s">
        <v>13</v>
      </c>
      <c r="E7" t="s">
        <v>14</v>
      </c>
      <c r="F7">
        <v>108.069</v>
      </c>
      <c r="G7">
        <v>111.557</v>
      </c>
      <c r="H7">
        <v>113.788</v>
      </c>
      <c r="I7">
        <v>116.063</v>
      </c>
      <c r="J7">
        <v>118.849</v>
      </c>
      <c r="K7">
        <v>121.82</v>
      </c>
      <c r="L7">
        <v>124.91500000000001</v>
      </c>
      <c r="M7">
        <v>127.843</v>
      </c>
      <c r="N7">
        <v>130.41900000000001</v>
      </c>
      <c r="O7">
        <v>2018</v>
      </c>
    </row>
    <row r="8" spans="1:15">
      <c r="A8" t="s">
        <v>218</v>
      </c>
      <c r="B8" t="s">
        <v>15</v>
      </c>
      <c r="C8" t="s">
        <v>2</v>
      </c>
      <c r="D8" t="s">
        <v>16</v>
      </c>
      <c r="E8" t="s">
        <v>17</v>
      </c>
      <c r="F8" s="1">
        <v>177489.08499999999</v>
      </c>
      <c r="G8" s="1">
        <v>186624.429</v>
      </c>
      <c r="H8" s="1">
        <v>197335.848</v>
      </c>
      <c r="I8" s="1">
        <v>206626.902</v>
      </c>
      <c r="J8" s="1">
        <v>215501.08600000001</v>
      </c>
      <c r="K8" s="1">
        <v>223622.992</v>
      </c>
      <c r="L8" s="1">
        <v>231956.94699999999</v>
      </c>
      <c r="M8" s="1">
        <v>240764.76699999999</v>
      </c>
      <c r="N8" s="1">
        <v>249715.14600000001</v>
      </c>
      <c r="O8">
        <v>2014</v>
      </c>
    </row>
    <row r="9" spans="1:15">
      <c r="A9" t="s">
        <v>218</v>
      </c>
      <c r="B9" t="s">
        <v>15</v>
      </c>
      <c r="C9" t="s">
        <v>18</v>
      </c>
      <c r="D9" t="s">
        <v>16</v>
      </c>
      <c r="E9" t="s">
        <v>17</v>
      </c>
      <c r="F9" s="1">
        <v>17481.919000000002</v>
      </c>
      <c r="G9" s="1">
        <v>18381.712</v>
      </c>
      <c r="H9" s="1">
        <v>19436.741000000002</v>
      </c>
      <c r="I9" s="1">
        <v>20351.87</v>
      </c>
      <c r="J9" s="1">
        <v>21225.94</v>
      </c>
      <c r="K9" s="1">
        <v>22025.913</v>
      </c>
      <c r="L9" s="1">
        <v>22846.772000000001</v>
      </c>
      <c r="M9" s="1">
        <v>23714.305</v>
      </c>
      <c r="N9" s="1">
        <v>24595.879000000001</v>
      </c>
      <c r="O9">
        <v>2014</v>
      </c>
    </row>
    <row r="10" spans="1:15">
      <c r="A10" t="s">
        <v>218</v>
      </c>
      <c r="B10" t="s">
        <v>19</v>
      </c>
      <c r="C10" t="s">
        <v>2</v>
      </c>
      <c r="D10" t="s">
        <v>16</v>
      </c>
      <c r="E10" t="s">
        <v>20</v>
      </c>
      <c r="F10" s="1">
        <v>191811.12599999999</v>
      </c>
      <c r="G10" s="1">
        <v>208191.704</v>
      </c>
      <c r="H10" s="1">
        <v>224543.80900000001</v>
      </c>
      <c r="I10" s="1">
        <v>239818.198</v>
      </c>
      <c r="J10" s="1">
        <v>256120.70699999999</v>
      </c>
      <c r="K10" s="1">
        <v>272417.842</v>
      </c>
      <c r="L10" s="1">
        <v>289749.41200000001</v>
      </c>
      <c r="M10" s="1">
        <v>307801.20699999999</v>
      </c>
      <c r="N10" s="1">
        <v>325676.56900000002</v>
      </c>
      <c r="O10">
        <v>2014</v>
      </c>
    </row>
    <row r="11" spans="1:15">
      <c r="A11" t="s">
        <v>218</v>
      </c>
      <c r="B11" t="s">
        <v>21</v>
      </c>
      <c r="C11" t="s">
        <v>13</v>
      </c>
      <c r="E11" t="s">
        <v>212</v>
      </c>
      <c r="F11">
        <v>184.57900000000001</v>
      </c>
      <c r="G11">
        <v>188.773</v>
      </c>
      <c r="H11">
        <v>191.35400000000001</v>
      </c>
      <c r="I11">
        <v>194.28899999999999</v>
      </c>
      <c r="J11">
        <v>198.773</v>
      </c>
      <c r="K11">
        <v>203.672</v>
      </c>
      <c r="L11">
        <v>208.846</v>
      </c>
      <c r="M11">
        <v>213.74199999999999</v>
      </c>
      <c r="N11">
        <v>218.04900000000001</v>
      </c>
      <c r="O11">
        <v>2018</v>
      </c>
    </row>
    <row r="12" spans="1:15">
      <c r="A12" t="s">
        <v>218</v>
      </c>
      <c r="B12" t="s">
        <v>21</v>
      </c>
      <c r="C12" t="s">
        <v>5</v>
      </c>
      <c r="E12" t="s">
        <v>23</v>
      </c>
      <c r="F12">
        <v>0.80100000000000005</v>
      </c>
      <c r="G12">
        <v>2.2719999999999998</v>
      </c>
      <c r="H12">
        <v>1.367</v>
      </c>
      <c r="I12">
        <v>1.534</v>
      </c>
      <c r="J12">
        <v>2.3079999999999998</v>
      </c>
      <c r="K12">
        <v>2.464</v>
      </c>
      <c r="L12">
        <v>2.5409999999999999</v>
      </c>
      <c r="M12">
        <v>2.3439999999999999</v>
      </c>
      <c r="N12">
        <v>2.0150000000000001</v>
      </c>
      <c r="O12">
        <v>2018</v>
      </c>
    </row>
    <row r="13" spans="1:15">
      <c r="A13" t="s">
        <v>218</v>
      </c>
      <c r="B13" t="s">
        <v>24</v>
      </c>
      <c r="C13" t="s">
        <v>13</v>
      </c>
      <c r="E13" t="s">
        <v>212</v>
      </c>
      <c r="F13">
        <v>229.48</v>
      </c>
      <c r="G13">
        <v>234.60599999999999</v>
      </c>
      <c r="H13">
        <v>235.87299999999999</v>
      </c>
      <c r="I13">
        <v>240.86500000000001</v>
      </c>
      <c r="J13">
        <v>246.69800000000001</v>
      </c>
      <c r="K13">
        <v>252.92400000000001</v>
      </c>
      <c r="L13">
        <v>259.56400000000002</v>
      </c>
      <c r="M13">
        <v>264.79399999999998</v>
      </c>
      <c r="N13">
        <v>270.13</v>
      </c>
      <c r="O13">
        <v>2018</v>
      </c>
    </row>
    <row r="14" spans="1:15">
      <c r="A14" t="s">
        <v>218</v>
      </c>
      <c r="B14" t="s">
        <v>24</v>
      </c>
      <c r="C14" t="s">
        <v>5</v>
      </c>
      <c r="E14" t="s">
        <v>25</v>
      </c>
      <c r="F14">
        <v>1.825</v>
      </c>
      <c r="G14">
        <v>2.234</v>
      </c>
      <c r="H14">
        <v>0.54</v>
      </c>
      <c r="I14">
        <v>2.117</v>
      </c>
      <c r="J14">
        <v>2.4220000000000002</v>
      </c>
      <c r="K14">
        <v>2.5230000000000001</v>
      </c>
      <c r="L14">
        <v>2.625</v>
      </c>
      <c r="M14">
        <v>2.0150000000000001</v>
      </c>
      <c r="N14">
        <v>2.0150000000000001</v>
      </c>
      <c r="O14">
        <v>2018</v>
      </c>
    </row>
    <row r="15" spans="1:15">
      <c r="A15" t="s">
        <v>218</v>
      </c>
      <c r="B15" t="s">
        <v>37</v>
      </c>
      <c r="C15" t="s">
        <v>2</v>
      </c>
      <c r="D15" t="s">
        <v>3</v>
      </c>
      <c r="E15" t="s">
        <v>213</v>
      </c>
      <c r="F15">
        <v>18.521000000000001</v>
      </c>
      <c r="G15">
        <v>20.225000000000001</v>
      </c>
      <c r="H15">
        <v>21.713000000000001</v>
      </c>
      <c r="I15">
        <v>23.151</v>
      </c>
      <c r="J15">
        <v>25.04</v>
      </c>
      <c r="K15">
        <v>26.995999999999999</v>
      </c>
      <c r="L15">
        <v>29.141999999999999</v>
      </c>
      <c r="M15">
        <v>31.509</v>
      </c>
      <c r="N15">
        <v>34.066000000000003</v>
      </c>
      <c r="O15">
        <v>2018</v>
      </c>
    </row>
    <row r="16" spans="1:15">
      <c r="A16" t="s">
        <v>218</v>
      </c>
      <c r="B16" t="s">
        <v>37</v>
      </c>
      <c r="C16" t="s">
        <v>28</v>
      </c>
      <c r="E16" t="s">
        <v>38</v>
      </c>
      <c r="F16">
        <v>27.303000000000001</v>
      </c>
      <c r="G16">
        <v>27.015000000000001</v>
      </c>
      <c r="H16">
        <v>26.446000000000002</v>
      </c>
      <c r="I16">
        <v>25.966999999999999</v>
      </c>
      <c r="J16">
        <v>25.863</v>
      </c>
      <c r="K16">
        <v>25.783000000000001</v>
      </c>
      <c r="L16">
        <v>25.736000000000001</v>
      </c>
      <c r="M16">
        <v>25.760999999999999</v>
      </c>
      <c r="N16">
        <v>25.888999999999999</v>
      </c>
      <c r="O16">
        <v>2018</v>
      </c>
    </row>
    <row r="17" spans="1:15">
      <c r="A17" t="s">
        <v>218</v>
      </c>
      <c r="B17" t="s">
        <v>26</v>
      </c>
      <c r="C17" t="s">
        <v>2</v>
      </c>
      <c r="D17" t="s">
        <v>3</v>
      </c>
      <c r="E17" t="s">
        <v>213</v>
      </c>
      <c r="F17">
        <v>24.457000000000001</v>
      </c>
      <c r="G17">
        <v>22.53</v>
      </c>
      <c r="H17">
        <v>25.451000000000001</v>
      </c>
      <c r="I17">
        <v>27.638000000000002</v>
      </c>
      <c r="J17">
        <v>30.506</v>
      </c>
      <c r="K17">
        <v>32.529000000000003</v>
      </c>
      <c r="L17">
        <v>34.892000000000003</v>
      </c>
      <c r="M17">
        <v>37.252000000000002</v>
      </c>
      <c r="N17">
        <v>39.831000000000003</v>
      </c>
      <c r="O17">
        <v>2018</v>
      </c>
    </row>
    <row r="18" spans="1:15">
      <c r="A18" t="s">
        <v>218</v>
      </c>
      <c r="B18" t="s">
        <v>26</v>
      </c>
      <c r="C18" t="s">
        <v>28</v>
      </c>
      <c r="E18" t="s">
        <v>29</v>
      </c>
      <c r="F18">
        <v>36.052999999999997</v>
      </c>
      <c r="G18">
        <v>30.094000000000001</v>
      </c>
      <c r="H18">
        <v>31</v>
      </c>
      <c r="I18">
        <v>30.998999999999999</v>
      </c>
      <c r="J18">
        <v>31.509</v>
      </c>
      <c r="K18">
        <v>31.067</v>
      </c>
      <c r="L18">
        <v>30.814</v>
      </c>
      <c r="M18">
        <v>30.457000000000001</v>
      </c>
      <c r="N18">
        <v>30.27</v>
      </c>
      <c r="O18">
        <v>2018</v>
      </c>
    </row>
    <row r="22" spans="1:15">
      <c r="A22" t="s">
        <v>193</v>
      </c>
    </row>
    <row r="23" spans="1:15">
      <c r="H23" t="s">
        <v>194</v>
      </c>
      <c r="I23" s="1">
        <f>J4</f>
        <v>96.816999999999993</v>
      </c>
      <c r="J23">
        <f>I23*(1+J3/100)</f>
        <v>102.66958764999998</v>
      </c>
      <c r="K23">
        <f>J23*(1+K3/100)</f>
        <v>108.32668192951498</v>
      </c>
      <c r="L23">
        <f>K23*(1+L3/100)</f>
        <v>114.24998489742086</v>
      </c>
      <c r="M23">
        <f>L23*(1+M3/100)</f>
        <v>120.578291560889</v>
      </c>
      <c r="N23">
        <f>M23*(1+N3/100)</f>
        <v>127.15945471428233</v>
      </c>
    </row>
    <row r="24" spans="1:15">
      <c r="H24" t="s">
        <v>35</v>
      </c>
      <c r="I24">
        <f>LN(I23)</f>
        <v>4.5728225986978845</v>
      </c>
      <c r="J24">
        <f t="shared" ref="J24" si="0">LN(J23)</f>
        <v>4.6315159450371022</v>
      </c>
      <c r="K24">
        <f>LN(K23)</f>
        <v>4.6851514942030121</v>
      </c>
      <c r="L24">
        <f>LN(L23)</f>
        <v>4.7383888975854287</v>
      </c>
      <c r="M24">
        <f>LN(M23)</f>
        <v>4.792299264449432</v>
      </c>
      <c r="N24">
        <f>LN(N23)</f>
        <v>4.8454418478475185</v>
      </c>
    </row>
    <row r="25" spans="1:15">
      <c r="H25" t="s">
        <v>34</v>
      </c>
      <c r="J25">
        <f>J24-I24</f>
        <v>5.8693346339217634E-2</v>
      </c>
      <c r="K25">
        <f t="shared" ref="K25" si="1">K24-J24</f>
        <v>5.3635549165909957E-2</v>
      </c>
      <c r="L25">
        <f>L24-K24</f>
        <v>5.3237403382416559E-2</v>
      </c>
      <c r="M25">
        <f>M24-L24</f>
        <v>5.3910366864003301E-2</v>
      </c>
      <c r="N25">
        <f>N24-M24</f>
        <v>5.3142583398086529E-2</v>
      </c>
    </row>
    <row r="26" spans="1:15">
      <c r="H26" t="s">
        <v>36</v>
      </c>
      <c r="I26">
        <f>AVERAGE(J25:N25)</f>
        <v>5.4523849829926793E-2</v>
      </c>
    </row>
    <row r="28" spans="1:15">
      <c r="H28" t="s">
        <v>39</v>
      </c>
      <c r="I28">
        <v>2016</v>
      </c>
    </row>
    <row r="29" spans="1:15">
      <c r="H29" t="s">
        <v>195</v>
      </c>
      <c r="I29">
        <f>J11/F11</f>
        <v>1.0768993222414249</v>
      </c>
    </row>
    <row r="31" spans="1:15">
      <c r="A31" t="s">
        <v>63</v>
      </c>
      <c r="H31" t="s">
        <v>202</v>
      </c>
      <c r="I31">
        <f>J4/J5</f>
        <v>15.409358586662421</v>
      </c>
    </row>
    <row r="32" spans="1:15">
      <c r="A32" t="s">
        <v>220</v>
      </c>
    </row>
    <row r="34" spans="1:6">
      <c r="C34" t="s">
        <v>217</v>
      </c>
      <c r="D34" s="3"/>
      <c r="F34" t="s">
        <v>222</v>
      </c>
    </row>
    <row r="35" spans="1:6">
      <c r="A35" s="2"/>
      <c r="B35" s="2" t="s">
        <v>65</v>
      </c>
      <c r="C35" s="23">
        <v>6967</v>
      </c>
      <c r="D35" s="25">
        <f>C35/$C$46</f>
        <v>71.96050280425959</v>
      </c>
      <c r="F35">
        <f>C35/1000</f>
        <v>6.9669999999999996</v>
      </c>
    </row>
    <row r="36" spans="1:6">
      <c r="A36" s="2"/>
      <c r="B36" s="2" t="s">
        <v>75</v>
      </c>
      <c r="C36" s="23">
        <v>1499</v>
      </c>
      <c r="D36" s="25">
        <f>C36/$C$46</f>
        <v>15.482818100127044</v>
      </c>
      <c r="F36">
        <f t="shared" ref="F36:F44" si="2">C36/1000</f>
        <v>1.4990000000000001</v>
      </c>
    </row>
    <row r="37" spans="1:6">
      <c r="A37" s="2"/>
      <c r="B37" s="2" t="s">
        <v>66</v>
      </c>
      <c r="C37" s="23">
        <v>3012</v>
      </c>
      <c r="D37" s="25">
        <f>C37/$C$46</f>
        <v>31.110238904324657</v>
      </c>
      <c r="F37">
        <f t="shared" si="2"/>
        <v>3.012</v>
      </c>
    </row>
    <row r="38" spans="1:6">
      <c r="A38" s="2"/>
      <c r="B38" s="2" t="s">
        <v>67</v>
      </c>
      <c r="C38" s="23">
        <v>7955</v>
      </c>
      <c r="D38" s="25">
        <f>C38/$C$46</f>
        <v>82.165322205810966</v>
      </c>
      <c r="F38">
        <f t="shared" si="2"/>
        <v>7.9550000000000001</v>
      </c>
    </row>
    <row r="39" spans="1:6">
      <c r="A39" s="2"/>
      <c r="B39" s="2" t="s">
        <v>68</v>
      </c>
      <c r="C39" s="23">
        <v>1790</v>
      </c>
      <c r="D39" s="25">
        <f t="shared" ref="D39:D44" si="3">C39/$C$46</f>
        <v>18.488488591879527</v>
      </c>
      <c r="F39">
        <f t="shared" si="2"/>
        <v>1.79</v>
      </c>
    </row>
    <row r="40" spans="1:6">
      <c r="A40" s="2"/>
      <c r="B40" s="2" t="s">
        <v>69</v>
      </c>
      <c r="C40" s="23">
        <v>3129</v>
      </c>
      <c r="D40" s="25">
        <f t="shared" si="3"/>
        <v>32.31870435977153</v>
      </c>
      <c r="F40">
        <f t="shared" si="2"/>
        <v>3.129</v>
      </c>
    </row>
    <row r="41" spans="1:6">
      <c r="A41" s="2"/>
      <c r="B41" s="2" t="s">
        <v>77</v>
      </c>
      <c r="C41" s="23">
        <v>4144</v>
      </c>
      <c r="D41" s="25">
        <f t="shared" si="3"/>
        <v>42.802400404887571</v>
      </c>
      <c r="F41">
        <f t="shared" si="2"/>
        <v>4.1440000000000001</v>
      </c>
    </row>
    <row r="42" spans="1:6">
      <c r="A42" s="2"/>
      <c r="B42" s="2" t="s">
        <v>70</v>
      </c>
      <c r="C42" s="23">
        <v>918</v>
      </c>
      <c r="D42" s="25">
        <f t="shared" si="3"/>
        <v>9.4818058811985502</v>
      </c>
      <c r="F42">
        <f t="shared" si="2"/>
        <v>0.91800000000000004</v>
      </c>
    </row>
    <row r="43" spans="1:6">
      <c r="A43" s="2"/>
      <c r="B43" s="2" t="s">
        <v>76</v>
      </c>
      <c r="C43" s="23">
        <v>4465</v>
      </c>
      <c r="D43" s="25">
        <f t="shared" si="3"/>
        <v>46.117933833934124</v>
      </c>
      <c r="F43">
        <f t="shared" si="2"/>
        <v>4.4649999999999999</v>
      </c>
    </row>
    <row r="44" spans="1:6">
      <c r="A44" s="2"/>
      <c r="B44" s="2" t="s">
        <v>71</v>
      </c>
      <c r="C44" s="23">
        <v>3991</v>
      </c>
      <c r="D44" s="25">
        <f t="shared" si="3"/>
        <v>41.222099424687819</v>
      </c>
      <c r="F44">
        <f t="shared" si="2"/>
        <v>3.9910000000000001</v>
      </c>
    </row>
    <row r="45" spans="1:6">
      <c r="C45" s="23"/>
      <c r="D45" s="23"/>
    </row>
    <row r="46" spans="1:6">
      <c r="C46" s="23">
        <f>J4</f>
        <v>96.816999999999993</v>
      </c>
      <c r="D46" s="23"/>
      <c r="F46">
        <v>96.816999999999993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488E-FD95-3C43-84BF-014BEBA2FF6E}">
  <dimension ref="A1:O46"/>
  <sheetViews>
    <sheetView tabSelected="1" topLeftCell="F1" workbookViewId="0">
      <selection activeCell="I23" sqref="I23"/>
    </sheetView>
  </sheetViews>
  <sheetFormatPr baseColWidth="10" defaultRowHeight="16"/>
  <cols>
    <col min="2" max="2" width="43.5" bestFit="1" customWidth="1"/>
    <col min="3" max="3" width="43" bestFit="1" customWidth="1"/>
  </cols>
  <sheetData>
    <row r="1" spans="1:15">
      <c r="D1" t="s">
        <v>107</v>
      </c>
      <c r="E1" t="s">
        <v>108</v>
      </c>
      <c r="F1">
        <v>2016</v>
      </c>
      <c r="G1">
        <v>2017</v>
      </c>
      <c r="H1">
        <v>2018</v>
      </c>
      <c r="I1">
        <v>2019</v>
      </c>
      <c r="J1">
        <v>2020</v>
      </c>
      <c r="K1">
        <v>2021</v>
      </c>
      <c r="L1">
        <v>2022</v>
      </c>
      <c r="M1">
        <v>2023</v>
      </c>
      <c r="N1">
        <v>2024</v>
      </c>
      <c r="O1" t="s">
        <v>209</v>
      </c>
    </row>
    <row r="2" spans="1:15">
      <c r="A2" t="s">
        <v>225</v>
      </c>
      <c r="B2" t="s">
        <v>1</v>
      </c>
      <c r="C2" t="s">
        <v>2</v>
      </c>
      <c r="D2" t="s">
        <v>3</v>
      </c>
      <c r="E2" t="s">
        <v>226</v>
      </c>
      <c r="H2">
        <v>178.41800000000001</v>
      </c>
      <c r="I2">
        <v>185.126</v>
      </c>
      <c r="J2">
        <v>191.398</v>
      </c>
      <c r="K2">
        <v>198.631</v>
      </c>
      <c r="L2">
        <v>207.72800000000001</v>
      </c>
      <c r="M2">
        <v>214.69499999999999</v>
      </c>
      <c r="N2">
        <v>221.89500000000001</v>
      </c>
      <c r="O2">
        <v>2018</v>
      </c>
    </row>
    <row r="3" spans="1:15">
      <c r="A3" t="s">
        <v>225</v>
      </c>
      <c r="B3" t="s">
        <v>1</v>
      </c>
      <c r="C3" t="s">
        <v>5</v>
      </c>
      <c r="E3" t="s">
        <v>6</v>
      </c>
      <c r="H3">
        <v>3.4590000000000001</v>
      </c>
      <c r="I3">
        <v>3.7589999999999999</v>
      </c>
      <c r="J3">
        <v>3.3879999999999999</v>
      </c>
      <c r="K3">
        <v>3.7789999999999999</v>
      </c>
      <c r="L3">
        <v>4.58</v>
      </c>
      <c r="M3">
        <v>3.3540000000000001</v>
      </c>
      <c r="N3">
        <v>3.3540000000000001</v>
      </c>
      <c r="O3">
        <v>2018</v>
      </c>
    </row>
    <row r="4" spans="1:15">
      <c r="A4" t="s">
        <v>225</v>
      </c>
      <c r="B4" t="s">
        <v>7</v>
      </c>
      <c r="C4" t="s">
        <v>2</v>
      </c>
      <c r="D4" t="s">
        <v>3</v>
      </c>
      <c r="E4" t="s">
        <v>226</v>
      </c>
      <c r="H4">
        <v>557.11300000000006</v>
      </c>
      <c r="I4">
        <v>585.601</v>
      </c>
      <c r="J4">
        <v>635.798</v>
      </c>
      <c r="K4">
        <v>692.61099999999999</v>
      </c>
      <c r="L4">
        <v>760.2</v>
      </c>
      <c r="M4">
        <v>824.6</v>
      </c>
      <c r="N4">
        <v>894.45500000000004</v>
      </c>
      <c r="O4">
        <v>2018</v>
      </c>
    </row>
    <row r="5" spans="1:15">
      <c r="A5" t="s">
        <v>225</v>
      </c>
      <c r="B5" t="s">
        <v>7</v>
      </c>
      <c r="C5" t="s">
        <v>8</v>
      </c>
      <c r="D5" t="s">
        <v>3</v>
      </c>
      <c r="E5" t="s">
        <v>9</v>
      </c>
      <c r="H5">
        <v>8.093</v>
      </c>
      <c r="I5">
        <v>8.2609999999999992</v>
      </c>
      <c r="J5">
        <v>8.7149999999999999</v>
      </c>
      <c r="K5">
        <v>9.218</v>
      </c>
      <c r="L5">
        <v>9.8219999999999992</v>
      </c>
      <c r="M5">
        <v>10.343999999999999</v>
      </c>
      <c r="N5">
        <v>10.893000000000001</v>
      </c>
      <c r="O5">
        <v>2018</v>
      </c>
    </row>
    <row r="6" spans="1:15">
      <c r="A6" t="s">
        <v>225</v>
      </c>
      <c r="B6" t="s">
        <v>7</v>
      </c>
      <c r="C6" t="s">
        <v>11</v>
      </c>
      <c r="D6" t="s">
        <v>3</v>
      </c>
      <c r="E6" t="s">
        <v>9</v>
      </c>
      <c r="H6">
        <v>24.539000000000001</v>
      </c>
      <c r="I6">
        <v>25.914999999999999</v>
      </c>
      <c r="J6">
        <v>27.324999999999999</v>
      </c>
      <c r="K6">
        <v>28.943000000000001</v>
      </c>
      <c r="L6">
        <v>30.876000000000001</v>
      </c>
      <c r="M6">
        <v>32.549999999999997</v>
      </c>
      <c r="N6">
        <v>34.319000000000003</v>
      </c>
      <c r="O6">
        <v>2018</v>
      </c>
    </row>
    <row r="7" spans="1:15">
      <c r="A7" t="s">
        <v>225</v>
      </c>
      <c r="B7" t="s">
        <v>12</v>
      </c>
      <c r="C7" t="s">
        <v>13</v>
      </c>
      <c r="E7" t="s">
        <v>14</v>
      </c>
      <c r="H7">
        <v>312.25099999999998</v>
      </c>
      <c r="I7">
        <v>316.32600000000002</v>
      </c>
      <c r="J7">
        <v>332.18599999999998</v>
      </c>
      <c r="K7">
        <v>348.69200000000001</v>
      </c>
      <c r="L7">
        <v>365.95800000000003</v>
      </c>
      <c r="M7">
        <v>384.08</v>
      </c>
      <c r="N7">
        <v>403.09800000000001</v>
      </c>
      <c r="O7">
        <v>2018</v>
      </c>
    </row>
    <row r="8" spans="1:15">
      <c r="A8" t="s">
        <v>225</v>
      </c>
      <c r="B8" t="s">
        <v>15</v>
      </c>
      <c r="C8" t="s">
        <v>2</v>
      </c>
      <c r="D8" t="s">
        <v>16</v>
      </c>
      <c r="E8" t="s">
        <v>17</v>
      </c>
      <c r="F8" s="1"/>
      <c r="G8" s="1"/>
      <c r="H8" s="1">
        <v>28516.236000000001</v>
      </c>
      <c r="I8" s="1">
        <v>28976.674999999999</v>
      </c>
      <c r="J8" s="1">
        <v>29369.469000000001</v>
      </c>
      <c r="K8" s="1">
        <v>29849.338</v>
      </c>
      <c r="L8" s="1">
        <v>30571.255000000001</v>
      </c>
      <c r="M8" s="1">
        <v>30975.328000000001</v>
      </c>
      <c r="N8" s="1">
        <v>31352.411</v>
      </c>
      <c r="O8">
        <v>2018</v>
      </c>
    </row>
    <row r="9" spans="1:15">
      <c r="A9" t="s">
        <v>225</v>
      </c>
      <c r="B9" t="s">
        <v>15</v>
      </c>
      <c r="C9" t="s">
        <v>18</v>
      </c>
      <c r="D9" t="s">
        <v>16</v>
      </c>
      <c r="E9" t="s">
        <v>17</v>
      </c>
      <c r="F9" s="1"/>
      <c r="G9" s="1"/>
      <c r="H9" s="1">
        <v>3485.07</v>
      </c>
      <c r="I9" s="1">
        <v>3541.3420000000001</v>
      </c>
      <c r="J9" s="1">
        <v>3589.3470000000002</v>
      </c>
      <c r="K9" s="1">
        <v>3647.9929999999999</v>
      </c>
      <c r="L9" s="1">
        <v>3736.221</v>
      </c>
      <c r="M9" s="1">
        <v>3785.605</v>
      </c>
      <c r="N9" s="1">
        <v>3831.6889999999999</v>
      </c>
      <c r="O9">
        <v>2018</v>
      </c>
    </row>
    <row r="10" spans="1:15">
      <c r="A10" t="s">
        <v>225</v>
      </c>
      <c r="B10" t="s">
        <v>19</v>
      </c>
      <c r="C10" t="s">
        <v>2</v>
      </c>
      <c r="D10" t="s">
        <v>16</v>
      </c>
      <c r="E10" t="s">
        <v>20</v>
      </c>
      <c r="F10" s="1"/>
      <c r="G10" s="1"/>
      <c r="H10" s="1">
        <v>89042.247000000003</v>
      </c>
      <c r="I10" s="1">
        <v>91660.758000000002</v>
      </c>
      <c r="J10" s="1">
        <v>97561.293999999994</v>
      </c>
      <c r="K10" s="1">
        <v>104082.323</v>
      </c>
      <c r="L10" s="1">
        <v>111878.098</v>
      </c>
      <c r="M10" s="1">
        <v>118969.94500000001</v>
      </c>
      <c r="N10" s="1">
        <v>126381.01300000001</v>
      </c>
      <c r="O10">
        <v>2018</v>
      </c>
    </row>
    <row r="11" spans="1:15">
      <c r="A11" t="s">
        <v>225</v>
      </c>
      <c r="B11" t="s">
        <v>21</v>
      </c>
      <c r="C11" t="s">
        <v>13</v>
      </c>
      <c r="E11" t="s">
        <v>227</v>
      </c>
      <c r="H11">
        <v>153.93100000000001</v>
      </c>
      <c r="I11">
        <v>155.94</v>
      </c>
      <c r="J11">
        <v>163.75899999999999</v>
      </c>
      <c r="K11">
        <v>171.89599999999999</v>
      </c>
      <c r="L11">
        <v>180.40700000000001</v>
      </c>
      <c r="M11">
        <v>189.34100000000001</v>
      </c>
      <c r="N11">
        <v>198.71600000000001</v>
      </c>
      <c r="O11">
        <v>2018</v>
      </c>
    </row>
    <row r="12" spans="1:15">
      <c r="A12" t="s">
        <v>225</v>
      </c>
      <c r="B12" t="s">
        <v>21</v>
      </c>
      <c r="C12" t="s">
        <v>5</v>
      </c>
      <c r="E12" t="s">
        <v>23</v>
      </c>
      <c r="H12">
        <v>1.5429999999999999</v>
      </c>
      <c r="I12">
        <v>1.3049999999999999</v>
      </c>
      <c r="J12">
        <v>5.0140000000000002</v>
      </c>
      <c r="K12">
        <v>4.9690000000000003</v>
      </c>
      <c r="L12">
        <v>4.952</v>
      </c>
      <c r="M12">
        <v>4.952</v>
      </c>
      <c r="N12">
        <v>4.952</v>
      </c>
      <c r="O12">
        <v>2018</v>
      </c>
    </row>
    <row r="13" spans="1:15">
      <c r="A13" t="s">
        <v>225</v>
      </c>
      <c r="B13" t="s">
        <v>24</v>
      </c>
      <c r="C13" t="s">
        <v>13</v>
      </c>
      <c r="E13" t="s">
        <v>227</v>
      </c>
      <c r="H13">
        <v>154.67099999999999</v>
      </c>
      <c r="I13">
        <v>160.78899999999999</v>
      </c>
      <c r="J13">
        <v>168.92</v>
      </c>
      <c r="K13">
        <v>177.28399999999999</v>
      </c>
      <c r="L13">
        <v>186.06299999999999</v>
      </c>
      <c r="M13">
        <v>195.27600000000001</v>
      </c>
      <c r="N13">
        <v>204.94499999999999</v>
      </c>
      <c r="O13">
        <v>2018</v>
      </c>
    </row>
    <row r="14" spans="1:15">
      <c r="A14" t="s">
        <v>225</v>
      </c>
      <c r="B14" t="s">
        <v>24</v>
      </c>
      <c r="C14" t="s">
        <v>5</v>
      </c>
      <c r="E14" t="s">
        <v>25</v>
      </c>
      <c r="H14">
        <v>0.48599999999999999</v>
      </c>
      <c r="I14">
        <v>3.956</v>
      </c>
      <c r="J14">
        <v>5.056</v>
      </c>
      <c r="K14">
        <v>4.952</v>
      </c>
      <c r="L14">
        <v>4.952</v>
      </c>
      <c r="M14">
        <v>4.952</v>
      </c>
      <c r="N14">
        <v>4.952</v>
      </c>
      <c r="O14">
        <v>2018</v>
      </c>
    </row>
    <row r="15" spans="1:15">
      <c r="A15" t="s">
        <v>225</v>
      </c>
      <c r="B15" t="s">
        <v>37</v>
      </c>
      <c r="C15" t="s">
        <v>2</v>
      </c>
      <c r="D15" t="s">
        <v>3</v>
      </c>
      <c r="E15" t="s">
        <v>228</v>
      </c>
      <c r="H15">
        <v>182.74</v>
      </c>
      <c r="I15">
        <v>195.13900000000001</v>
      </c>
      <c r="J15">
        <v>206.41399999999999</v>
      </c>
      <c r="K15">
        <v>225.85599999999999</v>
      </c>
      <c r="L15">
        <v>247.215</v>
      </c>
      <c r="M15">
        <v>266.654</v>
      </c>
      <c r="N15">
        <v>285.89100000000002</v>
      </c>
      <c r="O15">
        <v>2018</v>
      </c>
    </row>
    <row r="16" spans="1:15">
      <c r="A16" t="s">
        <v>225</v>
      </c>
      <c r="B16" t="s">
        <v>37</v>
      </c>
      <c r="C16" t="s">
        <v>28</v>
      </c>
      <c r="E16" t="s">
        <v>38</v>
      </c>
      <c r="H16">
        <v>32.801000000000002</v>
      </c>
      <c r="I16">
        <v>33.323</v>
      </c>
      <c r="J16">
        <v>32.465000000000003</v>
      </c>
      <c r="K16">
        <v>32.609000000000002</v>
      </c>
      <c r="L16">
        <v>32.520000000000003</v>
      </c>
      <c r="M16">
        <v>32.337000000000003</v>
      </c>
      <c r="N16">
        <v>31.963000000000001</v>
      </c>
      <c r="O16">
        <v>2018</v>
      </c>
    </row>
    <row r="17" spans="1:15">
      <c r="A17" t="s">
        <v>225</v>
      </c>
      <c r="B17" t="s">
        <v>26</v>
      </c>
      <c r="C17" t="s">
        <v>2</v>
      </c>
      <c r="D17" t="s">
        <v>3</v>
      </c>
      <c r="E17" t="s">
        <v>228</v>
      </c>
      <c r="H17">
        <v>190.04400000000001</v>
      </c>
      <c r="I17">
        <v>211.09800000000001</v>
      </c>
      <c r="J17">
        <v>225.48699999999999</v>
      </c>
      <c r="K17">
        <v>246.65600000000001</v>
      </c>
      <c r="L17">
        <v>270.00799999999998</v>
      </c>
      <c r="M17">
        <v>291.42200000000003</v>
      </c>
      <c r="N17">
        <v>312.73099999999999</v>
      </c>
      <c r="O17">
        <v>2018</v>
      </c>
    </row>
    <row r="18" spans="1:15">
      <c r="A18" t="s">
        <v>225</v>
      </c>
      <c r="B18" t="s">
        <v>26</v>
      </c>
      <c r="C18" t="s">
        <v>28</v>
      </c>
      <c r="E18" t="s">
        <v>29</v>
      </c>
      <c r="H18">
        <v>34.112000000000002</v>
      </c>
      <c r="I18">
        <v>36.048000000000002</v>
      </c>
      <c r="J18">
        <v>35.465000000000003</v>
      </c>
      <c r="K18">
        <v>35.613</v>
      </c>
      <c r="L18">
        <v>35.518000000000001</v>
      </c>
      <c r="M18">
        <v>35.341000000000001</v>
      </c>
      <c r="N18">
        <v>34.963000000000001</v>
      </c>
      <c r="O18">
        <v>2018</v>
      </c>
    </row>
    <row r="22" spans="1:15">
      <c r="A22" t="s">
        <v>193</v>
      </c>
    </row>
    <row r="23" spans="1:15">
      <c r="H23" t="s">
        <v>194</v>
      </c>
      <c r="I23" s="1">
        <f>J4</f>
        <v>635.798</v>
      </c>
      <c r="J23">
        <f>I23*(1+J3/100)</f>
        <v>657.33883623999998</v>
      </c>
      <c r="K23">
        <f>J23*(1+K3/100)</f>
        <v>682.17967086150952</v>
      </c>
      <c r="L23">
        <f>K23*(1+L3/100)</f>
        <v>713.42349978696666</v>
      </c>
      <c r="M23">
        <f>L23*(1+M3/100)</f>
        <v>737.35172396982148</v>
      </c>
      <c r="N23">
        <f>M23*(1+N3/100)</f>
        <v>762.08250079176923</v>
      </c>
    </row>
    <row r="24" spans="1:15">
      <c r="H24" t="s">
        <v>35</v>
      </c>
      <c r="I24">
        <f>LN(I23)</f>
        <v>6.4548809028284708</v>
      </c>
      <c r="J24">
        <f t="shared" ref="J24" si="0">LN(J23)</f>
        <v>6.4881996180212962</v>
      </c>
      <c r="K24">
        <f>LN(K23)</f>
        <v>6.5252930701584031</v>
      </c>
      <c r="L24">
        <f>LN(L23)</f>
        <v>6.5700752129302957</v>
      </c>
      <c r="M24">
        <f>LN(M23)</f>
        <v>6.6030650157559529</v>
      </c>
      <c r="N24">
        <f>LN(N23)</f>
        <v>6.6360548185816102</v>
      </c>
    </row>
    <row r="25" spans="1:15">
      <c r="H25" t="s">
        <v>34</v>
      </c>
      <c r="J25">
        <f>J24-I24</f>
        <v>3.3318715192825366E-2</v>
      </c>
      <c r="K25">
        <f t="shared" ref="K25" si="1">K24-J24</f>
        <v>3.7093452137106908E-2</v>
      </c>
      <c r="L25">
        <f>L24-K24</f>
        <v>4.478214277189263E-2</v>
      </c>
      <c r="M25">
        <f>M24-L24</f>
        <v>3.2989802825657222E-2</v>
      </c>
      <c r="N25">
        <f>N24-M24</f>
        <v>3.2989802825657222E-2</v>
      </c>
    </row>
    <row r="26" spans="1:15">
      <c r="H26" t="s">
        <v>36</v>
      </c>
      <c r="I26">
        <f>AVERAGE(J25:N25)</f>
        <v>3.6234783150627871E-2</v>
      </c>
    </row>
    <row r="28" spans="1:15">
      <c r="H28" t="s">
        <v>39</v>
      </c>
      <c r="I28">
        <v>2018</v>
      </c>
    </row>
    <row r="29" spans="1:15">
      <c r="H29" t="s">
        <v>200</v>
      </c>
      <c r="I29">
        <f>J11/H11</f>
        <v>1.0638467884961442</v>
      </c>
    </row>
    <row r="31" spans="1:15">
      <c r="A31" t="s">
        <v>63</v>
      </c>
      <c r="H31" t="s">
        <v>202</v>
      </c>
      <c r="I31">
        <f>J4/J5</f>
        <v>72.954446356855996</v>
      </c>
    </row>
    <row r="32" spans="1:15">
      <c r="A32" t="s">
        <v>223</v>
      </c>
    </row>
    <row r="34" spans="1:6">
      <c r="C34" t="s">
        <v>217</v>
      </c>
      <c r="D34" s="3"/>
      <c r="F34" t="s">
        <v>222</v>
      </c>
    </row>
    <row r="35" spans="1:6">
      <c r="A35" s="2"/>
      <c r="B35" s="2" t="s">
        <v>65</v>
      </c>
      <c r="C35" s="23">
        <v>51531.6</v>
      </c>
      <c r="D35" s="25">
        <f>C35/$C$46</f>
        <v>92.497572305797917</v>
      </c>
      <c r="F35">
        <f>C35/1000</f>
        <v>51.531599999999997</v>
      </c>
    </row>
    <row r="36" spans="1:6">
      <c r="A36" s="2"/>
      <c r="B36" s="2" t="s">
        <v>75</v>
      </c>
      <c r="C36" s="23"/>
      <c r="D36" s="25">
        <f>C36/$C$46</f>
        <v>0</v>
      </c>
      <c r="F36">
        <f t="shared" ref="F36:F44" si="2">C36/1000</f>
        <v>0</v>
      </c>
    </row>
    <row r="37" spans="1:6">
      <c r="A37" s="2"/>
      <c r="B37" s="2" t="s">
        <v>66</v>
      </c>
      <c r="C37" s="23"/>
      <c r="D37" s="25">
        <f>C37/$C$46</f>
        <v>0</v>
      </c>
      <c r="F37">
        <f t="shared" si="2"/>
        <v>0</v>
      </c>
    </row>
    <row r="38" spans="1:6">
      <c r="A38" s="2"/>
      <c r="B38" s="2" t="s">
        <v>67</v>
      </c>
      <c r="C38" s="23">
        <v>18368.7</v>
      </c>
      <c r="D38" s="25">
        <f>C38/$C$46</f>
        <v>32.971228458140445</v>
      </c>
      <c r="F38">
        <f t="shared" si="2"/>
        <v>18.3687</v>
      </c>
    </row>
    <row r="39" spans="1:6">
      <c r="A39" s="2"/>
      <c r="B39" s="2" t="s">
        <v>68</v>
      </c>
      <c r="C39" s="23">
        <v>962.4</v>
      </c>
      <c r="D39" s="25">
        <f t="shared" ref="D39:D44" si="3">C39/$C$46</f>
        <v>1.7274771904443083</v>
      </c>
      <c r="F39">
        <f t="shared" si="2"/>
        <v>0.96239999999999992</v>
      </c>
    </row>
    <row r="40" spans="1:6">
      <c r="A40" s="2"/>
      <c r="B40" s="2" t="s">
        <v>69</v>
      </c>
      <c r="C40" s="23">
        <v>3931.4</v>
      </c>
      <c r="D40" s="25">
        <f t="shared" si="3"/>
        <v>7.0567371430930521</v>
      </c>
      <c r="F40">
        <f t="shared" si="2"/>
        <v>3.9314</v>
      </c>
    </row>
    <row r="41" spans="1:6">
      <c r="A41" s="2"/>
      <c r="B41" s="2" t="s">
        <v>77</v>
      </c>
      <c r="C41" s="23">
        <v>3703.9</v>
      </c>
      <c r="D41" s="25">
        <f t="shared" si="3"/>
        <v>6.648381926108347</v>
      </c>
      <c r="F41">
        <f t="shared" si="2"/>
        <v>3.7039</v>
      </c>
    </row>
    <row r="42" spans="1:6">
      <c r="A42" s="2"/>
      <c r="B42" s="2" t="s">
        <v>70</v>
      </c>
      <c r="C42" s="23">
        <v>3638.7</v>
      </c>
      <c r="D42" s="25">
        <f t="shared" si="3"/>
        <v>6.5313500133725109</v>
      </c>
      <c r="F42">
        <f t="shared" si="2"/>
        <v>3.6386999999999996</v>
      </c>
    </row>
    <row r="43" spans="1:6">
      <c r="A43" s="2"/>
      <c r="B43" s="2" t="s">
        <v>76</v>
      </c>
      <c r="C43" s="23">
        <v>30773.5</v>
      </c>
      <c r="D43" s="25">
        <f t="shared" si="3"/>
        <v>55.237447340126685</v>
      </c>
      <c r="F43">
        <f t="shared" si="2"/>
        <v>30.773499999999999</v>
      </c>
    </row>
    <row r="44" spans="1:6">
      <c r="A44" s="2"/>
      <c r="B44" s="2" t="s">
        <v>71</v>
      </c>
      <c r="C44" s="23">
        <v>9784.6</v>
      </c>
      <c r="D44" s="25">
        <f t="shared" si="3"/>
        <v>17.563043763114482</v>
      </c>
      <c r="F44">
        <f t="shared" si="2"/>
        <v>9.7846000000000011</v>
      </c>
    </row>
    <row r="45" spans="1:6">
      <c r="C45" s="23"/>
      <c r="D45" s="23"/>
    </row>
    <row r="46" spans="1:6">
      <c r="C46" s="23">
        <f>H4</f>
        <v>557.11300000000006</v>
      </c>
      <c r="D46" s="23"/>
      <c r="F46">
        <v>96.816999999999993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BD884-1D17-DE43-B548-93DD8F94CEB1}">
  <dimension ref="A1:P58"/>
  <sheetViews>
    <sheetView topLeftCell="A20" workbookViewId="0">
      <selection activeCell="C35" sqref="C35"/>
    </sheetView>
  </sheetViews>
  <sheetFormatPr baseColWidth="10" defaultRowHeight="16"/>
  <cols>
    <col min="2" max="2" width="43.5" bestFit="1" customWidth="1"/>
    <col min="3" max="3" width="43" bestFit="1" customWidth="1"/>
    <col min="4" max="4" width="7.1640625" bestFit="1" customWidth="1"/>
  </cols>
  <sheetData>
    <row r="1" spans="1:16">
      <c r="A1" t="s">
        <v>40</v>
      </c>
      <c r="B1" t="s">
        <v>106</v>
      </c>
      <c r="C1" t="s">
        <v>16</v>
      </c>
      <c r="D1" t="s">
        <v>107</v>
      </c>
      <c r="E1" t="s">
        <v>108</v>
      </c>
      <c r="F1">
        <v>2015</v>
      </c>
      <c r="G1">
        <v>2016</v>
      </c>
      <c r="H1">
        <v>2017</v>
      </c>
      <c r="I1">
        <v>2018</v>
      </c>
      <c r="J1">
        <v>2019</v>
      </c>
      <c r="K1">
        <v>2020</v>
      </c>
      <c r="L1">
        <v>2021</v>
      </c>
      <c r="M1">
        <v>2022</v>
      </c>
      <c r="N1">
        <v>2023</v>
      </c>
      <c r="O1">
        <v>2024</v>
      </c>
    </row>
    <row r="2" spans="1:16">
      <c r="A2" t="s">
        <v>139</v>
      </c>
      <c r="B2" t="s">
        <v>1</v>
      </c>
      <c r="C2" t="s">
        <v>2</v>
      </c>
      <c r="D2" t="s">
        <v>3</v>
      </c>
      <c r="E2" t="s">
        <v>140</v>
      </c>
      <c r="F2">
        <v>26.323</v>
      </c>
      <c r="G2">
        <v>27.071999999999999</v>
      </c>
      <c r="H2">
        <v>28.38</v>
      </c>
      <c r="I2">
        <v>29.719000000000001</v>
      </c>
      <c r="J2">
        <v>31.097999999999999</v>
      </c>
      <c r="K2">
        <v>32.591000000000001</v>
      </c>
      <c r="L2">
        <v>34.220999999999997</v>
      </c>
      <c r="M2">
        <v>36</v>
      </c>
      <c r="N2">
        <v>37.872</v>
      </c>
      <c r="O2">
        <v>39.837000000000003</v>
      </c>
      <c r="P2">
        <v>2018</v>
      </c>
    </row>
    <row r="3" spans="1:16">
      <c r="A3" t="s">
        <v>139</v>
      </c>
      <c r="B3" t="s">
        <v>1</v>
      </c>
      <c r="C3" t="s">
        <v>5</v>
      </c>
      <c r="E3" t="s">
        <v>6</v>
      </c>
      <c r="F3">
        <v>2.8809999999999998</v>
      </c>
      <c r="G3">
        <v>2.847</v>
      </c>
      <c r="H3">
        <v>4.8330000000000002</v>
      </c>
      <c r="I3">
        <v>4.7169999999999996</v>
      </c>
      <c r="J3">
        <v>4.641</v>
      </c>
      <c r="K3">
        <v>4.8010000000000002</v>
      </c>
      <c r="L3">
        <v>5</v>
      </c>
      <c r="M3">
        <v>5.2</v>
      </c>
      <c r="N3">
        <v>5.2</v>
      </c>
      <c r="O3">
        <v>5.1870000000000003</v>
      </c>
      <c r="P3">
        <v>2018</v>
      </c>
    </row>
    <row r="4" spans="1:16">
      <c r="A4" t="s">
        <v>139</v>
      </c>
      <c r="B4" t="s">
        <v>7</v>
      </c>
      <c r="C4" t="s">
        <v>2</v>
      </c>
      <c r="D4" t="s">
        <v>3</v>
      </c>
      <c r="E4" t="s">
        <v>140</v>
      </c>
      <c r="F4">
        <v>31.756</v>
      </c>
      <c r="G4">
        <v>34.029000000000003</v>
      </c>
      <c r="H4">
        <v>37.847000000000001</v>
      </c>
      <c r="I4">
        <v>41.076999999999998</v>
      </c>
      <c r="J4">
        <v>44.749000000000002</v>
      </c>
      <c r="K4">
        <v>48.322000000000003</v>
      </c>
      <c r="L4">
        <v>52.341000000000001</v>
      </c>
      <c r="M4">
        <v>56.664000000000001</v>
      </c>
      <c r="N4">
        <v>61.433</v>
      </c>
      <c r="O4">
        <v>66.537999999999997</v>
      </c>
      <c r="P4">
        <v>2018</v>
      </c>
    </row>
    <row r="5" spans="1:16">
      <c r="A5" t="s">
        <v>139</v>
      </c>
      <c r="B5" t="s">
        <v>7</v>
      </c>
      <c r="C5" t="s">
        <v>8</v>
      </c>
      <c r="D5" t="s">
        <v>3</v>
      </c>
      <c r="E5" t="s">
        <v>9</v>
      </c>
      <c r="F5">
        <v>13.993</v>
      </c>
      <c r="G5">
        <v>14.378</v>
      </c>
      <c r="H5">
        <v>15.08</v>
      </c>
      <c r="I5">
        <v>16.209</v>
      </c>
      <c r="J5">
        <v>15.925000000000001</v>
      </c>
      <c r="K5">
        <v>17.007000000000001</v>
      </c>
      <c r="L5">
        <v>18.661999999999999</v>
      </c>
      <c r="M5">
        <v>20.414999999999999</v>
      </c>
      <c r="N5">
        <v>22.074999999999999</v>
      </c>
      <c r="O5">
        <v>23.843</v>
      </c>
      <c r="P5">
        <v>2018</v>
      </c>
    </row>
    <row r="6" spans="1:16">
      <c r="A6" t="s">
        <v>139</v>
      </c>
      <c r="B6" t="s">
        <v>7</v>
      </c>
      <c r="C6" t="s">
        <v>11</v>
      </c>
      <c r="D6" t="s">
        <v>3</v>
      </c>
      <c r="E6" t="s">
        <v>9</v>
      </c>
      <c r="F6">
        <v>35.802999999999997</v>
      </c>
      <c r="G6">
        <v>37.204000000000001</v>
      </c>
      <c r="H6">
        <v>39.735999999999997</v>
      </c>
      <c r="I6">
        <v>42.625</v>
      </c>
      <c r="J6">
        <v>45.398000000000003</v>
      </c>
      <c r="K6">
        <v>48.521999999999998</v>
      </c>
      <c r="L6">
        <v>52</v>
      </c>
      <c r="M6">
        <v>55.801000000000002</v>
      </c>
      <c r="N6">
        <v>59.877000000000002</v>
      </c>
      <c r="O6">
        <v>64.251000000000005</v>
      </c>
      <c r="P6">
        <v>2018</v>
      </c>
    </row>
    <row r="7" spans="1:16">
      <c r="A7" t="s">
        <v>139</v>
      </c>
      <c r="B7" t="s">
        <v>12</v>
      </c>
      <c r="C7" t="s">
        <v>13</v>
      </c>
      <c r="E7" t="s">
        <v>14</v>
      </c>
      <c r="F7">
        <v>120.64</v>
      </c>
      <c r="G7">
        <v>125.697</v>
      </c>
      <c r="H7">
        <v>133.35599999999999</v>
      </c>
      <c r="I7">
        <v>138.21899999999999</v>
      </c>
      <c r="J7">
        <v>143.89500000000001</v>
      </c>
      <c r="K7">
        <v>148.26599999999999</v>
      </c>
      <c r="L7">
        <v>152.94900000000001</v>
      </c>
      <c r="M7">
        <v>157.39699999999999</v>
      </c>
      <c r="N7">
        <v>162.21100000000001</v>
      </c>
      <c r="O7">
        <v>167.02600000000001</v>
      </c>
      <c r="P7">
        <v>2018</v>
      </c>
    </row>
    <row r="8" spans="1:16">
      <c r="A8" t="s">
        <v>139</v>
      </c>
      <c r="B8" t="s">
        <v>15</v>
      </c>
      <c r="C8" t="s">
        <v>2</v>
      </c>
      <c r="D8" t="s">
        <v>16</v>
      </c>
      <c r="E8" t="s">
        <v>17</v>
      </c>
      <c r="F8">
        <v>7072.3559999999998</v>
      </c>
      <c r="G8">
        <v>7260.607</v>
      </c>
      <c r="H8">
        <v>7615.9830000000002</v>
      </c>
      <c r="I8">
        <v>7968.415</v>
      </c>
      <c r="J8">
        <v>8375.9689999999991</v>
      </c>
      <c r="K8">
        <v>8865.9580000000005</v>
      </c>
      <c r="L8">
        <v>9232.4269999999997</v>
      </c>
      <c r="M8">
        <v>9632.99</v>
      </c>
      <c r="N8">
        <v>10051.605</v>
      </c>
      <c r="O8">
        <v>10487.795</v>
      </c>
      <c r="P8">
        <v>2015</v>
      </c>
    </row>
    <row r="9" spans="1:16">
      <c r="A9" t="s">
        <v>139</v>
      </c>
      <c r="B9" t="s">
        <v>15</v>
      </c>
      <c r="C9" t="s">
        <v>18</v>
      </c>
      <c r="D9" t="s">
        <v>16</v>
      </c>
      <c r="E9" t="s">
        <v>17</v>
      </c>
      <c r="F9">
        <v>9013.5069999999996</v>
      </c>
      <c r="G9">
        <v>9253.4279999999999</v>
      </c>
      <c r="H9">
        <v>9706.3449999999993</v>
      </c>
      <c r="I9">
        <v>10155.508</v>
      </c>
      <c r="J9">
        <v>10674.924000000001</v>
      </c>
      <c r="K9">
        <v>11299.401</v>
      </c>
      <c r="L9">
        <v>11766.454</v>
      </c>
      <c r="M9">
        <v>12276.96</v>
      </c>
      <c r="N9">
        <v>12810.472</v>
      </c>
      <c r="O9">
        <v>13366.383</v>
      </c>
      <c r="P9">
        <v>2015</v>
      </c>
    </row>
    <row r="10" spans="1:16">
      <c r="A10" t="s">
        <v>139</v>
      </c>
      <c r="B10" t="s">
        <v>19</v>
      </c>
      <c r="C10" t="s">
        <v>2</v>
      </c>
      <c r="D10" t="s">
        <v>16</v>
      </c>
      <c r="E10" t="s">
        <v>20</v>
      </c>
      <c r="F10">
        <v>8532.0939999999991</v>
      </c>
      <c r="G10">
        <v>9126.348</v>
      </c>
      <c r="H10">
        <v>10156.343999999999</v>
      </c>
      <c r="I10">
        <v>11013.861999999999</v>
      </c>
      <c r="J10">
        <v>12052.637000000001</v>
      </c>
      <c r="K10">
        <v>13145.224</v>
      </c>
      <c r="L10">
        <v>14120.949000000001</v>
      </c>
      <c r="M10">
        <v>15162.023999999999</v>
      </c>
      <c r="N10">
        <v>16304.803</v>
      </c>
      <c r="O10">
        <v>17517.316999999999</v>
      </c>
      <c r="P10">
        <v>2015</v>
      </c>
    </row>
    <row r="11" spans="1:16">
      <c r="A11" t="s">
        <v>139</v>
      </c>
      <c r="B11" t="s">
        <v>21</v>
      </c>
      <c r="C11" t="s">
        <v>13</v>
      </c>
      <c r="E11" t="s">
        <v>141</v>
      </c>
      <c r="F11">
        <v>114.66500000000001</v>
      </c>
      <c r="G11">
        <v>117.113</v>
      </c>
      <c r="H11">
        <v>124.181</v>
      </c>
      <c r="I11">
        <v>127.429</v>
      </c>
      <c r="J11">
        <v>132.845</v>
      </c>
      <c r="K11">
        <v>137.84</v>
      </c>
      <c r="L11">
        <v>141.95400000000001</v>
      </c>
      <c r="M11">
        <v>146.256</v>
      </c>
      <c r="N11">
        <v>150.64400000000001</v>
      </c>
      <c r="O11">
        <v>155.16300000000001</v>
      </c>
      <c r="P11">
        <v>2018</v>
      </c>
    </row>
    <row r="12" spans="1:16">
      <c r="A12" t="s">
        <v>139</v>
      </c>
      <c r="B12" t="s">
        <v>21</v>
      </c>
      <c r="C12" t="s">
        <v>5</v>
      </c>
      <c r="E12" t="s">
        <v>23</v>
      </c>
      <c r="F12">
        <v>4.0039999999999996</v>
      </c>
      <c r="G12">
        <v>2.1349999999999998</v>
      </c>
      <c r="H12">
        <v>6.0350000000000001</v>
      </c>
      <c r="I12">
        <v>2.6150000000000002</v>
      </c>
      <c r="J12">
        <v>4.25</v>
      </c>
      <c r="K12">
        <v>3.76</v>
      </c>
      <c r="L12">
        <v>2.9849999999999999</v>
      </c>
      <c r="M12">
        <v>3.03</v>
      </c>
      <c r="N12">
        <v>3</v>
      </c>
      <c r="O12">
        <v>3</v>
      </c>
      <c r="P12">
        <v>2018</v>
      </c>
    </row>
    <row r="13" spans="1:16">
      <c r="A13" t="s">
        <v>139</v>
      </c>
      <c r="B13" t="s">
        <v>24</v>
      </c>
      <c r="C13" t="s">
        <v>13</v>
      </c>
      <c r="E13" t="s">
        <v>141</v>
      </c>
      <c r="F13">
        <v>116.907</v>
      </c>
      <c r="G13">
        <v>119.04900000000001</v>
      </c>
      <c r="H13">
        <v>127.045</v>
      </c>
      <c r="I13">
        <v>128.96899999999999</v>
      </c>
      <c r="J13">
        <v>135.98500000000001</v>
      </c>
      <c r="K13">
        <v>140.12100000000001</v>
      </c>
      <c r="L13">
        <v>144.38300000000001</v>
      </c>
      <c r="M13">
        <v>148.744</v>
      </c>
      <c r="N13">
        <v>153.18</v>
      </c>
      <c r="O13">
        <v>157.798</v>
      </c>
      <c r="P13">
        <v>2018</v>
      </c>
    </row>
    <row r="14" spans="1:16">
      <c r="A14" t="s">
        <v>139</v>
      </c>
      <c r="B14" t="s">
        <v>24</v>
      </c>
      <c r="C14" t="s">
        <v>5</v>
      </c>
      <c r="E14" t="s">
        <v>25</v>
      </c>
      <c r="F14">
        <v>4.8789999999999996</v>
      </c>
      <c r="G14">
        <v>1.8320000000000001</v>
      </c>
      <c r="H14">
        <v>6.7160000000000002</v>
      </c>
      <c r="I14">
        <v>1.5149999999999999</v>
      </c>
      <c r="J14">
        <v>5.44</v>
      </c>
      <c r="K14">
        <v>3.0419999999999998</v>
      </c>
      <c r="L14">
        <v>3.0419999999999998</v>
      </c>
      <c r="M14">
        <v>3.0209999999999999</v>
      </c>
      <c r="N14">
        <v>2.9820000000000002</v>
      </c>
      <c r="O14">
        <v>3.0150000000000001</v>
      </c>
      <c r="P14">
        <v>2018</v>
      </c>
    </row>
    <row r="15" spans="1:16">
      <c r="A15" t="s">
        <v>139</v>
      </c>
      <c r="B15" t="s">
        <v>37</v>
      </c>
      <c r="C15" t="s">
        <v>2</v>
      </c>
      <c r="D15" t="s">
        <v>3</v>
      </c>
      <c r="E15" t="s">
        <v>142</v>
      </c>
      <c r="F15">
        <v>8.923</v>
      </c>
      <c r="G15">
        <v>9.6229999999999993</v>
      </c>
      <c r="H15">
        <v>11.051</v>
      </c>
      <c r="I15">
        <v>11.760999999999999</v>
      </c>
      <c r="J15">
        <v>12.654999999999999</v>
      </c>
      <c r="K15">
        <v>13.552</v>
      </c>
      <c r="L15">
        <v>14.603999999999999</v>
      </c>
      <c r="M15">
        <v>15.842000000000001</v>
      </c>
      <c r="N15">
        <v>17.202000000000002</v>
      </c>
      <c r="O15">
        <v>18.649000000000001</v>
      </c>
      <c r="P15">
        <v>2017</v>
      </c>
    </row>
    <row r="16" spans="1:16">
      <c r="A16" t="s">
        <v>139</v>
      </c>
      <c r="B16" t="s">
        <v>37</v>
      </c>
      <c r="C16" t="s">
        <v>28</v>
      </c>
      <c r="E16" t="s">
        <v>38</v>
      </c>
      <c r="F16">
        <v>28.1</v>
      </c>
      <c r="G16">
        <v>28.279</v>
      </c>
      <c r="H16">
        <v>29.199000000000002</v>
      </c>
      <c r="I16">
        <v>28.631</v>
      </c>
      <c r="J16">
        <v>28.28</v>
      </c>
      <c r="K16">
        <v>28.045000000000002</v>
      </c>
      <c r="L16">
        <v>27.902999999999999</v>
      </c>
      <c r="M16">
        <v>27.959</v>
      </c>
      <c r="N16">
        <v>28.001000000000001</v>
      </c>
      <c r="O16">
        <v>28.027000000000001</v>
      </c>
      <c r="P16">
        <v>2017</v>
      </c>
    </row>
    <row r="17" spans="1:16">
      <c r="A17" t="s">
        <v>139</v>
      </c>
      <c r="B17" t="s">
        <v>26</v>
      </c>
      <c r="C17" t="s">
        <v>2</v>
      </c>
      <c r="D17" t="s">
        <v>3</v>
      </c>
      <c r="E17" t="s">
        <v>142</v>
      </c>
      <c r="F17">
        <v>9.3249999999999993</v>
      </c>
      <c r="G17">
        <v>10.167999999999999</v>
      </c>
      <c r="H17">
        <v>11.247999999999999</v>
      </c>
      <c r="I17">
        <v>12.125</v>
      </c>
      <c r="J17">
        <v>13.487</v>
      </c>
      <c r="K17">
        <v>14.516</v>
      </c>
      <c r="L17">
        <v>15.746</v>
      </c>
      <c r="M17">
        <v>17.138999999999999</v>
      </c>
      <c r="N17">
        <v>18.587</v>
      </c>
      <c r="O17">
        <v>20.097999999999999</v>
      </c>
      <c r="P17">
        <v>2017</v>
      </c>
    </row>
    <row r="18" spans="1:16">
      <c r="A18" t="s">
        <v>139</v>
      </c>
      <c r="B18" t="s">
        <v>26</v>
      </c>
      <c r="C18" t="s">
        <v>28</v>
      </c>
      <c r="E18" t="s">
        <v>29</v>
      </c>
      <c r="F18">
        <v>29.366</v>
      </c>
      <c r="G18">
        <v>29.879000000000001</v>
      </c>
      <c r="H18">
        <v>29.721</v>
      </c>
      <c r="I18">
        <v>29.518000000000001</v>
      </c>
      <c r="J18">
        <v>30.14</v>
      </c>
      <c r="K18">
        <v>30.041</v>
      </c>
      <c r="L18">
        <v>30.082999999999998</v>
      </c>
      <c r="M18">
        <v>30.247</v>
      </c>
      <c r="N18">
        <v>30.256</v>
      </c>
      <c r="O18">
        <v>30.206</v>
      </c>
      <c r="P18">
        <v>2017</v>
      </c>
    </row>
    <row r="22" spans="1:16">
      <c r="A22" t="s">
        <v>193</v>
      </c>
    </row>
    <row r="23" spans="1:16">
      <c r="H23" t="s">
        <v>194</v>
      </c>
      <c r="I23" s="1">
        <f>K4</f>
        <v>48.322000000000003</v>
      </c>
      <c r="J23">
        <f>I23*(1+K3/100)</f>
        <v>50.641939220000005</v>
      </c>
      <c r="K23">
        <f t="shared" ref="K23:M23" si="0">J23*(1+L3/100)</f>
        <v>53.174036181000005</v>
      </c>
      <c r="L23">
        <f>K23*(1+M3/100)</f>
        <v>55.939086062412009</v>
      </c>
      <c r="M23">
        <f t="shared" si="0"/>
        <v>58.847918537657435</v>
      </c>
      <c r="N23">
        <f>M23*(1+O3/100)</f>
        <v>61.900360072205729</v>
      </c>
    </row>
    <row r="24" spans="1:16">
      <c r="H24" t="s">
        <v>35</v>
      </c>
      <c r="I24">
        <f>LN(I23)</f>
        <v>3.877886943498464</v>
      </c>
      <c r="J24">
        <f t="shared" ref="J24:N24" si="1">LN(J23)</f>
        <v>3.9247800713365226</v>
      </c>
      <c r="K24">
        <f t="shared" si="1"/>
        <v>3.9735702355059548</v>
      </c>
      <c r="L24">
        <f t="shared" si="1"/>
        <v>4.0242633498214726</v>
      </c>
      <c r="M24">
        <f t="shared" si="1"/>
        <v>4.0749564641369913</v>
      </c>
      <c r="N24">
        <f t="shared" si="1"/>
        <v>4.125525996672109</v>
      </c>
    </row>
    <row r="25" spans="1:16">
      <c r="H25" t="s">
        <v>34</v>
      </c>
      <c r="J25">
        <f>J24-I24</f>
        <v>4.6893127838058657E-2</v>
      </c>
      <c r="K25">
        <f t="shared" ref="K25:M25" si="2">K24-J24</f>
        <v>4.879016416943216E-2</v>
      </c>
      <c r="L25">
        <f t="shared" si="2"/>
        <v>5.0693114315517818E-2</v>
      </c>
      <c r="M25">
        <f t="shared" si="2"/>
        <v>5.0693114315518706E-2</v>
      </c>
      <c r="N25">
        <f>N24-M24</f>
        <v>5.0569532535117645E-2</v>
      </c>
    </row>
    <row r="26" spans="1:16">
      <c r="H26" t="s">
        <v>36</v>
      </c>
      <c r="I26">
        <f>AVERAGE(J25:N25)</f>
        <v>4.9527810634728997E-2</v>
      </c>
    </row>
    <row r="28" spans="1:16">
      <c r="H28" t="s">
        <v>39</v>
      </c>
      <c r="I28">
        <v>2015</v>
      </c>
    </row>
    <row r="29" spans="1:16">
      <c r="H29" t="s">
        <v>196</v>
      </c>
      <c r="I29">
        <f>K11/F11</f>
        <v>1.2021104957920901</v>
      </c>
    </row>
    <row r="31" spans="1:16">
      <c r="A31" t="s">
        <v>155</v>
      </c>
      <c r="H31" t="s">
        <v>202</v>
      </c>
      <c r="I31">
        <f>K4/K5</f>
        <v>2.8413006409125652</v>
      </c>
    </row>
    <row r="32" spans="1:16">
      <c r="A32" t="s">
        <v>223</v>
      </c>
    </row>
    <row r="34" spans="2:11">
      <c r="B34" s="4"/>
      <c r="C34" s="3" t="s">
        <v>224</v>
      </c>
      <c r="D34" s="3" t="s">
        <v>74</v>
      </c>
      <c r="E34" s="4"/>
      <c r="F34" s="3" t="s">
        <v>102</v>
      </c>
      <c r="G34" s="3"/>
      <c r="H34" s="4"/>
      <c r="I34" s="3"/>
      <c r="J34" s="3"/>
      <c r="K34" s="4"/>
    </row>
    <row r="35" spans="2:11">
      <c r="B35" s="2" t="s">
        <v>147</v>
      </c>
      <c r="C35" s="4">
        <v>2149.4</v>
      </c>
      <c r="D35" s="5">
        <f t="shared" ref="D35:D44" si="3">C35/(1000*$C$46)</f>
        <v>5.2326119239477081E-2</v>
      </c>
      <c r="F35">
        <f t="shared" ref="F35:F44" si="4">C35/1000</f>
        <v>2.1494</v>
      </c>
    </row>
    <row r="36" spans="2:11">
      <c r="B36" s="2" t="s">
        <v>148</v>
      </c>
      <c r="C36" s="3">
        <v>724.3</v>
      </c>
      <c r="D36" s="5">
        <f t="shared" si="3"/>
        <v>1.7632738515470942E-2</v>
      </c>
      <c r="F36">
        <f t="shared" si="4"/>
        <v>0.72429999999999994</v>
      </c>
    </row>
    <row r="37" spans="2:11">
      <c r="B37" s="2" t="s">
        <v>149</v>
      </c>
      <c r="C37" s="3">
        <v>1173.5</v>
      </c>
      <c r="D37" s="5">
        <f t="shared" si="3"/>
        <v>2.8568298561238648E-2</v>
      </c>
      <c r="F37">
        <f t="shared" si="4"/>
        <v>1.1735</v>
      </c>
    </row>
    <row r="38" spans="2:11">
      <c r="B38" s="2" t="s">
        <v>150</v>
      </c>
      <c r="C38" s="4">
        <v>1775.9</v>
      </c>
      <c r="D38" s="5">
        <f t="shared" si="3"/>
        <v>4.3233439637753487E-2</v>
      </c>
      <c r="F38">
        <f t="shared" si="4"/>
        <v>1.7759</v>
      </c>
    </row>
    <row r="39" spans="2:11">
      <c r="B39" s="2" t="s">
        <v>151</v>
      </c>
      <c r="C39" s="3">
        <v>59.5</v>
      </c>
      <c r="D39" s="5">
        <f t="shared" si="3"/>
        <v>1.4484991601139323E-3</v>
      </c>
      <c r="F39">
        <f t="shared" si="4"/>
        <v>5.9499999999999997E-2</v>
      </c>
    </row>
    <row r="40" spans="2:11">
      <c r="B40" s="2" t="s">
        <v>152</v>
      </c>
      <c r="C40" s="3">
        <v>25.3</v>
      </c>
      <c r="D40" s="5">
        <f t="shared" si="3"/>
        <v>6.1591644959466368E-4</v>
      </c>
      <c r="F40">
        <f t="shared" si="4"/>
        <v>2.53E-2</v>
      </c>
    </row>
    <row r="41" spans="2:11">
      <c r="B41" s="2" t="s">
        <v>77</v>
      </c>
      <c r="C41" s="4">
        <v>1141.5999999999999</v>
      </c>
      <c r="D41" s="5">
        <f t="shared" si="3"/>
        <v>2.7791708255227983E-2</v>
      </c>
      <c r="F41">
        <f t="shared" si="4"/>
        <v>1.1415999999999999</v>
      </c>
    </row>
    <row r="42" spans="2:11">
      <c r="B42" s="2" t="s">
        <v>153</v>
      </c>
      <c r="C42" s="3">
        <v>350.4</v>
      </c>
      <c r="D42" s="5">
        <f t="shared" si="3"/>
        <v>8.530321104267595E-3</v>
      </c>
      <c r="F42">
        <f t="shared" si="4"/>
        <v>0.35039999999999999</v>
      </c>
    </row>
    <row r="43" spans="2:11">
      <c r="B43" s="2" t="s">
        <v>76</v>
      </c>
      <c r="C43" s="3">
        <v>1256</v>
      </c>
      <c r="D43" s="5">
        <f t="shared" si="3"/>
        <v>3.0576721766438639E-2</v>
      </c>
      <c r="F43">
        <f t="shared" si="4"/>
        <v>1.256</v>
      </c>
    </row>
    <row r="44" spans="2:11">
      <c r="B44" s="2" t="s">
        <v>154</v>
      </c>
      <c r="C44" s="4">
        <v>2699</v>
      </c>
      <c r="D44" s="5">
        <f t="shared" si="3"/>
        <v>6.5705869464663919E-2</v>
      </c>
      <c r="F44">
        <f t="shared" si="4"/>
        <v>2.6989999999999998</v>
      </c>
    </row>
    <row r="46" spans="2:11">
      <c r="B46" s="2" t="s">
        <v>73</v>
      </c>
      <c r="C46" s="3">
        <f>I4</f>
        <v>41.076999999999998</v>
      </c>
    </row>
    <row r="49" spans="2:2">
      <c r="B49" s="14"/>
    </row>
    <row r="50" spans="2:2">
      <c r="B50" s="14"/>
    </row>
    <row r="51" spans="2:2">
      <c r="B51" s="14"/>
    </row>
    <row r="52" spans="2:2">
      <c r="B52" s="14"/>
    </row>
    <row r="53" spans="2:2">
      <c r="B53" s="14"/>
    </row>
    <row r="54" spans="2:2">
      <c r="B54" s="14"/>
    </row>
    <row r="55" spans="2:2">
      <c r="B55" s="14"/>
    </row>
    <row r="56" spans="2:2">
      <c r="B56" s="14"/>
    </row>
    <row r="57" spans="2:2">
      <c r="B57" s="14"/>
    </row>
    <row r="58" spans="2:2">
      <c r="B58"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90EE-018C-C24A-876C-0209F98B224D}">
  <dimension ref="A1:P51"/>
  <sheetViews>
    <sheetView topLeftCell="A17" workbookViewId="0">
      <selection activeCell="C35" sqref="C35:C46"/>
    </sheetView>
  </sheetViews>
  <sheetFormatPr baseColWidth="10" defaultRowHeight="16"/>
  <sheetData>
    <row r="1" spans="1:16">
      <c r="A1" t="s">
        <v>40</v>
      </c>
      <c r="B1" t="s">
        <v>106</v>
      </c>
      <c r="C1" t="s">
        <v>16</v>
      </c>
      <c r="D1" t="s">
        <v>107</v>
      </c>
      <c r="E1" t="s">
        <v>108</v>
      </c>
      <c r="F1">
        <v>2015</v>
      </c>
      <c r="G1">
        <v>2016</v>
      </c>
      <c r="H1">
        <v>2017</v>
      </c>
      <c r="I1">
        <v>2018</v>
      </c>
      <c r="J1">
        <v>2019</v>
      </c>
      <c r="K1">
        <v>2020</v>
      </c>
      <c r="L1">
        <v>2021</v>
      </c>
      <c r="M1">
        <v>2022</v>
      </c>
      <c r="N1">
        <v>2023</v>
      </c>
      <c r="O1">
        <v>2024</v>
      </c>
    </row>
    <row r="2" spans="1:16">
      <c r="A2" t="s">
        <v>143</v>
      </c>
      <c r="B2" t="s">
        <v>1</v>
      </c>
      <c r="C2" t="s">
        <v>2</v>
      </c>
      <c r="D2" t="s">
        <v>3</v>
      </c>
      <c r="E2" t="s">
        <v>144</v>
      </c>
      <c r="F2">
        <v>15850.726000000001</v>
      </c>
      <c r="G2">
        <v>16035.924999999999</v>
      </c>
      <c r="H2">
        <v>16891.768</v>
      </c>
      <c r="I2">
        <v>18059.484</v>
      </c>
      <c r="J2">
        <v>19233.350999999999</v>
      </c>
      <c r="K2">
        <v>20265.553</v>
      </c>
      <c r="L2">
        <v>21307.589</v>
      </c>
      <c r="M2">
        <v>22497.564999999999</v>
      </c>
      <c r="N2">
        <v>23854.516</v>
      </c>
      <c r="O2">
        <v>25047.241999999998</v>
      </c>
      <c r="P2">
        <v>2016</v>
      </c>
    </row>
    <row r="3" spans="1:16">
      <c r="A3" t="s">
        <v>143</v>
      </c>
      <c r="B3" t="s">
        <v>1</v>
      </c>
      <c r="C3" t="s">
        <v>5</v>
      </c>
      <c r="E3" t="s">
        <v>6</v>
      </c>
      <c r="F3">
        <v>2.38</v>
      </c>
      <c r="G3">
        <v>1.1679999999999999</v>
      </c>
      <c r="H3">
        <v>5.3369999999999997</v>
      </c>
      <c r="I3">
        <v>6.9130000000000003</v>
      </c>
      <c r="J3">
        <v>6.5</v>
      </c>
      <c r="K3">
        <v>5.367</v>
      </c>
      <c r="L3">
        <v>5.1420000000000003</v>
      </c>
      <c r="M3">
        <v>5.585</v>
      </c>
      <c r="N3">
        <v>6.032</v>
      </c>
      <c r="O3">
        <v>5</v>
      </c>
      <c r="P3">
        <v>2016</v>
      </c>
    </row>
    <row r="4" spans="1:16">
      <c r="A4" t="s">
        <v>143</v>
      </c>
      <c r="B4" t="s">
        <v>7</v>
      </c>
      <c r="C4" t="s">
        <v>2</v>
      </c>
      <c r="D4" t="s">
        <v>3</v>
      </c>
      <c r="E4" t="s">
        <v>144</v>
      </c>
      <c r="F4">
        <v>23150.385999999999</v>
      </c>
      <c r="G4">
        <v>23942.866000000002</v>
      </c>
      <c r="H4">
        <v>27876.296999999999</v>
      </c>
      <c r="I4">
        <v>32093.615000000002</v>
      </c>
      <c r="J4">
        <v>37128.917000000001</v>
      </c>
      <c r="K4">
        <v>42092.328000000001</v>
      </c>
      <c r="L4">
        <v>47531.112000000001</v>
      </c>
      <c r="M4">
        <v>53651.794000000002</v>
      </c>
      <c r="N4">
        <v>60002.118999999999</v>
      </c>
      <c r="O4">
        <v>66798.089000000007</v>
      </c>
      <c r="P4">
        <v>2016</v>
      </c>
    </row>
    <row r="5" spans="1:16">
      <c r="A5" t="s">
        <v>143</v>
      </c>
      <c r="B5" t="s">
        <v>7</v>
      </c>
      <c r="C5" t="s">
        <v>8</v>
      </c>
      <c r="D5" t="s">
        <v>3</v>
      </c>
      <c r="E5" t="s">
        <v>9</v>
      </c>
      <c r="F5">
        <v>11.75</v>
      </c>
      <c r="G5">
        <v>11.159000000000001</v>
      </c>
      <c r="H5">
        <v>11.426</v>
      </c>
      <c r="I5">
        <v>13.009</v>
      </c>
      <c r="J5">
        <v>13.637</v>
      </c>
      <c r="K5">
        <v>14.673999999999999</v>
      </c>
      <c r="L5">
        <v>15.81</v>
      </c>
      <c r="M5">
        <v>17.016999999999999</v>
      </c>
      <c r="N5">
        <v>18.135999999999999</v>
      </c>
      <c r="O5">
        <v>19.228000000000002</v>
      </c>
      <c r="P5">
        <v>2016</v>
      </c>
    </row>
    <row r="6" spans="1:16">
      <c r="A6" t="s">
        <v>143</v>
      </c>
      <c r="B6" t="s">
        <v>7</v>
      </c>
      <c r="C6" t="s">
        <v>11</v>
      </c>
      <c r="D6" t="s">
        <v>3</v>
      </c>
      <c r="E6" t="s">
        <v>9</v>
      </c>
      <c r="F6">
        <v>36.256999999999998</v>
      </c>
      <c r="G6">
        <v>37.06</v>
      </c>
      <c r="H6">
        <v>39.773000000000003</v>
      </c>
      <c r="I6">
        <v>43.558999999999997</v>
      </c>
      <c r="J6">
        <v>47.216999999999999</v>
      </c>
      <c r="K6">
        <v>50.738</v>
      </c>
      <c r="L6">
        <v>54.448</v>
      </c>
      <c r="M6">
        <v>58.642000000000003</v>
      </c>
      <c r="N6">
        <v>63.423000000000002</v>
      </c>
      <c r="O6">
        <v>67.935000000000002</v>
      </c>
      <c r="P6">
        <v>2016</v>
      </c>
    </row>
    <row r="7" spans="1:16">
      <c r="A7" t="s">
        <v>143</v>
      </c>
      <c r="B7" t="s">
        <v>12</v>
      </c>
      <c r="C7" t="s">
        <v>13</v>
      </c>
      <c r="E7" t="s">
        <v>14</v>
      </c>
      <c r="F7">
        <v>146.053</v>
      </c>
      <c r="G7">
        <v>149.30799999999999</v>
      </c>
      <c r="H7">
        <v>165.029</v>
      </c>
      <c r="I7">
        <v>177.71100000000001</v>
      </c>
      <c r="J7">
        <v>193.04400000000001</v>
      </c>
      <c r="K7">
        <v>207.70400000000001</v>
      </c>
      <c r="L7">
        <v>223.071</v>
      </c>
      <c r="M7">
        <v>238.47800000000001</v>
      </c>
      <c r="N7">
        <v>251.53399999999999</v>
      </c>
      <c r="O7">
        <v>266.68799999999999</v>
      </c>
      <c r="P7">
        <v>2016</v>
      </c>
    </row>
    <row r="8" spans="1:16">
      <c r="A8" t="s">
        <v>143</v>
      </c>
      <c r="B8" t="s">
        <v>15</v>
      </c>
      <c r="C8" t="s">
        <v>2</v>
      </c>
      <c r="D8" t="s">
        <v>16</v>
      </c>
      <c r="E8" t="s">
        <v>17</v>
      </c>
      <c r="F8">
        <v>5183740.023</v>
      </c>
      <c r="G8">
        <v>5139826.6310000001</v>
      </c>
      <c r="H8">
        <v>5315388.6579999998</v>
      </c>
      <c r="I8">
        <v>5576877.023</v>
      </c>
      <c r="J8">
        <v>5828630.0580000002</v>
      </c>
      <c r="K8">
        <v>6026925.5109999999</v>
      </c>
      <c r="L8">
        <v>6218669.6770000001</v>
      </c>
      <c r="M8">
        <v>6443539.7790000001</v>
      </c>
      <c r="N8">
        <v>6704793.6430000002</v>
      </c>
      <c r="O8">
        <v>6908766.7560000001</v>
      </c>
      <c r="P8">
        <v>2014</v>
      </c>
    </row>
    <row r="9" spans="1:16">
      <c r="A9" t="s">
        <v>143</v>
      </c>
      <c r="B9" t="s">
        <v>15</v>
      </c>
      <c r="C9" t="s">
        <v>18</v>
      </c>
      <c r="D9" t="s">
        <v>16</v>
      </c>
      <c r="E9" t="s">
        <v>17</v>
      </c>
      <c r="F9">
        <v>11110.011</v>
      </c>
      <c r="G9">
        <v>11015.894</v>
      </c>
      <c r="H9">
        <v>11392.165999999999</v>
      </c>
      <c r="I9">
        <v>11952.599</v>
      </c>
      <c r="J9">
        <v>12492.166999999999</v>
      </c>
      <c r="K9">
        <v>12917.162</v>
      </c>
      <c r="L9">
        <v>13328.116</v>
      </c>
      <c r="M9">
        <v>13810.067999999999</v>
      </c>
      <c r="N9">
        <v>14369.998</v>
      </c>
      <c r="O9">
        <v>14807.162</v>
      </c>
      <c r="P9">
        <v>2014</v>
      </c>
    </row>
    <row r="10" spans="1:16">
      <c r="A10" t="s">
        <v>143</v>
      </c>
      <c r="B10" t="s">
        <v>19</v>
      </c>
      <c r="C10" t="s">
        <v>2</v>
      </c>
      <c r="D10" t="s">
        <v>16</v>
      </c>
      <c r="E10" t="s">
        <v>20</v>
      </c>
      <c r="F10">
        <v>7570983.1129999999</v>
      </c>
      <c r="G10">
        <v>7674155.5190000003</v>
      </c>
      <c r="H10">
        <v>8771926.7349999994</v>
      </c>
      <c r="I10">
        <v>9910700.8990000002</v>
      </c>
      <c r="J10">
        <v>11251846.998</v>
      </c>
      <c r="K10">
        <v>12518154.256999999</v>
      </c>
      <c r="L10">
        <v>13872066.093</v>
      </c>
      <c r="M10">
        <v>15366439.032</v>
      </c>
      <c r="N10">
        <v>16864807.719999999</v>
      </c>
      <c r="O10">
        <v>18424879.622000001</v>
      </c>
      <c r="P10">
        <v>2014</v>
      </c>
    </row>
    <row r="11" spans="1:16">
      <c r="A11" t="s">
        <v>143</v>
      </c>
      <c r="B11" t="s">
        <v>21</v>
      </c>
      <c r="C11" t="s">
        <v>13</v>
      </c>
      <c r="E11" t="s">
        <v>145</v>
      </c>
      <c r="F11">
        <v>100.092</v>
      </c>
      <c r="G11">
        <v>100.583</v>
      </c>
      <c r="H11">
        <v>105.233</v>
      </c>
      <c r="I11">
        <v>113.283</v>
      </c>
      <c r="J11">
        <v>123.518</v>
      </c>
      <c r="K11">
        <v>133.72399999999999</v>
      </c>
      <c r="L11">
        <v>143.81800000000001</v>
      </c>
      <c r="M11">
        <v>153.81800000000001</v>
      </c>
      <c r="N11">
        <v>164.583</v>
      </c>
      <c r="O11">
        <v>176.28100000000001</v>
      </c>
      <c r="P11">
        <v>2017</v>
      </c>
    </row>
    <row r="12" spans="1:16">
      <c r="A12" t="s">
        <v>143</v>
      </c>
      <c r="B12" t="s">
        <v>21</v>
      </c>
      <c r="C12" t="s">
        <v>5</v>
      </c>
      <c r="E12" t="s">
        <v>23</v>
      </c>
      <c r="F12">
        <v>5.88</v>
      </c>
      <c r="G12">
        <v>0.49099999999999999</v>
      </c>
      <c r="H12">
        <v>4.6230000000000002</v>
      </c>
      <c r="I12">
        <v>7.65</v>
      </c>
      <c r="J12">
        <v>9.0340000000000007</v>
      </c>
      <c r="K12">
        <v>8.2629999999999999</v>
      </c>
      <c r="L12">
        <v>7.548</v>
      </c>
      <c r="M12">
        <v>6.9530000000000003</v>
      </c>
      <c r="N12">
        <v>6.9989999999999997</v>
      </c>
      <c r="O12">
        <v>7.1079999999999997</v>
      </c>
      <c r="P12">
        <v>2017</v>
      </c>
    </row>
    <row r="13" spans="1:16">
      <c r="A13" t="s">
        <v>143</v>
      </c>
      <c r="B13" t="s">
        <v>24</v>
      </c>
      <c r="C13" t="s">
        <v>13</v>
      </c>
      <c r="E13" t="s">
        <v>145</v>
      </c>
      <c r="F13">
        <v>99.5</v>
      </c>
      <c r="G13">
        <v>100.3</v>
      </c>
      <c r="H13">
        <v>107.5</v>
      </c>
      <c r="I13">
        <v>117.9</v>
      </c>
      <c r="J13">
        <v>127.79600000000001</v>
      </c>
      <c r="K13">
        <v>138.19</v>
      </c>
      <c r="L13">
        <v>147.81299999999999</v>
      </c>
      <c r="M13">
        <v>158.07499999999999</v>
      </c>
      <c r="N13">
        <v>169.227</v>
      </c>
      <c r="O13">
        <v>181.34399999999999</v>
      </c>
      <c r="P13">
        <v>2017</v>
      </c>
    </row>
    <row r="14" spans="1:16">
      <c r="A14" t="s">
        <v>143</v>
      </c>
      <c r="B14" t="s">
        <v>24</v>
      </c>
      <c r="C14" t="s">
        <v>5</v>
      </c>
      <c r="E14" t="s">
        <v>25</v>
      </c>
      <c r="F14">
        <v>1.1180000000000001</v>
      </c>
      <c r="G14">
        <v>0.80400000000000005</v>
      </c>
      <c r="H14">
        <v>7.1779999999999999</v>
      </c>
      <c r="I14">
        <v>9.6739999999999995</v>
      </c>
      <c r="J14">
        <v>8.3940000000000001</v>
      </c>
      <c r="K14">
        <v>8.1329999999999991</v>
      </c>
      <c r="L14">
        <v>6.9640000000000004</v>
      </c>
      <c r="M14">
        <v>6.9420000000000002</v>
      </c>
      <c r="N14">
        <v>7.0549999999999997</v>
      </c>
      <c r="O14">
        <v>7.16</v>
      </c>
      <c r="P14">
        <v>2017</v>
      </c>
    </row>
    <row r="15" spans="1:16">
      <c r="A15" t="s">
        <v>143</v>
      </c>
      <c r="B15" t="s">
        <v>37</v>
      </c>
      <c r="C15" t="s">
        <v>2</v>
      </c>
      <c r="D15" t="s">
        <v>3</v>
      </c>
      <c r="E15" t="s">
        <v>146</v>
      </c>
      <c r="F15">
        <v>5983.3980000000001</v>
      </c>
      <c r="G15">
        <v>5835.0429999999997</v>
      </c>
      <c r="H15">
        <v>7958.2449999999999</v>
      </c>
      <c r="I15">
        <v>10062.530000000001</v>
      </c>
      <c r="J15">
        <v>11477.825999999999</v>
      </c>
      <c r="K15">
        <v>12701.53</v>
      </c>
      <c r="L15">
        <v>14364.143</v>
      </c>
      <c r="M15">
        <v>16054.64</v>
      </c>
      <c r="N15">
        <v>18158.951000000001</v>
      </c>
      <c r="O15">
        <v>20280.272000000001</v>
      </c>
      <c r="P15">
        <v>2018</v>
      </c>
    </row>
    <row r="16" spans="1:16">
      <c r="A16" t="s">
        <v>143</v>
      </c>
      <c r="B16" t="s">
        <v>37</v>
      </c>
      <c r="C16" t="s">
        <v>28</v>
      </c>
      <c r="E16" t="s">
        <v>38</v>
      </c>
      <c r="F16">
        <v>25.846</v>
      </c>
      <c r="G16">
        <v>24.370999999999999</v>
      </c>
      <c r="H16">
        <v>28.547999999999998</v>
      </c>
      <c r="I16">
        <v>31.353999999999999</v>
      </c>
      <c r="J16">
        <v>30.913</v>
      </c>
      <c r="K16">
        <v>30.175000000000001</v>
      </c>
      <c r="L16">
        <v>30.221</v>
      </c>
      <c r="M16">
        <v>29.923999999999999</v>
      </c>
      <c r="N16">
        <v>30.263999999999999</v>
      </c>
      <c r="O16">
        <v>30.361000000000001</v>
      </c>
      <c r="P16">
        <v>2018</v>
      </c>
    </row>
    <row r="17" spans="1:16">
      <c r="A17" t="s">
        <v>143</v>
      </c>
      <c r="B17" t="s">
        <v>26</v>
      </c>
      <c r="C17" t="s">
        <v>2</v>
      </c>
      <c r="D17" t="s">
        <v>3</v>
      </c>
      <c r="E17" t="s">
        <v>146</v>
      </c>
      <c r="F17">
        <v>7137.9740000000002</v>
      </c>
      <c r="G17">
        <v>9495.3330000000005</v>
      </c>
      <c r="H17">
        <v>9012.9920000000002</v>
      </c>
      <c r="I17">
        <v>9222.9429999999993</v>
      </c>
      <c r="J17">
        <v>11271.894</v>
      </c>
      <c r="K17">
        <v>13061.32</v>
      </c>
      <c r="L17">
        <v>15409.287</v>
      </c>
      <c r="M17">
        <v>17065.403999999999</v>
      </c>
      <c r="N17">
        <v>19395.11</v>
      </c>
      <c r="O17">
        <v>21700.321</v>
      </c>
      <c r="P17">
        <v>2018</v>
      </c>
    </row>
    <row r="18" spans="1:16">
      <c r="A18" t="s">
        <v>143</v>
      </c>
      <c r="B18" t="s">
        <v>26</v>
      </c>
      <c r="C18" t="s">
        <v>28</v>
      </c>
      <c r="E18" t="s">
        <v>29</v>
      </c>
      <c r="F18">
        <v>30.832999999999998</v>
      </c>
      <c r="G18">
        <v>39.658000000000001</v>
      </c>
      <c r="H18">
        <v>32.332000000000001</v>
      </c>
      <c r="I18">
        <v>28.738</v>
      </c>
      <c r="J18">
        <v>30.359000000000002</v>
      </c>
      <c r="K18">
        <v>31.03</v>
      </c>
      <c r="L18">
        <v>32.418999999999997</v>
      </c>
      <c r="M18">
        <v>31.808</v>
      </c>
      <c r="N18">
        <v>32.323999999999998</v>
      </c>
      <c r="O18">
        <v>32.485999999999997</v>
      </c>
      <c r="P18">
        <v>2018</v>
      </c>
    </row>
    <row r="22" spans="1:16">
      <c r="A22" t="s">
        <v>193</v>
      </c>
    </row>
    <row r="23" spans="1:16">
      <c r="H23" t="s">
        <v>194</v>
      </c>
      <c r="I23" s="1">
        <f>K4</f>
        <v>42092.328000000001</v>
      </c>
      <c r="J23">
        <f>I23*(1+K3/100)</f>
        <v>44351.423243760008</v>
      </c>
      <c r="K23">
        <f t="shared" ref="K23:N23" si="0">J23*(1+L3/100)</f>
        <v>46631.973426954151</v>
      </c>
      <c r="L23">
        <f t="shared" si="0"/>
        <v>49236.369142849537</v>
      </c>
      <c r="M23">
        <f t="shared" si="0"/>
        <v>52206.306929546219</v>
      </c>
      <c r="N23">
        <f t="shared" si="0"/>
        <v>54816.622276023532</v>
      </c>
    </row>
    <row r="24" spans="1:16">
      <c r="H24" t="s">
        <v>35</v>
      </c>
      <c r="I24">
        <f>LN(I23)</f>
        <v>10.647620770284965</v>
      </c>
      <c r="J24">
        <f t="shared" ref="J24:N24" si="1">LN(J23)</f>
        <v>10.69990007840117</v>
      </c>
      <c r="K24">
        <f t="shared" si="1"/>
        <v>10.750041709879499</v>
      </c>
      <c r="L24">
        <f t="shared" si="1"/>
        <v>10.804387839619611</v>
      </c>
      <c r="M24">
        <f t="shared" si="1"/>
        <v>10.86295858897739</v>
      </c>
      <c r="N24">
        <f t="shared" si="1"/>
        <v>10.911748753146822</v>
      </c>
    </row>
    <row r="25" spans="1:16">
      <c r="H25" t="s">
        <v>34</v>
      </c>
      <c r="J25">
        <f>J24-I24</f>
        <v>5.2279308116204959E-2</v>
      </c>
      <c r="K25">
        <f t="shared" ref="K25:N25" si="2">K24-J24</f>
        <v>5.0141631478329174E-2</v>
      </c>
      <c r="L25">
        <f t="shared" si="2"/>
        <v>5.4346129740112659E-2</v>
      </c>
      <c r="M25">
        <f t="shared" si="2"/>
        <v>5.8570749357778951E-2</v>
      </c>
      <c r="N25">
        <f t="shared" si="2"/>
        <v>4.879016416943216E-2</v>
      </c>
    </row>
    <row r="26" spans="1:16">
      <c r="H26" t="s">
        <v>36</v>
      </c>
      <c r="I26">
        <f>AVERAGE(J25:N25)</f>
        <v>5.2825596572371583E-2</v>
      </c>
    </row>
    <row r="28" spans="1:16">
      <c r="H28" t="s">
        <v>39</v>
      </c>
      <c r="I28">
        <v>2016</v>
      </c>
    </row>
    <row r="29" spans="1:16">
      <c r="H29" t="s">
        <v>195</v>
      </c>
      <c r="I29">
        <f>K11/G11</f>
        <v>1.329489078671346</v>
      </c>
    </row>
    <row r="31" spans="1:16">
      <c r="A31" t="s">
        <v>155</v>
      </c>
      <c r="H31" t="s">
        <v>202</v>
      </c>
      <c r="I31">
        <f>K4/K5</f>
        <v>2868.4972059424836</v>
      </c>
    </row>
    <row r="32" spans="1:16">
      <c r="A32" t="s">
        <v>223</v>
      </c>
    </row>
    <row r="34" spans="2:11">
      <c r="B34" s="4"/>
      <c r="C34" s="3" t="s">
        <v>221</v>
      </c>
      <c r="D34" s="3" t="s">
        <v>74</v>
      </c>
      <c r="E34" s="4"/>
      <c r="F34" s="3" t="s">
        <v>102</v>
      </c>
      <c r="G34" s="3"/>
      <c r="H34" s="4"/>
      <c r="I34" s="3"/>
      <c r="J34" s="3"/>
      <c r="K34" s="4"/>
    </row>
    <row r="35" spans="2:11">
      <c r="B35" s="2" t="s">
        <v>65</v>
      </c>
      <c r="C35" s="4">
        <v>1855.2840374112</v>
      </c>
      <c r="D35" s="5">
        <f>C35/($C$46)</f>
        <v>5.7808509182003955E-2</v>
      </c>
    </row>
    <row r="36" spans="2:11">
      <c r="B36" s="2" t="s">
        <v>75</v>
      </c>
      <c r="C36" s="3">
        <v>265.95283709133997</v>
      </c>
      <c r="D36" s="5">
        <f t="shared" ref="D36:D44" si="3">C36/($C$46)</f>
        <v>8.2867834331327266E-3</v>
      </c>
    </row>
    <row r="37" spans="2:11">
      <c r="B37" s="2" t="s">
        <v>66</v>
      </c>
      <c r="C37" s="3">
        <v>767.88868640165003</v>
      </c>
      <c r="D37" s="5">
        <f t="shared" si="3"/>
        <v>2.3926525148433731E-2</v>
      </c>
    </row>
    <row r="38" spans="2:11">
      <c r="B38" s="2" t="s">
        <v>67</v>
      </c>
      <c r="C38" s="4">
        <v>748.19194575222002</v>
      </c>
      <c r="D38" s="5">
        <f t="shared" si="3"/>
        <v>2.3312797444358324E-2</v>
      </c>
    </row>
    <row r="39" spans="2:11">
      <c r="B39" s="2" t="s">
        <v>68</v>
      </c>
      <c r="C39" s="3">
        <v>82.973361083140006</v>
      </c>
      <c r="D39" s="5">
        <f t="shared" si="3"/>
        <v>2.5853541610423134E-3</v>
      </c>
    </row>
    <row r="40" spans="2:11">
      <c r="B40" s="2" t="s">
        <v>69</v>
      </c>
      <c r="C40" s="3">
        <v>7.2804539426099995</v>
      </c>
      <c r="D40" s="5">
        <f t="shared" si="3"/>
        <v>2.2685054153637722E-4</v>
      </c>
    </row>
    <row r="41" spans="2:11">
      <c r="B41" s="2" t="s">
        <v>77</v>
      </c>
      <c r="C41" s="4">
        <v>649.15907508090004</v>
      </c>
      <c r="D41" s="5">
        <f t="shared" si="3"/>
        <v>2.0227047500909447E-2</v>
      </c>
    </row>
    <row r="42" spans="2:11">
      <c r="B42" s="2" t="s">
        <v>70</v>
      </c>
      <c r="C42" s="3">
        <v>118.61547075943</v>
      </c>
      <c r="D42" s="5">
        <f t="shared" si="3"/>
        <v>3.6959211593779631E-3</v>
      </c>
    </row>
    <row r="43" spans="2:11">
      <c r="B43" s="2" t="s">
        <v>76</v>
      </c>
      <c r="C43" s="3">
        <v>1059.7391163325799</v>
      </c>
      <c r="D43" s="5">
        <f t="shared" si="3"/>
        <v>3.3020247682680179E-2</v>
      </c>
    </row>
    <row r="44" spans="2:11">
      <c r="B44" s="2" t="s">
        <v>71</v>
      </c>
      <c r="C44" s="4">
        <v>1423.2184378838501</v>
      </c>
      <c r="D44" s="5">
        <f t="shared" si="3"/>
        <v>4.4345843803630415E-2</v>
      </c>
    </row>
    <row r="46" spans="2:11">
      <c r="B46" s="2" t="s">
        <v>73</v>
      </c>
      <c r="C46" s="3">
        <f>I4</f>
        <v>32093.615000000002</v>
      </c>
    </row>
    <row r="51" spans="2:12">
      <c r="B51" s="13"/>
      <c r="C51" s="13"/>
      <c r="D51" s="13"/>
      <c r="E51" s="13"/>
      <c r="F51" s="13"/>
      <c r="G51" s="13"/>
      <c r="H51" s="13"/>
      <c r="I51" s="13"/>
      <c r="J51" s="13"/>
      <c r="K51" s="13"/>
      <c r="L51"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7243-9899-6C42-9176-13024A2AD8F2}">
  <dimension ref="A1:AK46"/>
  <sheetViews>
    <sheetView topLeftCell="F1" workbookViewId="0">
      <selection activeCell="E4" sqref="A4:XFD4"/>
    </sheetView>
  </sheetViews>
  <sheetFormatPr baseColWidth="10" defaultRowHeight="16"/>
  <cols>
    <col min="2" max="2" width="43.5" bestFit="1" customWidth="1"/>
    <col min="3" max="3" width="43" bestFit="1" customWidth="1"/>
    <col min="6" max="6" width="12.6640625" bestFit="1" customWidth="1"/>
    <col min="9" max="10" width="12.6640625" bestFit="1" customWidth="1"/>
  </cols>
  <sheetData>
    <row r="1" spans="1:37">
      <c r="A1" t="s">
        <v>40</v>
      </c>
      <c r="B1" t="s">
        <v>106</v>
      </c>
      <c r="C1" t="s">
        <v>16</v>
      </c>
      <c r="D1" t="s">
        <v>107</v>
      </c>
      <c r="E1" t="s">
        <v>108</v>
      </c>
      <c r="F1">
        <v>2016</v>
      </c>
      <c r="G1">
        <v>2017</v>
      </c>
      <c r="H1">
        <v>2018</v>
      </c>
      <c r="I1">
        <v>2019</v>
      </c>
      <c r="J1">
        <v>2020</v>
      </c>
      <c r="K1">
        <v>2021</v>
      </c>
      <c r="L1">
        <v>2022</v>
      </c>
      <c r="M1">
        <v>2023</v>
      </c>
      <c r="N1">
        <v>2024</v>
      </c>
    </row>
    <row r="2" spans="1:37">
      <c r="A2" t="s">
        <v>119</v>
      </c>
      <c r="B2" t="s">
        <v>1</v>
      </c>
      <c r="C2" t="s">
        <v>2</v>
      </c>
      <c r="D2" t="s">
        <v>3</v>
      </c>
      <c r="E2" t="s">
        <v>120</v>
      </c>
      <c r="F2" s="1">
        <v>9434613.4000000004</v>
      </c>
      <c r="G2" s="1">
        <v>9912703.5999999996</v>
      </c>
      <c r="H2" s="1">
        <v>10425316.300000001</v>
      </c>
      <c r="I2" s="1">
        <v>10950426.773</v>
      </c>
      <c r="J2" s="1">
        <v>11505828.869999999</v>
      </c>
      <c r="K2" s="1">
        <v>12107067.312000001</v>
      </c>
      <c r="L2" s="1">
        <v>12749594.153000001</v>
      </c>
      <c r="M2" s="1">
        <v>13424618.676999999</v>
      </c>
      <c r="N2" s="1">
        <v>14132581.698000001</v>
      </c>
      <c r="O2">
        <v>2018</v>
      </c>
      <c r="W2" s="1"/>
      <c r="X2" s="1"/>
      <c r="Y2" s="1"/>
      <c r="Z2" s="1"/>
      <c r="AA2" s="1"/>
      <c r="AB2" s="1"/>
      <c r="AC2" s="1"/>
      <c r="AD2" s="1"/>
      <c r="AE2" s="1"/>
      <c r="AF2" s="1"/>
      <c r="AG2" s="1"/>
      <c r="AH2" s="1"/>
      <c r="AI2" s="1"/>
      <c r="AJ2" s="1"/>
      <c r="AK2" s="1"/>
    </row>
    <row r="3" spans="1:37">
      <c r="A3" t="s">
        <v>119</v>
      </c>
      <c r="B3" t="s">
        <v>1</v>
      </c>
      <c r="C3" t="s">
        <v>5</v>
      </c>
      <c r="E3" t="s">
        <v>6</v>
      </c>
      <c r="F3">
        <v>5.0330000000000004</v>
      </c>
      <c r="G3">
        <v>5.0670000000000002</v>
      </c>
      <c r="H3">
        <v>5.1710000000000003</v>
      </c>
      <c r="I3">
        <v>5.0369999999999999</v>
      </c>
      <c r="J3">
        <v>5.0720000000000001</v>
      </c>
      <c r="K3">
        <v>5.226</v>
      </c>
      <c r="L3">
        <v>5.3070000000000004</v>
      </c>
      <c r="M3">
        <v>5.2939999999999996</v>
      </c>
      <c r="N3">
        <v>5.274</v>
      </c>
      <c r="O3">
        <v>2018</v>
      </c>
    </row>
    <row r="4" spans="1:37">
      <c r="A4" t="s">
        <v>119</v>
      </c>
      <c r="B4" t="s">
        <v>7</v>
      </c>
      <c r="C4" t="s">
        <v>2</v>
      </c>
      <c r="D4" t="s">
        <v>3</v>
      </c>
      <c r="E4" t="s">
        <v>120</v>
      </c>
      <c r="F4" s="1">
        <v>12401728.5</v>
      </c>
      <c r="G4" s="1">
        <v>13587212.6</v>
      </c>
      <c r="H4" s="1">
        <v>14825943.979</v>
      </c>
      <c r="I4" s="1">
        <v>16075750.174000001</v>
      </c>
      <c r="J4" s="1">
        <v>17443353.412</v>
      </c>
      <c r="K4" s="1">
        <v>18896585.998</v>
      </c>
      <c r="L4" s="1">
        <v>20507293.82</v>
      </c>
      <c r="M4" s="1">
        <v>22238485.145</v>
      </c>
      <c r="N4" s="1">
        <v>24109886.852000002</v>
      </c>
      <c r="O4">
        <v>2018</v>
      </c>
      <c r="W4" s="1"/>
      <c r="X4" s="1"/>
      <c r="Y4" s="1"/>
      <c r="Z4" s="1"/>
      <c r="AA4" s="1"/>
      <c r="AB4" s="1"/>
      <c r="AC4" s="1"/>
      <c r="AD4" s="1"/>
      <c r="AE4" s="1"/>
      <c r="AF4" s="1"/>
      <c r="AG4" s="1"/>
      <c r="AH4" s="1"/>
      <c r="AI4" s="1"/>
      <c r="AJ4" s="1"/>
      <c r="AK4" s="1"/>
    </row>
    <row r="5" spans="1:37">
      <c r="A5" t="s">
        <v>119</v>
      </c>
      <c r="B5" t="s">
        <v>7</v>
      </c>
      <c r="C5" t="s">
        <v>8</v>
      </c>
      <c r="D5" t="s">
        <v>3</v>
      </c>
      <c r="E5" t="s">
        <v>9</v>
      </c>
      <c r="F5">
        <v>932.06600000000003</v>
      </c>
      <c r="G5" s="1">
        <v>1015.292</v>
      </c>
      <c r="H5" s="1">
        <v>1022.454</v>
      </c>
      <c r="I5" s="1">
        <v>1111.713</v>
      </c>
      <c r="J5" s="1">
        <v>1204.83</v>
      </c>
      <c r="K5" s="1">
        <v>1297.175</v>
      </c>
      <c r="L5" s="1">
        <v>1390.183</v>
      </c>
      <c r="M5" s="1">
        <v>1489.693</v>
      </c>
      <c r="N5" s="1">
        <v>1596.011</v>
      </c>
      <c r="O5">
        <v>2018</v>
      </c>
      <c r="AD5" s="1"/>
      <c r="AE5" s="1"/>
      <c r="AF5" s="1"/>
      <c r="AG5" s="1"/>
      <c r="AH5" s="1"/>
      <c r="AI5" s="1"/>
      <c r="AJ5" s="1"/>
      <c r="AK5" s="1"/>
    </row>
    <row r="6" spans="1:37">
      <c r="A6" t="s">
        <v>119</v>
      </c>
      <c r="B6" t="s">
        <v>7</v>
      </c>
      <c r="C6" t="s">
        <v>11</v>
      </c>
      <c r="D6" t="s">
        <v>3</v>
      </c>
      <c r="E6" t="s">
        <v>9</v>
      </c>
      <c r="F6" s="1">
        <v>3031.39</v>
      </c>
      <c r="G6" s="1">
        <v>3244.9850000000001</v>
      </c>
      <c r="H6" s="1">
        <v>3495.9409999999998</v>
      </c>
      <c r="I6" s="1">
        <v>3737.4839999999999</v>
      </c>
      <c r="J6" s="1">
        <v>4004.9940000000001</v>
      </c>
      <c r="K6" s="1">
        <v>4301.259</v>
      </c>
      <c r="L6" s="1">
        <v>4620.3549999999996</v>
      </c>
      <c r="M6" s="1">
        <v>4962.3410000000003</v>
      </c>
      <c r="N6" s="1">
        <v>5329.183</v>
      </c>
      <c r="O6">
        <v>2018</v>
      </c>
      <c r="W6" s="1"/>
      <c r="X6" s="1"/>
      <c r="Y6" s="1"/>
      <c r="Z6" s="1"/>
      <c r="AA6" s="1"/>
      <c r="AB6" s="1"/>
      <c r="AC6" s="1"/>
      <c r="AD6" s="1"/>
      <c r="AE6" s="1"/>
      <c r="AF6" s="1"/>
      <c r="AG6" s="1"/>
      <c r="AH6" s="1"/>
      <c r="AI6" s="1"/>
      <c r="AJ6" s="1"/>
      <c r="AK6" s="1"/>
    </row>
    <row r="7" spans="1:37">
      <c r="A7" t="s">
        <v>119</v>
      </c>
      <c r="B7" t="s">
        <v>12</v>
      </c>
      <c r="C7" t="s">
        <v>13</v>
      </c>
      <c r="E7" t="s">
        <v>14</v>
      </c>
      <c r="F7">
        <v>131.44900000000001</v>
      </c>
      <c r="G7">
        <v>137.06899999999999</v>
      </c>
      <c r="H7">
        <v>142.21100000000001</v>
      </c>
      <c r="I7">
        <v>146.80500000000001</v>
      </c>
      <c r="J7">
        <v>151.60400000000001</v>
      </c>
      <c r="K7">
        <v>156.07900000000001</v>
      </c>
      <c r="L7">
        <v>160.84700000000001</v>
      </c>
      <c r="M7">
        <v>165.655</v>
      </c>
      <c r="N7">
        <v>170.59800000000001</v>
      </c>
      <c r="O7">
        <v>2018</v>
      </c>
    </row>
    <row r="8" spans="1:37">
      <c r="A8" t="s">
        <v>119</v>
      </c>
      <c r="B8" t="s">
        <v>15</v>
      </c>
      <c r="C8" t="s">
        <v>2</v>
      </c>
      <c r="D8" t="s">
        <v>16</v>
      </c>
      <c r="E8" t="s">
        <v>17</v>
      </c>
      <c r="F8" s="1">
        <v>36498031.501000002</v>
      </c>
      <c r="G8" s="1">
        <v>37928046.663999997</v>
      </c>
      <c r="H8" s="1">
        <v>39465676.692000002</v>
      </c>
      <c r="I8" s="1">
        <v>41013167.943999998</v>
      </c>
      <c r="J8" s="1">
        <v>42635576.417999998</v>
      </c>
      <c r="K8" s="1">
        <v>44386933.545999996</v>
      </c>
      <c r="L8" s="1">
        <v>46246035.044</v>
      </c>
      <c r="M8" s="1">
        <v>48177255.884000003</v>
      </c>
      <c r="N8" s="1">
        <v>50179180.361000001</v>
      </c>
      <c r="O8">
        <v>2018</v>
      </c>
      <c r="W8" s="1"/>
      <c r="X8" s="1"/>
      <c r="Y8" s="1"/>
      <c r="Z8" s="1"/>
      <c r="AA8" s="1"/>
      <c r="AB8" s="1"/>
      <c r="AC8" s="1"/>
      <c r="AD8" s="1"/>
      <c r="AE8" s="1"/>
      <c r="AF8" s="1"/>
      <c r="AG8" s="1"/>
      <c r="AH8" s="1"/>
      <c r="AI8" s="1"/>
      <c r="AJ8" s="1"/>
      <c r="AK8" s="1"/>
    </row>
    <row r="9" spans="1:37">
      <c r="A9" t="s">
        <v>119</v>
      </c>
      <c r="B9" t="s">
        <v>15</v>
      </c>
      <c r="C9" t="s">
        <v>18</v>
      </c>
      <c r="D9" t="s">
        <v>16</v>
      </c>
      <c r="E9" t="s">
        <v>17</v>
      </c>
      <c r="F9" s="1">
        <v>10875.429</v>
      </c>
      <c r="G9" s="1">
        <v>11301.535</v>
      </c>
      <c r="H9" s="1">
        <v>11759.707</v>
      </c>
      <c r="I9" s="1">
        <v>12220.817999999999</v>
      </c>
      <c r="J9" s="1">
        <v>12704.252</v>
      </c>
      <c r="K9" s="1">
        <v>13226.109</v>
      </c>
      <c r="L9" s="1">
        <v>13780.071</v>
      </c>
      <c r="M9" s="1">
        <v>14355.522999999999</v>
      </c>
      <c r="N9" s="1">
        <v>14952.043</v>
      </c>
      <c r="O9">
        <v>2018</v>
      </c>
      <c r="W9" s="1"/>
      <c r="X9" s="1"/>
      <c r="Y9" s="1"/>
      <c r="Z9" s="1"/>
      <c r="AA9" s="1"/>
      <c r="AB9" s="1"/>
      <c r="AC9" s="1"/>
      <c r="AD9" s="1"/>
      <c r="AE9" s="1"/>
      <c r="AF9" s="1"/>
      <c r="AG9" s="1"/>
      <c r="AH9" s="1"/>
      <c r="AI9" s="1"/>
      <c r="AJ9" s="1"/>
      <c r="AK9" s="1"/>
    </row>
    <row r="10" spans="1:37">
      <c r="A10" t="s">
        <v>119</v>
      </c>
      <c r="B10" t="s">
        <v>19</v>
      </c>
      <c r="C10" t="s">
        <v>2</v>
      </c>
      <c r="D10" t="s">
        <v>16</v>
      </c>
      <c r="E10" t="s">
        <v>20</v>
      </c>
      <c r="F10" s="1">
        <v>47976388.461999997</v>
      </c>
      <c r="G10" s="1">
        <v>51987475.296999998</v>
      </c>
      <c r="H10" s="1">
        <v>56124523.696000002</v>
      </c>
      <c r="I10" s="1">
        <v>60209291.873999998</v>
      </c>
      <c r="J10" s="1">
        <v>64637449.053999998</v>
      </c>
      <c r="K10" s="1">
        <v>69278668.842999995</v>
      </c>
      <c r="L10" s="1">
        <v>74385193.547000006</v>
      </c>
      <c r="M10" s="1">
        <v>79807793.062999994</v>
      </c>
      <c r="N10" s="1">
        <v>85604625.305000007</v>
      </c>
      <c r="O10">
        <v>2018</v>
      </c>
      <c r="W10" s="1"/>
      <c r="X10" s="1"/>
      <c r="Y10" s="1"/>
      <c r="Z10" s="1"/>
      <c r="AA10" s="1"/>
      <c r="AB10" s="1"/>
      <c r="AC10" s="1"/>
      <c r="AD10" s="1"/>
      <c r="AE10" s="1"/>
      <c r="AF10" s="1"/>
      <c r="AG10" s="1"/>
      <c r="AH10" s="1"/>
      <c r="AI10" s="1"/>
      <c r="AJ10" s="1"/>
      <c r="AK10" s="1"/>
    </row>
    <row r="11" spans="1:37">
      <c r="A11" t="s">
        <v>119</v>
      </c>
      <c r="B11" t="s">
        <v>21</v>
      </c>
      <c r="C11" t="s">
        <v>13</v>
      </c>
      <c r="E11" t="s">
        <v>121</v>
      </c>
      <c r="F11">
        <v>124.66800000000001</v>
      </c>
      <c r="G11">
        <v>129.416</v>
      </c>
      <c r="H11">
        <v>133.55500000000001</v>
      </c>
      <c r="I11">
        <v>137.83500000000001</v>
      </c>
      <c r="J11">
        <v>142.34899999999999</v>
      </c>
      <c r="K11">
        <v>146.80000000000001</v>
      </c>
      <c r="L11">
        <v>151.28399999999999</v>
      </c>
      <c r="M11">
        <v>155.80600000000001</v>
      </c>
      <c r="N11">
        <v>160.45599999999999</v>
      </c>
      <c r="O11">
        <v>2018</v>
      </c>
    </row>
    <row r="12" spans="1:37">
      <c r="A12" t="s">
        <v>119</v>
      </c>
      <c r="B12" t="s">
        <v>21</v>
      </c>
      <c r="C12" t="s">
        <v>5</v>
      </c>
      <c r="E12" t="s">
        <v>23</v>
      </c>
      <c r="F12">
        <v>3.5259999999999998</v>
      </c>
      <c r="G12">
        <v>3.8090000000000002</v>
      </c>
      <c r="H12">
        <v>3.198</v>
      </c>
      <c r="I12">
        <v>3.2050000000000001</v>
      </c>
      <c r="J12">
        <v>3.2749999999999999</v>
      </c>
      <c r="K12">
        <v>3.1269999999999998</v>
      </c>
      <c r="L12">
        <v>3.0550000000000002</v>
      </c>
      <c r="M12">
        <v>2.9889999999999999</v>
      </c>
      <c r="N12">
        <v>2.984</v>
      </c>
      <c r="O12">
        <v>2018</v>
      </c>
    </row>
    <row r="13" spans="1:37">
      <c r="A13" t="s">
        <v>119</v>
      </c>
      <c r="B13" t="s">
        <v>24</v>
      </c>
      <c r="C13" t="s">
        <v>13</v>
      </c>
      <c r="E13" t="s">
        <v>121</v>
      </c>
      <c r="F13">
        <v>126.71</v>
      </c>
      <c r="G13">
        <v>131.28</v>
      </c>
      <c r="H13">
        <v>135.38999999999999</v>
      </c>
      <c r="I13">
        <v>139.97999999999999</v>
      </c>
      <c r="J13">
        <v>144.374</v>
      </c>
      <c r="K13">
        <v>148.87100000000001</v>
      </c>
      <c r="L13">
        <v>153.32900000000001</v>
      </c>
      <c r="M13">
        <v>157.904</v>
      </c>
      <c r="N13">
        <v>162.61600000000001</v>
      </c>
      <c r="O13">
        <v>2018</v>
      </c>
    </row>
    <row r="14" spans="1:37">
      <c r="A14" t="s">
        <v>119</v>
      </c>
      <c r="B14" t="s">
        <v>24</v>
      </c>
      <c r="C14" t="s">
        <v>5</v>
      </c>
      <c r="E14" t="s">
        <v>25</v>
      </c>
      <c r="F14">
        <v>3.0249999999999999</v>
      </c>
      <c r="G14">
        <v>3.6070000000000002</v>
      </c>
      <c r="H14">
        <v>3.1309999999999998</v>
      </c>
      <c r="I14">
        <v>3.39</v>
      </c>
      <c r="J14">
        <v>3.1389999999999998</v>
      </c>
      <c r="K14">
        <v>3.1150000000000002</v>
      </c>
      <c r="L14">
        <v>2.9940000000000002</v>
      </c>
      <c r="M14">
        <v>2.984</v>
      </c>
      <c r="N14">
        <v>2.984</v>
      </c>
      <c r="O14">
        <v>2018</v>
      </c>
    </row>
    <row r="15" spans="1:37">
      <c r="A15" t="s">
        <v>119</v>
      </c>
      <c r="B15" t="s">
        <v>37</v>
      </c>
      <c r="C15" t="s">
        <v>2</v>
      </c>
      <c r="D15" t="s">
        <v>3</v>
      </c>
      <c r="E15" t="s">
        <v>122</v>
      </c>
      <c r="F15" s="1">
        <v>1778097.8929999999</v>
      </c>
      <c r="G15" s="1">
        <v>1909774.426</v>
      </c>
      <c r="H15" s="1">
        <v>2207890.9780000001</v>
      </c>
      <c r="I15" s="1">
        <v>2314770.8990000002</v>
      </c>
      <c r="J15" s="1">
        <v>2516015.2629999998</v>
      </c>
      <c r="K15" s="1">
        <v>2736494.5449999999</v>
      </c>
      <c r="L15" s="1">
        <v>2970583.716</v>
      </c>
      <c r="M15" s="1">
        <v>3226937.0630000001</v>
      </c>
      <c r="N15" s="1">
        <v>3506103.8229999999</v>
      </c>
      <c r="O15">
        <v>2018</v>
      </c>
      <c r="W15" s="1"/>
      <c r="X15" s="1"/>
      <c r="Y15" s="1"/>
      <c r="Z15" s="1"/>
      <c r="AA15" s="1"/>
      <c r="AB15" s="1"/>
      <c r="AC15" s="1"/>
      <c r="AD15" s="1"/>
      <c r="AE15" s="1"/>
      <c r="AF15" s="1"/>
      <c r="AG15" s="1"/>
      <c r="AH15" s="1"/>
      <c r="AI15" s="1"/>
      <c r="AJ15" s="1"/>
      <c r="AK15" s="1"/>
    </row>
    <row r="16" spans="1:37">
      <c r="A16" t="s">
        <v>119</v>
      </c>
      <c r="B16" t="s">
        <v>37</v>
      </c>
      <c r="C16" t="s">
        <v>28</v>
      </c>
      <c r="E16" t="s">
        <v>38</v>
      </c>
      <c r="F16">
        <v>14.337999999999999</v>
      </c>
      <c r="G16">
        <v>14.055999999999999</v>
      </c>
      <c r="H16">
        <v>14.891999999999999</v>
      </c>
      <c r="I16">
        <v>14.398999999999999</v>
      </c>
      <c r="J16">
        <v>14.423999999999999</v>
      </c>
      <c r="K16">
        <v>14.481</v>
      </c>
      <c r="L16">
        <v>14.484999999999999</v>
      </c>
      <c r="M16">
        <v>14.510999999999999</v>
      </c>
      <c r="N16">
        <v>14.542</v>
      </c>
      <c r="O16">
        <v>2018</v>
      </c>
    </row>
    <row r="17" spans="1:37">
      <c r="A17" t="s">
        <v>119</v>
      </c>
      <c r="B17" t="s">
        <v>26</v>
      </c>
      <c r="C17" t="s">
        <v>2</v>
      </c>
      <c r="D17" t="s">
        <v>3</v>
      </c>
      <c r="E17" t="s">
        <v>122</v>
      </c>
      <c r="F17" s="1">
        <v>2086438.834</v>
      </c>
      <c r="G17" s="1">
        <v>2250751.426</v>
      </c>
      <c r="H17" s="1">
        <v>2467590.9780000001</v>
      </c>
      <c r="I17" s="1">
        <v>2627283.3640000001</v>
      </c>
      <c r="J17" s="1">
        <v>2830736.85</v>
      </c>
      <c r="K17" s="1">
        <v>3076299.7030000002</v>
      </c>
      <c r="L17" s="1">
        <v>3339997.696</v>
      </c>
      <c r="M17" s="1">
        <v>3626739.5980000002</v>
      </c>
      <c r="N17" s="1">
        <v>3940448.2960000001</v>
      </c>
      <c r="O17">
        <v>2018</v>
      </c>
      <c r="W17" s="1"/>
      <c r="X17" s="1"/>
      <c r="Y17" s="1"/>
      <c r="Z17" s="1"/>
      <c r="AA17" s="1"/>
      <c r="AB17" s="1"/>
      <c r="AC17" s="1"/>
      <c r="AD17" s="1"/>
      <c r="AE17" s="1"/>
      <c r="AF17" s="1"/>
      <c r="AG17" s="1"/>
      <c r="AH17" s="1"/>
      <c r="AI17" s="1"/>
      <c r="AJ17" s="1"/>
      <c r="AK17" s="1"/>
    </row>
    <row r="18" spans="1:37">
      <c r="A18" t="s">
        <v>119</v>
      </c>
      <c r="B18" t="s">
        <v>26</v>
      </c>
      <c r="C18" t="s">
        <v>28</v>
      </c>
      <c r="E18" t="s">
        <v>29</v>
      </c>
      <c r="F18">
        <v>16.824000000000002</v>
      </c>
      <c r="G18">
        <v>16.565000000000001</v>
      </c>
      <c r="H18">
        <v>16.643999999999998</v>
      </c>
      <c r="I18">
        <v>16.343</v>
      </c>
      <c r="J18">
        <v>16.228000000000002</v>
      </c>
      <c r="K18">
        <v>16.28</v>
      </c>
      <c r="L18">
        <v>16.286999999999999</v>
      </c>
      <c r="M18">
        <v>16.308</v>
      </c>
      <c r="N18">
        <v>16.344000000000001</v>
      </c>
      <c r="O18">
        <v>2018</v>
      </c>
    </row>
    <row r="22" spans="1:37">
      <c r="A22" t="s">
        <v>193</v>
      </c>
    </row>
    <row r="23" spans="1:37">
      <c r="H23" t="s">
        <v>194</v>
      </c>
      <c r="I23" s="1">
        <f>J4</f>
        <v>17443353.412</v>
      </c>
      <c r="J23">
        <f>I23*(1+J3/100)</f>
        <v>18328080.297056641</v>
      </c>
      <c r="K23">
        <f t="shared" ref="K23:N23" si="0">J23*(1+K3/100)</f>
        <v>19285905.77338082</v>
      </c>
      <c r="L23">
        <f t="shared" si="0"/>
        <v>20309408.792774137</v>
      </c>
      <c r="M23">
        <f t="shared" si="0"/>
        <v>21384588.894263599</v>
      </c>
      <c r="N23">
        <f t="shared" si="0"/>
        <v>22512412.112547062</v>
      </c>
    </row>
    <row r="24" spans="1:37">
      <c r="H24" t="s">
        <v>35</v>
      </c>
      <c r="I24">
        <f>LN(I23)</f>
        <v>16.674469240759304</v>
      </c>
      <c r="J24">
        <f t="shared" ref="J24:N24" si="1">LN(J23)</f>
        <v>16.723944884219829</v>
      </c>
      <c r="K24">
        <f t="shared" si="1"/>
        <v>16.774885116288214</v>
      </c>
      <c r="L24">
        <f t="shared" si="1"/>
        <v>16.826594823963717</v>
      </c>
      <c r="M24">
        <f t="shared" si="1"/>
        <v>16.878181075435151</v>
      </c>
      <c r="N24">
        <f t="shared" si="1"/>
        <v>16.929577364518565</v>
      </c>
    </row>
    <row r="25" spans="1:37">
      <c r="H25" t="s">
        <v>34</v>
      </c>
      <c r="J25">
        <f>J24-I24</f>
        <v>4.9475643460525021E-2</v>
      </c>
      <c r="K25">
        <f t="shared" ref="K25:N25" si="2">K24-J24</f>
        <v>5.0940232068384717E-2</v>
      </c>
      <c r="L25">
        <f t="shared" si="2"/>
        <v>5.170970767550287E-2</v>
      </c>
      <c r="M25">
        <f t="shared" si="2"/>
        <v>5.1586251471434252E-2</v>
      </c>
      <c r="N25">
        <f t="shared" si="2"/>
        <v>5.1396289083413649E-2</v>
      </c>
    </row>
    <row r="26" spans="1:37">
      <c r="H26" t="s">
        <v>36</v>
      </c>
      <c r="I26">
        <f>AVERAGE(J25:N25)</f>
        <v>5.1021624751852103E-2</v>
      </c>
    </row>
    <row r="28" spans="1:37">
      <c r="H28" t="s">
        <v>39</v>
      </c>
      <c r="I28">
        <v>2017</v>
      </c>
    </row>
    <row r="29" spans="1:37">
      <c r="H29" t="s">
        <v>197</v>
      </c>
      <c r="I29">
        <f>J11/G11</f>
        <v>1.0999335476293504</v>
      </c>
    </row>
    <row r="31" spans="1:37">
      <c r="A31" t="s">
        <v>63</v>
      </c>
      <c r="H31" t="s">
        <v>202</v>
      </c>
      <c r="I31">
        <f>J4/J5</f>
        <v>14477.854479055137</v>
      </c>
    </row>
    <row r="32" spans="1:37">
      <c r="A32" t="s">
        <v>64</v>
      </c>
    </row>
    <row r="34" spans="2:11">
      <c r="B34" s="4"/>
      <c r="C34" s="3" t="s">
        <v>123</v>
      </c>
      <c r="D34" s="3" t="s">
        <v>74</v>
      </c>
      <c r="E34" s="4"/>
      <c r="F34" s="3" t="s">
        <v>102</v>
      </c>
      <c r="G34" s="3"/>
      <c r="H34" s="4"/>
      <c r="I34" s="3"/>
      <c r="J34" s="3"/>
      <c r="K34" s="4"/>
    </row>
    <row r="35" spans="2:11">
      <c r="B35" s="2" t="s">
        <v>65</v>
      </c>
      <c r="C35" s="4">
        <v>437980140008</v>
      </c>
      <c r="D35" s="5">
        <f>C35/(1000000*$C$46)</f>
        <v>2.5108712164640053E-2</v>
      </c>
      <c r="F35">
        <f>C35/1000000</f>
        <v>437980.14000800002</v>
      </c>
    </row>
    <row r="36" spans="2:11">
      <c r="B36" s="2" t="s">
        <v>75</v>
      </c>
      <c r="C36" s="3">
        <v>105874573062</v>
      </c>
      <c r="D36" s="5">
        <f t="shared" ref="D36:D44" si="3">C36/(1000000*$C$46)</f>
        <v>6.0696226557655211E-3</v>
      </c>
      <c r="F36">
        <f t="shared" ref="F36:F44" si="4">C36/1000000</f>
        <v>105874.573062</v>
      </c>
    </row>
    <row r="37" spans="2:11">
      <c r="B37" s="2" t="s">
        <v>66</v>
      </c>
      <c r="C37" s="3">
        <v>113082167114</v>
      </c>
      <c r="D37" s="5">
        <f t="shared" si="3"/>
        <v>6.4828226799673811E-3</v>
      </c>
      <c r="F37">
        <f t="shared" si="4"/>
        <v>113082.167114</v>
      </c>
    </row>
    <row r="38" spans="2:11">
      <c r="B38" s="2" t="s">
        <v>67</v>
      </c>
      <c r="C38" s="4">
        <v>344483666145</v>
      </c>
      <c r="D38" s="5">
        <f t="shared" si="3"/>
        <v>1.9748706456180355E-2</v>
      </c>
      <c r="F38">
        <f t="shared" si="4"/>
        <v>344483.66614500002</v>
      </c>
    </row>
    <row r="39" spans="2:11">
      <c r="B39" s="2" t="s">
        <v>68</v>
      </c>
      <c r="C39" s="3">
        <v>15428386899</v>
      </c>
      <c r="D39" s="5">
        <f t="shared" si="3"/>
        <v>8.8448514082081135E-4</v>
      </c>
      <c r="F39">
        <f t="shared" si="4"/>
        <v>15428.386898999999</v>
      </c>
    </row>
    <row r="40" spans="2:11">
      <c r="B40" s="2" t="s">
        <v>69</v>
      </c>
      <c r="C40" s="3">
        <v>31264657913</v>
      </c>
      <c r="D40" s="5">
        <f t="shared" si="3"/>
        <v>1.7923536360555394E-3</v>
      </c>
      <c r="F40">
        <f t="shared" si="4"/>
        <v>31264.657912999999</v>
      </c>
    </row>
    <row r="41" spans="2:11">
      <c r="B41" s="2" t="s">
        <v>77</v>
      </c>
      <c r="C41" s="4">
        <v>68282441944</v>
      </c>
      <c r="D41" s="5">
        <f t="shared" si="3"/>
        <v>3.9145249385949899E-3</v>
      </c>
      <c r="F41">
        <f t="shared" si="4"/>
        <v>68282.441944000006</v>
      </c>
    </row>
    <row r="42" spans="2:11">
      <c r="B42" s="2" t="s">
        <v>70</v>
      </c>
      <c r="C42" s="3">
        <f>7456033221+9473281584</f>
        <v>16929314805</v>
      </c>
      <c r="D42" s="5">
        <f t="shared" si="3"/>
        <v>9.7053097561811867E-4</v>
      </c>
      <c r="F42">
        <f t="shared" si="4"/>
        <v>16929.314805000002</v>
      </c>
    </row>
    <row r="43" spans="2:11">
      <c r="B43" s="2" t="s">
        <v>76</v>
      </c>
      <c r="C43" s="3">
        <v>148013494007</v>
      </c>
      <c r="D43" s="5">
        <f t="shared" si="3"/>
        <v>8.485380678303258E-3</v>
      </c>
      <c r="F43">
        <f t="shared" si="4"/>
        <v>148013.494007</v>
      </c>
    </row>
    <row r="44" spans="2:11">
      <c r="B44" s="2" t="s">
        <v>71</v>
      </c>
      <c r="C44" s="4">
        <v>161957554290</v>
      </c>
      <c r="D44" s="5">
        <f t="shared" si="3"/>
        <v>9.2847717101565315E-3</v>
      </c>
      <c r="F44">
        <f t="shared" si="4"/>
        <v>161957.55429</v>
      </c>
    </row>
    <row r="46" spans="2:11">
      <c r="B46" s="2" t="s">
        <v>73</v>
      </c>
      <c r="C46" s="3">
        <f>I23</f>
        <v>17443353.412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6CDF5-904A-7E4D-BBC5-4C694B0EB523}">
  <dimension ref="A1:S80"/>
  <sheetViews>
    <sheetView topLeftCell="A14" workbookViewId="0">
      <selection activeCell="F35" sqref="F35"/>
    </sheetView>
  </sheetViews>
  <sheetFormatPr baseColWidth="10" defaultRowHeight="16"/>
  <cols>
    <col min="2" max="2" width="43.5" bestFit="1" customWidth="1"/>
    <col min="3" max="3" width="43" bestFit="1" customWidth="1"/>
  </cols>
  <sheetData>
    <row r="1" spans="1:19">
      <c r="A1" s="13" t="s">
        <v>40</v>
      </c>
      <c r="B1" s="13" t="s">
        <v>106</v>
      </c>
      <c r="C1" s="13" t="s">
        <v>16</v>
      </c>
      <c r="D1" s="13" t="s">
        <v>107</v>
      </c>
      <c r="E1" s="13" t="s">
        <v>108</v>
      </c>
      <c r="F1">
        <v>2012</v>
      </c>
      <c r="G1">
        <v>2013</v>
      </c>
      <c r="H1">
        <v>2014</v>
      </c>
      <c r="I1">
        <v>2015</v>
      </c>
      <c r="J1">
        <v>2016</v>
      </c>
      <c r="K1">
        <v>2017</v>
      </c>
      <c r="L1">
        <v>2018</v>
      </c>
      <c r="M1">
        <v>2019</v>
      </c>
      <c r="N1">
        <v>2020</v>
      </c>
      <c r="O1">
        <v>2021</v>
      </c>
      <c r="P1">
        <v>2022</v>
      </c>
      <c r="Q1">
        <v>2023</v>
      </c>
      <c r="R1">
        <v>2024</v>
      </c>
    </row>
    <row r="2" spans="1:19">
      <c r="A2" s="13" t="s">
        <v>114</v>
      </c>
      <c r="B2" s="13" t="s">
        <v>1</v>
      </c>
      <c r="C2" s="13" t="s">
        <v>2</v>
      </c>
      <c r="D2" s="13" t="s">
        <v>3</v>
      </c>
      <c r="E2" s="13" t="s">
        <v>115</v>
      </c>
      <c r="F2">
        <v>92130.2</v>
      </c>
      <c r="G2">
        <v>98013.7</v>
      </c>
      <c r="H2">
        <v>105276.7</v>
      </c>
      <c r="I2">
        <v>113694.9</v>
      </c>
      <c r="J2">
        <v>122983.3</v>
      </c>
      <c r="K2">
        <v>131798.6</v>
      </c>
      <c r="L2">
        <v>140775.9</v>
      </c>
      <c r="M2">
        <v>149396.62</v>
      </c>
      <c r="N2">
        <v>159903.704</v>
      </c>
      <c r="O2">
        <v>171803.30799999999</v>
      </c>
      <c r="P2">
        <v>184579.323</v>
      </c>
      <c r="Q2">
        <v>198311.08799999999</v>
      </c>
      <c r="R2">
        <v>212849.26300000001</v>
      </c>
      <c r="S2">
        <v>2018</v>
      </c>
    </row>
    <row r="3" spans="1:19">
      <c r="A3" s="13" t="s">
        <v>114</v>
      </c>
      <c r="B3" s="13" t="s">
        <v>1</v>
      </c>
      <c r="C3" s="13" t="s">
        <v>5</v>
      </c>
      <c r="D3" s="13"/>
      <c r="E3" s="13" t="s">
        <v>6</v>
      </c>
      <c r="F3">
        <v>5.4560000000000004</v>
      </c>
      <c r="G3">
        <v>6.3860000000000001</v>
      </c>
      <c r="H3">
        <v>7.41</v>
      </c>
      <c r="I3">
        <v>7.9960000000000004</v>
      </c>
      <c r="J3">
        <v>8.17</v>
      </c>
      <c r="K3">
        <v>7.1680000000000001</v>
      </c>
      <c r="L3">
        <v>6.8109999999999999</v>
      </c>
      <c r="M3">
        <v>6.1239999999999997</v>
      </c>
      <c r="N3">
        <v>7.0330000000000004</v>
      </c>
      <c r="O3">
        <v>7.4420000000000002</v>
      </c>
      <c r="P3">
        <v>7.4359999999999999</v>
      </c>
      <c r="Q3">
        <v>7.4390000000000001</v>
      </c>
      <c r="R3">
        <v>7.3310000000000004</v>
      </c>
      <c r="S3">
        <v>2018</v>
      </c>
    </row>
    <row r="4" spans="1:19">
      <c r="A4" s="13" t="s">
        <v>114</v>
      </c>
      <c r="B4" s="13" t="s">
        <v>7</v>
      </c>
      <c r="C4" s="13" t="s">
        <v>2</v>
      </c>
      <c r="D4" s="13" t="s">
        <v>3</v>
      </c>
      <c r="E4" s="13" t="s">
        <v>115</v>
      </c>
      <c r="F4">
        <v>99440.1</v>
      </c>
      <c r="G4">
        <v>112335.2</v>
      </c>
      <c r="H4">
        <v>124679.6</v>
      </c>
      <c r="I4">
        <v>137718.70000000001</v>
      </c>
      <c r="J4">
        <v>153623.9</v>
      </c>
      <c r="K4">
        <v>170950.1</v>
      </c>
      <c r="L4">
        <v>190101.6</v>
      </c>
      <c r="M4">
        <v>208984.927</v>
      </c>
      <c r="N4">
        <v>232524.022</v>
      </c>
      <c r="O4">
        <v>259524.77600000001</v>
      </c>
      <c r="P4">
        <v>289828.33399999997</v>
      </c>
      <c r="Q4">
        <v>323658.57500000001</v>
      </c>
      <c r="R4">
        <v>361073.28</v>
      </c>
      <c r="S4">
        <v>2018</v>
      </c>
    </row>
    <row r="5" spans="1:19">
      <c r="A5" s="13" t="s">
        <v>114</v>
      </c>
      <c r="B5" s="13" t="s">
        <v>7</v>
      </c>
      <c r="C5" s="13" t="s">
        <v>8</v>
      </c>
      <c r="D5" s="13" t="s">
        <v>3</v>
      </c>
      <c r="E5" s="13" t="s">
        <v>9</v>
      </c>
      <c r="F5">
        <v>1827.6369999999999</v>
      </c>
      <c r="G5">
        <v>1856.721</v>
      </c>
      <c r="H5">
        <v>2039.127</v>
      </c>
      <c r="I5">
        <v>2103.5880000000002</v>
      </c>
      <c r="J5">
        <v>2289.7539999999999</v>
      </c>
      <c r="K5">
        <v>2652.2449999999999</v>
      </c>
      <c r="L5">
        <v>2718.732</v>
      </c>
      <c r="M5">
        <v>2935.57</v>
      </c>
      <c r="N5">
        <v>3202.183</v>
      </c>
      <c r="O5">
        <v>3509.654</v>
      </c>
      <c r="P5">
        <v>3847.9670000000001</v>
      </c>
      <c r="Q5">
        <v>4223.8429999999998</v>
      </c>
      <c r="R5">
        <v>4631.7610000000004</v>
      </c>
      <c r="S5">
        <v>2018</v>
      </c>
    </row>
    <row r="6" spans="1:19">
      <c r="A6" s="13" t="s">
        <v>114</v>
      </c>
      <c r="B6" s="13" t="s">
        <v>7</v>
      </c>
      <c r="C6" s="13" t="s">
        <v>11</v>
      </c>
      <c r="D6" s="13" t="s">
        <v>3</v>
      </c>
      <c r="E6" s="13" t="s">
        <v>9</v>
      </c>
      <c r="F6">
        <v>6214.4849999999997</v>
      </c>
      <c r="G6">
        <v>6727.3370000000004</v>
      </c>
      <c r="H6">
        <v>7359.5770000000002</v>
      </c>
      <c r="I6">
        <v>8030.8149999999996</v>
      </c>
      <c r="J6">
        <v>8776.8510000000006</v>
      </c>
      <c r="K6">
        <v>9583.1029999999992</v>
      </c>
      <c r="L6">
        <v>10485.23</v>
      </c>
      <c r="M6">
        <v>11325.669</v>
      </c>
      <c r="N6">
        <v>12362.812</v>
      </c>
      <c r="O6">
        <v>13556.982</v>
      </c>
      <c r="P6">
        <v>14857.195</v>
      </c>
      <c r="Q6">
        <v>16281.951999999999</v>
      </c>
      <c r="R6">
        <v>17827.323</v>
      </c>
      <c r="S6">
        <v>2018</v>
      </c>
    </row>
    <row r="7" spans="1:19">
      <c r="A7" s="13" t="s">
        <v>114</v>
      </c>
      <c r="B7" s="13" t="s">
        <v>12</v>
      </c>
      <c r="C7" s="13" t="s">
        <v>13</v>
      </c>
      <c r="D7" s="13"/>
      <c r="E7" s="13" t="s">
        <v>14</v>
      </c>
      <c r="F7">
        <v>107.934</v>
      </c>
      <c r="G7">
        <v>114.61199999999999</v>
      </c>
      <c r="H7">
        <v>118.43</v>
      </c>
      <c r="I7">
        <v>121.13</v>
      </c>
      <c r="J7">
        <v>124.914</v>
      </c>
      <c r="K7">
        <v>129.70599999999999</v>
      </c>
      <c r="L7">
        <v>135.03800000000001</v>
      </c>
      <c r="M7">
        <v>139.886</v>
      </c>
      <c r="N7">
        <v>145.41499999999999</v>
      </c>
      <c r="O7">
        <v>151.059</v>
      </c>
      <c r="P7">
        <v>157.02099999999999</v>
      </c>
      <c r="Q7">
        <v>163.208</v>
      </c>
      <c r="R7">
        <v>169.63800000000001</v>
      </c>
      <c r="S7">
        <v>2018</v>
      </c>
    </row>
    <row r="8" spans="1:19">
      <c r="A8" s="13" t="s">
        <v>114</v>
      </c>
      <c r="B8" s="13" t="s">
        <v>15</v>
      </c>
      <c r="C8" s="13" t="s">
        <v>2</v>
      </c>
      <c r="D8" s="13" t="s">
        <v>16</v>
      </c>
      <c r="E8" s="13" t="s">
        <v>17</v>
      </c>
      <c r="F8">
        <v>74684.745999999999</v>
      </c>
      <c r="G8">
        <v>78422.451000000001</v>
      </c>
      <c r="H8">
        <v>83139.923999999999</v>
      </c>
      <c r="I8">
        <v>88622.107999999993</v>
      </c>
      <c r="J8">
        <v>94617.391000000003</v>
      </c>
      <c r="K8">
        <v>100082.77800000001</v>
      </c>
      <c r="L8">
        <v>105511.69500000001</v>
      </c>
      <c r="M8">
        <v>110518.96</v>
      </c>
      <c r="N8">
        <v>116755.75</v>
      </c>
      <c r="O8">
        <v>123815.497</v>
      </c>
      <c r="P8">
        <v>131295.628</v>
      </c>
      <c r="Q8">
        <v>139231.64199999999</v>
      </c>
      <c r="R8">
        <v>147498.23800000001</v>
      </c>
      <c r="S8">
        <v>2013</v>
      </c>
    </row>
    <row r="9" spans="1:19">
      <c r="A9" s="13" t="s">
        <v>114</v>
      </c>
      <c r="B9" s="13" t="s">
        <v>15</v>
      </c>
      <c r="C9" s="13" t="s">
        <v>18</v>
      </c>
      <c r="D9" s="13" t="s">
        <v>16</v>
      </c>
      <c r="E9" s="13" t="s">
        <v>17</v>
      </c>
      <c r="F9">
        <v>4942.9210000000003</v>
      </c>
      <c r="G9">
        <v>5190.2969999999996</v>
      </c>
      <c r="H9">
        <v>5502.5169999999998</v>
      </c>
      <c r="I9">
        <v>5865.3490000000002</v>
      </c>
      <c r="J9">
        <v>6262.14</v>
      </c>
      <c r="K9">
        <v>6623.86</v>
      </c>
      <c r="L9">
        <v>6983.1660000000002</v>
      </c>
      <c r="M9">
        <v>7314.5659999999998</v>
      </c>
      <c r="N9">
        <v>7727.3410000000003</v>
      </c>
      <c r="O9">
        <v>8194.5820000000003</v>
      </c>
      <c r="P9">
        <v>8689.6450000000004</v>
      </c>
      <c r="Q9">
        <v>9214.8809999999994</v>
      </c>
      <c r="R9">
        <v>9761.9959999999992</v>
      </c>
      <c r="S9">
        <v>2013</v>
      </c>
    </row>
    <row r="10" spans="1:19">
      <c r="A10" s="13" t="s">
        <v>114</v>
      </c>
      <c r="B10" s="13" t="s">
        <v>19</v>
      </c>
      <c r="C10" s="13" t="s">
        <v>2</v>
      </c>
      <c r="D10" s="13" t="s">
        <v>16</v>
      </c>
      <c r="E10" s="13" t="s">
        <v>20</v>
      </c>
      <c r="F10">
        <v>80610.468999999997</v>
      </c>
      <c r="G10">
        <v>89881.33</v>
      </c>
      <c r="H10">
        <v>98462.930999999997</v>
      </c>
      <c r="I10">
        <v>107348.012</v>
      </c>
      <c r="J10">
        <v>118190.783</v>
      </c>
      <c r="K10">
        <v>129812.91899999999</v>
      </c>
      <c r="L10">
        <v>142481.36300000001</v>
      </c>
      <c r="M10">
        <v>154600.53200000001</v>
      </c>
      <c r="N10">
        <v>169780.41</v>
      </c>
      <c r="O10">
        <v>187034.753</v>
      </c>
      <c r="P10">
        <v>206161.73300000001</v>
      </c>
      <c r="Q10">
        <v>227236.48699999999</v>
      </c>
      <c r="R10">
        <v>250213.092</v>
      </c>
      <c r="S10">
        <v>2013</v>
      </c>
    </row>
    <row r="11" spans="1:19">
      <c r="A11" s="13" t="s">
        <v>114</v>
      </c>
      <c r="B11" s="13" t="s">
        <v>21</v>
      </c>
      <c r="C11" s="13" t="s">
        <v>13</v>
      </c>
      <c r="D11" s="13"/>
      <c r="E11" s="13" t="s">
        <v>116</v>
      </c>
      <c r="F11">
        <v>108.983</v>
      </c>
      <c r="G11">
        <v>119.227</v>
      </c>
      <c r="H11">
        <v>126.142</v>
      </c>
      <c r="I11">
        <v>132.32300000000001</v>
      </c>
      <c r="J11">
        <v>138.27799999999999</v>
      </c>
      <c r="K11">
        <v>143.25899999999999</v>
      </c>
      <c r="L11">
        <v>148.17099999999999</v>
      </c>
      <c r="M11">
        <v>153.262</v>
      </c>
      <c r="N11">
        <v>159.52500000000001</v>
      </c>
      <c r="O11">
        <v>166.02199999999999</v>
      </c>
      <c r="P11">
        <v>172.73699999999999</v>
      </c>
      <c r="Q11">
        <v>179.61799999999999</v>
      </c>
      <c r="R11">
        <v>186.756</v>
      </c>
      <c r="S11">
        <v>2018</v>
      </c>
    </row>
    <row r="12" spans="1:19">
      <c r="A12" s="13" t="s">
        <v>114</v>
      </c>
      <c r="B12" s="13" t="s">
        <v>21</v>
      </c>
      <c r="C12" s="13" t="s">
        <v>5</v>
      </c>
      <c r="D12" s="13"/>
      <c r="E12" s="13" t="s">
        <v>23</v>
      </c>
      <c r="F12">
        <v>10</v>
      </c>
      <c r="G12">
        <v>9.4</v>
      </c>
      <c r="H12">
        <v>5.8</v>
      </c>
      <c r="I12">
        <v>4.9000000000000004</v>
      </c>
      <c r="J12">
        <v>4.5</v>
      </c>
      <c r="K12">
        <v>3.6019999999999999</v>
      </c>
      <c r="L12">
        <v>3.4279999999999999</v>
      </c>
      <c r="M12">
        <v>3.4359999999999999</v>
      </c>
      <c r="N12">
        <v>4.0860000000000003</v>
      </c>
      <c r="O12">
        <v>4.0730000000000004</v>
      </c>
      <c r="P12">
        <v>4.0449999999999999</v>
      </c>
      <c r="Q12">
        <v>3.9830000000000001</v>
      </c>
      <c r="R12">
        <v>3.9740000000000002</v>
      </c>
      <c r="S12">
        <v>2018</v>
      </c>
    </row>
    <row r="13" spans="1:19">
      <c r="A13" s="13" t="s">
        <v>114</v>
      </c>
      <c r="B13" s="13" t="s">
        <v>24</v>
      </c>
      <c r="C13" s="13" t="s">
        <v>13</v>
      </c>
      <c r="D13" s="13"/>
      <c r="E13" s="13" t="s">
        <v>116</v>
      </c>
      <c r="F13">
        <v>105.7</v>
      </c>
      <c r="G13">
        <v>113.8</v>
      </c>
      <c r="H13">
        <v>119.8</v>
      </c>
      <c r="I13">
        <v>126.1</v>
      </c>
      <c r="J13">
        <v>130.6</v>
      </c>
      <c r="K13">
        <v>136.6</v>
      </c>
      <c r="L13">
        <v>139.96700000000001</v>
      </c>
      <c r="M13">
        <v>145.39500000000001</v>
      </c>
      <c r="N13">
        <v>151.39500000000001</v>
      </c>
      <c r="O13">
        <v>157.50399999999999</v>
      </c>
      <c r="P13">
        <v>163.87899999999999</v>
      </c>
      <c r="Q13">
        <v>170.398</v>
      </c>
      <c r="R13">
        <v>177.17500000000001</v>
      </c>
      <c r="S13">
        <v>2018</v>
      </c>
    </row>
    <row r="14" spans="1:19">
      <c r="A14" s="13" t="s">
        <v>114</v>
      </c>
      <c r="B14" s="13" t="s">
        <v>24</v>
      </c>
      <c r="C14" s="13" t="s">
        <v>5</v>
      </c>
      <c r="D14" s="13"/>
      <c r="E14" s="13" t="s">
        <v>25</v>
      </c>
      <c r="F14">
        <v>10.488</v>
      </c>
      <c r="G14">
        <v>7.6630000000000003</v>
      </c>
      <c r="H14">
        <v>5.2720000000000002</v>
      </c>
      <c r="I14">
        <v>5.2590000000000003</v>
      </c>
      <c r="J14">
        <v>3.569</v>
      </c>
      <c r="K14">
        <v>4.5940000000000003</v>
      </c>
      <c r="L14">
        <v>2.4649999999999999</v>
      </c>
      <c r="M14">
        <v>3.8780000000000001</v>
      </c>
      <c r="N14">
        <v>4.1269999999999998</v>
      </c>
      <c r="O14">
        <v>4.0350000000000001</v>
      </c>
      <c r="P14">
        <v>4.048</v>
      </c>
      <c r="Q14">
        <v>3.9780000000000002</v>
      </c>
      <c r="R14">
        <v>3.9769999999999999</v>
      </c>
      <c r="S14">
        <v>2018</v>
      </c>
    </row>
    <row r="15" spans="1:19">
      <c r="A15" s="13" t="s">
        <v>114</v>
      </c>
      <c r="B15" s="13" t="s">
        <v>37</v>
      </c>
      <c r="C15" s="13" t="s">
        <v>2</v>
      </c>
      <c r="D15" s="13" t="s">
        <v>3</v>
      </c>
      <c r="E15" s="13" t="s">
        <v>117</v>
      </c>
      <c r="F15">
        <v>19703.355</v>
      </c>
      <c r="G15">
        <v>22018.07</v>
      </c>
      <c r="H15">
        <v>23875.362000000001</v>
      </c>
      <c r="I15">
        <v>27342.52</v>
      </c>
      <c r="J15">
        <v>30957.01</v>
      </c>
      <c r="K15">
        <v>33876.612000000001</v>
      </c>
      <c r="L15">
        <v>37593.764000000003</v>
      </c>
      <c r="M15">
        <v>41045.902000000002</v>
      </c>
      <c r="N15">
        <v>45797.800999999999</v>
      </c>
      <c r="O15">
        <v>51113.593000000001</v>
      </c>
      <c r="P15">
        <v>57080.148000000001</v>
      </c>
      <c r="Q15">
        <v>63741.275000000001</v>
      </c>
      <c r="R15">
        <v>71107.61</v>
      </c>
      <c r="S15">
        <v>2018</v>
      </c>
    </row>
    <row r="16" spans="1:19">
      <c r="A16" s="13" t="s">
        <v>114</v>
      </c>
      <c r="B16" s="13" t="s">
        <v>37</v>
      </c>
      <c r="C16" s="13" t="s">
        <v>28</v>
      </c>
      <c r="D16" s="13"/>
      <c r="E16" s="13" t="s">
        <v>38</v>
      </c>
      <c r="F16">
        <v>19.814</v>
      </c>
      <c r="G16">
        <v>19.600000000000001</v>
      </c>
      <c r="H16">
        <v>19.149000000000001</v>
      </c>
      <c r="I16">
        <v>19.853999999999999</v>
      </c>
      <c r="J16">
        <v>20.151</v>
      </c>
      <c r="K16">
        <v>19.817</v>
      </c>
      <c r="L16">
        <v>19.776</v>
      </c>
      <c r="M16">
        <v>19.640999999999998</v>
      </c>
      <c r="N16">
        <v>19.696000000000002</v>
      </c>
      <c r="O16">
        <v>19.695</v>
      </c>
      <c r="P16">
        <v>19.693999999999999</v>
      </c>
      <c r="Q16">
        <v>19.693999999999999</v>
      </c>
      <c r="R16">
        <v>19.693000000000001</v>
      </c>
      <c r="S16">
        <v>2018</v>
      </c>
    </row>
    <row r="17" spans="1:19">
      <c r="A17" s="13" t="s">
        <v>114</v>
      </c>
      <c r="B17" s="13" t="s">
        <v>26</v>
      </c>
      <c r="C17" s="13" t="s">
        <v>2</v>
      </c>
      <c r="D17" s="13" t="s">
        <v>3</v>
      </c>
      <c r="E17" s="13" t="s">
        <v>117</v>
      </c>
      <c r="F17">
        <v>27210.645</v>
      </c>
      <c r="G17">
        <v>29881.105</v>
      </c>
      <c r="H17">
        <v>32691.542000000001</v>
      </c>
      <c r="I17">
        <v>37262.267999999996</v>
      </c>
      <c r="J17">
        <v>41912.894</v>
      </c>
      <c r="K17">
        <v>45868.618000000002</v>
      </c>
      <c r="L17">
        <v>49759.322</v>
      </c>
      <c r="M17">
        <v>56706.517</v>
      </c>
      <c r="N17">
        <v>62516.188999999998</v>
      </c>
      <c r="O17">
        <v>69330.490000000005</v>
      </c>
      <c r="P17">
        <v>77181.144</v>
      </c>
      <c r="Q17">
        <v>86004.154999999999</v>
      </c>
      <c r="R17">
        <v>95754.43</v>
      </c>
      <c r="S17">
        <v>2018</v>
      </c>
    </row>
    <row r="18" spans="1:19">
      <c r="A18" s="13" t="s">
        <v>114</v>
      </c>
      <c r="B18" s="13" t="s">
        <v>26</v>
      </c>
      <c r="C18" s="13" t="s">
        <v>28</v>
      </c>
      <c r="D18" s="13"/>
      <c r="E18" s="13" t="s">
        <v>29</v>
      </c>
      <c r="F18">
        <v>27.364000000000001</v>
      </c>
      <c r="G18">
        <v>26.6</v>
      </c>
      <c r="H18">
        <v>26.22</v>
      </c>
      <c r="I18">
        <v>27.056999999999999</v>
      </c>
      <c r="J18">
        <v>27.283000000000001</v>
      </c>
      <c r="K18">
        <v>26.832000000000001</v>
      </c>
      <c r="L18">
        <v>26.175000000000001</v>
      </c>
      <c r="M18">
        <v>27.134</v>
      </c>
      <c r="N18">
        <v>26.885999999999999</v>
      </c>
      <c r="O18">
        <v>26.713999999999999</v>
      </c>
      <c r="P18">
        <v>26.63</v>
      </c>
      <c r="Q18">
        <v>26.571999999999999</v>
      </c>
      <c r="R18">
        <v>26.518999999999998</v>
      </c>
      <c r="S18">
        <v>2018</v>
      </c>
    </row>
    <row r="22" spans="1:19">
      <c r="A22" t="s">
        <v>193</v>
      </c>
    </row>
    <row r="23" spans="1:19">
      <c r="H23" t="s">
        <v>194</v>
      </c>
      <c r="I23" s="1">
        <f>N4</f>
        <v>232524.022</v>
      </c>
      <c r="J23">
        <f>I23*(1+N3/100)</f>
        <v>248877.43646726001</v>
      </c>
      <c r="K23">
        <f t="shared" ref="K23:M23" si="0">J23*(1+O3/100)</f>
        <v>267398.8952891535</v>
      </c>
      <c r="L23">
        <f t="shared" si="0"/>
        <v>287282.67714285495</v>
      </c>
      <c r="M23">
        <f t="shared" si="0"/>
        <v>308653.63549551193</v>
      </c>
      <c r="N23">
        <f>M23*(1+R3/100)</f>
        <v>331281.0335136879</v>
      </c>
    </row>
    <row r="24" spans="1:19">
      <c r="H24" t="s">
        <v>35</v>
      </c>
      <c r="I24">
        <f>LN(I23)</f>
        <v>12.356748819102467</v>
      </c>
      <c r="J24">
        <f t="shared" ref="J24:N24" si="1">LN(J23)</f>
        <v>12.424715831242272</v>
      </c>
      <c r="K24">
        <f t="shared" si="1"/>
        <v>12.49649681233686</v>
      </c>
      <c r="L24">
        <f t="shared" si="1"/>
        <v>12.568221947788787</v>
      </c>
      <c r="M24">
        <f t="shared" si="1"/>
        <v>12.639975006451886</v>
      </c>
      <c r="N24">
        <f t="shared" si="1"/>
        <v>12.71072233797336</v>
      </c>
    </row>
    <row r="25" spans="1:19">
      <c r="H25" t="s">
        <v>34</v>
      </c>
      <c r="J25">
        <f>J24-I24</f>
        <v>6.796701213980505E-2</v>
      </c>
      <c r="K25">
        <f t="shared" ref="K25:M25" si="2">K24-J24</f>
        <v>7.1780981094587304E-2</v>
      </c>
      <c r="L25">
        <f t="shared" si="2"/>
        <v>7.1725135451927713E-2</v>
      </c>
      <c r="M25">
        <f t="shared" si="2"/>
        <v>7.1753058663098557E-2</v>
      </c>
      <c r="N25">
        <f>N24-M24</f>
        <v>7.0747331521474166E-2</v>
      </c>
    </row>
    <row r="26" spans="1:19">
      <c r="H26" t="s">
        <v>36</v>
      </c>
      <c r="I26">
        <f>AVERAGE(J25:N25)</f>
        <v>7.0794703774178555E-2</v>
      </c>
    </row>
    <row r="28" spans="1:19">
      <c r="H28" t="s">
        <v>39</v>
      </c>
      <c r="I28">
        <v>2012</v>
      </c>
    </row>
    <row r="29" spans="1:19">
      <c r="H29" t="s">
        <v>198</v>
      </c>
      <c r="I29">
        <f>N11/F11</f>
        <v>1.4637604029986329</v>
      </c>
    </row>
    <row r="31" spans="1:19">
      <c r="A31" t="s">
        <v>63</v>
      </c>
      <c r="H31" t="s">
        <v>202</v>
      </c>
      <c r="I31">
        <f>N4/N5</f>
        <v>72.614220361547112</v>
      </c>
    </row>
    <row r="32" spans="1:19">
      <c r="A32" t="s">
        <v>64</v>
      </c>
    </row>
    <row r="34" spans="2:11">
      <c r="B34" s="4"/>
      <c r="C34" s="3" t="s">
        <v>118</v>
      </c>
      <c r="D34" s="3" t="s">
        <v>74</v>
      </c>
      <c r="E34" s="4"/>
      <c r="F34" s="3" t="s">
        <v>102</v>
      </c>
      <c r="G34" s="3"/>
      <c r="H34" s="4"/>
      <c r="I34" s="3"/>
      <c r="J34" s="3"/>
      <c r="K34" s="4"/>
    </row>
    <row r="35" spans="2:11">
      <c r="B35" s="2" t="s">
        <v>65</v>
      </c>
      <c r="C35" s="22">
        <f>D62+D63+D65+D69+D71+D76+D78+D66+D73+D59</f>
        <v>977115</v>
      </c>
      <c r="D35" s="5">
        <f>C35/(100*$C$46)</f>
        <v>4.2022109870437391E-2</v>
      </c>
      <c r="F35">
        <f>C35/1000</f>
        <v>977.11500000000001</v>
      </c>
    </row>
    <row r="36" spans="2:11">
      <c r="B36" s="2" t="s">
        <v>75</v>
      </c>
      <c r="C36" s="3">
        <f>D52</f>
        <v>285423</v>
      </c>
      <c r="D36" s="5">
        <f>C36/(100*$C$46)</f>
        <v>1.2274989807289674E-2</v>
      </c>
      <c r="F36">
        <f t="shared" ref="F36:F44" si="3">C36/1000</f>
        <v>285.423</v>
      </c>
    </row>
    <row r="37" spans="2:11">
      <c r="B37" s="2" t="s">
        <v>66</v>
      </c>
      <c r="C37" s="3"/>
      <c r="D37" s="5">
        <f t="shared" ref="D37:D44" si="4">C37/(100*$C$46)</f>
        <v>0</v>
      </c>
      <c r="F37">
        <f t="shared" si="3"/>
        <v>0</v>
      </c>
    </row>
    <row r="38" spans="2:11">
      <c r="B38" s="2" t="s">
        <v>67</v>
      </c>
      <c r="C38" s="4">
        <f>D54+D55+D56+D57+D58+D61+D77</f>
        <v>572751</v>
      </c>
      <c r="D38" s="5">
        <f t="shared" si="4"/>
        <v>2.4631906633715464E-2</v>
      </c>
      <c r="F38">
        <f t="shared" si="3"/>
        <v>572.75099999999998</v>
      </c>
    </row>
    <row r="39" spans="2:11">
      <c r="B39" s="2" t="s">
        <v>68</v>
      </c>
      <c r="C39" s="3"/>
      <c r="D39" s="5">
        <f t="shared" si="4"/>
        <v>0</v>
      </c>
      <c r="F39">
        <f t="shared" si="3"/>
        <v>0</v>
      </c>
    </row>
    <row r="40" spans="2:11">
      <c r="B40" s="2" t="s">
        <v>69</v>
      </c>
      <c r="C40" s="3">
        <f>D79+D70</f>
        <v>178074</v>
      </c>
      <c r="D40" s="5">
        <f t="shared" si="4"/>
        <v>7.6583055147738674E-3</v>
      </c>
      <c r="F40">
        <f t="shared" si="3"/>
        <v>178.07400000000001</v>
      </c>
    </row>
    <row r="41" spans="2:11">
      <c r="B41" s="2" t="s">
        <v>77</v>
      </c>
      <c r="C41" s="4">
        <f>D64</f>
        <v>55949</v>
      </c>
      <c r="D41" s="5">
        <f t="shared" si="4"/>
        <v>2.4061599966647747E-3</v>
      </c>
      <c r="F41">
        <f t="shared" si="3"/>
        <v>55.948999999999998</v>
      </c>
    </row>
    <row r="42" spans="2:11">
      <c r="B42" s="2" t="s">
        <v>70</v>
      </c>
      <c r="C42" s="3">
        <f>D67</f>
        <v>16282</v>
      </c>
      <c r="D42" s="5">
        <f t="shared" si="4"/>
        <v>7.0022872733553523E-4</v>
      </c>
      <c r="F42">
        <f t="shared" si="3"/>
        <v>16.282</v>
      </c>
    </row>
    <row r="43" spans="2:11">
      <c r="B43" s="2" t="s">
        <v>76</v>
      </c>
      <c r="C43" s="3">
        <f>D60</f>
        <v>83626</v>
      </c>
      <c r="D43" s="5">
        <f t="shared" si="4"/>
        <v>3.596445617992966E-3</v>
      </c>
      <c r="F43">
        <f t="shared" si="3"/>
        <v>83.626000000000005</v>
      </c>
    </row>
    <row r="44" spans="2:11">
      <c r="B44" s="2" t="s">
        <v>71</v>
      </c>
      <c r="C44" s="4">
        <f>D51+D72</f>
        <v>213110</v>
      </c>
      <c r="D44" s="5">
        <f t="shared" si="4"/>
        <v>9.165074565930225E-3</v>
      </c>
      <c r="F44">
        <f t="shared" si="3"/>
        <v>213.11</v>
      </c>
    </row>
    <row r="46" spans="2:11">
      <c r="B46" s="2" t="s">
        <v>73</v>
      </c>
      <c r="C46" s="3">
        <f>I23</f>
        <v>232524.022</v>
      </c>
    </row>
    <row r="51" spans="2:4">
      <c r="C51" s="15" t="s">
        <v>168</v>
      </c>
      <c r="D51" s="16">
        <v>166618</v>
      </c>
    </row>
    <row r="52" spans="2:4">
      <c r="C52" s="15" t="s">
        <v>75</v>
      </c>
      <c r="D52" s="16">
        <v>285423</v>
      </c>
    </row>
    <row r="53" spans="2:4">
      <c r="C53" s="15" t="s">
        <v>169</v>
      </c>
    </row>
    <row r="54" spans="2:4">
      <c r="B54" s="15" t="s">
        <v>170</v>
      </c>
      <c r="C54" s="21" t="s">
        <v>171</v>
      </c>
      <c r="D54" s="16">
        <v>70075</v>
      </c>
    </row>
    <row r="55" spans="2:4">
      <c r="B55" s="15" t="s">
        <v>170</v>
      </c>
      <c r="C55" s="21" t="s">
        <v>172</v>
      </c>
      <c r="D55" s="16">
        <v>171298</v>
      </c>
    </row>
    <row r="56" spans="2:4">
      <c r="B56" s="15" t="s">
        <v>170</v>
      </c>
      <c r="C56" s="21" t="s">
        <v>173</v>
      </c>
      <c r="D56" s="16">
        <v>24833</v>
      </c>
    </row>
    <row r="57" spans="2:4">
      <c r="C57" s="15" t="s">
        <v>174</v>
      </c>
      <c r="D57" s="16">
        <v>86602</v>
      </c>
    </row>
    <row r="58" spans="2:4">
      <c r="C58" s="15" t="s">
        <v>175</v>
      </c>
      <c r="D58" s="16">
        <v>28394</v>
      </c>
    </row>
    <row r="59" spans="2:4">
      <c r="C59" s="15" t="s">
        <v>176</v>
      </c>
      <c r="D59" s="16">
        <v>2629</v>
      </c>
    </row>
    <row r="60" spans="2:4">
      <c r="C60" s="15" t="s">
        <v>76</v>
      </c>
      <c r="D60" s="16">
        <v>83626</v>
      </c>
    </row>
    <row r="61" spans="2:4">
      <c r="C61" s="15" t="s">
        <v>157</v>
      </c>
      <c r="D61" s="16">
        <v>46150</v>
      </c>
    </row>
    <row r="62" spans="2:4">
      <c r="C62" s="15" t="s">
        <v>158</v>
      </c>
      <c r="D62" s="16">
        <v>15582</v>
      </c>
    </row>
    <row r="63" spans="2:4">
      <c r="C63" s="15" t="s">
        <v>159</v>
      </c>
      <c r="D63" s="16">
        <v>18852</v>
      </c>
    </row>
    <row r="64" spans="2:4">
      <c r="C64" s="15" t="s">
        <v>77</v>
      </c>
      <c r="D64" s="16">
        <v>55949</v>
      </c>
    </row>
    <row r="65" spans="3:5">
      <c r="C65" s="15" t="s">
        <v>160</v>
      </c>
      <c r="D65" s="16">
        <v>99034</v>
      </c>
    </row>
    <row r="66" spans="3:5">
      <c r="C66" s="15" t="s">
        <v>161</v>
      </c>
      <c r="D66" s="16">
        <v>587570</v>
      </c>
    </row>
    <row r="67" spans="3:5">
      <c r="C67" s="15" t="s">
        <v>162</v>
      </c>
      <c r="D67" s="16">
        <v>16282</v>
      </c>
    </row>
    <row r="68" spans="3:5">
      <c r="C68" s="15" t="s">
        <v>163</v>
      </c>
      <c r="D68" s="16">
        <v>74905</v>
      </c>
    </row>
    <row r="69" spans="3:5">
      <c r="C69" s="15" t="s">
        <v>164</v>
      </c>
      <c r="D69" s="16">
        <v>5415</v>
      </c>
    </row>
    <row r="70" spans="3:5">
      <c r="C70" s="15" t="s">
        <v>165</v>
      </c>
      <c r="D70" s="16">
        <v>135109</v>
      </c>
    </row>
    <row r="71" spans="3:5">
      <c r="C71" s="15" t="s">
        <v>166</v>
      </c>
      <c r="D71" s="16">
        <v>25099</v>
      </c>
    </row>
    <row r="72" spans="3:5">
      <c r="C72" s="15" t="s">
        <v>167</v>
      </c>
      <c r="D72" s="16">
        <v>46492</v>
      </c>
    </row>
    <row r="73" spans="3:5">
      <c r="C73" s="15" t="s">
        <v>177</v>
      </c>
      <c r="D73" s="16">
        <v>67448</v>
      </c>
    </row>
    <row r="74" spans="3:5">
      <c r="C74" s="17" t="s">
        <v>178</v>
      </c>
    </row>
    <row r="75" spans="3:5">
      <c r="C75" s="17" t="s">
        <v>179</v>
      </c>
      <c r="D75" s="18">
        <v>51735</v>
      </c>
    </row>
    <row r="76" spans="3:5">
      <c r="C76" s="15" t="s">
        <v>156</v>
      </c>
      <c r="D76" s="16">
        <v>141353</v>
      </c>
    </row>
    <row r="77" spans="3:5">
      <c r="C77" s="15" t="s">
        <v>180</v>
      </c>
      <c r="D77" s="16">
        <v>145399</v>
      </c>
    </row>
    <row r="78" spans="3:5">
      <c r="C78" s="15" t="s">
        <v>181</v>
      </c>
      <c r="D78" s="16">
        <v>14133</v>
      </c>
    </row>
    <row r="79" spans="3:5">
      <c r="C79" s="15" t="s">
        <v>182</v>
      </c>
      <c r="D79" s="16">
        <v>42965</v>
      </c>
    </row>
    <row r="80" spans="3:5">
      <c r="C80" s="19" t="s">
        <v>183</v>
      </c>
      <c r="D80" s="20">
        <v>2457235</v>
      </c>
      <c r="E80" s="23">
        <f>D80+D75</f>
        <v>2508970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F54F-A222-0245-B96F-5563FE4C39BF}">
  <dimension ref="A1:AM48"/>
  <sheetViews>
    <sheetView topLeftCell="A23" workbookViewId="0">
      <selection activeCell="C46" sqref="C46"/>
    </sheetView>
  </sheetViews>
  <sheetFormatPr baseColWidth="10" defaultRowHeight="16"/>
  <cols>
    <col min="2" max="2" width="43.5" bestFit="1" customWidth="1"/>
    <col min="3" max="3" width="43" bestFit="1" customWidth="1"/>
  </cols>
  <sheetData>
    <row r="1" spans="1:39">
      <c r="A1" t="s">
        <v>40</v>
      </c>
      <c r="B1" t="s">
        <v>106</v>
      </c>
      <c r="C1" t="s">
        <v>16</v>
      </c>
      <c r="D1" t="s">
        <v>107</v>
      </c>
      <c r="E1" t="s">
        <v>108</v>
      </c>
      <c r="F1">
        <v>2014</v>
      </c>
      <c r="G1">
        <v>2015</v>
      </c>
      <c r="H1">
        <v>2016</v>
      </c>
      <c r="I1">
        <v>2017</v>
      </c>
      <c r="J1">
        <v>2018</v>
      </c>
      <c r="K1">
        <v>2019</v>
      </c>
      <c r="L1">
        <v>2020</v>
      </c>
      <c r="M1">
        <v>2021</v>
      </c>
      <c r="N1">
        <v>2022</v>
      </c>
      <c r="O1">
        <v>2023</v>
      </c>
      <c r="P1">
        <v>2024</v>
      </c>
    </row>
    <row r="2" spans="1:39">
      <c r="A2" t="s">
        <v>109</v>
      </c>
      <c r="B2" t="s">
        <v>1</v>
      </c>
      <c r="C2" t="s">
        <v>2</v>
      </c>
      <c r="D2" t="s">
        <v>3</v>
      </c>
      <c r="E2" t="s">
        <v>110</v>
      </c>
      <c r="F2" s="1">
        <v>7165.4780000000001</v>
      </c>
      <c r="G2" s="1">
        <v>7600.1750000000002</v>
      </c>
      <c r="H2" s="1">
        <v>8123.375</v>
      </c>
      <c r="I2" s="1">
        <v>8665.8179999999993</v>
      </c>
      <c r="J2" s="1">
        <v>9206.8889999999992</v>
      </c>
      <c r="K2" s="1">
        <v>9733.3019999999997</v>
      </c>
      <c r="L2" s="1">
        <v>10335.093999999999</v>
      </c>
      <c r="M2" s="1">
        <v>10995.999</v>
      </c>
      <c r="N2" s="1">
        <v>11707.42</v>
      </c>
      <c r="O2" s="1">
        <v>12470.677</v>
      </c>
      <c r="P2" s="1">
        <v>13281.365</v>
      </c>
      <c r="Q2">
        <v>2018</v>
      </c>
      <c r="Y2" s="1"/>
      <c r="Z2" s="1"/>
      <c r="AA2" s="1"/>
      <c r="AB2" s="1"/>
      <c r="AC2" s="1"/>
      <c r="AD2" s="1"/>
      <c r="AE2" s="1"/>
      <c r="AF2" s="1"/>
      <c r="AG2" s="1"/>
      <c r="AH2" s="1"/>
      <c r="AI2" s="1"/>
      <c r="AJ2" s="1"/>
      <c r="AK2" s="1"/>
      <c r="AL2" s="1"/>
      <c r="AM2" s="1"/>
    </row>
    <row r="3" spans="1:39">
      <c r="A3" t="s">
        <v>109</v>
      </c>
      <c r="B3" t="s">
        <v>1</v>
      </c>
      <c r="C3" t="s">
        <v>5</v>
      </c>
      <c r="E3" t="s">
        <v>6</v>
      </c>
      <c r="F3">
        <v>6.1449999999999996</v>
      </c>
      <c r="G3">
        <v>6.0670000000000002</v>
      </c>
      <c r="H3">
        <v>6.8840000000000003</v>
      </c>
      <c r="I3">
        <v>6.6779999999999999</v>
      </c>
      <c r="J3">
        <v>6.2439999999999998</v>
      </c>
      <c r="K3">
        <v>5.718</v>
      </c>
      <c r="L3">
        <v>6.1829999999999998</v>
      </c>
      <c r="M3">
        <v>6.3949999999999996</v>
      </c>
      <c r="N3">
        <v>6.47</v>
      </c>
      <c r="O3">
        <v>6.5190000000000001</v>
      </c>
      <c r="P3">
        <v>6.5010000000000003</v>
      </c>
      <c r="Q3">
        <v>2018</v>
      </c>
    </row>
    <row r="4" spans="1:39">
      <c r="A4" t="s">
        <v>109</v>
      </c>
      <c r="B4" t="s">
        <v>7</v>
      </c>
      <c r="C4" t="s">
        <v>2</v>
      </c>
      <c r="D4" t="s">
        <v>3</v>
      </c>
      <c r="E4" t="s">
        <v>110</v>
      </c>
      <c r="F4" s="1">
        <v>12634.187</v>
      </c>
      <c r="G4" s="1">
        <v>13322.040999999999</v>
      </c>
      <c r="H4" s="1">
        <v>14480.349</v>
      </c>
      <c r="I4" s="1">
        <v>15807.596</v>
      </c>
      <c r="J4" s="1">
        <v>17426.202000000001</v>
      </c>
      <c r="K4" s="1">
        <v>18732.744999999999</v>
      </c>
      <c r="L4" s="1">
        <v>20439.580000000002</v>
      </c>
      <c r="M4" s="1">
        <v>22422.956999999999</v>
      </c>
      <c r="N4" s="1">
        <v>24589.89</v>
      </c>
      <c r="O4" s="1">
        <v>26978.803</v>
      </c>
      <c r="P4" s="1">
        <v>29594.606</v>
      </c>
      <c r="Q4">
        <v>2018</v>
      </c>
      <c r="Y4" s="1"/>
      <c r="Z4" s="1"/>
      <c r="AA4" s="1"/>
      <c r="AB4" s="1"/>
      <c r="AC4" s="1"/>
      <c r="AD4" s="1"/>
      <c r="AE4" s="1"/>
      <c r="AF4" s="1"/>
      <c r="AG4" s="1"/>
      <c r="AH4" s="1"/>
      <c r="AI4" s="1"/>
      <c r="AJ4" s="1"/>
      <c r="AK4" s="1"/>
      <c r="AL4" s="1"/>
      <c r="AM4" s="1"/>
    </row>
    <row r="5" spans="1:39">
      <c r="A5" t="s">
        <v>109</v>
      </c>
      <c r="B5" t="s">
        <v>7</v>
      </c>
      <c r="C5" t="s">
        <v>8</v>
      </c>
      <c r="D5" t="s">
        <v>3</v>
      </c>
      <c r="E5" t="s">
        <v>9</v>
      </c>
      <c r="F5">
        <v>284.58499999999998</v>
      </c>
      <c r="G5">
        <v>292.774</v>
      </c>
      <c r="H5">
        <v>304.89800000000002</v>
      </c>
      <c r="I5">
        <v>313.62</v>
      </c>
      <c r="J5">
        <v>330.91</v>
      </c>
      <c r="K5">
        <v>356.81400000000002</v>
      </c>
      <c r="L5">
        <v>383.48200000000003</v>
      </c>
      <c r="M5">
        <v>415.24</v>
      </c>
      <c r="N5">
        <v>455.36799999999999</v>
      </c>
      <c r="O5">
        <v>499.60700000000003</v>
      </c>
      <c r="P5">
        <v>548.048</v>
      </c>
      <c r="Q5">
        <v>2018</v>
      </c>
    </row>
    <row r="6" spans="1:39">
      <c r="A6" t="s">
        <v>109</v>
      </c>
      <c r="B6" t="s">
        <v>7</v>
      </c>
      <c r="C6" t="s">
        <v>11</v>
      </c>
      <c r="D6" t="s">
        <v>3</v>
      </c>
      <c r="E6" t="s">
        <v>9</v>
      </c>
      <c r="F6">
        <v>696.35</v>
      </c>
      <c r="G6">
        <v>746.28399999999999</v>
      </c>
      <c r="H6">
        <v>805.91800000000001</v>
      </c>
      <c r="I6">
        <v>875.92499999999995</v>
      </c>
      <c r="J6">
        <v>953.28800000000001</v>
      </c>
      <c r="K6" s="1">
        <v>1025.758</v>
      </c>
      <c r="L6" s="1">
        <v>1110.798</v>
      </c>
      <c r="M6" s="1">
        <v>1206.2239999999999</v>
      </c>
      <c r="N6" s="1">
        <v>1310.0160000000001</v>
      </c>
      <c r="O6" s="1">
        <v>1423.3489999999999</v>
      </c>
      <c r="P6" s="1">
        <v>1546.3879999999999</v>
      </c>
      <c r="Q6">
        <v>2018</v>
      </c>
      <c r="AH6" s="1"/>
      <c r="AI6" s="1"/>
      <c r="AJ6" s="1"/>
      <c r="AK6" s="1"/>
      <c r="AL6" s="1"/>
      <c r="AM6" s="1"/>
    </row>
    <row r="7" spans="1:39">
      <c r="A7" t="s">
        <v>109</v>
      </c>
      <c r="B7" t="s">
        <v>12</v>
      </c>
      <c r="C7" t="s">
        <v>13</v>
      </c>
      <c r="E7" t="s">
        <v>14</v>
      </c>
      <c r="F7">
        <v>176.32</v>
      </c>
      <c r="G7">
        <v>175.286</v>
      </c>
      <c r="H7">
        <v>178.255</v>
      </c>
      <c r="I7">
        <v>182.41300000000001</v>
      </c>
      <c r="J7">
        <v>189.274</v>
      </c>
      <c r="K7">
        <v>192.46</v>
      </c>
      <c r="L7">
        <v>197.76900000000001</v>
      </c>
      <c r="M7">
        <v>203.91900000000001</v>
      </c>
      <c r="N7">
        <v>210.03700000000001</v>
      </c>
      <c r="O7">
        <v>216.33799999999999</v>
      </c>
      <c r="P7">
        <v>222.828</v>
      </c>
      <c r="Q7">
        <v>2018</v>
      </c>
    </row>
    <row r="8" spans="1:39">
      <c r="A8" t="s">
        <v>109</v>
      </c>
      <c r="B8" t="s">
        <v>15</v>
      </c>
      <c r="C8" t="s">
        <v>2</v>
      </c>
      <c r="D8" t="s">
        <v>16</v>
      </c>
      <c r="E8" t="s">
        <v>17</v>
      </c>
      <c r="F8" s="1">
        <v>71740.868000000002</v>
      </c>
      <c r="G8" s="1">
        <v>74834.335000000006</v>
      </c>
      <c r="H8" s="1">
        <v>78684.379000000001</v>
      </c>
      <c r="I8" s="1">
        <v>82594.53</v>
      </c>
      <c r="J8" s="1">
        <v>86368.565000000002</v>
      </c>
      <c r="K8" s="1">
        <v>89867.793999999994</v>
      </c>
      <c r="L8" s="1">
        <v>93920.281000000003</v>
      </c>
      <c r="M8" s="1">
        <v>98351.441999999995</v>
      </c>
      <c r="N8" s="1">
        <v>103064.306</v>
      </c>
      <c r="O8" s="1">
        <v>108053.348</v>
      </c>
      <c r="P8" s="1">
        <v>113264.018</v>
      </c>
      <c r="Q8">
        <v>2017</v>
      </c>
      <c r="Y8" s="1"/>
      <c r="Z8" s="1"/>
      <c r="AA8" s="1"/>
      <c r="AB8" s="1"/>
      <c r="AC8" s="1"/>
      <c r="AD8" s="1"/>
      <c r="AE8" s="1"/>
      <c r="AF8" s="1"/>
      <c r="AG8" s="1"/>
      <c r="AH8" s="1"/>
      <c r="AI8" s="1"/>
      <c r="AJ8" s="1"/>
      <c r="AK8" s="1"/>
      <c r="AL8" s="1"/>
      <c r="AM8" s="1"/>
    </row>
    <row r="9" spans="1:39">
      <c r="A9" t="s">
        <v>109</v>
      </c>
      <c r="B9" t="s">
        <v>15</v>
      </c>
      <c r="C9" t="s">
        <v>18</v>
      </c>
      <c r="D9" t="s">
        <v>16</v>
      </c>
      <c r="E9" t="s">
        <v>17</v>
      </c>
      <c r="F9" s="1">
        <v>6600.5510000000004</v>
      </c>
      <c r="G9" s="1">
        <v>6885.1660000000002</v>
      </c>
      <c r="H9" s="1">
        <v>7239.3919999999998</v>
      </c>
      <c r="I9" s="1">
        <v>7599.1469999999999</v>
      </c>
      <c r="J9" s="1">
        <v>7946.3779999999997</v>
      </c>
      <c r="K9" s="1">
        <v>8268.3269999999993</v>
      </c>
      <c r="L9" s="1">
        <v>8641.1769999999997</v>
      </c>
      <c r="M9" s="1">
        <v>9048.8680000000004</v>
      </c>
      <c r="N9" s="1">
        <v>9482.4779999999992</v>
      </c>
      <c r="O9" s="1">
        <v>9941.4969999999994</v>
      </c>
      <c r="P9" s="1">
        <v>10420.906999999999</v>
      </c>
      <c r="Q9">
        <v>2017</v>
      </c>
      <c r="Y9" s="1"/>
      <c r="Z9" s="1"/>
      <c r="AA9" s="1"/>
      <c r="AB9" s="1"/>
      <c r="AC9" s="1"/>
      <c r="AD9" s="1"/>
      <c r="AE9" s="1"/>
      <c r="AF9" s="1"/>
      <c r="AG9" s="1"/>
      <c r="AH9" s="1"/>
      <c r="AI9" s="1"/>
      <c r="AJ9" s="1"/>
      <c r="AK9" s="1"/>
      <c r="AL9" s="1"/>
      <c r="AM9" s="1"/>
    </row>
    <row r="10" spans="1:39">
      <c r="A10" t="s">
        <v>109</v>
      </c>
      <c r="B10" t="s">
        <v>19</v>
      </c>
      <c r="C10" t="s">
        <v>2</v>
      </c>
      <c r="D10" t="s">
        <v>16</v>
      </c>
      <c r="E10" t="s">
        <v>20</v>
      </c>
      <c r="F10" s="1">
        <v>126493.66099999999</v>
      </c>
      <c r="G10" s="1">
        <v>131174.09700000001</v>
      </c>
      <c r="H10" s="1">
        <v>140259.09299999999</v>
      </c>
      <c r="I10" s="1">
        <v>150663.321</v>
      </c>
      <c r="J10" s="1">
        <v>163472.81400000001</v>
      </c>
      <c r="K10" s="1">
        <v>172959.84700000001</v>
      </c>
      <c r="L10" s="1">
        <v>185744.91200000001</v>
      </c>
      <c r="M10" s="1">
        <v>200557.50200000001</v>
      </c>
      <c r="N10" s="1">
        <v>216472.976</v>
      </c>
      <c r="O10" s="1">
        <v>233760.35200000001</v>
      </c>
      <c r="P10" s="1">
        <v>252383.997</v>
      </c>
      <c r="Q10">
        <v>2017</v>
      </c>
      <c r="Y10" s="1"/>
      <c r="Z10" s="1"/>
      <c r="AA10" s="1"/>
      <c r="AB10" s="1"/>
      <c r="AC10" s="1"/>
      <c r="AD10" s="1"/>
      <c r="AE10" s="1"/>
      <c r="AF10" s="1"/>
      <c r="AG10" s="1"/>
      <c r="AH10" s="1"/>
      <c r="AI10" s="1"/>
      <c r="AJ10" s="1"/>
      <c r="AK10" s="1"/>
      <c r="AL10" s="1"/>
      <c r="AM10" s="1"/>
    </row>
    <row r="11" spans="1:39">
      <c r="A11" t="s">
        <v>109</v>
      </c>
      <c r="B11" t="s">
        <v>21</v>
      </c>
      <c r="C11" t="s">
        <v>13</v>
      </c>
      <c r="E11" t="s">
        <v>111</v>
      </c>
      <c r="F11">
        <v>106.3</v>
      </c>
      <c r="G11">
        <v>107.017</v>
      </c>
      <c r="H11">
        <v>108.358</v>
      </c>
      <c r="I11">
        <v>111.45</v>
      </c>
      <c r="J11">
        <v>117.258</v>
      </c>
      <c r="K11">
        <v>120.20399999999999</v>
      </c>
      <c r="L11">
        <v>122.91200000000001</v>
      </c>
      <c r="M11">
        <v>126.73399999999999</v>
      </c>
      <c r="N11">
        <v>130.536</v>
      </c>
      <c r="O11">
        <v>134.452</v>
      </c>
      <c r="P11">
        <v>138.48599999999999</v>
      </c>
      <c r="Q11">
        <v>2018</v>
      </c>
    </row>
    <row r="12" spans="1:39">
      <c r="A12" t="s">
        <v>109</v>
      </c>
      <c r="B12" t="s">
        <v>21</v>
      </c>
      <c r="C12" t="s">
        <v>5</v>
      </c>
      <c r="E12" t="s">
        <v>23</v>
      </c>
      <c r="F12">
        <v>3.5979999999999999</v>
      </c>
      <c r="G12">
        <v>0.67400000000000004</v>
      </c>
      <c r="H12">
        <v>1.254</v>
      </c>
      <c r="I12">
        <v>2.8530000000000002</v>
      </c>
      <c r="J12">
        <v>5.2119999999999997</v>
      </c>
      <c r="K12">
        <v>2.512</v>
      </c>
      <c r="L12">
        <v>2.2530000000000001</v>
      </c>
      <c r="M12">
        <v>3.11</v>
      </c>
      <c r="N12">
        <v>3</v>
      </c>
      <c r="O12">
        <v>3</v>
      </c>
      <c r="P12">
        <v>3</v>
      </c>
      <c r="Q12">
        <v>2018</v>
      </c>
    </row>
    <row r="13" spans="1:39">
      <c r="A13" t="s">
        <v>109</v>
      </c>
      <c r="B13" t="s">
        <v>24</v>
      </c>
      <c r="C13" t="s">
        <v>13</v>
      </c>
      <c r="E13" t="s">
        <v>111</v>
      </c>
      <c r="F13">
        <v>106.7</v>
      </c>
      <c r="G13">
        <v>107.5</v>
      </c>
      <c r="H13">
        <v>109.9</v>
      </c>
      <c r="I13">
        <v>113.1</v>
      </c>
      <c r="J13">
        <v>118.9</v>
      </c>
      <c r="K13">
        <v>120.80200000000001</v>
      </c>
      <c r="L13">
        <v>124.426</v>
      </c>
      <c r="M13">
        <v>128.15899999999999</v>
      </c>
      <c r="N13">
        <v>132.00399999999999</v>
      </c>
      <c r="O13">
        <v>135.964</v>
      </c>
      <c r="P13">
        <v>140.04300000000001</v>
      </c>
      <c r="Q13">
        <v>2018</v>
      </c>
    </row>
    <row r="14" spans="1:39">
      <c r="A14" t="s">
        <v>109</v>
      </c>
      <c r="B14" t="s">
        <v>24</v>
      </c>
      <c r="C14" t="s">
        <v>5</v>
      </c>
      <c r="E14" t="s">
        <v>25</v>
      </c>
      <c r="F14">
        <v>1.91</v>
      </c>
      <c r="G14">
        <v>0.75</v>
      </c>
      <c r="H14">
        <v>2.2330000000000001</v>
      </c>
      <c r="I14">
        <v>2.9119999999999999</v>
      </c>
      <c r="J14">
        <v>5.1280000000000001</v>
      </c>
      <c r="K14">
        <v>1.6</v>
      </c>
      <c r="L14">
        <v>3</v>
      </c>
      <c r="M14">
        <v>3</v>
      </c>
      <c r="N14">
        <v>3</v>
      </c>
      <c r="O14">
        <v>3</v>
      </c>
      <c r="P14">
        <v>3</v>
      </c>
      <c r="Q14">
        <v>2018</v>
      </c>
    </row>
    <row r="15" spans="1:39">
      <c r="A15" t="s">
        <v>109</v>
      </c>
      <c r="B15" t="s">
        <v>37</v>
      </c>
      <c r="C15" t="s">
        <v>2</v>
      </c>
      <c r="D15" t="s">
        <v>3</v>
      </c>
      <c r="E15" t="s">
        <v>112</v>
      </c>
      <c r="F15" s="1">
        <v>2394.86</v>
      </c>
      <c r="G15" s="1">
        <v>2581.4459999999999</v>
      </c>
      <c r="H15" s="1">
        <v>2769.096</v>
      </c>
      <c r="I15" s="1">
        <v>3094.241</v>
      </c>
      <c r="J15" s="1">
        <v>3523.2559999999999</v>
      </c>
      <c r="K15" s="1">
        <v>3794.1660000000002</v>
      </c>
      <c r="L15" s="1">
        <v>4211.6469999999999</v>
      </c>
      <c r="M15" s="1">
        <v>4657.9880000000003</v>
      </c>
      <c r="N15" s="1">
        <v>5165.8239999999996</v>
      </c>
      <c r="O15" s="1">
        <v>5776.3879999999999</v>
      </c>
      <c r="P15" s="1">
        <v>6427.85</v>
      </c>
      <c r="Q15">
        <v>2018</v>
      </c>
      <c r="Y15" s="1"/>
      <c r="Z15" s="1"/>
      <c r="AA15" s="1"/>
      <c r="AB15" s="1"/>
      <c r="AC15" s="1"/>
      <c r="AD15" s="1"/>
      <c r="AE15" s="1"/>
      <c r="AF15" s="1"/>
      <c r="AG15" s="1"/>
      <c r="AH15" s="1"/>
      <c r="AI15" s="1"/>
      <c r="AJ15" s="1"/>
      <c r="AK15" s="1"/>
      <c r="AL15" s="1"/>
      <c r="AM15" s="1"/>
    </row>
    <row r="16" spans="1:39">
      <c r="A16" t="s">
        <v>109</v>
      </c>
      <c r="B16" t="s">
        <v>37</v>
      </c>
      <c r="C16" t="s">
        <v>28</v>
      </c>
      <c r="E16" t="s">
        <v>38</v>
      </c>
      <c r="F16">
        <v>18.954999999999998</v>
      </c>
      <c r="G16">
        <v>19.376999999999999</v>
      </c>
      <c r="H16">
        <v>19.123000000000001</v>
      </c>
      <c r="I16">
        <v>19.574000000000002</v>
      </c>
      <c r="J16">
        <v>20.218</v>
      </c>
      <c r="K16">
        <v>20.254000000000001</v>
      </c>
      <c r="L16">
        <v>20.605</v>
      </c>
      <c r="M16">
        <v>20.773</v>
      </c>
      <c r="N16">
        <v>21.007999999999999</v>
      </c>
      <c r="O16">
        <v>21.411000000000001</v>
      </c>
      <c r="P16">
        <v>21.72</v>
      </c>
      <c r="Q16">
        <v>2018</v>
      </c>
    </row>
    <row r="17" spans="1:39">
      <c r="A17" t="s">
        <v>109</v>
      </c>
      <c r="B17" t="s">
        <v>26</v>
      </c>
      <c r="C17" t="s">
        <v>2</v>
      </c>
      <c r="D17" t="s">
        <v>3</v>
      </c>
      <c r="E17" t="s">
        <v>112</v>
      </c>
      <c r="F17" s="1">
        <v>2285.7170000000001</v>
      </c>
      <c r="G17" s="1">
        <v>2499.817</v>
      </c>
      <c r="H17" s="1">
        <v>2822.5279999999998</v>
      </c>
      <c r="I17" s="1">
        <v>3155.96</v>
      </c>
      <c r="J17" s="1">
        <v>3793.346</v>
      </c>
      <c r="K17" s="1">
        <v>4000.683</v>
      </c>
      <c r="L17" s="1">
        <v>4560.6719999999996</v>
      </c>
      <c r="M17" s="1">
        <v>5070.2870000000003</v>
      </c>
      <c r="N17" s="1">
        <v>5650.1220000000003</v>
      </c>
      <c r="O17" s="1">
        <v>6309.9530000000004</v>
      </c>
      <c r="P17" s="1">
        <v>7058.2280000000001</v>
      </c>
      <c r="Q17">
        <v>2018</v>
      </c>
      <c r="Y17" s="1"/>
      <c r="Z17" s="1"/>
      <c r="AA17" s="1"/>
      <c r="AB17" s="1"/>
      <c r="AC17" s="1"/>
      <c r="AD17" s="1"/>
      <c r="AE17" s="1"/>
      <c r="AF17" s="1"/>
      <c r="AG17" s="1"/>
      <c r="AH17" s="1"/>
      <c r="AI17" s="1"/>
      <c r="AJ17" s="1"/>
      <c r="AK17" s="1"/>
      <c r="AL17" s="1"/>
      <c r="AM17" s="1"/>
    </row>
    <row r="18" spans="1:39">
      <c r="A18" t="s">
        <v>109</v>
      </c>
      <c r="B18" t="s">
        <v>26</v>
      </c>
      <c r="C18" t="s">
        <v>28</v>
      </c>
      <c r="E18" t="s">
        <v>29</v>
      </c>
      <c r="F18">
        <v>18.091999999999999</v>
      </c>
      <c r="G18">
        <v>18.765000000000001</v>
      </c>
      <c r="H18">
        <v>19.492000000000001</v>
      </c>
      <c r="I18">
        <v>19.965</v>
      </c>
      <c r="J18">
        <v>21.768000000000001</v>
      </c>
      <c r="K18">
        <v>21.356999999999999</v>
      </c>
      <c r="L18">
        <v>22.312999999999999</v>
      </c>
      <c r="M18">
        <v>22.611999999999998</v>
      </c>
      <c r="N18">
        <v>22.977</v>
      </c>
      <c r="O18">
        <v>23.388999999999999</v>
      </c>
      <c r="P18">
        <v>23.85</v>
      </c>
      <c r="Q18">
        <v>2018</v>
      </c>
    </row>
    <row r="22" spans="1:39">
      <c r="A22" t="s">
        <v>193</v>
      </c>
    </row>
    <row r="23" spans="1:39">
      <c r="H23" t="s">
        <v>194</v>
      </c>
      <c r="I23" s="1">
        <f>L4</f>
        <v>20439.580000000002</v>
      </c>
      <c r="J23">
        <f>I23*(1+L3/100)</f>
        <v>21703.359231400002</v>
      </c>
      <c r="K23">
        <f t="shared" ref="K23:L23" si="0">J23*(1+M3/100)</f>
        <v>23091.289054248031</v>
      </c>
      <c r="L23">
        <f t="shared" si="0"/>
        <v>24585.295456057876</v>
      </c>
      <c r="M23">
        <f>L23*(1+O3/100)</f>
        <v>26188.010866838293</v>
      </c>
      <c r="N23">
        <f>M23*(1+P3/100)</f>
        <v>27890.493453291452</v>
      </c>
    </row>
    <row r="24" spans="1:39">
      <c r="H24" t="s">
        <v>35</v>
      </c>
      <c r="I24">
        <f>LN(I23)</f>
        <v>9.9252284961613242</v>
      </c>
      <c r="J24">
        <f t="shared" ref="J24:N24" si="1">LN(J23)</f>
        <v>9.9852223308380808</v>
      </c>
      <c r="K24">
        <f t="shared" si="1"/>
        <v>10.04721072817215</v>
      </c>
      <c r="L24">
        <f t="shared" si="1"/>
        <v>10.109903797510572</v>
      </c>
      <c r="M24">
        <f t="shared" si="1"/>
        <v>10.173056984515771</v>
      </c>
      <c r="N24">
        <f t="shared" si="1"/>
        <v>10.236041173304439</v>
      </c>
    </row>
    <row r="25" spans="1:39">
      <c r="H25" t="s">
        <v>34</v>
      </c>
      <c r="J25">
        <f>J24-I24</f>
        <v>5.9993834676756563E-2</v>
      </c>
      <c r="K25">
        <f t="shared" ref="K25:N25" si="2">K24-J24</f>
        <v>6.1988397334069134E-2</v>
      </c>
      <c r="L25">
        <f t="shared" si="2"/>
        <v>6.2693069338422447E-2</v>
      </c>
      <c r="M25">
        <f t="shared" si="2"/>
        <v>6.3153187005198674E-2</v>
      </c>
      <c r="N25">
        <f t="shared" si="2"/>
        <v>6.2984188788668405E-2</v>
      </c>
    </row>
    <row r="26" spans="1:39">
      <c r="H26" t="s">
        <v>36</v>
      </c>
      <c r="I26">
        <f>AVERAGE(J25:N25)</f>
        <v>6.2162535428623045E-2</v>
      </c>
    </row>
    <row r="28" spans="1:39">
      <c r="H28" t="s">
        <v>39</v>
      </c>
      <c r="I28">
        <v>2014</v>
      </c>
    </row>
    <row r="29" spans="1:39">
      <c r="H29" t="s">
        <v>199</v>
      </c>
      <c r="I29">
        <f>L11/F11</f>
        <v>1.1562746942615241</v>
      </c>
    </row>
    <row r="31" spans="1:39">
      <c r="A31" t="s">
        <v>63</v>
      </c>
      <c r="H31" t="s">
        <v>202</v>
      </c>
      <c r="I31">
        <f>L4/L5</f>
        <v>53.299972358546164</v>
      </c>
    </row>
    <row r="32" spans="1:39">
      <c r="A32" t="s">
        <v>64</v>
      </c>
    </row>
    <row r="34" spans="2:11">
      <c r="B34" s="4"/>
      <c r="C34" s="3" t="s">
        <v>113</v>
      </c>
      <c r="D34" s="3" t="s">
        <v>74</v>
      </c>
      <c r="E34" s="4"/>
      <c r="F34" s="3" t="s">
        <v>102</v>
      </c>
      <c r="G34" s="3"/>
      <c r="H34" s="4"/>
      <c r="I34" s="3"/>
      <c r="J34" s="3"/>
      <c r="K34" s="4"/>
    </row>
    <row r="35" spans="2:11">
      <c r="B35" s="2" t="s">
        <v>65</v>
      </c>
      <c r="C35" s="11">
        <v>427946</v>
      </c>
      <c r="D35" s="5">
        <f>C35/(1000*$C$46)</f>
        <v>2.2844809983801093E-2</v>
      </c>
      <c r="F35">
        <f>C35/1000</f>
        <v>427.94600000000003</v>
      </c>
    </row>
    <row r="36" spans="2:11">
      <c r="B36" s="2" t="s">
        <v>75</v>
      </c>
      <c r="C36" s="12">
        <v>155710</v>
      </c>
      <c r="D36" s="5">
        <f t="shared" ref="D36:D43" si="3">C36/(1000*$C$46)</f>
        <v>8.3121827580528111E-3</v>
      </c>
      <c r="F36">
        <f t="shared" ref="F36:F44" si="4">C36/1000</f>
        <v>155.71</v>
      </c>
    </row>
    <row r="37" spans="2:11">
      <c r="B37" s="2" t="s">
        <v>66</v>
      </c>
      <c r="C37" s="12">
        <v>234194</v>
      </c>
      <c r="D37" s="5">
        <f t="shared" si="3"/>
        <v>1.2501851704061524E-2</v>
      </c>
      <c r="F37">
        <f t="shared" si="4"/>
        <v>234.19399999999999</v>
      </c>
    </row>
    <row r="38" spans="2:11">
      <c r="B38" s="2" t="s">
        <v>67</v>
      </c>
      <c r="C38" s="4" t="s">
        <v>79</v>
      </c>
      <c r="D38" s="5"/>
    </row>
    <row r="39" spans="2:11">
      <c r="B39" s="2" t="s">
        <v>68</v>
      </c>
      <c r="C39" s="12">
        <v>29746</v>
      </c>
      <c r="D39" s="5">
        <f t="shared" si="3"/>
        <v>1.5879146382444217E-3</v>
      </c>
      <c r="F39">
        <f t="shared" si="4"/>
        <v>29.745999999999999</v>
      </c>
    </row>
    <row r="40" spans="2:11">
      <c r="B40" s="2" t="s">
        <v>69</v>
      </c>
      <c r="C40" s="12">
        <v>4795</v>
      </c>
      <c r="D40" s="5">
        <f t="shared" si="3"/>
        <v>2.5596889297324019E-4</v>
      </c>
      <c r="F40">
        <f t="shared" si="4"/>
        <v>4.7949999999999999</v>
      </c>
    </row>
    <row r="41" spans="2:11">
      <c r="B41" s="2" t="s">
        <v>77</v>
      </c>
      <c r="C41" s="11">
        <v>172881</v>
      </c>
      <c r="D41" s="5">
        <f t="shared" si="3"/>
        <v>9.2288129689482249E-3</v>
      </c>
      <c r="F41">
        <f t="shared" si="4"/>
        <v>172.881</v>
      </c>
    </row>
    <row r="42" spans="2:11">
      <c r="B42" s="2" t="s">
        <v>70</v>
      </c>
      <c r="C42" s="3" t="s">
        <v>79</v>
      </c>
      <c r="D42" s="5"/>
    </row>
    <row r="43" spans="2:11">
      <c r="B43" s="2" t="s">
        <v>76</v>
      </c>
      <c r="C43" s="12">
        <v>747185</v>
      </c>
      <c r="D43" s="5">
        <f t="shared" si="3"/>
        <v>3.9886572950200302E-2</v>
      </c>
      <c r="F43">
        <f t="shared" si="4"/>
        <v>747.18499999999995</v>
      </c>
    </row>
    <row r="44" spans="2:11">
      <c r="B44" s="2" t="s">
        <v>71</v>
      </c>
      <c r="C44" s="11">
        <v>303803</v>
      </c>
      <c r="D44" s="5">
        <f>C44/(1000*$C$46)</f>
        <v>1.6217751322617161E-2</v>
      </c>
      <c r="F44">
        <f t="shared" si="4"/>
        <v>303.803</v>
      </c>
    </row>
    <row r="46" spans="2:11">
      <c r="B46" s="2" t="s">
        <v>73</v>
      </c>
      <c r="C46" s="3">
        <f>K4</f>
        <v>18732.744999999999</v>
      </c>
    </row>
    <row r="48" spans="2:11">
      <c r="D48"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DF5E-039B-1941-B40B-45BF0F0C58BF}">
  <dimension ref="A1:AM56"/>
  <sheetViews>
    <sheetView workbookViewId="0">
      <selection activeCell="F4" sqref="A4:XFD4"/>
    </sheetView>
  </sheetViews>
  <sheetFormatPr baseColWidth="10" defaultRowHeight="16"/>
  <cols>
    <col min="2" max="2" width="43.5" bestFit="1" customWidth="1"/>
    <col min="3" max="3" width="43" bestFit="1" customWidth="1"/>
    <col min="6" max="6" width="29" bestFit="1" customWidth="1"/>
    <col min="7" max="7" width="12.6640625" bestFit="1" customWidth="1"/>
    <col min="8" max="8" width="16.6640625" bestFit="1" customWidth="1"/>
    <col min="9" max="14" width="12.6640625" bestFit="1" customWidth="1"/>
  </cols>
  <sheetData>
    <row r="1" spans="1:39">
      <c r="F1">
        <v>2015</v>
      </c>
      <c r="G1">
        <v>2016</v>
      </c>
      <c r="H1">
        <v>2017</v>
      </c>
      <c r="I1">
        <v>2018</v>
      </c>
      <c r="J1">
        <v>2019</v>
      </c>
      <c r="K1">
        <v>2020</v>
      </c>
      <c r="L1">
        <v>2021</v>
      </c>
      <c r="M1">
        <v>2022</v>
      </c>
      <c r="N1">
        <v>2023</v>
      </c>
      <c r="O1">
        <v>2024</v>
      </c>
    </row>
    <row r="2" spans="1:39">
      <c r="A2" t="s">
        <v>30</v>
      </c>
      <c r="B2" t="s">
        <v>1</v>
      </c>
      <c r="C2" t="s">
        <v>2</v>
      </c>
      <c r="D2" t="s">
        <v>3</v>
      </c>
      <c r="E2" t="s">
        <v>31</v>
      </c>
      <c r="F2" s="1">
        <v>2875856.1919999998</v>
      </c>
      <c r="G2" s="1">
        <v>3054470.219</v>
      </c>
      <c r="H2" s="1">
        <v>3262547.6290000002</v>
      </c>
      <c r="I2" s="1">
        <v>3493398.8659999999</v>
      </c>
      <c r="J2" s="1">
        <v>3720469.7919999999</v>
      </c>
      <c r="K2" s="1">
        <v>3962300.3289999999</v>
      </c>
      <c r="L2" s="1">
        <v>4219849.8499999996</v>
      </c>
      <c r="M2" s="1">
        <v>4494140.09</v>
      </c>
      <c r="N2" s="1">
        <v>4786259.1960000005</v>
      </c>
      <c r="O2" s="1">
        <v>5097366.0439999998</v>
      </c>
      <c r="P2">
        <v>2018</v>
      </c>
      <c r="Y2" s="1"/>
      <c r="Z2" s="1"/>
      <c r="AA2" s="1"/>
      <c r="AB2" s="1"/>
      <c r="AC2" s="1"/>
      <c r="AD2" s="1"/>
      <c r="AE2" s="1"/>
      <c r="AF2" s="1"/>
      <c r="AG2" s="1"/>
      <c r="AH2" s="1"/>
      <c r="AI2" s="1"/>
      <c r="AJ2" s="1"/>
      <c r="AK2" s="1"/>
      <c r="AL2" s="1"/>
      <c r="AM2" s="1"/>
    </row>
    <row r="3" spans="1:39">
      <c r="A3" t="s">
        <v>30</v>
      </c>
      <c r="B3" t="s">
        <v>1</v>
      </c>
      <c r="C3" t="s">
        <v>5</v>
      </c>
      <c r="E3" t="s">
        <v>6</v>
      </c>
      <c r="F3">
        <v>6.6790000000000003</v>
      </c>
      <c r="G3">
        <v>6.2110000000000003</v>
      </c>
      <c r="H3">
        <v>6.8120000000000003</v>
      </c>
      <c r="I3">
        <v>7.0759999999999996</v>
      </c>
      <c r="J3">
        <v>6.5</v>
      </c>
      <c r="K3">
        <v>6.5</v>
      </c>
      <c r="L3">
        <v>6.5</v>
      </c>
      <c r="M3">
        <v>6.5</v>
      </c>
      <c r="N3">
        <v>6.5</v>
      </c>
      <c r="O3">
        <v>6.5</v>
      </c>
      <c r="P3">
        <v>2018</v>
      </c>
    </row>
    <row r="4" spans="1:39">
      <c r="A4" t="s">
        <v>30</v>
      </c>
      <c r="B4" t="s">
        <v>7</v>
      </c>
      <c r="C4" t="s">
        <v>2</v>
      </c>
      <c r="D4" t="s">
        <v>3</v>
      </c>
      <c r="E4" t="s">
        <v>31</v>
      </c>
      <c r="F4" s="1">
        <v>4192862.3089999999</v>
      </c>
      <c r="G4" s="1">
        <v>4502732.9890000001</v>
      </c>
      <c r="H4" s="1">
        <v>5005975.4869999997</v>
      </c>
      <c r="I4" s="1">
        <v>5535267.4960000003</v>
      </c>
      <c r="J4" s="1">
        <v>6085062.1600000001</v>
      </c>
      <c r="K4" s="1">
        <v>6696146.9479999999</v>
      </c>
      <c r="L4" s="1">
        <v>7368299.6869999999</v>
      </c>
      <c r="M4" s="1">
        <v>8122396.1409999998</v>
      </c>
      <c r="N4" s="1">
        <v>8971073.0140000004</v>
      </c>
      <c r="O4" s="1">
        <v>9933768.7379999999</v>
      </c>
      <c r="P4">
        <v>2018</v>
      </c>
      <c r="Y4" s="1"/>
      <c r="Z4" s="1"/>
      <c r="AA4" s="1"/>
      <c r="AB4" s="1"/>
      <c r="AC4" s="1"/>
      <c r="AD4" s="1"/>
      <c r="AE4" s="1"/>
      <c r="AF4" s="1"/>
      <c r="AG4" s="1"/>
      <c r="AH4" s="1"/>
      <c r="AI4" s="1"/>
      <c r="AJ4" s="1"/>
      <c r="AK4" s="1"/>
      <c r="AL4" s="1"/>
      <c r="AM4" s="1"/>
    </row>
    <row r="5" spans="1:39">
      <c r="A5" t="s">
        <v>30</v>
      </c>
      <c r="B5" t="s">
        <v>7</v>
      </c>
      <c r="C5" t="s">
        <v>8</v>
      </c>
      <c r="D5" t="s">
        <v>3</v>
      </c>
      <c r="E5" t="s">
        <v>9</v>
      </c>
      <c r="F5">
        <v>191.28800000000001</v>
      </c>
      <c r="G5">
        <v>201.32599999999999</v>
      </c>
      <c r="H5">
        <v>220.376</v>
      </c>
      <c r="I5">
        <v>241.27199999999999</v>
      </c>
      <c r="J5">
        <v>261.637</v>
      </c>
      <c r="K5">
        <v>284.84699999999998</v>
      </c>
      <c r="L5">
        <v>308.62799999999999</v>
      </c>
      <c r="M5">
        <v>334.5</v>
      </c>
      <c r="N5">
        <v>363.03399999999999</v>
      </c>
      <c r="O5">
        <v>394.88799999999998</v>
      </c>
      <c r="P5">
        <v>2018</v>
      </c>
    </row>
    <row r="6" spans="1:39">
      <c r="A6" t="s">
        <v>30</v>
      </c>
      <c r="B6" t="s">
        <v>7</v>
      </c>
      <c r="C6" t="s">
        <v>11</v>
      </c>
      <c r="D6" t="s">
        <v>3</v>
      </c>
      <c r="E6" t="s">
        <v>9</v>
      </c>
      <c r="F6">
        <v>554.73299999999995</v>
      </c>
      <c r="G6">
        <v>595.28700000000003</v>
      </c>
      <c r="H6">
        <v>647.81399999999996</v>
      </c>
      <c r="I6">
        <v>710.55200000000002</v>
      </c>
      <c r="J6">
        <v>770.22699999999998</v>
      </c>
      <c r="K6">
        <v>836.57299999999998</v>
      </c>
      <c r="L6">
        <v>909.34</v>
      </c>
      <c r="M6">
        <v>987.86699999999996</v>
      </c>
      <c r="N6" s="1">
        <v>1073.133</v>
      </c>
      <c r="O6" s="1">
        <v>1165.8900000000001</v>
      </c>
      <c r="P6">
        <v>2018</v>
      </c>
      <c r="AL6" s="1"/>
      <c r="AM6" s="1"/>
    </row>
    <row r="7" spans="1:39">
      <c r="A7" t="s">
        <v>30</v>
      </c>
      <c r="B7" t="s">
        <v>12</v>
      </c>
      <c r="C7" t="s">
        <v>13</v>
      </c>
      <c r="E7" t="s">
        <v>14</v>
      </c>
      <c r="F7">
        <v>145.79499999999999</v>
      </c>
      <c r="G7">
        <v>147.41499999999999</v>
      </c>
      <c r="H7">
        <v>153.43799999999999</v>
      </c>
      <c r="I7">
        <v>158.44900000000001</v>
      </c>
      <c r="J7">
        <v>163.55600000000001</v>
      </c>
      <c r="K7">
        <v>168.99600000000001</v>
      </c>
      <c r="L7">
        <v>174.61</v>
      </c>
      <c r="M7">
        <v>180.733</v>
      </c>
      <c r="N7">
        <v>187.434</v>
      </c>
      <c r="O7">
        <v>194.88</v>
      </c>
      <c r="P7">
        <v>2018</v>
      </c>
    </row>
    <row r="8" spans="1:39">
      <c r="A8" t="s">
        <v>30</v>
      </c>
      <c r="B8" t="s">
        <v>15</v>
      </c>
      <c r="C8" t="s">
        <v>2</v>
      </c>
      <c r="D8" t="s">
        <v>16</v>
      </c>
      <c r="E8" t="s">
        <v>17</v>
      </c>
      <c r="F8" s="1">
        <v>31357024.464000002</v>
      </c>
      <c r="G8" s="1">
        <v>32953257.34</v>
      </c>
      <c r="H8" s="1">
        <v>34840114.137000002</v>
      </c>
      <c r="I8" s="1">
        <v>36937907.770999998</v>
      </c>
      <c r="J8" s="1">
        <v>38960170.416000001</v>
      </c>
      <c r="K8" s="1">
        <v>41099809.82</v>
      </c>
      <c r="L8" s="1">
        <v>43363934.104999997</v>
      </c>
      <c r="M8" s="1">
        <v>45762877.228</v>
      </c>
      <c r="N8" s="1">
        <v>48308545.678999998</v>
      </c>
      <c r="O8" s="1">
        <v>51015227.984999999</v>
      </c>
      <c r="P8">
        <v>2016</v>
      </c>
      <c r="Y8" s="1"/>
      <c r="Z8" s="1"/>
      <c r="AA8" s="1"/>
      <c r="AB8" s="1"/>
      <c r="AC8" s="1"/>
      <c r="AD8" s="1"/>
      <c r="AE8" s="1"/>
      <c r="AF8" s="1"/>
      <c r="AG8" s="1"/>
      <c r="AH8" s="1"/>
      <c r="AI8" s="1"/>
      <c r="AJ8" s="1"/>
      <c r="AK8" s="1"/>
      <c r="AL8" s="1"/>
      <c r="AM8" s="1"/>
    </row>
    <row r="9" spans="1:39">
      <c r="A9" t="s">
        <v>30</v>
      </c>
      <c r="B9" t="s">
        <v>15</v>
      </c>
      <c r="C9" t="s">
        <v>18</v>
      </c>
      <c r="D9" t="s">
        <v>16</v>
      </c>
      <c r="E9" t="s">
        <v>17</v>
      </c>
      <c r="F9" s="1">
        <v>5667.4089999999997</v>
      </c>
      <c r="G9" s="1">
        <v>5955.9089999999997</v>
      </c>
      <c r="H9" s="1">
        <v>6296.9359999999997</v>
      </c>
      <c r="I9" s="1">
        <v>6676.0870000000004</v>
      </c>
      <c r="J9" s="1">
        <v>7041.5870000000004</v>
      </c>
      <c r="K9" s="1">
        <v>7428.3010000000004</v>
      </c>
      <c r="L9" s="1">
        <v>7837.5150000000003</v>
      </c>
      <c r="M9" s="1">
        <v>8271.0949999999993</v>
      </c>
      <c r="N9" s="1">
        <v>8731.1939999999995</v>
      </c>
      <c r="O9" s="1">
        <v>9220.3950000000004</v>
      </c>
      <c r="P9">
        <v>2016</v>
      </c>
      <c r="Y9" s="1"/>
      <c r="Z9" s="1"/>
      <c r="AA9" s="1"/>
      <c r="AB9" s="1"/>
      <c r="AC9" s="1"/>
      <c r="AD9" s="1"/>
      <c r="AE9" s="1"/>
      <c r="AF9" s="1"/>
      <c r="AG9" s="1"/>
      <c r="AH9" s="1"/>
      <c r="AI9" s="1"/>
      <c r="AJ9" s="1"/>
      <c r="AK9" s="1"/>
      <c r="AL9" s="1"/>
      <c r="AM9" s="1"/>
    </row>
    <row r="10" spans="1:39">
      <c r="A10" t="s">
        <v>30</v>
      </c>
      <c r="B10" t="s">
        <v>19</v>
      </c>
      <c r="C10" t="s">
        <v>2</v>
      </c>
      <c r="D10" t="s">
        <v>16</v>
      </c>
      <c r="E10" t="s">
        <v>20</v>
      </c>
      <c r="F10" s="1">
        <v>45717058.582999997</v>
      </c>
      <c r="G10" s="1">
        <v>48577890.204000004</v>
      </c>
      <c r="H10" s="1">
        <v>53457842.520999998</v>
      </c>
      <c r="I10" s="1">
        <v>58527871.597000003</v>
      </c>
      <c r="J10" s="1">
        <v>63721807.186999999</v>
      </c>
      <c r="K10" s="1">
        <v>69457220.113999993</v>
      </c>
      <c r="L10" s="1">
        <v>75717969.464000002</v>
      </c>
      <c r="M10" s="1">
        <v>82708640.570999995</v>
      </c>
      <c r="N10" s="1">
        <v>90546598.650000006</v>
      </c>
      <c r="O10" s="1">
        <v>99418694.388999999</v>
      </c>
      <c r="P10">
        <v>2016</v>
      </c>
      <c r="Y10" s="1"/>
      <c r="Z10" s="1"/>
      <c r="AA10" s="1"/>
      <c r="AB10" s="1"/>
      <c r="AC10" s="1"/>
      <c r="AD10" s="1"/>
      <c r="AE10" s="1"/>
      <c r="AF10" s="1"/>
      <c r="AG10" s="1"/>
      <c r="AH10" s="1"/>
      <c r="AI10" s="1"/>
      <c r="AJ10" s="1"/>
      <c r="AK10" s="1"/>
      <c r="AL10" s="1"/>
      <c r="AM10" s="1"/>
    </row>
    <row r="11" spans="1:39">
      <c r="A11" t="s">
        <v>30</v>
      </c>
      <c r="B11" t="s">
        <v>21</v>
      </c>
      <c r="C11" t="s">
        <v>13</v>
      </c>
      <c r="E11" t="s">
        <v>32</v>
      </c>
      <c r="F11">
        <v>241.60499999999999</v>
      </c>
      <c r="G11">
        <v>248.05099999999999</v>
      </c>
      <c r="H11">
        <v>256.78500000000003</v>
      </c>
      <c r="I11">
        <v>265.875</v>
      </c>
      <c r="J11">
        <v>275.447</v>
      </c>
      <c r="K11">
        <v>285.77600000000001</v>
      </c>
      <c r="L11">
        <v>296.63600000000002</v>
      </c>
      <c r="M11">
        <v>308.20400000000001</v>
      </c>
      <c r="N11">
        <v>320.53300000000002</v>
      </c>
      <c r="O11">
        <v>333.35399999999998</v>
      </c>
      <c r="P11">
        <v>2018</v>
      </c>
    </row>
    <row r="12" spans="1:39">
      <c r="A12" t="s">
        <v>30</v>
      </c>
      <c r="B12" t="s">
        <v>21</v>
      </c>
      <c r="C12" t="s">
        <v>5</v>
      </c>
      <c r="E12" t="s">
        <v>23</v>
      </c>
      <c r="F12">
        <v>0.63100000000000001</v>
      </c>
      <c r="G12">
        <v>2.6680000000000001</v>
      </c>
      <c r="H12">
        <v>3.5209999999999999</v>
      </c>
      <c r="I12">
        <v>3.54</v>
      </c>
      <c r="J12">
        <v>3.6</v>
      </c>
      <c r="K12">
        <v>3.75</v>
      </c>
      <c r="L12">
        <v>3.8</v>
      </c>
      <c r="M12">
        <v>3.9</v>
      </c>
      <c r="N12">
        <v>4</v>
      </c>
      <c r="O12">
        <v>4</v>
      </c>
      <c r="P12">
        <v>2018</v>
      </c>
    </row>
    <row r="13" spans="1:39">
      <c r="A13" t="s">
        <v>30</v>
      </c>
      <c r="B13" t="s">
        <v>24</v>
      </c>
      <c r="C13" t="s">
        <v>13</v>
      </c>
      <c r="E13" t="s">
        <v>32</v>
      </c>
      <c r="F13">
        <v>242.31700000000001</v>
      </c>
      <c r="G13">
        <v>253.79599999999999</v>
      </c>
      <c r="H13">
        <v>260.38799999999998</v>
      </c>
      <c r="I13">
        <v>268.15499999999997</v>
      </c>
      <c r="J13">
        <v>278.077</v>
      </c>
      <c r="K13">
        <v>288.64400000000001</v>
      </c>
      <c r="L13">
        <v>299.90100000000001</v>
      </c>
      <c r="M13">
        <v>311.59699999999998</v>
      </c>
      <c r="N13">
        <v>324.06099999999998</v>
      </c>
      <c r="O13">
        <v>337.024</v>
      </c>
      <c r="P13">
        <v>2018</v>
      </c>
    </row>
    <row r="14" spans="1:39">
      <c r="A14" t="s">
        <v>30</v>
      </c>
      <c r="B14" t="s">
        <v>24</v>
      </c>
      <c r="C14" t="s">
        <v>5</v>
      </c>
      <c r="E14" t="s">
        <v>25</v>
      </c>
      <c r="F14">
        <v>0.59699999999999998</v>
      </c>
      <c r="G14">
        <v>4.7370000000000001</v>
      </c>
      <c r="H14">
        <v>2.597</v>
      </c>
      <c r="I14">
        <v>2.9830000000000001</v>
      </c>
      <c r="J14">
        <v>3.7</v>
      </c>
      <c r="K14">
        <v>3.8</v>
      </c>
      <c r="L14">
        <v>3.9</v>
      </c>
      <c r="M14">
        <v>3.9</v>
      </c>
      <c r="N14">
        <v>4</v>
      </c>
      <c r="O14">
        <v>4</v>
      </c>
      <c r="P14">
        <v>2018</v>
      </c>
    </row>
    <row r="15" spans="1:39">
      <c r="A15" t="s">
        <v>30</v>
      </c>
      <c r="B15" t="s">
        <v>37</v>
      </c>
      <c r="C15" t="s">
        <v>2</v>
      </c>
      <c r="D15" t="s">
        <v>3</v>
      </c>
      <c r="E15" t="s">
        <v>33</v>
      </c>
      <c r="F15" s="1">
        <v>996234.22600000002</v>
      </c>
      <c r="G15" s="1">
        <v>1079937</v>
      </c>
      <c r="H15" s="1">
        <v>1226673</v>
      </c>
      <c r="I15" s="1">
        <v>1355564</v>
      </c>
      <c r="J15" s="1">
        <v>1422396.531</v>
      </c>
      <c r="K15" s="1">
        <v>1559305.649</v>
      </c>
      <c r="L15" s="1">
        <v>1705482.4410000001</v>
      </c>
      <c r="M15" s="1">
        <v>1879410.8019999999</v>
      </c>
      <c r="N15" s="1">
        <v>2081000.2350000001</v>
      </c>
      <c r="O15" s="1">
        <v>2293501.3820000002</v>
      </c>
      <c r="P15">
        <v>2017</v>
      </c>
      <c r="Y15" s="1"/>
      <c r="Z15" s="1"/>
      <c r="AA15" s="1"/>
      <c r="AB15" s="1"/>
      <c r="AC15" s="1"/>
      <c r="AD15" s="1"/>
      <c r="AE15" s="1"/>
      <c r="AF15" s="1"/>
      <c r="AG15" s="1"/>
      <c r="AH15" s="1"/>
      <c r="AI15" s="1"/>
      <c r="AJ15" s="1"/>
      <c r="AK15" s="1"/>
      <c r="AL15" s="1"/>
      <c r="AM15" s="1"/>
    </row>
    <row r="16" spans="1:39">
      <c r="A16" t="s">
        <v>30</v>
      </c>
      <c r="B16" t="s">
        <v>37</v>
      </c>
      <c r="C16" t="s">
        <v>28</v>
      </c>
      <c r="E16" t="s">
        <v>38</v>
      </c>
      <c r="F16">
        <v>23.76</v>
      </c>
      <c r="G16">
        <v>23.984000000000002</v>
      </c>
      <c r="H16">
        <v>24.504000000000001</v>
      </c>
      <c r="I16">
        <v>24.49</v>
      </c>
      <c r="J16">
        <v>23.375</v>
      </c>
      <c r="K16">
        <v>23.286999999999999</v>
      </c>
      <c r="L16">
        <v>23.146000000000001</v>
      </c>
      <c r="M16">
        <v>23.138999999999999</v>
      </c>
      <c r="N16">
        <v>23.196999999999999</v>
      </c>
      <c r="O16">
        <v>23.088000000000001</v>
      </c>
      <c r="P16">
        <v>2017</v>
      </c>
    </row>
    <row r="17" spans="1:39">
      <c r="A17" t="s">
        <v>30</v>
      </c>
      <c r="B17" t="s">
        <v>26</v>
      </c>
      <c r="C17" t="s">
        <v>2</v>
      </c>
      <c r="D17" t="s">
        <v>3</v>
      </c>
      <c r="E17" t="s">
        <v>33</v>
      </c>
      <c r="F17" s="1">
        <v>1266127.5</v>
      </c>
      <c r="G17" s="1">
        <v>1253677</v>
      </c>
      <c r="H17" s="1">
        <v>1462965</v>
      </c>
      <c r="I17" s="1">
        <v>1596414</v>
      </c>
      <c r="J17" s="1">
        <v>1689657.149</v>
      </c>
      <c r="K17" s="1">
        <v>1845460.402</v>
      </c>
      <c r="L17" s="1">
        <v>1998332.7660000001</v>
      </c>
      <c r="M17" s="1">
        <v>2181911.4580000001</v>
      </c>
      <c r="N17" s="1">
        <v>2399386.1129999999</v>
      </c>
      <c r="O17" s="1">
        <v>2637475.3020000001</v>
      </c>
      <c r="P17">
        <v>2017</v>
      </c>
      <c r="Y17" s="1"/>
      <c r="Z17" s="1"/>
      <c r="AA17" s="1"/>
      <c r="AB17" s="1"/>
      <c r="AC17" s="1"/>
      <c r="AD17" s="1"/>
      <c r="AE17" s="1"/>
      <c r="AF17" s="1"/>
      <c r="AG17" s="1"/>
      <c r="AH17" s="1"/>
      <c r="AI17" s="1"/>
      <c r="AJ17" s="1"/>
      <c r="AK17" s="1"/>
      <c r="AL17" s="1"/>
      <c r="AM17" s="1"/>
    </row>
    <row r="18" spans="1:39">
      <c r="A18" t="s">
        <v>30</v>
      </c>
      <c r="B18" t="s">
        <v>26</v>
      </c>
      <c r="C18" t="s">
        <v>28</v>
      </c>
      <c r="E18" t="s">
        <v>29</v>
      </c>
      <c r="F18">
        <v>30.196999999999999</v>
      </c>
      <c r="G18">
        <v>27.843</v>
      </c>
      <c r="H18">
        <v>29.224</v>
      </c>
      <c r="I18">
        <v>28.841000000000001</v>
      </c>
      <c r="J18">
        <v>27.766999999999999</v>
      </c>
      <c r="K18">
        <v>27.56</v>
      </c>
      <c r="L18">
        <v>27.120999999999999</v>
      </c>
      <c r="M18">
        <v>26.863</v>
      </c>
      <c r="N18">
        <v>26.745999999999999</v>
      </c>
      <c r="O18">
        <v>26.550999999999998</v>
      </c>
      <c r="P18">
        <v>2017</v>
      </c>
    </row>
    <row r="22" spans="1:39">
      <c r="A22" t="s">
        <v>193</v>
      </c>
    </row>
    <row r="23" spans="1:39">
      <c r="H23" t="s">
        <v>194</v>
      </c>
      <c r="I23" s="1">
        <f>K4</f>
        <v>6696146.9479999999</v>
      </c>
      <c r="J23">
        <f>I23*(1+K3/100)</f>
        <v>7131396.4996199999</v>
      </c>
      <c r="K23">
        <f t="shared" ref="K23:M23" si="0">J23*(1+L3/100)</f>
        <v>7594937.2720952993</v>
      </c>
      <c r="L23">
        <f t="shared" si="0"/>
        <v>8088608.1947814934</v>
      </c>
      <c r="M23">
        <f t="shared" si="0"/>
        <v>8614367.7274422906</v>
      </c>
      <c r="N23">
        <f>M23*(1+O3/100)</f>
        <v>9174301.6297260392</v>
      </c>
    </row>
    <row r="24" spans="1:39">
      <c r="H24" t="s">
        <v>35</v>
      </c>
      <c r="I24">
        <f>LN(I23)</f>
        <v>15.717042836549833</v>
      </c>
      <c r="J24">
        <f t="shared" ref="J24:M24" si="1">LN(J23)</f>
        <v>15.780017635711221</v>
      </c>
      <c r="K24">
        <f t="shared" si="1"/>
        <v>15.842992434872611</v>
      </c>
      <c r="L24">
        <f t="shared" si="1"/>
        <v>15.905967234034</v>
      </c>
      <c r="M24">
        <f t="shared" si="1"/>
        <v>15.968942033195388</v>
      </c>
      <c r="N24">
        <f>LN(N23)</f>
        <v>16.031916832356774</v>
      </c>
    </row>
    <row r="25" spans="1:39">
      <c r="H25" t="s">
        <v>34</v>
      </c>
      <c r="J25">
        <f>J24-I24</f>
        <v>6.2974799161388262E-2</v>
      </c>
      <c r="K25">
        <f t="shared" ref="K25:M25" si="2">K24-J24</f>
        <v>6.2974799161390038E-2</v>
      </c>
      <c r="L25">
        <f t="shared" si="2"/>
        <v>6.2974799161388262E-2</v>
      </c>
      <c r="M25">
        <f t="shared" si="2"/>
        <v>6.2974799161388262E-2</v>
      </c>
      <c r="N25">
        <f>N24-M24</f>
        <v>6.2974799161386485E-2</v>
      </c>
    </row>
    <row r="26" spans="1:39">
      <c r="H26" t="s">
        <v>36</v>
      </c>
      <c r="I26">
        <f>AVERAGE(J25:N25)</f>
        <v>6.2974799161388262E-2</v>
      </c>
    </row>
    <row r="28" spans="1:39">
      <c r="H28" t="s">
        <v>39</v>
      </c>
      <c r="I28">
        <v>2016</v>
      </c>
    </row>
    <row r="29" spans="1:39">
      <c r="H29" t="s">
        <v>195</v>
      </c>
      <c r="I29">
        <f>K11/G11</f>
        <v>1.1520856598038307</v>
      </c>
    </row>
    <row r="31" spans="1:39">
      <c r="A31" t="s">
        <v>80</v>
      </c>
      <c r="H31" t="s">
        <v>202</v>
      </c>
      <c r="I31">
        <f>K4/K5</f>
        <v>23507.872464867105</v>
      </c>
    </row>
    <row r="32" spans="1:39">
      <c r="A32" t="s">
        <v>64</v>
      </c>
    </row>
    <row r="34" spans="2:10">
      <c r="C34" t="s">
        <v>78</v>
      </c>
    </row>
    <row r="35" spans="2:10" ht="17">
      <c r="B35" s="8" t="s">
        <v>81</v>
      </c>
      <c r="C35" s="9">
        <v>24884</v>
      </c>
      <c r="F35" s="2"/>
      <c r="G35" s="7"/>
      <c r="H35" s="7"/>
      <c r="J35" s="3"/>
    </row>
    <row r="36" spans="2:10" ht="17">
      <c r="B36" s="8" t="s">
        <v>82</v>
      </c>
      <c r="C36" s="10">
        <v>9440</v>
      </c>
      <c r="F36" s="2"/>
      <c r="J36" s="3"/>
    </row>
    <row r="37" spans="2:10" ht="17">
      <c r="B37" s="8" t="s">
        <v>83</v>
      </c>
      <c r="C37" s="10">
        <v>17800</v>
      </c>
      <c r="F37" s="2"/>
      <c r="J37" s="3"/>
    </row>
    <row r="38" spans="2:10" ht="17">
      <c r="B38" s="8" t="s">
        <v>84</v>
      </c>
      <c r="C38" s="10">
        <v>1993</v>
      </c>
      <c r="F38" s="2"/>
      <c r="G38" s="7"/>
      <c r="H38" s="7"/>
      <c r="J38" s="3"/>
    </row>
    <row r="39" spans="2:10" ht="17">
      <c r="B39" s="8" t="s">
        <v>85</v>
      </c>
      <c r="C39" s="10">
        <v>1965</v>
      </c>
      <c r="F39" s="2"/>
      <c r="G39" s="7"/>
      <c r="J39" s="3"/>
    </row>
    <row r="40" spans="2:10" ht="17">
      <c r="B40" s="8" t="s">
        <v>86</v>
      </c>
      <c r="C40" s="10">
        <v>820</v>
      </c>
      <c r="F40" s="2"/>
      <c r="J40" s="3"/>
    </row>
    <row r="41" spans="2:10" ht="17">
      <c r="B41" s="8" t="s">
        <v>87</v>
      </c>
      <c r="C41" s="10">
        <v>2100</v>
      </c>
      <c r="F41" s="2"/>
      <c r="G41" s="7"/>
      <c r="H41" s="7"/>
      <c r="J41" s="3"/>
    </row>
    <row r="42" spans="2:10" ht="17">
      <c r="B42" s="8" t="s">
        <v>88</v>
      </c>
      <c r="C42" s="10">
        <v>34689</v>
      </c>
      <c r="F42" s="2"/>
      <c r="G42" s="7"/>
      <c r="H42" s="7"/>
      <c r="I42" s="7"/>
      <c r="J42" s="3"/>
    </row>
    <row r="43" spans="2:10" ht="34">
      <c r="B43" s="8" t="s">
        <v>89</v>
      </c>
      <c r="C43" s="10">
        <v>46116</v>
      </c>
      <c r="F43" s="2"/>
      <c r="G43" s="7"/>
      <c r="J43" s="3"/>
    </row>
    <row r="44" spans="2:10" ht="17">
      <c r="B44" s="8" t="s">
        <v>90</v>
      </c>
      <c r="C44" s="10">
        <v>83218</v>
      </c>
      <c r="F44" s="2"/>
      <c r="G44" s="7"/>
      <c r="J44" s="3"/>
    </row>
    <row r="45" spans="2:10">
      <c r="B45" s="6"/>
      <c r="C45" s="7"/>
      <c r="J45" s="3"/>
    </row>
    <row r="46" spans="2:10">
      <c r="B46" s="6" t="s">
        <v>101</v>
      </c>
      <c r="C46" s="7"/>
    </row>
    <row r="47" spans="2:10">
      <c r="B47" t="s">
        <v>91</v>
      </c>
      <c r="C47">
        <v>24884</v>
      </c>
      <c r="F47" s="2" t="s">
        <v>65</v>
      </c>
      <c r="G47">
        <v>46116</v>
      </c>
      <c r="J47">
        <f>SUM(G47:G47)</f>
        <v>46116</v>
      </c>
    </row>
    <row r="48" spans="2:10">
      <c r="B48" t="s">
        <v>92</v>
      </c>
      <c r="C48">
        <v>9440</v>
      </c>
      <c r="F48" s="2" t="s">
        <v>75</v>
      </c>
      <c r="G48" t="s">
        <v>79</v>
      </c>
      <c r="J48" t="s">
        <v>79</v>
      </c>
    </row>
    <row r="49" spans="2:10">
      <c r="B49" t="s">
        <v>93</v>
      </c>
      <c r="C49">
        <v>17800</v>
      </c>
      <c r="F49" s="2" t="s">
        <v>66</v>
      </c>
      <c r="G49" t="s">
        <v>79</v>
      </c>
      <c r="J49" t="s">
        <v>79</v>
      </c>
    </row>
    <row r="50" spans="2:10">
      <c r="B50" t="s">
        <v>94</v>
      </c>
      <c r="C50">
        <v>1993</v>
      </c>
      <c r="F50" s="2" t="s">
        <v>67</v>
      </c>
      <c r="G50">
        <v>34689</v>
      </c>
      <c r="J50">
        <f>SUM(G50:H50)</f>
        <v>34689</v>
      </c>
    </row>
    <row r="51" spans="2:10">
      <c r="B51" t="s">
        <v>95</v>
      </c>
      <c r="C51">
        <v>1965</v>
      </c>
      <c r="F51" s="2" t="s">
        <v>68</v>
      </c>
      <c r="G51">
        <v>2100</v>
      </c>
      <c r="J51">
        <f>SUM(G51:H51)</f>
        <v>2100</v>
      </c>
    </row>
    <row r="52" spans="2:10">
      <c r="B52" t="s">
        <v>96</v>
      </c>
      <c r="C52">
        <v>820</v>
      </c>
      <c r="F52" s="2" t="s">
        <v>69</v>
      </c>
      <c r="G52" t="s">
        <v>79</v>
      </c>
      <c r="J52" t="s">
        <v>79</v>
      </c>
    </row>
    <row r="53" spans="2:10">
      <c r="B53" t="s">
        <v>97</v>
      </c>
      <c r="C53">
        <v>2100</v>
      </c>
      <c r="F53" s="2" t="s">
        <v>77</v>
      </c>
      <c r="G53">
        <v>17800</v>
      </c>
      <c r="J53">
        <f>SUM(G53:H53)</f>
        <v>17800</v>
      </c>
    </row>
    <row r="54" spans="2:10">
      <c r="B54" t="s">
        <v>98</v>
      </c>
      <c r="C54">
        <v>34689</v>
      </c>
      <c r="F54" s="2" t="s">
        <v>70</v>
      </c>
      <c r="G54">
        <v>1993</v>
      </c>
      <c r="H54">
        <v>820</v>
      </c>
      <c r="I54">
        <v>1965</v>
      </c>
      <c r="J54">
        <f>SUM(G54:H54)</f>
        <v>2813</v>
      </c>
    </row>
    <row r="55" spans="2:10">
      <c r="B55" t="s">
        <v>99</v>
      </c>
      <c r="C55">
        <v>46116</v>
      </c>
      <c r="F55" s="2" t="s">
        <v>76</v>
      </c>
      <c r="G55">
        <v>24884</v>
      </c>
      <c r="H55">
        <v>9440</v>
      </c>
      <c r="J55">
        <f>SUM(G55:H55)</f>
        <v>34324</v>
      </c>
    </row>
    <row r="56" spans="2:10">
      <c r="B56" t="s">
        <v>100</v>
      </c>
      <c r="C56">
        <v>83218</v>
      </c>
      <c r="F56" s="2" t="s">
        <v>71</v>
      </c>
      <c r="G56">
        <v>83218</v>
      </c>
      <c r="J56">
        <f>SUM(G56:H56)</f>
        <v>83218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AE7FE-F484-E144-8E04-6C64EDBEB47F}">
  <dimension ref="A1:AL51"/>
  <sheetViews>
    <sheetView topLeftCell="B21" workbookViewId="0">
      <selection activeCell="F35" sqref="F35"/>
    </sheetView>
  </sheetViews>
  <sheetFormatPr baseColWidth="10" defaultRowHeight="16"/>
  <cols>
    <col min="2" max="2" width="43.5" bestFit="1" customWidth="1"/>
    <col min="3" max="3" width="43" bestFit="1" customWidth="1"/>
  </cols>
  <sheetData>
    <row r="1" spans="1:38">
      <c r="F1">
        <v>2015</v>
      </c>
      <c r="G1">
        <v>2016</v>
      </c>
      <c r="H1">
        <v>2017</v>
      </c>
      <c r="I1">
        <v>2018</v>
      </c>
      <c r="J1">
        <v>2019</v>
      </c>
      <c r="K1">
        <v>2020</v>
      </c>
      <c r="L1">
        <v>2021</v>
      </c>
      <c r="M1">
        <v>2022</v>
      </c>
      <c r="N1">
        <v>2023</v>
      </c>
      <c r="O1">
        <v>2024</v>
      </c>
    </row>
    <row r="2" spans="1:38">
      <c r="A2" t="s">
        <v>0</v>
      </c>
      <c r="B2" t="s">
        <v>1</v>
      </c>
      <c r="C2" t="s">
        <v>2</v>
      </c>
      <c r="D2" t="s">
        <v>3</v>
      </c>
      <c r="E2" t="s">
        <v>4</v>
      </c>
      <c r="F2" s="1">
        <v>10631.648999999999</v>
      </c>
      <c r="G2" s="1">
        <v>11116.802</v>
      </c>
      <c r="H2" s="1">
        <v>11696.933999999999</v>
      </c>
      <c r="I2" s="1">
        <v>12343.5</v>
      </c>
      <c r="J2" s="1">
        <v>12750.126</v>
      </c>
      <c r="K2" s="1">
        <v>13049.814</v>
      </c>
      <c r="L2" s="1">
        <v>13441.387000000001</v>
      </c>
      <c r="M2" s="1">
        <v>14050.013000000001</v>
      </c>
      <c r="N2" s="1">
        <v>14754.620999999999</v>
      </c>
      <c r="O2" s="1">
        <v>15494.861000000001</v>
      </c>
      <c r="P2">
        <v>2018</v>
      </c>
      <c r="X2" s="1"/>
      <c r="Y2" s="1"/>
      <c r="Z2" s="1"/>
      <c r="AA2" s="1"/>
      <c r="AB2" s="1"/>
      <c r="AC2" s="1"/>
      <c r="AD2" s="1"/>
      <c r="AE2" s="1"/>
      <c r="AF2" s="1"/>
      <c r="AG2" s="1"/>
      <c r="AH2" s="1"/>
      <c r="AI2" s="1"/>
      <c r="AJ2" s="1"/>
      <c r="AK2" s="1"/>
      <c r="AL2" s="1"/>
    </row>
    <row r="3" spans="1:38">
      <c r="A3" t="s">
        <v>0</v>
      </c>
      <c r="B3" t="s">
        <v>1</v>
      </c>
      <c r="C3" t="s">
        <v>5</v>
      </c>
      <c r="E3" t="s">
        <v>6</v>
      </c>
      <c r="F3">
        <v>4.0579999999999998</v>
      </c>
      <c r="G3">
        <v>4.5629999999999997</v>
      </c>
      <c r="H3">
        <v>5.2190000000000003</v>
      </c>
      <c r="I3">
        <v>5.5279999999999996</v>
      </c>
      <c r="J3">
        <v>3.294</v>
      </c>
      <c r="K3">
        <v>2.35</v>
      </c>
      <c r="L3">
        <v>3.0009999999999999</v>
      </c>
      <c r="M3">
        <v>4.5279999999999996</v>
      </c>
      <c r="N3">
        <v>5.0149999999999997</v>
      </c>
      <c r="O3">
        <v>5.0170000000000003</v>
      </c>
      <c r="P3">
        <v>2018</v>
      </c>
    </row>
    <row r="4" spans="1:38">
      <c r="A4" t="s">
        <v>0</v>
      </c>
      <c r="B4" t="s">
        <v>7</v>
      </c>
      <c r="C4" t="s">
        <v>2</v>
      </c>
      <c r="D4" t="s">
        <v>3</v>
      </c>
      <c r="E4" t="s">
        <v>4</v>
      </c>
      <c r="F4" s="1">
        <v>27443.022000000001</v>
      </c>
      <c r="G4" s="1">
        <v>29075.633000000002</v>
      </c>
      <c r="H4" s="1">
        <v>31922.303</v>
      </c>
      <c r="I4" s="1">
        <v>34618.576000000001</v>
      </c>
      <c r="J4" s="1">
        <v>38558.769</v>
      </c>
      <c r="K4" s="1">
        <v>44513.599999999999</v>
      </c>
      <c r="L4" s="1">
        <v>50391.898999999998</v>
      </c>
      <c r="M4" s="1">
        <v>56377.896000000001</v>
      </c>
      <c r="N4" s="1">
        <v>62260.086000000003</v>
      </c>
      <c r="O4" s="1">
        <v>68704.649999999994</v>
      </c>
      <c r="P4">
        <v>2018</v>
      </c>
      <c r="X4" s="1"/>
      <c r="Y4" s="1"/>
      <c r="Z4" s="1"/>
      <c r="AA4" s="1"/>
      <c r="AB4" s="1"/>
      <c r="AC4" s="1"/>
      <c r="AD4" s="1"/>
      <c r="AE4" s="1"/>
      <c r="AF4" s="1"/>
      <c r="AG4" s="1"/>
      <c r="AH4" s="1"/>
      <c r="AI4" s="1"/>
      <c r="AJ4" s="1"/>
      <c r="AK4" s="1"/>
      <c r="AL4" s="1"/>
    </row>
    <row r="5" spans="1:38">
      <c r="A5" t="s">
        <v>0</v>
      </c>
      <c r="B5" t="s">
        <v>7</v>
      </c>
      <c r="C5" t="s">
        <v>8</v>
      </c>
      <c r="D5" t="s">
        <v>3</v>
      </c>
      <c r="E5" t="s">
        <v>9</v>
      </c>
      <c r="F5">
        <v>270.55599999999998</v>
      </c>
      <c r="G5">
        <v>278.65499999999997</v>
      </c>
      <c r="H5">
        <v>304.56700000000001</v>
      </c>
      <c r="I5">
        <v>314.58800000000002</v>
      </c>
      <c r="J5">
        <v>284.214</v>
      </c>
      <c r="K5" t="s">
        <v>10</v>
      </c>
      <c r="L5" t="s">
        <v>10</v>
      </c>
      <c r="M5" t="s">
        <v>10</v>
      </c>
      <c r="N5" t="s">
        <v>10</v>
      </c>
      <c r="O5" t="s">
        <v>10</v>
      </c>
      <c r="P5">
        <v>2018</v>
      </c>
    </row>
    <row r="6" spans="1:38">
      <c r="A6" t="s">
        <v>0</v>
      </c>
      <c r="B6" t="s">
        <v>7</v>
      </c>
      <c r="C6" t="s">
        <v>11</v>
      </c>
      <c r="D6" t="s">
        <v>3</v>
      </c>
      <c r="E6" t="s">
        <v>9</v>
      </c>
      <c r="F6">
        <v>933.94</v>
      </c>
      <c r="G6">
        <v>986.67100000000005</v>
      </c>
      <c r="H6" s="1">
        <v>1057.711</v>
      </c>
      <c r="I6" s="1">
        <v>1143.3720000000001</v>
      </c>
      <c r="J6" s="1">
        <v>1202.0909999999999</v>
      </c>
      <c r="K6" s="1">
        <v>1254.7660000000001</v>
      </c>
      <c r="L6" s="1">
        <v>1319.0930000000001</v>
      </c>
      <c r="M6" s="1">
        <v>1406.4690000000001</v>
      </c>
      <c r="N6" s="1">
        <v>1506.5630000000001</v>
      </c>
      <c r="O6" s="1">
        <v>1613.992</v>
      </c>
      <c r="P6">
        <v>2018</v>
      </c>
      <c r="AE6" s="1"/>
      <c r="AF6" s="1"/>
      <c r="AG6" s="1"/>
      <c r="AH6" s="1"/>
      <c r="AI6" s="1"/>
      <c r="AJ6" s="1"/>
      <c r="AK6" s="1"/>
      <c r="AL6" s="1"/>
    </row>
    <row r="7" spans="1:38">
      <c r="A7" t="s">
        <v>0</v>
      </c>
      <c r="B7" t="s">
        <v>12</v>
      </c>
      <c r="C7" t="s">
        <v>13</v>
      </c>
      <c r="E7" t="s">
        <v>14</v>
      </c>
      <c r="F7">
        <v>258.12599999999998</v>
      </c>
      <c r="G7">
        <v>261.54700000000003</v>
      </c>
      <c r="H7">
        <v>272.91199999999998</v>
      </c>
      <c r="I7">
        <v>280.45999999999998</v>
      </c>
      <c r="J7">
        <v>302.41899999999998</v>
      </c>
      <c r="K7">
        <v>341.10500000000002</v>
      </c>
      <c r="L7">
        <v>374.90100000000001</v>
      </c>
      <c r="M7">
        <v>401.26600000000002</v>
      </c>
      <c r="N7">
        <v>421.97</v>
      </c>
      <c r="O7">
        <v>443.40300000000002</v>
      </c>
      <c r="P7">
        <v>2018</v>
      </c>
    </row>
    <row r="8" spans="1:38">
      <c r="A8" t="s">
        <v>0</v>
      </c>
      <c r="B8" t="s">
        <v>15</v>
      </c>
      <c r="C8" t="s">
        <v>2</v>
      </c>
      <c r="D8" t="s">
        <v>16</v>
      </c>
      <c r="E8" t="s">
        <v>17</v>
      </c>
      <c r="F8" s="1">
        <v>55994.358999999997</v>
      </c>
      <c r="G8" s="1">
        <v>57433.364000000001</v>
      </c>
      <c r="H8" s="1">
        <v>59297.04</v>
      </c>
      <c r="I8" s="1">
        <v>61422.671000000002</v>
      </c>
      <c r="J8" s="1">
        <v>62277.942999999999</v>
      </c>
      <c r="K8" s="1">
        <v>62568.18</v>
      </c>
      <c r="L8" s="1">
        <v>63259.053</v>
      </c>
      <c r="M8" s="1">
        <v>64905.983</v>
      </c>
      <c r="N8" s="1">
        <v>66906.062999999995</v>
      </c>
      <c r="O8" s="1">
        <v>68969.089000000007</v>
      </c>
      <c r="P8">
        <v>2018</v>
      </c>
      <c r="X8" s="1"/>
      <c r="Y8" s="1"/>
      <c r="Z8" s="1"/>
      <c r="AA8" s="1"/>
      <c r="AB8" s="1"/>
      <c r="AC8" s="1"/>
      <c r="AD8" s="1"/>
      <c r="AE8" s="1"/>
      <c r="AF8" s="1"/>
      <c r="AG8" s="1"/>
      <c r="AH8" s="1"/>
      <c r="AI8" s="1"/>
      <c r="AJ8" s="1"/>
      <c r="AK8" s="1"/>
      <c r="AL8" s="1"/>
    </row>
    <row r="9" spans="1:38">
      <c r="A9" t="s">
        <v>0</v>
      </c>
      <c r="B9" t="s">
        <v>15</v>
      </c>
      <c r="C9" t="s">
        <v>18</v>
      </c>
      <c r="D9" t="s">
        <v>16</v>
      </c>
      <c r="E9" t="s">
        <v>17</v>
      </c>
      <c r="F9" s="1">
        <v>4608.884</v>
      </c>
      <c r="G9" s="1">
        <v>4727.3289999999997</v>
      </c>
      <c r="H9" s="1">
        <v>4880.7269999999999</v>
      </c>
      <c r="I9" s="1">
        <v>5055.6880000000001</v>
      </c>
      <c r="J9" s="1">
        <v>5126.085</v>
      </c>
      <c r="K9" s="1">
        <v>5149.9740000000002</v>
      </c>
      <c r="L9" s="1">
        <v>5206.84</v>
      </c>
      <c r="M9" s="1">
        <v>5342.3980000000001</v>
      </c>
      <c r="N9" s="1">
        <v>5507.0249999999996</v>
      </c>
      <c r="O9" s="1">
        <v>5676.8320000000003</v>
      </c>
      <c r="P9">
        <v>2018</v>
      </c>
      <c r="X9" s="1"/>
      <c r="Y9" s="1"/>
      <c r="Z9" s="1"/>
      <c r="AA9" s="1"/>
      <c r="AB9" s="1"/>
      <c r="AC9" s="1"/>
      <c r="AD9" s="1"/>
      <c r="AE9" s="1"/>
      <c r="AF9" s="1"/>
      <c r="AG9" s="1"/>
      <c r="AH9" s="1"/>
      <c r="AI9" s="1"/>
      <c r="AJ9" s="1"/>
      <c r="AK9" s="1"/>
      <c r="AL9" s="1"/>
    </row>
    <row r="10" spans="1:38">
      <c r="A10" t="s">
        <v>0</v>
      </c>
      <c r="B10" t="s">
        <v>19</v>
      </c>
      <c r="C10" t="s">
        <v>2</v>
      </c>
      <c r="D10" t="s">
        <v>16</v>
      </c>
      <c r="E10" t="s">
        <v>20</v>
      </c>
      <c r="F10" s="1">
        <v>144535.853</v>
      </c>
      <c r="G10" s="1">
        <v>150215.09099999999</v>
      </c>
      <c r="H10" s="1">
        <v>161828.56599999999</v>
      </c>
      <c r="I10" s="1">
        <v>172266.00599999999</v>
      </c>
      <c r="J10" s="1">
        <v>188340.166</v>
      </c>
      <c r="K10" s="1">
        <v>213423.337</v>
      </c>
      <c r="L10" s="1">
        <v>237158.842</v>
      </c>
      <c r="M10" s="1">
        <v>260445.50899999999</v>
      </c>
      <c r="N10" s="1">
        <v>282323.56300000002</v>
      </c>
      <c r="O10" s="1">
        <v>305810.89299999998</v>
      </c>
      <c r="P10">
        <v>2018</v>
      </c>
      <c r="X10" s="1"/>
      <c r="Y10" s="1"/>
      <c r="Z10" s="1"/>
      <c r="AA10" s="1"/>
      <c r="AB10" s="1"/>
      <c r="AC10" s="1"/>
      <c r="AD10" s="1"/>
      <c r="AE10" s="1"/>
      <c r="AF10" s="1"/>
      <c r="AG10" s="1"/>
      <c r="AH10" s="1"/>
      <c r="AI10" s="1"/>
      <c r="AJ10" s="1"/>
      <c r="AK10" s="1"/>
      <c r="AL10" s="1"/>
    </row>
    <row r="11" spans="1:38">
      <c r="A11" t="s">
        <v>0</v>
      </c>
      <c r="B11" t="s">
        <v>21</v>
      </c>
      <c r="C11" t="s">
        <v>13</v>
      </c>
      <c r="E11" t="s">
        <v>22</v>
      </c>
      <c r="F11">
        <v>198.15899999999999</v>
      </c>
      <c r="G11">
        <v>203.833</v>
      </c>
      <c r="H11">
        <v>212.28800000000001</v>
      </c>
      <c r="I11">
        <v>220.62</v>
      </c>
      <c r="J11">
        <v>236.804</v>
      </c>
      <c r="K11">
        <v>267.58699999999999</v>
      </c>
      <c r="L11">
        <v>289.822</v>
      </c>
      <c r="M11">
        <v>307.21199999999999</v>
      </c>
      <c r="N11">
        <v>322.572</v>
      </c>
      <c r="O11">
        <v>338.70100000000002</v>
      </c>
      <c r="P11">
        <v>2018</v>
      </c>
    </row>
    <row r="12" spans="1:38">
      <c r="A12" t="s">
        <v>0</v>
      </c>
      <c r="B12" t="s">
        <v>21</v>
      </c>
      <c r="C12" t="s">
        <v>5</v>
      </c>
      <c r="E12" t="s">
        <v>23</v>
      </c>
      <c r="F12">
        <v>4.5259999999999998</v>
      </c>
      <c r="G12">
        <v>2.863</v>
      </c>
      <c r="H12">
        <v>4.1479999999999997</v>
      </c>
      <c r="I12">
        <v>3.9249999999999998</v>
      </c>
      <c r="J12">
        <v>7.3360000000000003</v>
      </c>
      <c r="K12">
        <v>12.999000000000001</v>
      </c>
      <c r="L12">
        <v>8.31</v>
      </c>
      <c r="M12">
        <v>6</v>
      </c>
      <c r="N12">
        <v>5</v>
      </c>
      <c r="O12">
        <v>5</v>
      </c>
      <c r="P12">
        <v>2018</v>
      </c>
    </row>
    <row r="13" spans="1:38">
      <c r="A13" t="s">
        <v>0</v>
      </c>
      <c r="B13" t="s">
        <v>24</v>
      </c>
      <c r="C13" t="s">
        <v>13</v>
      </c>
      <c r="E13" t="s">
        <v>22</v>
      </c>
      <c r="F13">
        <v>200.89</v>
      </c>
      <c r="G13">
        <v>207.3</v>
      </c>
      <c r="H13">
        <v>215.45</v>
      </c>
      <c r="I13">
        <v>226.68</v>
      </c>
      <c r="J13">
        <v>246.85499999999999</v>
      </c>
      <c r="K13">
        <v>275.99599999999998</v>
      </c>
      <c r="L13">
        <v>299.17899999999997</v>
      </c>
      <c r="M13">
        <v>317.13</v>
      </c>
      <c r="N13">
        <v>332.98700000000002</v>
      </c>
      <c r="O13">
        <v>349.63600000000002</v>
      </c>
      <c r="P13">
        <v>2018</v>
      </c>
    </row>
    <row r="14" spans="1:38">
      <c r="A14" t="s">
        <v>0</v>
      </c>
      <c r="B14" t="s">
        <v>24</v>
      </c>
      <c r="C14" t="s">
        <v>5</v>
      </c>
      <c r="E14" t="s">
        <v>25</v>
      </c>
      <c r="F14">
        <v>3.1579999999999999</v>
      </c>
      <c r="G14">
        <v>3.1909999999999998</v>
      </c>
      <c r="H14">
        <v>3.9319999999999999</v>
      </c>
      <c r="I14">
        <v>5.2119999999999997</v>
      </c>
      <c r="J14">
        <v>8.9</v>
      </c>
      <c r="K14">
        <v>11.805</v>
      </c>
      <c r="L14">
        <v>8.4</v>
      </c>
      <c r="M14">
        <v>6</v>
      </c>
      <c r="N14">
        <v>5</v>
      </c>
      <c r="O14">
        <v>5</v>
      </c>
      <c r="P14">
        <v>2018</v>
      </c>
    </row>
    <row r="15" spans="1:38">
      <c r="A15" t="s">
        <v>0</v>
      </c>
      <c r="B15" t="s">
        <v>37</v>
      </c>
      <c r="C15" t="s">
        <v>2</v>
      </c>
      <c r="D15" t="s">
        <v>3</v>
      </c>
      <c r="E15" t="s">
        <v>27</v>
      </c>
      <c r="F15" s="1">
        <v>3984.0149999999999</v>
      </c>
      <c r="G15" s="1">
        <v>4512.3760000000002</v>
      </c>
      <c r="H15" s="1">
        <v>4961.991</v>
      </c>
      <c r="I15" s="1">
        <v>5264.9690000000001</v>
      </c>
      <c r="J15" s="1">
        <v>4933.723</v>
      </c>
      <c r="K15" s="1">
        <v>7236.2849999999999</v>
      </c>
      <c r="L15" s="1">
        <v>9007.5040000000008</v>
      </c>
      <c r="M15" s="1">
        <v>10725.482</v>
      </c>
      <c r="N15" s="1">
        <v>12198.572</v>
      </c>
      <c r="O15" s="1">
        <v>13444.76</v>
      </c>
      <c r="P15">
        <v>2018</v>
      </c>
      <c r="X15" s="1"/>
      <c r="Y15" s="1"/>
      <c r="Z15" s="1"/>
      <c r="AA15" s="1"/>
      <c r="AB15" s="1"/>
      <c r="AC15" s="1"/>
      <c r="AD15" s="1"/>
      <c r="AE15" s="1"/>
      <c r="AF15" s="1"/>
      <c r="AG15" s="1"/>
      <c r="AH15" s="1"/>
      <c r="AI15" s="1"/>
      <c r="AJ15" s="1"/>
      <c r="AK15" s="1"/>
      <c r="AL15" s="1"/>
    </row>
    <row r="16" spans="1:38">
      <c r="A16" t="s">
        <v>0</v>
      </c>
      <c r="B16" t="s">
        <v>37</v>
      </c>
      <c r="C16" t="s">
        <v>28</v>
      </c>
      <c r="E16" t="s">
        <v>38</v>
      </c>
      <c r="F16">
        <v>14.516999999999999</v>
      </c>
      <c r="G16">
        <v>15.519</v>
      </c>
      <c r="H16">
        <v>15.544</v>
      </c>
      <c r="I16">
        <v>15.209</v>
      </c>
      <c r="J16">
        <v>12.795</v>
      </c>
      <c r="K16">
        <v>16.256</v>
      </c>
      <c r="L16">
        <v>17.875</v>
      </c>
      <c r="M16">
        <v>19.024000000000001</v>
      </c>
      <c r="N16">
        <v>19.593</v>
      </c>
      <c r="O16">
        <v>19.568999999999999</v>
      </c>
      <c r="P16">
        <v>2018</v>
      </c>
    </row>
    <row r="17" spans="1:38">
      <c r="A17" t="s">
        <v>0</v>
      </c>
      <c r="B17" t="s">
        <v>26</v>
      </c>
      <c r="C17" t="s">
        <v>2</v>
      </c>
      <c r="D17" t="s">
        <v>3</v>
      </c>
      <c r="E17" t="s">
        <v>27</v>
      </c>
      <c r="F17" s="1">
        <v>5425.8270000000002</v>
      </c>
      <c r="G17" s="1">
        <v>5796.2650000000003</v>
      </c>
      <c r="H17" s="1">
        <v>6800.5219999999999</v>
      </c>
      <c r="I17" s="1">
        <v>7488.3220000000001</v>
      </c>
      <c r="J17" s="1">
        <v>8328.7729999999992</v>
      </c>
      <c r="K17" s="1">
        <v>10521.927</v>
      </c>
      <c r="L17" s="1">
        <v>11745.916999999999</v>
      </c>
      <c r="M17" s="1">
        <v>12932.499</v>
      </c>
      <c r="N17" s="1">
        <v>13956.621999999999</v>
      </c>
      <c r="O17" s="1">
        <v>15216.554</v>
      </c>
      <c r="P17">
        <v>2018</v>
      </c>
      <c r="X17" s="1"/>
      <c r="Y17" s="1"/>
      <c r="Z17" s="1"/>
      <c r="AA17" s="1"/>
      <c r="AB17" s="1"/>
      <c r="AC17" s="1"/>
      <c r="AD17" s="1"/>
      <c r="AE17" s="1"/>
      <c r="AF17" s="1"/>
      <c r="AG17" s="1"/>
      <c r="AH17" s="1"/>
      <c r="AI17" s="1"/>
      <c r="AJ17" s="1"/>
      <c r="AK17" s="1"/>
      <c r="AL17" s="1"/>
    </row>
    <row r="18" spans="1:38">
      <c r="A18" t="s">
        <v>0</v>
      </c>
      <c r="B18" t="s">
        <v>26</v>
      </c>
      <c r="C18" t="s">
        <v>28</v>
      </c>
      <c r="E18" t="s">
        <v>29</v>
      </c>
      <c r="F18">
        <v>19.771000000000001</v>
      </c>
      <c r="G18">
        <v>19.934999999999999</v>
      </c>
      <c r="H18">
        <v>21.303000000000001</v>
      </c>
      <c r="I18">
        <v>21.631</v>
      </c>
      <c r="J18">
        <v>21.6</v>
      </c>
      <c r="K18">
        <v>23.638000000000002</v>
      </c>
      <c r="L18">
        <v>23.309000000000001</v>
      </c>
      <c r="M18">
        <v>22.939</v>
      </c>
      <c r="N18">
        <v>22.417000000000002</v>
      </c>
      <c r="O18">
        <v>22.148</v>
      </c>
      <c r="P18">
        <v>2018</v>
      </c>
    </row>
    <row r="22" spans="1:38">
      <c r="A22" t="s">
        <v>193</v>
      </c>
    </row>
    <row r="23" spans="1:38">
      <c r="H23" t="s">
        <v>194</v>
      </c>
      <c r="I23" s="1">
        <f>K4</f>
        <v>44513.599999999999</v>
      </c>
      <c r="J23">
        <f>I23*(1+K3/100)</f>
        <v>45559.669600000001</v>
      </c>
      <c r="K23">
        <f t="shared" ref="K23:O23" si="0">J23*(1+L3/100)</f>
        <v>46926.915284696006</v>
      </c>
      <c r="L23">
        <f t="shared" si="0"/>
        <v>49051.766008787039</v>
      </c>
      <c r="M23">
        <f t="shared" si="0"/>
        <v>51511.712074127703</v>
      </c>
      <c r="N23">
        <f t="shared" si="0"/>
        <v>54096.054668886689</v>
      </c>
      <c r="O23">
        <f t="shared" si="0"/>
        <v>1145754.4378870199</v>
      </c>
    </row>
    <row r="24" spans="1:38">
      <c r="H24" t="s">
        <v>35</v>
      </c>
      <c r="I24">
        <f>LN(I23)</f>
        <v>10.703550039440199</v>
      </c>
      <c r="J24">
        <f t="shared" ref="J24:O24" si="1">LN(J23)</f>
        <v>10.726778165559406</v>
      </c>
      <c r="K24">
        <f t="shared" si="1"/>
        <v>10.756346676491685</v>
      </c>
      <c r="L24">
        <f t="shared" si="1"/>
        <v>10.800631468601988</v>
      </c>
      <c r="M24">
        <f t="shared" si="1"/>
        <v>10.849564479711168</v>
      </c>
      <c r="N24">
        <f t="shared" si="1"/>
        <v>10.898516535537343</v>
      </c>
      <c r="O24">
        <f t="shared" si="1"/>
        <v>13.951573875710602</v>
      </c>
    </row>
    <row r="25" spans="1:38">
      <c r="H25" t="s">
        <v>34</v>
      </c>
      <c r="J25">
        <f>J24-I24</f>
        <v>2.3228126119207104E-2</v>
      </c>
      <c r="K25">
        <f t="shared" ref="K25:M25" si="2">K24-J24</f>
        <v>2.9568510932278969E-2</v>
      </c>
      <c r="L25">
        <f t="shared" si="2"/>
        <v>4.4284792110303783E-2</v>
      </c>
      <c r="M25">
        <f t="shared" si="2"/>
        <v>4.8933011109179247E-2</v>
      </c>
      <c r="N25">
        <f>N24-M24</f>
        <v>4.8952055826175567E-2</v>
      </c>
      <c r="O25">
        <f>O24-N24</f>
        <v>3.0530573401732592</v>
      </c>
    </row>
    <row r="26" spans="1:38">
      <c r="H26" t="s">
        <v>36</v>
      </c>
      <c r="I26">
        <f>AVERAGE(J25:N25)</f>
        <v>3.8993299219428935E-2</v>
      </c>
    </row>
    <row r="28" spans="1:38">
      <c r="H28" t="s">
        <v>39</v>
      </c>
      <c r="I28">
        <v>2015</v>
      </c>
    </row>
    <row r="29" spans="1:38">
      <c r="H29" t="s">
        <v>196</v>
      </c>
      <c r="I29">
        <f>K11/F11</f>
        <v>1.3503651108453312</v>
      </c>
    </row>
    <row r="31" spans="1:38">
      <c r="A31" t="s">
        <v>63</v>
      </c>
      <c r="H31" t="s">
        <v>202</v>
      </c>
      <c r="I31">
        <f>J4/J5</f>
        <v>135.6680846122992</v>
      </c>
    </row>
    <row r="32" spans="1:38">
      <c r="A32" t="s">
        <v>64</v>
      </c>
    </row>
    <row r="34" spans="2:11">
      <c r="B34" s="4"/>
      <c r="C34" s="3" t="s">
        <v>72</v>
      </c>
      <c r="D34" s="3" t="s">
        <v>74</v>
      </c>
      <c r="E34" s="4"/>
      <c r="F34" s="3" t="s">
        <v>102</v>
      </c>
      <c r="G34" s="3"/>
      <c r="H34" s="4"/>
      <c r="I34" s="3"/>
      <c r="J34" s="3"/>
      <c r="K34" s="4"/>
    </row>
    <row r="35" spans="2:11">
      <c r="B35" s="2" t="s">
        <v>65</v>
      </c>
      <c r="C35" s="4">
        <v>2977275</v>
      </c>
      <c r="D35" s="5">
        <f>C35/(1000*$C$46)</f>
        <v>8.6002237642588186E-2</v>
      </c>
      <c r="F35">
        <f>C35/1000</f>
        <v>2977.2750000000001</v>
      </c>
    </row>
    <row r="36" spans="2:11">
      <c r="B36" s="2" t="s">
        <v>75</v>
      </c>
      <c r="C36" s="3">
        <v>999237</v>
      </c>
      <c r="D36" s="5">
        <f t="shared" ref="D36:D43" si="3">C36/(1000*$C$46)</f>
        <v>2.8864185517047263E-2</v>
      </c>
      <c r="F36">
        <f t="shared" ref="F36:F44" si="4">C36/1000</f>
        <v>999.23699999999997</v>
      </c>
    </row>
    <row r="37" spans="2:11">
      <c r="B37" s="2" t="s">
        <v>66</v>
      </c>
      <c r="C37" s="3">
        <v>119417</v>
      </c>
      <c r="D37" s="5">
        <f t="shared" si="3"/>
        <v>3.4495064152840951E-3</v>
      </c>
      <c r="F37">
        <f t="shared" si="4"/>
        <v>119.417</v>
      </c>
    </row>
    <row r="38" spans="2:11">
      <c r="B38" s="2" t="s">
        <v>67</v>
      </c>
      <c r="C38" s="4">
        <v>80742</v>
      </c>
      <c r="D38" s="5">
        <f t="shared" si="3"/>
        <v>2.3323316360557406E-3</v>
      </c>
      <c r="F38">
        <f t="shared" si="4"/>
        <v>80.742000000000004</v>
      </c>
    </row>
    <row r="39" spans="2:11">
      <c r="B39" s="2" t="s">
        <v>68</v>
      </c>
      <c r="C39" s="3">
        <v>1228</v>
      </c>
      <c r="D39" s="5">
        <f t="shared" si="3"/>
        <v>3.547228516851762E-5</v>
      </c>
      <c r="F39">
        <f t="shared" si="4"/>
        <v>1.228</v>
      </c>
    </row>
    <row r="40" spans="2:11">
      <c r="B40" s="2" t="s">
        <v>69</v>
      </c>
      <c r="C40" s="3">
        <v>2449</v>
      </c>
      <c r="D40" s="5">
        <f t="shared" si="3"/>
        <v>7.07423667570844E-5</v>
      </c>
      <c r="F40">
        <f t="shared" si="4"/>
        <v>2.4489999999999998</v>
      </c>
    </row>
    <row r="41" spans="2:11">
      <c r="B41" s="2" t="s">
        <v>77</v>
      </c>
      <c r="C41" s="4">
        <v>12944</v>
      </c>
      <c r="D41" s="5">
        <f t="shared" si="3"/>
        <v>3.7390330555479807E-4</v>
      </c>
      <c r="F41">
        <f t="shared" si="4"/>
        <v>12.944000000000001</v>
      </c>
    </row>
    <row r="42" spans="2:11">
      <c r="B42" s="2" t="s">
        <v>70</v>
      </c>
      <c r="C42" s="3">
        <v>11866</v>
      </c>
      <c r="D42" s="5">
        <f t="shared" si="3"/>
        <v>3.4276395424236974E-4</v>
      </c>
      <c r="F42">
        <f t="shared" si="4"/>
        <v>11.866</v>
      </c>
    </row>
    <row r="43" spans="2:11">
      <c r="B43" s="2" t="s">
        <v>76</v>
      </c>
      <c r="C43" s="3">
        <v>90818</v>
      </c>
      <c r="D43" s="5">
        <f t="shared" si="3"/>
        <v>2.6233892462821117E-3</v>
      </c>
      <c r="F43">
        <f t="shared" si="4"/>
        <v>90.817999999999998</v>
      </c>
    </row>
    <row r="44" spans="2:11">
      <c r="B44" s="2" t="s">
        <v>71</v>
      </c>
      <c r="C44" s="4">
        <v>2302</v>
      </c>
      <c r="D44" s="5">
        <f>C44/(1000*$C$46)</f>
        <v>6.6496091578116911E-5</v>
      </c>
      <c r="F44">
        <f t="shared" si="4"/>
        <v>2.302</v>
      </c>
    </row>
    <row r="46" spans="2:11">
      <c r="B46" s="2" t="s">
        <v>73</v>
      </c>
      <c r="C46" s="3">
        <f>I4</f>
        <v>34618.576000000001</v>
      </c>
    </row>
    <row r="51" spans="3:3">
      <c r="C5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6F42-2DC8-184C-8F7A-22405B46FAFB}">
  <dimension ref="A1:AC46"/>
  <sheetViews>
    <sheetView topLeftCell="A25" workbookViewId="0">
      <selection activeCell="C46" sqref="C46"/>
    </sheetView>
  </sheetViews>
  <sheetFormatPr baseColWidth="10" defaultRowHeight="16"/>
  <cols>
    <col min="2" max="2" width="43.5" bestFit="1" customWidth="1"/>
    <col min="3" max="3" width="43" bestFit="1" customWidth="1"/>
  </cols>
  <sheetData>
    <row r="1" spans="1:29">
      <c r="F1">
        <v>2018</v>
      </c>
      <c r="G1">
        <v>2019</v>
      </c>
      <c r="H1">
        <v>2020</v>
      </c>
      <c r="I1">
        <v>2021</v>
      </c>
      <c r="J1">
        <v>2022</v>
      </c>
      <c r="K1">
        <v>2023</v>
      </c>
      <c r="L1">
        <v>2024</v>
      </c>
    </row>
    <row r="2" spans="1:29">
      <c r="A2" t="s">
        <v>188</v>
      </c>
      <c r="B2" t="s">
        <v>1</v>
      </c>
      <c r="C2" t="s">
        <v>2</v>
      </c>
      <c r="D2" t="s">
        <v>3</v>
      </c>
      <c r="E2" t="s">
        <v>189</v>
      </c>
      <c r="F2" s="1">
        <v>10660.145</v>
      </c>
      <c r="G2" s="1">
        <v>10966.221</v>
      </c>
      <c r="H2" s="1">
        <v>11295.934999999999</v>
      </c>
      <c r="I2" s="1">
        <v>11690.27</v>
      </c>
      <c r="J2" s="1">
        <v>12116.835999999999</v>
      </c>
      <c r="K2" s="1">
        <v>12558.966</v>
      </c>
      <c r="L2" s="1">
        <v>13017.228999999999</v>
      </c>
      <c r="M2" s="24">
        <v>2018</v>
      </c>
      <c r="N2" s="1"/>
      <c r="W2" s="1"/>
      <c r="X2" s="1"/>
      <c r="Y2" s="1"/>
      <c r="Z2" s="1"/>
      <c r="AA2" s="1"/>
      <c r="AB2" s="1"/>
      <c r="AC2" s="1"/>
    </row>
    <row r="3" spans="1:29">
      <c r="A3" t="s">
        <v>188</v>
      </c>
      <c r="B3" t="s">
        <v>1</v>
      </c>
      <c r="C3" t="s">
        <v>5</v>
      </c>
      <c r="E3" t="s">
        <v>6</v>
      </c>
      <c r="F3">
        <v>4.133</v>
      </c>
      <c r="G3">
        <v>2.871</v>
      </c>
      <c r="H3">
        <v>3.0070000000000001</v>
      </c>
      <c r="I3">
        <v>3.4910000000000001</v>
      </c>
      <c r="J3">
        <v>3.649</v>
      </c>
      <c r="K3">
        <v>3.649</v>
      </c>
      <c r="L3">
        <v>3.649</v>
      </c>
      <c r="M3" s="24">
        <v>2018</v>
      </c>
    </row>
    <row r="4" spans="1:29">
      <c r="A4" t="s">
        <v>188</v>
      </c>
      <c r="B4" t="s">
        <v>7</v>
      </c>
      <c r="C4" t="s">
        <v>2</v>
      </c>
      <c r="D4" t="s">
        <v>3</v>
      </c>
      <c r="E4" t="s">
        <v>189</v>
      </c>
      <c r="F4" s="1">
        <v>16318.032999999999</v>
      </c>
      <c r="G4" s="1">
        <v>16922.018</v>
      </c>
      <c r="H4" s="1">
        <v>17536.039000000001</v>
      </c>
      <c r="I4" s="1">
        <v>18356.028999999999</v>
      </c>
      <c r="J4" s="1">
        <v>19340.084999999999</v>
      </c>
      <c r="K4" s="1">
        <v>20431.862000000001</v>
      </c>
      <c r="L4" s="1">
        <v>21467.323</v>
      </c>
      <c r="M4" s="24">
        <v>2018</v>
      </c>
      <c r="N4" s="1"/>
      <c r="W4" s="1"/>
      <c r="X4" s="1"/>
      <c r="Y4" s="1"/>
      <c r="Z4" s="1"/>
      <c r="AA4" s="1"/>
      <c r="AB4" s="1"/>
      <c r="AC4" s="1"/>
    </row>
    <row r="5" spans="1:29">
      <c r="A5" t="s">
        <v>188</v>
      </c>
      <c r="B5" t="s">
        <v>7</v>
      </c>
      <c r="C5" t="s">
        <v>8</v>
      </c>
      <c r="D5" t="s">
        <v>3</v>
      </c>
      <c r="E5" t="s">
        <v>9</v>
      </c>
      <c r="F5">
        <v>504.928</v>
      </c>
      <c r="G5">
        <v>529.17700000000002</v>
      </c>
      <c r="H5">
        <v>557.30899999999997</v>
      </c>
      <c r="I5">
        <v>590.37</v>
      </c>
      <c r="J5">
        <v>626.327</v>
      </c>
      <c r="K5">
        <v>664.76099999999997</v>
      </c>
      <c r="L5">
        <v>700.15099999999995</v>
      </c>
      <c r="M5" s="24">
        <v>2018</v>
      </c>
    </row>
    <row r="6" spans="1:29">
      <c r="A6" t="s">
        <v>188</v>
      </c>
      <c r="B6" t="s">
        <v>7</v>
      </c>
      <c r="C6" t="s">
        <v>11</v>
      </c>
      <c r="D6" t="s">
        <v>3</v>
      </c>
      <c r="E6" t="s">
        <v>9</v>
      </c>
      <c r="F6">
        <v>1320.876</v>
      </c>
      <c r="G6">
        <v>1383.0219999999999</v>
      </c>
      <c r="H6" s="1">
        <v>1452.8810000000001</v>
      </c>
      <c r="I6" s="1">
        <v>1534.635</v>
      </c>
      <c r="J6" s="1">
        <v>1622.528</v>
      </c>
      <c r="K6" s="1">
        <v>1715.3889999999999</v>
      </c>
      <c r="L6" s="1">
        <v>1813.768</v>
      </c>
      <c r="M6" s="24">
        <v>2018</v>
      </c>
      <c r="N6" s="1"/>
      <c r="W6" s="1"/>
      <c r="X6" s="1"/>
      <c r="Y6" s="1"/>
      <c r="Z6" s="1"/>
      <c r="AA6" s="1"/>
      <c r="AB6" s="1"/>
      <c r="AC6" s="1"/>
    </row>
    <row r="7" spans="1:29">
      <c r="A7" t="s">
        <v>188</v>
      </c>
      <c r="B7" t="s">
        <v>12</v>
      </c>
      <c r="C7" t="s">
        <v>13</v>
      </c>
      <c r="E7" t="s">
        <v>14</v>
      </c>
      <c r="F7">
        <v>153.07499999999999</v>
      </c>
      <c r="G7">
        <v>154.31</v>
      </c>
      <c r="H7">
        <v>155.24199999999999</v>
      </c>
      <c r="I7">
        <v>157.02000000000001</v>
      </c>
      <c r="J7">
        <v>159.613</v>
      </c>
      <c r="K7">
        <v>162.68700000000001</v>
      </c>
      <c r="L7">
        <v>164.91499999999999</v>
      </c>
      <c r="M7" s="24">
        <v>2018</v>
      </c>
    </row>
    <row r="8" spans="1:29">
      <c r="A8" t="s">
        <v>188</v>
      </c>
      <c r="B8" t="s">
        <v>15</v>
      </c>
      <c r="C8" t="s">
        <v>2</v>
      </c>
      <c r="D8" t="s">
        <v>16</v>
      </c>
      <c r="E8" t="s">
        <v>17</v>
      </c>
      <c r="F8" s="1">
        <v>157246.13200000001</v>
      </c>
      <c r="G8" s="1">
        <v>161473.95300000001</v>
      </c>
      <c r="H8" s="1">
        <v>166077.97700000001</v>
      </c>
      <c r="I8" s="1">
        <v>171659.88399999999</v>
      </c>
      <c r="J8" s="1">
        <v>177746.122</v>
      </c>
      <c r="K8" s="1">
        <v>184091.01500000001</v>
      </c>
      <c r="L8" s="1">
        <v>190701.791</v>
      </c>
      <c r="M8" s="24">
        <v>2018</v>
      </c>
      <c r="N8" s="1"/>
      <c r="W8" s="1"/>
      <c r="X8" s="1"/>
      <c r="Y8" s="1"/>
      <c r="Z8" s="1"/>
      <c r="AA8" s="1"/>
      <c r="AB8" s="1"/>
      <c r="AC8" s="1"/>
    </row>
    <row r="9" spans="1:29">
      <c r="A9" t="s">
        <v>188</v>
      </c>
      <c r="B9" t="s">
        <v>15</v>
      </c>
      <c r="C9" t="s">
        <v>18</v>
      </c>
      <c r="D9" t="s">
        <v>16</v>
      </c>
      <c r="E9" t="s">
        <v>17</v>
      </c>
      <c r="F9" s="1">
        <v>17313.342000000001</v>
      </c>
      <c r="G9" s="1">
        <v>17778.839</v>
      </c>
      <c r="H9" s="1">
        <v>18285.758000000002</v>
      </c>
      <c r="I9" s="1">
        <v>18900.345000000001</v>
      </c>
      <c r="J9" s="1">
        <v>19570.460999999999</v>
      </c>
      <c r="K9" s="1">
        <v>20269.056</v>
      </c>
      <c r="L9" s="1">
        <v>20996.924999999999</v>
      </c>
      <c r="M9" s="24">
        <v>2018</v>
      </c>
      <c r="N9" s="1"/>
      <c r="W9" s="1"/>
      <c r="X9" s="1"/>
      <c r="Y9" s="1"/>
      <c r="Z9" s="1"/>
      <c r="AA9" s="1"/>
      <c r="AB9" s="1"/>
      <c r="AC9" s="1"/>
    </row>
    <row r="10" spans="1:29">
      <c r="A10" t="s">
        <v>188</v>
      </c>
      <c r="B10" t="s">
        <v>19</v>
      </c>
      <c r="C10" t="s">
        <v>2</v>
      </c>
      <c r="D10" t="s">
        <v>16</v>
      </c>
      <c r="E10" t="s">
        <v>20</v>
      </c>
      <c r="F10" s="1">
        <v>240704.75399999999</v>
      </c>
      <c r="G10" s="1">
        <v>249171.095</v>
      </c>
      <c r="H10" s="1">
        <v>257822.823</v>
      </c>
      <c r="I10" s="1">
        <v>269539.86</v>
      </c>
      <c r="J10" s="1">
        <v>283706.50599999999</v>
      </c>
      <c r="K10" s="1">
        <v>299492.98700000002</v>
      </c>
      <c r="L10" s="1">
        <v>314495.26699999999</v>
      </c>
      <c r="M10" s="24">
        <v>2018</v>
      </c>
      <c r="N10" s="1"/>
      <c r="W10" s="1"/>
      <c r="X10" s="1"/>
      <c r="Y10" s="1"/>
      <c r="Z10" s="1"/>
      <c r="AA10" s="1"/>
      <c r="AB10" s="1"/>
      <c r="AC10" s="1"/>
    </row>
    <row r="11" spans="1:29">
      <c r="A11" t="s">
        <v>188</v>
      </c>
      <c r="B11" t="s">
        <v>21</v>
      </c>
      <c r="C11" t="s">
        <v>13</v>
      </c>
      <c r="E11" t="s">
        <v>190</v>
      </c>
      <c r="F11">
        <v>101.928</v>
      </c>
      <c r="G11">
        <v>102.79900000000001</v>
      </c>
      <c r="H11">
        <v>103.748</v>
      </c>
      <c r="I11">
        <v>104.99299999999999</v>
      </c>
      <c r="J11">
        <v>106.673</v>
      </c>
      <c r="K11">
        <v>108.593</v>
      </c>
      <c r="L11">
        <v>110.765</v>
      </c>
      <c r="M11" s="24">
        <v>2018</v>
      </c>
    </row>
    <row r="12" spans="1:29">
      <c r="A12" t="s">
        <v>188</v>
      </c>
      <c r="B12" t="s">
        <v>21</v>
      </c>
      <c r="C12" t="s">
        <v>5</v>
      </c>
      <c r="E12" t="s">
        <v>23</v>
      </c>
      <c r="F12">
        <v>1.0640000000000001</v>
      </c>
      <c r="G12">
        <v>0.85499999999999998</v>
      </c>
      <c r="H12">
        <v>0.92300000000000004</v>
      </c>
      <c r="I12">
        <v>1.2</v>
      </c>
      <c r="J12">
        <v>1.6</v>
      </c>
      <c r="K12">
        <v>1.8</v>
      </c>
      <c r="L12">
        <v>2</v>
      </c>
      <c r="M12" s="24">
        <v>2018</v>
      </c>
    </row>
    <row r="13" spans="1:29">
      <c r="A13" t="s">
        <v>188</v>
      </c>
      <c r="B13" t="s">
        <v>24</v>
      </c>
      <c r="C13" t="s">
        <v>13</v>
      </c>
      <c r="E13" t="s">
        <v>190</v>
      </c>
      <c r="F13">
        <v>101.73</v>
      </c>
      <c r="G13">
        <v>103.083</v>
      </c>
      <c r="H13">
        <v>104.30200000000001</v>
      </c>
      <c r="I13">
        <v>106.023</v>
      </c>
      <c r="J13">
        <v>107.931</v>
      </c>
      <c r="K13">
        <v>109.982</v>
      </c>
      <c r="L13">
        <v>112.181</v>
      </c>
      <c r="M13" s="24">
        <v>2018</v>
      </c>
    </row>
    <row r="14" spans="1:29">
      <c r="A14" t="s">
        <v>188</v>
      </c>
      <c r="B14" t="s">
        <v>24</v>
      </c>
      <c r="C14" t="s">
        <v>5</v>
      </c>
      <c r="E14" t="s">
        <v>25</v>
      </c>
      <c r="F14">
        <v>0.35499999999999998</v>
      </c>
      <c r="G14">
        <v>1.33</v>
      </c>
      <c r="H14">
        <v>1.1819999999999999</v>
      </c>
      <c r="I14">
        <v>1.65</v>
      </c>
      <c r="J14">
        <v>1.8</v>
      </c>
      <c r="K14">
        <v>1.9</v>
      </c>
      <c r="L14">
        <v>2</v>
      </c>
      <c r="M14" s="24">
        <v>2018</v>
      </c>
    </row>
    <row r="15" spans="1:29">
      <c r="A15" t="s">
        <v>188</v>
      </c>
      <c r="B15" t="s">
        <v>37</v>
      </c>
      <c r="C15" t="s">
        <v>2</v>
      </c>
      <c r="D15" t="s">
        <v>3</v>
      </c>
      <c r="E15" t="s">
        <v>191</v>
      </c>
      <c r="F15" s="1">
        <v>3441.1849999999999</v>
      </c>
      <c r="G15" s="1">
        <v>3593.864</v>
      </c>
      <c r="H15" s="1">
        <v>3720.6390000000001</v>
      </c>
      <c r="I15" s="1">
        <v>3896.5349999999999</v>
      </c>
      <c r="J15" s="1">
        <v>4101.165</v>
      </c>
      <c r="K15" s="1">
        <v>4330.5159999999996</v>
      </c>
      <c r="L15" s="1">
        <v>4561.4179999999997</v>
      </c>
      <c r="M15" s="24">
        <v>2018</v>
      </c>
      <c r="N15" s="1"/>
      <c r="W15" s="1"/>
      <c r="X15" s="1"/>
      <c r="Y15" s="1"/>
      <c r="Z15" s="1"/>
      <c r="AA15" s="1"/>
      <c r="AB15" s="1"/>
      <c r="AC15" s="1"/>
    </row>
    <row r="16" spans="1:29">
      <c r="A16" t="s">
        <v>188</v>
      </c>
      <c r="B16" t="s">
        <v>37</v>
      </c>
      <c r="C16" t="s">
        <v>28</v>
      </c>
      <c r="E16" t="s">
        <v>38</v>
      </c>
      <c r="F16">
        <v>21.352</v>
      </c>
      <c r="G16">
        <v>21.417000000000002</v>
      </c>
      <c r="H16">
        <v>21.417000000000002</v>
      </c>
      <c r="I16">
        <v>21.498000000000001</v>
      </c>
      <c r="J16">
        <v>21.498000000000001</v>
      </c>
      <c r="K16">
        <v>21.498000000000001</v>
      </c>
      <c r="L16">
        <v>21.498000000000001</v>
      </c>
      <c r="M16" s="24">
        <v>2018</v>
      </c>
    </row>
    <row r="17" spans="1:29">
      <c r="A17" t="s">
        <v>188</v>
      </c>
      <c r="B17" t="s">
        <v>26</v>
      </c>
      <c r="C17" t="s">
        <v>2</v>
      </c>
      <c r="D17" t="s">
        <v>3</v>
      </c>
      <c r="E17" t="s">
        <v>191</v>
      </c>
      <c r="F17" s="1">
        <v>3481.8389999999999</v>
      </c>
      <c r="G17" s="1">
        <v>3629.8609999999999</v>
      </c>
      <c r="H17" s="1">
        <v>3755.84</v>
      </c>
      <c r="I17" s="1">
        <v>4015.364</v>
      </c>
      <c r="J17" s="1">
        <v>4272.0919999999996</v>
      </c>
      <c r="K17" s="1">
        <v>4551.7129999999997</v>
      </c>
      <c r="L17" s="1">
        <v>4803.2439999999997</v>
      </c>
      <c r="M17" s="24">
        <v>2018</v>
      </c>
      <c r="N17" s="1"/>
      <c r="W17" s="1"/>
      <c r="X17" s="1"/>
      <c r="Y17" s="1"/>
      <c r="Z17" s="1"/>
      <c r="AA17" s="1"/>
      <c r="AB17" s="1"/>
      <c r="AC17" s="1"/>
    </row>
    <row r="18" spans="1:29">
      <c r="A18" t="s">
        <v>188</v>
      </c>
      <c r="B18" t="s">
        <v>26</v>
      </c>
      <c r="C18" t="s">
        <v>28</v>
      </c>
      <c r="E18" t="s">
        <v>29</v>
      </c>
      <c r="F18">
        <v>21.603999999999999</v>
      </c>
      <c r="G18">
        <v>21.632000000000001</v>
      </c>
      <c r="H18">
        <v>21.62</v>
      </c>
      <c r="I18">
        <v>22.152999999999999</v>
      </c>
      <c r="J18">
        <v>22.393999999999998</v>
      </c>
      <c r="K18">
        <v>22.596</v>
      </c>
      <c r="L18">
        <v>22.637</v>
      </c>
      <c r="M18" s="24">
        <v>2018</v>
      </c>
    </row>
    <row r="22" spans="1:29">
      <c r="A22" t="s">
        <v>193</v>
      </c>
    </row>
    <row r="23" spans="1:29">
      <c r="H23" t="s">
        <v>194</v>
      </c>
      <c r="I23" s="1">
        <f>H4</f>
        <v>17536.039000000001</v>
      </c>
      <c r="J23">
        <f>I23*(1+H3/100)</f>
        <v>18063.34769273</v>
      </c>
      <c r="K23">
        <f t="shared" ref="K23:L23" si="0">J23*(1+I3/100)</f>
        <v>18693.939160683203</v>
      </c>
      <c r="L23">
        <f t="shared" si="0"/>
        <v>19376.081000656533</v>
      </c>
      <c r="M23">
        <f>L23*(1+K3/100)</f>
        <v>20083.11419637049</v>
      </c>
      <c r="N23">
        <f>M23*(1+L3/100)</f>
        <v>20815.947033396049</v>
      </c>
    </row>
    <row r="24" spans="1:29">
      <c r="H24" t="s">
        <v>35</v>
      </c>
      <c r="I24">
        <f>LN(I23)</f>
        <v>9.7720134137416199</v>
      </c>
      <c r="J24">
        <f t="shared" ref="J24:L24" si="1">LN(J23)</f>
        <v>9.8016401748389566</v>
      </c>
      <c r="K24">
        <f t="shared" si="1"/>
        <v>9.835954641253613</v>
      </c>
      <c r="L24">
        <f t="shared" si="1"/>
        <v>9.871794646247416</v>
      </c>
      <c r="M24">
        <f>LN(M23)</f>
        <v>9.9076346512412208</v>
      </c>
      <c r="N24">
        <f>LN(N23)</f>
        <v>9.9434746562350238</v>
      </c>
    </row>
    <row r="25" spans="1:29">
      <c r="H25" t="s">
        <v>34</v>
      </c>
      <c r="J25">
        <f>J24-I24</f>
        <v>2.962676109733664E-2</v>
      </c>
      <c r="K25">
        <f t="shared" ref="K25:L25" si="2">K24-J24</f>
        <v>3.4314466414656408E-2</v>
      </c>
      <c r="L25">
        <f t="shared" si="2"/>
        <v>3.5840004993803021E-2</v>
      </c>
      <c r="M25">
        <f>M24-L24</f>
        <v>3.5840004993804797E-2</v>
      </c>
      <c r="N25">
        <f>N24-M24</f>
        <v>3.5840004993803021E-2</v>
      </c>
    </row>
    <row r="26" spans="1:29">
      <c r="H26" t="s">
        <v>36</v>
      </c>
      <c r="I26">
        <f>AVERAGE(J25:N25)</f>
        <v>3.4292248498680775E-2</v>
      </c>
    </row>
    <row r="28" spans="1:29">
      <c r="H28" t="s">
        <v>39</v>
      </c>
      <c r="I28">
        <v>2018</v>
      </c>
    </row>
    <row r="29" spans="1:29">
      <c r="H29" t="s">
        <v>200</v>
      </c>
      <c r="I29">
        <f>H11/F11</f>
        <v>1.0178557413075897</v>
      </c>
    </row>
    <row r="31" spans="1:29">
      <c r="A31" t="s">
        <v>63</v>
      </c>
      <c r="H31" t="s">
        <v>202</v>
      </c>
      <c r="I31">
        <f>H4/H5</f>
        <v>31.465558603934266</v>
      </c>
    </row>
    <row r="32" spans="1:29">
      <c r="A32" t="s">
        <v>64</v>
      </c>
    </row>
    <row r="34" spans="2:11">
      <c r="B34" s="4"/>
      <c r="C34" s="3" t="s">
        <v>72</v>
      </c>
      <c r="D34" s="3" t="s">
        <v>74</v>
      </c>
      <c r="E34" s="4"/>
      <c r="F34" s="3" t="s">
        <v>102</v>
      </c>
      <c r="G34" s="3"/>
      <c r="H34" s="4"/>
      <c r="I34" s="3"/>
      <c r="J34" s="3"/>
      <c r="K34" s="4"/>
    </row>
    <row r="35" spans="2:11">
      <c r="B35" s="2" t="s">
        <v>65</v>
      </c>
      <c r="C35">
        <v>1109326.60070806</v>
      </c>
      <c r="D35" s="5">
        <f>C35/(1000*$C$46)</f>
        <v>6.798163729096883E-2</v>
      </c>
      <c r="F35">
        <f>C35/1000</f>
        <v>1109.3266007080599</v>
      </c>
    </row>
    <row r="36" spans="2:11">
      <c r="B36" s="2" t="s">
        <v>75</v>
      </c>
      <c r="C36">
        <v>210296.62077538401</v>
      </c>
      <c r="D36" s="5">
        <f>C36/(1000*$C$46)</f>
        <v>1.288737562764973E-2</v>
      </c>
      <c r="F36">
        <f t="shared" ref="F36:F44" si="3">C36/1000</f>
        <v>210.29662077538401</v>
      </c>
    </row>
    <row r="37" spans="2:11">
      <c r="B37" s="2" t="s">
        <v>66</v>
      </c>
      <c r="C37">
        <v>180478.33951498999</v>
      </c>
      <c r="D37" s="5">
        <f t="shared" ref="D37:D44" si="4">C36/(1000*$C$46)</f>
        <v>1.288737562764973E-2</v>
      </c>
      <c r="F37">
        <f t="shared" si="3"/>
        <v>180.47833951498998</v>
      </c>
    </row>
    <row r="38" spans="2:11">
      <c r="B38" s="2" t="s">
        <v>67</v>
      </c>
      <c r="C38">
        <v>338031.10909867601</v>
      </c>
      <c r="D38" s="5">
        <f t="shared" si="4"/>
        <v>1.1060054818800158E-2</v>
      </c>
      <c r="F38">
        <f t="shared" si="3"/>
        <v>338.03110909867598</v>
      </c>
    </row>
    <row r="39" spans="2:11">
      <c r="B39" s="2" t="s">
        <v>68</v>
      </c>
      <c r="C39">
        <v>4768.25841506085</v>
      </c>
      <c r="D39" s="5">
        <f t="shared" si="4"/>
        <v>2.0715187247058269E-2</v>
      </c>
      <c r="F39">
        <f t="shared" si="3"/>
        <v>4.76825841506085</v>
      </c>
    </row>
    <row r="40" spans="2:11">
      <c r="B40" s="2" t="s">
        <v>69</v>
      </c>
      <c r="C40">
        <v>80987.754234676599</v>
      </c>
      <c r="D40" s="5">
        <f t="shared" si="4"/>
        <v>2.9220791593330213E-4</v>
      </c>
      <c r="F40">
        <f t="shared" si="3"/>
        <v>80.987754234676601</v>
      </c>
    </row>
    <row r="41" spans="2:11">
      <c r="B41" s="2" t="s">
        <v>77</v>
      </c>
      <c r="C41">
        <v>167192.338326525</v>
      </c>
      <c r="D41" s="5">
        <f t="shared" si="4"/>
        <v>4.9630831261755996E-3</v>
      </c>
      <c r="F41">
        <f t="shared" si="3"/>
        <v>167.192338326525</v>
      </c>
    </row>
    <row r="42" spans="2:11">
      <c r="B42" s="2" t="s">
        <v>70</v>
      </c>
      <c r="C42">
        <v>37613.968823207797</v>
      </c>
      <c r="D42" s="5">
        <f t="shared" si="4"/>
        <v>1.0245863476714688E-2</v>
      </c>
      <c r="F42">
        <f t="shared" si="3"/>
        <v>37.613968823207799</v>
      </c>
    </row>
    <row r="43" spans="2:11">
      <c r="B43" s="2" t="s">
        <v>76</v>
      </c>
      <c r="C43">
        <v>530792.92221841705</v>
      </c>
      <c r="D43" s="5">
        <f t="shared" si="4"/>
        <v>2.3050553227345351E-3</v>
      </c>
      <c r="F43">
        <f t="shared" si="3"/>
        <v>530.79292221841706</v>
      </c>
    </row>
    <row r="44" spans="2:11">
      <c r="B44" s="2" t="s">
        <v>71</v>
      </c>
      <c r="C44">
        <v>405120.87028976902</v>
      </c>
      <c r="D44" s="5">
        <f t="shared" si="4"/>
        <v>3.252799661689721E-2</v>
      </c>
      <c r="F44">
        <f t="shared" si="3"/>
        <v>405.12087028976902</v>
      </c>
    </row>
    <row r="46" spans="2:11">
      <c r="B46" s="2" t="s">
        <v>73</v>
      </c>
      <c r="C46" s="1">
        <f>F4</f>
        <v>16318.032999999999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notes</vt:lpstr>
      <vt:lpstr>Georgia</vt:lpstr>
      <vt:lpstr>Mongolia</vt:lpstr>
      <vt:lpstr>Indonesia</vt:lpstr>
      <vt:lpstr>India</vt:lpstr>
      <vt:lpstr>Philippines</vt:lpstr>
      <vt:lpstr>Viet Nam</vt:lpstr>
      <vt:lpstr>Pakistan</vt:lpstr>
      <vt:lpstr>Thailand</vt:lpstr>
      <vt:lpstr>Nepal</vt:lpstr>
      <vt:lpstr>FX_mnt_gel</vt:lpstr>
      <vt:lpstr>Bangladesh</vt:lpstr>
      <vt:lpstr>Sri Lanka</vt:lpstr>
      <vt:lpstr>Maldives</vt:lpstr>
      <vt:lpstr>Kyrgyz Republic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c:creator>
  <cp:lastModifiedBy>Microsoft Office User</cp:lastModifiedBy>
  <dcterms:created xsi:type="dcterms:W3CDTF">2018-11-20T12:55:21Z</dcterms:created>
  <dcterms:modified xsi:type="dcterms:W3CDTF">2020-07-08T13:00:16Z</dcterms:modified>
</cp:coreProperties>
</file>